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A_h5tkcAxIvMQpKKVIvYgpAnpOItGRJb\WES\Journal_edits_Apr2023\"/>
    </mc:Choice>
  </mc:AlternateContent>
  <xr:revisionPtr revIDLastSave="0" documentId="13_ncr:1_{E3989B20-CD89-4DEB-9507-51519C45704E}" xr6:coauthVersionLast="47" xr6:coauthVersionMax="47" xr10:uidLastSave="{00000000-0000-0000-0000-000000000000}"/>
  <bookViews>
    <workbookView xWindow="-108" yWindow="-108" windowWidth="23256" windowHeight="12576" firstSheet="6" activeTab="9" xr2:uid="{00000000-000D-0000-FFFF-FFFF00000000}"/>
  </bookViews>
  <sheets>
    <sheet name="Supplementary Table 3" sheetId="6" r:id="rId1"/>
    <sheet name="Supplementary Table 5" sheetId="30" r:id="rId2"/>
    <sheet name="Supplementary Table 6" sheetId="32" r:id="rId3"/>
    <sheet name="Supplementary Table 7" sheetId="7" r:id="rId4"/>
    <sheet name="Supplementary Table 8" sheetId="13" r:id="rId5"/>
    <sheet name="Supplementary Table 9" sheetId="29" r:id="rId6"/>
    <sheet name="Supplementary Table 11" sheetId="2" r:id="rId7"/>
    <sheet name="Supplementary Table 12" sheetId="31" r:id="rId8"/>
    <sheet name="Supplementary Table 13" sheetId="35" r:id="rId9"/>
    <sheet name="Supplementary Table 18" sheetId="4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6" i="31" l="1"/>
  <c r="R25" i="31"/>
  <c r="R23" i="31"/>
  <c r="R22" i="31"/>
  <c r="R20" i="31"/>
  <c r="R19" i="31"/>
  <c r="R17" i="31"/>
  <c r="R16" i="31"/>
  <c r="R12" i="31"/>
  <c r="R13" i="31"/>
  <c r="R14" i="31"/>
  <c r="R11" i="31"/>
  <c r="R8" i="31"/>
  <c r="R9" i="31"/>
  <c r="R7" i="31"/>
  <c r="R5" i="31"/>
  <c r="R4" i="31"/>
  <c r="O26" i="31"/>
  <c r="O25" i="31"/>
  <c r="O23" i="31"/>
  <c r="O22" i="31"/>
  <c r="O20" i="31"/>
  <c r="O19" i="31"/>
  <c r="O17" i="31"/>
  <c r="O16" i="31"/>
  <c r="O12" i="31"/>
  <c r="O13" i="31"/>
  <c r="O14" i="31"/>
  <c r="O11" i="31"/>
  <c r="O8" i="31"/>
  <c r="O9" i="31"/>
  <c r="O7" i="31"/>
  <c r="O5" i="31"/>
  <c r="O4" i="31"/>
  <c r="L26" i="31"/>
  <c r="L25" i="31"/>
  <c r="L23" i="31"/>
  <c r="L22" i="31"/>
  <c r="L20" i="31"/>
  <c r="L19" i="31"/>
  <c r="L17" i="31"/>
  <c r="L16" i="31"/>
  <c r="L12" i="31"/>
  <c r="L13" i="31"/>
  <c r="L11" i="31"/>
  <c r="L8" i="31"/>
  <c r="L9" i="31"/>
  <c r="L7" i="31"/>
  <c r="R5" i="2"/>
  <c r="R4" i="2"/>
  <c r="R26" i="2"/>
  <c r="R25" i="2"/>
  <c r="R23" i="2"/>
  <c r="R22" i="2"/>
  <c r="R19" i="2"/>
  <c r="R20" i="2" s="1"/>
  <c r="R17" i="2"/>
  <c r="R16" i="2"/>
  <c r="R14" i="2"/>
  <c r="R13" i="2"/>
  <c r="R12" i="2"/>
  <c r="R11" i="2"/>
  <c r="R9" i="2"/>
  <c r="R8" i="2"/>
  <c r="R7" i="2"/>
  <c r="O26" i="2"/>
  <c r="O25" i="2"/>
  <c r="O23" i="2"/>
  <c r="O22" i="2"/>
  <c r="O17" i="2"/>
  <c r="O16" i="2"/>
  <c r="O9" i="2"/>
  <c r="O8" i="2"/>
  <c r="O7" i="2"/>
  <c r="L5" i="2"/>
  <c r="L4" i="2"/>
  <c r="L26" i="2"/>
  <c r="L25" i="2"/>
  <c r="L23" i="2"/>
  <c r="L22" i="2"/>
  <c r="L20" i="2"/>
  <c r="L19" i="2"/>
  <c r="L17" i="2"/>
  <c r="L16" i="2"/>
  <c r="L12" i="2"/>
  <c r="L13" i="2"/>
  <c r="L14" i="2"/>
  <c r="L11" i="2"/>
  <c r="L8" i="2"/>
  <c r="L9" i="2"/>
  <c r="L7" i="2"/>
  <c r="I8" i="2"/>
  <c r="I9" i="2"/>
  <c r="I7" i="2"/>
  <c r="I26" i="2"/>
  <c r="I25" i="2"/>
  <c r="I23" i="2"/>
  <c r="I22" i="2"/>
  <c r="I20" i="2"/>
  <c r="I19" i="2"/>
  <c r="I17" i="2"/>
  <c r="I16" i="2"/>
  <c r="I12" i="2"/>
  <c r="I13" i="2"/>
  <c r="I14" i="2"/>
  <c r="I11" i="2"/>
</calcChain>
</file>

<file path=xl/sharedStrings.xml><?xml version="1.0" encoding="utf-8"?>
<sst xmlns="http://schemas.openxmlformats.org/spreadsheetml/2006/main" count="1369" uniqueCount="659">
  <si>
    <t>Grade</t>
  </si>
  <si>
    <t>-</t>
  </si>
  <si>
    <t>+</t>
  </si>
  <si>
    <t>Lobular</t>
  </si>
  <si>
    <t>DK</t>
  </si>
  <si>
    <t xml:space="preserve">Ductal </t>
  </si>
  <si>
    <t>N</t>
  </si>
  <si>
    <t>%</t>
  </si>
  <si>
    <t>Lobular and Ductal</t>
  </si>
  <si>
    <t>Other</t>
  </si>
  <si>
    <t>No</t>
  </si>
  <si>
    <t>Yes</t>
  </si>
  <si>
    <t>ER- vs Control</t>
  </si>
  <si>
    <t>ER+ vs Control</t>
  </si>
  <si>
    <t>ATM</t>
  </si>
  <si>
    <t>BRCA1</t>
  </si>
  <si>
    <t>BRCA2</t>
  </si>
  <si>
    <t>CHEK2</t>
  </si>
  <si>
    <t>Case Only: ER- vs ER+</t>
  </si>
  <si>
    <t>PR- vs Control</t>
  </si>
  <si>
    <t>PR+ vs Control</t>
  </si>
  <si>
    <t>Case Only: TN vs not TN</t>
  </si>
  <si>
    <t>not TN Case vs Control</t>
  </si>
  <si>
    <t>TN Case vs Control</t>
  </si>
  <si>
    <t>CASP8</t>
  </si>
  <si>
    <t>CNTNAP3</t>
  </si>
  <si>
    <t>Dataset Level Results</t>
  </si>
  <si>
    <t>Meta-Analysis Results</t>
  </si>
  <si>
    <t>Controls</t>
  </si>
  <si>
    <t>Z-score</t>
  </si>
  <si>
    <t>P-value</t>
  </si>
  <si>
    <t>Non-Carriers</t>
  </si>
  <si>
    <t>Carriers</t>
  </si>
  <si>
    <t>BCAC</t>
  </si>
  <si>
    <t>UKB</t>
  </si>
  <si>
    <t>PALB2</t>
  </si>
  <si>
    <t>MAP3K1</t>
  </si>
  <si>
    <t>ATRIP</t>
  </si>
  <si>
    <t>CDH1</t>
  </si>
  <si>
    <t>SAMHD1</t>
  </si>
  <si>
    <t>PPP1R3B</t>
  </si>
  <si>
    <t>SLC66A1</t>
  </si>
  <si>
    <t>ER status</t>
  </si>
  <si>
    <t>PR status</t>
  </si>
  <si>
    <t>BARD1</t>
  </si>
  <si>
    <t>ER*</t>
  </si>
  <si>
    <t>PR*</t>
  </si>
  <si>
    <t>HER2*</t>
  </si>
  <si>
    <t>Triple Negative*</t>
  </si>
  <si>
    <t>Morphology*</t>
  </si>
  <si>
    <t>1.21 (1.09, 1.34)</t>
  </si>
  <si>
    <t>NDUFB1</t>
  </si>
  <si>
    <t>EXOC4</t>
  </si>
  <si>
    <t>LRRC14B</t>
  </si>
  <si>
    <t>CUL9</t>
  </si>
  <si>
    <t>WBP11</t>
  </si>
  <si>
    <t>Invasive</t>
  </si>
  <si>
    <t>In-situ</t>
  </si>
  <si>
    <t>Invasiveness</t>
  </si>
  <si>
    <t>P</t>
  </si>
  <si>
    <t>Meta-Analysis results</t>
  </si>
  <si>
    <t>Triple Negative status</t>
  </si>
  <si>
    <t>Controls*</t>
  </si>
  <si>
    <t>Cases*</t>
  </si>
  <si>
    <t>*The counts are for female cases and controls only but odds-ratios and results are from incoporating males and family history data - see methods</t>
  </si>
  <si>
    <t>3.51 (2.38, 5.18)</t>
  </si>
  <si>
    <t>6.79 (5.98, 7.72)</t>
  </si>
  <si>
    <t>11.3 (8.97, 14.3)</t>
  </si>
  <si>
    <t>2.71 (2.06, 3.56)</t>
  </si>
  <si>
    <t>2.49 (2.22, 2.81)</t>
  </si>
  <si>
    <t>1.48 (0.528, 4.17)</t>
  </si>
  <si>
    <t>4.33 (3.62, 5.18)</t>
  </si>
  <si>
    <t>2.6 (1.73, 3.91)</t>
  </si>
  <si>
    <t>2.32 (1.94, 2.76)</t>
  </si>
  <si>
    <t>6.86 (1.54, 30.7)</t>
  </si>
  <si>
    <t>5.63 (3.05, 10.4)</t>
  </si>
  <si>
    <t>2.36 (1.34, 4.16)</t>
  </si>
  <si>
    <t>1.44 (1.15, 1.82)</t>
  </si>
  <si>
    <t>3.69 (1.43, 9.52)</t>
  </si>
  <si>
    <t>5.17 (2.42, 11.1)</t>
  </si>
  <si>
    <t>2.1 (0.481, 9.18)</t>
  </si>
  <si>
    <t>5.25 (2.16, 12.8)</t>
  </si>
  <si>
    <t>2.27 (0.65, 7.93)</t>
  </si>
  <si>
    <t>3.7 (1.78, 7.71)</t>
  </si>
  <si>
    <t>LZTR1</t>
  </si>
  <si>
    <t>BAP1</t>
  </si>
  <si>
    <t>MMP26</t>
  </si>
  <si>
    <t>CFAP126</t>
  </si>
  <si>
    <t>KCND2</t>
  </si>
  <si>
    <t>2.98 (0.0651, 136)</t>
  </si>
  <si>
    <t>11.6 (3.2, 41.9)</t>
  </si>
  <si>
    <t>GPR37</t>
  </si>
  <si>
    <t>7.25 (2.46, 21.4)</t>
  </si>
  <si>
    <t>SEC62</t>
  </si>
  <si>
    <t>20.8 (3.89, 111)</t>
  </si>
  <si>
    <t>1.64 (1.18, 2.27)</t>
  </si>
  <si>
    <t>1.15 (1.03, 1.29)</t>
  </si>
  <si>
    <t>ZFYVE19</t>
  </si>
  <si>
    <t>1.08 (1.01, 1.15)</t>
  </si>
  <si>
    <t>1.03 (1.01, 1.06)</t>
  </si>
  <si>
    <t>TGM7</t>
  </si>
  <si>
    <t>2.25 (0.749, 6.77)</t>
  </si>
  <si>
    <t>KRT28</t>
  </si>
  <si>
    <t>0.666 (0.283, 1.56)</t>
  </si>
  <si>
    <t>0.391 (0.226, 0.677)</t>
  </si>
  <si>
    <t>RNF112</t>
  </si>
  <si>
    <t>2.94 (1.68, 5.13)</t>
  </si>
  <si>
    <t>FLYWCH2</t>
  </si>
  <si>
    <t>7.83 (2.42, 25.4)</t>
  </si>
  <si>
    <t>FNDC3A</t>
  </si>
  <si>
    <t>8.01 (2.4, 26.7)</t>
  </si>
  <si>
    <t>HERC2</t>
  </si>
  <si>
    <t>4.19 (0.39, 45.1)</t>
  </si>
  <si>
    <t>2.59 (1.44, 4.66)</t>
  </si>
  <si>
    <t>ELAVL3</t>
  </si>
  <si>
    <t>2.43 (0.787, 7.53)</t>
  </si>
  <si>
    <t>MGAT5</t>
  </si>
  <si>
    <t>4.46 (1.86, 10.6)</t>
  </si>
  <si>
    <t>1.98 (0.372, 10.5)</t>
  </si>
  <si>
    <t>5.14 (1.97, 13.4)</t>
  </si>
  <si>
    <t>ADCY7</t>
  </si>
  <si>
    <t>0.504 (0.197, 1.29)</t>
  </si>
  <si>
    <t>0.591 (0.42, 0.833)</t>
  </si>
  <si>
    <t>NDST2</t>
  </si>
  <si>
    <t>2.46 (0.776, 7.77)</t>
  </si>
  <si>
    <t>20.5 (3.02, 139)</t>
  </si>
  <si>
    <t>1.57 (1.05, 2.34)</t>
  </si>
  <si>
    <t>CDX1</t>
  </si>
  <si>
    <t>4.78 (0.0806, 284)</t>
  </si>
  <si>
    <t>5.25 (3.00, 9.20)</t>
  </si>
  <si>
    <t>2.60 (1.73, 3.91)</t>
  </si>
  <si>
    <t>2.35 (1.40, 3.94)</t>
  </si>
  <si>
    <t>1.76 (0.810, 3.82)</t>
  </si>
  <si>
    <t>2.30 (1.48, 3.58)</t>
  </si>
  <si>
    <t>2.10 (0.481, 9.18)</t>
  </si>
  <si>
    <t>2.27 (0.650, 7.93)</t>
  </si>
  <si>
    <t>3.70 (1.78, 7.71)</t>
  </si>
  <si>
    <t>2.25 (1.37, 3.70)</t>
  </si>
  <si>
    <t>1.60e+14 (0.00, Inf)</t>
  </si>
  <si>
    <t>2.40e-08 (0.00, Inf)</t>
  </si>
  <si>
    <t>10.0 (2.22, 45.6)</t>
  </si>
  <si>
    <t>2.10 (1.28, 3.43)</t>
  </si>
  <si>
    <t>FANCM</t>
  </si>
  <si>
    <t>p-value</t>
  </si>
  <si>
    <t>1.83 (1.4, 2.38)</t>
  </si>
  <si>
    <t>1.43 (1.31, 1.57)</t>
  </si>
  <si>
    <t>1.17 (0.845, 1.62)</t>
  </si>
  <si>
    <t>1.31 (1.16, 1.47)</t>
  </si>
  <si>
    <t>HCN2</t>
  </si>
  <si>
    <t>1.52 (1.1, 2.12)</t>
  </si>
  <si>
    <t>CLIC6</t>
  </si>
  <si>
    <t>0.543 (0.388, 0.759)</t>
  </si>
  <si>
    <t>0.882 (0.812, 0.96)</t>
  </si>
  <si>
    <t>ACTL8</t>
  </si>
  <si>
    <t>1.41 (0.983, 2.03)</t>
  </si>
  <si>
    <t>1.34 (1.14, 1.57)</t>
  </si>
  <si>
    <t>POU5F1</t>
  </si>
  <si>
    <t>1.51 (1.23, 1.85)</t>
  </si>
  <si>
    <t>FZD5</t>
  </si>
  <si>
    <t>0.734 (0.472, 1.14)</t>
  </si>
  <si>
    <t>0.696 (0.573, 0.846)</t>
  </si>
  <si>
    <t>RFLNB</t>
  </si>
  <si>
    <t>1.9 (0.801, 4.54)</t>
  </si>
  <si>
    <t>1.41 (1.17, 1.71)</t>
  </si>
  <si>
    <t>UGT2B11</t>
  </si>
  <si>
    <t>1.18 (0.922, 1.5)</t>
  </si>
  <si>
    <t>1.18 (1.08, 1.29)</t>
  </si>
  <si>
    <t>0.558 (0.351, 0.885)</t>
  </si>
  <si>
    <t>0.73 (0.594, 0.897)</t>
  </si>
  <si>
    <t>CATSPERZ</t>
  </si>
  <si>
    <t>1.58 (0.918, 2.71)</t>
  </si>
  <si>
    <t>1.49 (1.18, 1.89)</t>
  </si>
  <si>
    <t>0.992 (0.768, 1.28)</t>
  </si>
  <si>
    <t>0.766 (0.67, 0.874)</t>
  </si>
  <si>
    <t>RPGR</t>
  </si>
  <si>
    <t>0.677 (0.477, 0.96)</t>
  </si>
  <si>
    <t>0.755 (0.625, 0.911)</t>
  </si>
  <si>
    <t>OPRD1</t>
  </si>
  <si>
    <t>0.909 (0.573, 1.44)</t>
  </si>
  <si>
    <t>1.51 (1.24, 1.83)</t>
  </si>
  <si>
    <t>1.92 (1.24, 2.99)</t>
  </si>
  <si>
    <t>1.31 (1.06, 1.61)</t>
  </si>
  <si>
    <t>CILK1</t>
  </si>
  <si>
    <t>0.735 (0.508, 1.06)</t>
  </si>
  <si>
    <t>0.754 (0.63, 0.902)</t>
  </si>
  <si>
    <t>C12orf54</t>
  </si>
  <si>
    <t>0.548 (0.288, 1.04)</t>
  </si>
  <si>
    <t>0.515 (0.33, 0.802)</t>
  </si>
  <si>
    <t>ZNF688</t>
  </si>
  <si>
    <t>1.46 (0.857, 2.51)</t>
  </si>
  <si>
    <t>1.32 (1.11, 1.58)</t>
  </si>
  <si>
    <t>SOSTDC1</t>
  </si>
  <si>
    <t>1.68 (0.953, 2.97)</t>
  </si>
  <si>
    <t>1.34 (1.1, 1.62)</t>
  </si>
  <si>
    <t>ADSS2</t>
  </si>
  <si>
    <t>1.1 (0.699, 1.73)</t>
  </si>
  <si>
    <t>1.42 (1.17, 1.72)</t>
  </si>
  <si>
    <t>RNF41</t>
  </si>
  <si>
    <t>1.19 (0.534, 2.66)</t>
  </si>
  <si>
    <t>ENTREP1</t>
  </si>
  <si>
    <t>0.762 (0.561, 1.03)</t>
  </si>
  <si>
    <t>0.822 (0.72, 0.938)</t>
  </si>
  <si>
    <t>WDR82</t>
  </si>
  <si>
    <t>2.05 (0.742, 5.64)</t>
  </si>
  <si>
    <t>1.9 (1.26, 2.86)</t>
  </si>
  <si>
    <t>AOC2</t>
  </si>
  <si>
    <t>0.749 (0.582, 0.964)</t>
  </si>
  <si>
    <t>0.879 (0.799, 0.968)</t>
  </si>
  <si>
    <t>CRABP2</t>
  </si>
  <si>
    <t>1.48 (0.735, 2.97)</t>
  </si>
  <si>
    <t>1.39 (1.13, 1.71)</t>
  </si>
  <si>
    <t>H3C13</t>
  </si>
  <si>
    <t>0.972 (0.575, 1.64)</t>
  </si>
  <si>
    <t>1.62 (1.26, 2.09)</t>
  </si>
  <si>
    <t>GABRG3</t>
  </si>
  <si>
    <t>0.627 (0.378, 1.04)</t>
  </si>
  <si>
    <t>0.704 (0.552, 0.899)</t>
  </si>
  <si>
    <t>GTF2H4</t>
  </si>
  <si>
    <t>1.26 (1.1, 1.45)</t>
  </si>
  <si>
    <t>1.99 (1.54, 2.56)</t>
  </si>
  <si>
    <t>2.74 (2.49, 3)</t>
  </si>
  <si>
    <t>2.39 (1.95, 2.92)</t>
  </si>
  <si>
    <t>2.08 (1.9, 2.28)</t>
  </si>
  <si>
    <t>3.29 (2.23, 4.84)</t>
  </si>
  <si>
    <t>4 (3.4, 4.7)</t>
  </si>
  <si>
    <t>1.06 (0.732, 1.54)</t>
  </si>
  <si>
    <t>2.72 (2.36, 3.14)</t>
  </si>
  <si>
    <t>2.31 (1.93, 2.76)</t>
  </si>
  <si>
    <t>1.86 (1.23, 2.81)</t>
  </si>
  <si>
    <t>1.39 (1.16, 1.68)</t>
  </si>
  <si>
    <t>3 (1.23, 7.34)</t>
  </si>
  <si>
    <t>2.25 (1.45, 3.51)</t>
  </si>
  <si>
    <t>DCLK1</t>
  </si>
  <si>
    <t>1.96 (0.669, 5.72)</t>
  </si>
  <si>
    <t>2.45 (1.6, 3.75)</t>
  </si>
  <si>
    <t>MDM4</t>
  </si>
  <si>
    <t>1.6 (0.546, 4.72)</t>
  </si>
  <si>
    <t>2.73 (1.68, 4.44)</t>
  </si>
  <si>
    <t>STX3</t>
  </si>
  <si>
    <t>2.72 (0.846, 8.71)</t>
  </si>
  <si>
    <t>2.22 (1.45, 3.4)</t>
  </si>
  <si>
    <t>4.35 (1.76, 10.7)</t>
  </si>
  <si>
    <t>1.88 (1.22, 2.89)</t>
  </si>
  <si>
    <t>1.59 (1.18, 2.16)</t>
  </si>
  <si>
    <t>1.17 (1.05, 1.3)</t>
  </si>
  <si>
    <t>1.72 (1.02, 2.89)</t>
  </si>
  <si>
    <t>1.57 (1.2, 2.05)</t>
  </si>
  <si>
    <t>PFDN5</t>
  </si>
  <si>
    <t>1.12 (0.392, 3.19)</t>
  </si>
  <si>
    <t>2.34 (1.56, 3.51)</t>
  </si>
  <si>
    <t>TGS1</t>
  </si>
  <si>
    <t>0.264 (0.0934, 0.746)</t>
  </si>
  <si>
    <t>0.485 (0.3, 0.784)</t>
  </si>
  <si>
    <t>CYRIA</t>
  </si>
  <si>
    <t>2.52 (0.976, 6.52)</t>
  </si>
  <si>
    <t>1.47 (1.14, 1.9)</t>
  </si>
  <si>
    <t>0.42 (0.252, 0.7)</t>
  </si>
  <si>
    <t>RTEL1</t>
  </si>
  <si>
    <t>0.693 (0.299, 1.61)</t>
  </si>
  <si>
    <t>0.387 (0.222, 0.676)</t>
  </si>
  <si>
    <t>0.588 (0.417, 0.828)</t>
  </si>
  <si>
    <t>HEXIM1</t>
  </si>
  <si>
    <t>0.929 (0.236, 3.66)</t>
  </si>
  <si>
    <t>2.57 (1.57, 4.22)</t>
  </si>
  <si>
    <t>VWA2</t>
  </si>
  <si>
    <t>1.23 (0.65, 2.32)</t>
  </si>
  <si>
    <t>1.85 (1.3, 2.64)</t>
  </si>
  <si>
    <t>ZNF280C</t>
  </si>
  <si>
    <t>10.3 (2.6, 41.2)</t>
  </si>
  <si>
    <t>TLCD4</t>
  </si>
  <si>
    <t>5.7e-13 (0, Inf)</t>
  </si>
  <si>
    <t>24 (4.39, 131)</t>
  </si>
  <si>
    <t>6.36 (2.12, 19.1)</t>
  </si>
  <si>
    <t>2.33 (1.94, 2.8)</t>
  </si>
  <si>
    <t>1.78 (1.65, 1.92)</t>
  </si>
  <si>
    <t>1.2 (1.03, 1.39)</t>
  </si>
  <si>
    <t>1.62 (1.51, 1.73)</t>
  </si>
  <si>
    <t>1.08 (0.844, 1.38)</t>
  </si>
  <si>
    <t>1.96 (1.74, 2.2)</t>
  </si>
  <si>
    <t>2.13 (1.49, 3.06)</t>
  </si>
  <si>
    <t>2.11 (1.78, 2.49)</t>
  </si>
  <si>
    <t>1.45 (1.2, 1.75)</t>
  </si>
  <si>
    <t>1.52 (1.37, 1.69)</t>
  </si>
  <si>
    <t>CDKN2A</t>
  </si>
  <si>
    <t>1.82 (0.787, 4.2)</t>
  </si>
  <si>
    <t>2.25 (1.62, 3.14)</t>
  </si>
  <si>
    <t>1.42 (0.997, 2.04)</t>
  </si>
  <si>
    <t>1.4 (1.18, 1.65)</t>
  </si>
  <si>
    <t>MRPL27</t>
  </si>
  <si>
    <t>0.582 (0.328, 1.03)</t>
  </si>
  <si>
    <t>0.564 (0.419, 0.758)</t>
  </si>
  <si>
    <t>0.86 (0.69, 1.07)</t>
  </si>
  <si>
    <t>0.75 (0.649, 0.866)</t>
  </si>
  <si>
    <t>1.99 (1.21, 3.28)</t>
  </si>
  <si>
    <t>1.56 (1.19, 2.06)</t>
  </si>
  <si>
    <t>0.472 (0.21, 1.06)</t>
  </si>
  <si>
    <t>0.628 (0.474, 0.831)</t>
  </si>
  <si>
    <t>CREB3L3</t>
  </si>
  <si>
    <t>1.39 (0.986, 1.97)</t>
  </si>
  <si>
    <t>1.31 (1.11, 1.55)</t>
  </si>
  <si>
    <t>FAM9A</t>
  </si>
  <si>
    <t>2.22 (1.13, 4.36)</t>
  </si>
  <si>
    <t>1.61 (1.17, 2.21)</t>
  </si>
  <si>
    <t>LRP1B</t>
  </si>
  <si>
    <t>0.87 (0.764, 0.991)</t>
  </si>
  <si>
    <t>0.904 (0.847, 0.965)</t>
  </si>
  <si>
    <t>EMSY</t>
  </si>
  <si>
    <t>5.22 (1.21, 22.5)</t>
  </si>
  <si>
    <t>2.14 (1.28, 3.56)</t>
  </si>
  <si>
    <t>EDN3</t>
  </si>
  <si>
    <t>1.4 (0.83, 2.35)</t>
  </si>
  <si>
    <t>1.7 (1.24, 2.31)</t>
  </si>
  <si>
    <t>PPP1R15A</t>
  </si>
  <si>
    <t>0.893 (0.684, 1.17)</t>
  </si>
  <si>
    <t>0.704 (0.58, 0.855)</t>
  </si>
  <si>
    <t>GBP2</t>
  </si>
  <si>
    <t>0.717 (0.445, 1.16)</t>
  </si>
  <si>
    <t>0.607 (0.45, 0.819)</t>
  </si>
  <si>
    <t>CDH13</t>
  </si>
  <si>
    <t>0.893 (0.691, 1.15)</t>
  </si>
  <si>
    <t>0.762 (0.653, 0.888)</t>
  </si>
  <si>
    <t>TAS2R30</t>
  </si>
  <si>
    <t>2.21 (1.42, 3.44)</t>
  </si>
  <si>
    <t>SH3GLB2</t>
  </si>
  <si>
    <t>1.4 (0.949, 2.07)</t>
  </si>
  <si>
    <t>1.32 (1.1, 1.59)</t>
  </si>
  <si>
    <t>0.749 (0.464, 1.21)</t>
  </si>
  <si>
    <t>0.697 (0.559, 0.87)</t>
  </si>
  <si>
    <t>S100G</t>
  </si>
  <si>
    <t>1.25 (0.471, 3.3)</t>
  </si>
  <si>
    <t>3.06 (1.65, 5.69)</t>
  </si>
  <si>
    <t>EQTN</t>
  </si>
  <si>
    <t>1.43 (0.896, 2.3)</t>
  </si>
  <si>
    <t>1.35 (1.11, 1.64)</t>
  </si>
  <si>
    <t>1.1 (0.931, 1.3)</t>
  </si>
  <si>
    <t>1.15 (1.06, 1.25)</t>
  </si>
  <si>
    <t>MAK</t>
  </si>
  <si>
    <t>0.698 (0.509, 0.957)</t>
  </si>
  <si>
    <t>0.799 (0.677, 0.943)</t>
  </si>
  <si>
    <t>MTMR8</t>
  </si>
  <si>
    <t>1.2 (0.915, 1.59)</t>
  </si>
  <si>
    <t>1.32 (1.1, 1.57)</t>
  </si>
  <si>
    <t>IMPG2</t>
  </si>
  <si>
    <t>1.27 (1.01, 1.59)</t>
  </si>
  <si>
    <t>1.17 (1.04, 1.31)</t>
  </si>
  <si>
    <t>KLHL32</t>
  </si>
  <si>
    <t>0.69 (0.492, 0.969)</t>
  </si>
  <si>
    <t>0.775 (0.642, 0.935)</t>
  </si>
  <si>
    <t>NR2C2AP</t>
  </si>
  <si>
    <t>1.69 (0.88, 3.25)</t>
  </si>
  <si>
    <t>1.87 (1.23, 2.85)</t>
  </si>
  <si>
    <t>GLIS3</t>
  </si>
  <si>
    <t>0.865 (0.712, 1.05)</t>
  </si>
  <si>
    <t>0.839 (0.747, 0.942)</t>
  </si>
  <si>
    <t>All cases (N=8410)</t>
  </si>
  <si>
    <t> 0</t>
  </si>
  <si>
    <t>TRAF6</t>
  </si>
  <si>
    <t>OSTN</t>
  </si>
  <si>
    <t>PAIP2B</t>
  </si>
  <si>
    <t>PCDHGB3</t>
  </si>
  <si>
    <t>0.310 (0.111, 0.865), 0.0254</t>
  </si>
  <si>
    <t>0.962 (0.326, 2.840), 0.944</t>
  </si>
  <si>
    <t>3.220 (1.880, 5.500), 2.02e-05</t>
  </si>
  <si>
    <t>5.550 (3.130, 9.850), 4.84e-09</t>
  </si>
  <si>
    <t>24.900 (10.400, 59.800), 5.46e-13</t>
  </si>
  <si>
    <t>4.470 (1.780, 11.200), 0.00142</t>
  </si>
  <si>
    <t>0.912 (0.533, 1.560), 0.737</t>
  </si>
  <si>
    <t>4.390 (2.270, 8.490), 1.06e-05</t>
  </si>
  <si>
    <t>4.730 (2.780, 8.040), 9.44e-09</t>
  </si>
  <si>
    <t>0.488 (0.288, 0.827), 0.00767</t>
  </si>
  <si>
    <t>1.910 (1.070, 3.440), 0.0297</t>
  </si>
  <si>
    <t>3.890 (2.700, 5.610), 3.28e-13</t>
  </si>
  <si>
    <t>SLAMF8</t>
  </si>
  <si>
    <t>1.340 (0.917, 1.960), 0.131</t>
  </si>
  <si>
    <t>1.900 (1.310, 2.750), 0.000763</t>
  </si>
  <si>
    <t>1.390 (1.030, 1.860), 0.0296</t>
  </si>
  <si>
    <t>TBC1D9B</t>
  </si>
  <si>
    <t>6.550 (1.900, 22.600), 0.0029</t>
  </si>
  <si>
    <t>11.600 (3.000, 45.200), 0.000383</t>
  </si>
  <si>
    <t>1.820 (0.407, 8.170), 0.433</t>
  </si>
  <si>
    <t>0.466 (0.205, 1.060), 0.0676</t>
  </si>
  <si>
    <t>1.510 (0.632, 3.600), 0.355</t>
  </si>
  <si>
    <t>3.290 (1.860, 5.810), 3.94e-05</t>
  </si>
  <si>
    <t>3.770 (2.070, 6.860), 1.37e-05</t>
  </si>
  <si>
    <t>18.100 (7.520, 43.500), 1.02e-10</t>
  </si>
  <si>
    <t>4.720 (1.860, 12.000), 0.0011</t>
  </si>
  <si>
    <t>1.040 (0.635, 1.710), 0.868</t>
  </si>
  <si>
    <t>4.860 (2.620, 9.000), 4.89e-07</t>
  </si>
  <si>
    <t>4.630 (2.680, 7.980), 3.56e-08</t>
  </si>
  <si>
    <t>0.792 (0.510, 1.230), 0.301</t>
  </si>
  <si>
    <t>3.010 (1.840, 4.910), 1.13e-05</t>
  </si>
  <si>
    <t>3.820 (2.580, 5.650), 1.76e-11</t>
  </si>
  <si>
    <t>DGAT2</t>
  </si>
  <si>
    <t>1.900 (0.849, 4.260), 0.118</t>
  </si>
  <si>
    <t>4.090 (1.790, 9.320), 0.000821</t>
  </si>
  <si>
    <t>2.220 (1.010, 4.880), 0.0476</t>
  </si>
  <si>
    <t>SPSB2</t>
  </si>
  <si>
    <t>4.940 (1.520, 16.100), 0.0081</t>
  </si>
  <si>
    <t>6.090 (2.140, 17.300), 0.000694</t>
  </si>
  <si>
    <t>1.270 (0.357, 4.530), 0.71</t>
  </si>
  <si>
    <t>ARSB</t>
  </si>
  <si>
    <t>0.075 (0.016, 0.348), 0.000945</t>
  </si>
  <si>
    <t>1.720 (0.286, 10.300), 0.554</t>
  </si>
  <si>
    <t>22.200 (4.010, 123.000), 0.000382</t>
  </si>
  <si>
    <t>2.270 (0.548, 9.370), 0.259</t>
  </si>
  <si>
    <t>3.040 (1.800, 5.150), 3.33e-05</t>
  </si>
  <si>
    <t>1.250 (0.290, 5.410), 0.762</t>
  </si>
  <si>
    <t>0.216 (0.119, 0.390), 3.85e-07</t>
  </si>
  <si>
    <t>6.760 (2.830, 16.100), 1.66e-05</t>
  </si>
  <si>
    <t>32.900 (12.900, 83.900), 2.69e-13</t>
  </si>
  <si>
    <t>0.524 (0.283, 0.970), 0.0398</t>
  </si>
  <si>
    <t>4.240 (2.500, 7.160), 7.24e-08</t>
  </si>
  <si>
    <t>8.180 (3.950, 17.000), 1.51e-08</t>
  </si>
  <si>
    <t>0.021 (0.002, 0.190), 0.000607</t>
  </si>
  <si>
    <t>0.366 (0.038, 3.530), 0.384</t>
  </si>
  <si>
    <t>21.000 (4.590, 96.500), 8.78e-05</t>
  </si>
  <si>
    <t>2.010 (0.876, 4.590), 0.0998</t>
  </si>
  <si>
    <t>3.580 (2.500, 5.140), 3.97e-12</t>
  </si>
  <si>
    <t>1.830 (0.770, 4.360), 0.171</t>
  </si>
  <si>
    <t>0.215 (0.110, 0.418), 6.12e-06</t>
  </si>
  <si>
    <t>0.833 (0.521, 1.330), 0.445</t>
  </si>
  <si>
    <t>3.520 (1.890, 6.580), 7.6e-05</t>
  </si>
  <si>
    <t>FAM83A</t>
  </si>
  <si>
    <t>0.374 (0.211, 0.664), 0.000781</t>
  </si>
  <si>
    <t>0.941 (0.680, 1.300), 0.716</t>
  </si>
  <si>
    <t>2.470 (1.400, 4.330), 0.00166</t>
  </si>
  <si>
    <t>MAPK13</t>
  </si>
  <si>
    <t>0.149 (0.057, 0.390), 0.000103</t>
  </si>
  <si>
    <t>0.509 (0.257, 1.010), 0.0525</t>
  </si>
  <si>
    <t>3.240 (1.400, 7.530), 0.00628</t>
  </si>
  <si>
    <t>PFKL</t>
  </si>
  <si>
    <t>0.022 (0.002, 0.208), 0.000846</t>
  </si>
  <si>
    <t>0.554 (0.050, 6.150), 0.631</t>
  </si>
  <si>
    <t>21.800 (3.920, 121.000), 0.000431</t>
  </si>
  <si>
    <t>SLC30A9</t>
  </si>
  <si>
    <t>0.021 (0.002, 0.204), 0.000895</t>
  </si>
  <si>
    <t>1.100 (0.068, 17.700), 0.946</t>
  </si>
  <si>
    <t>44.700 (4.520, 442.000), 0.00115</t>
  </si>
  <si>
    <t>THSD1</t>
  </si>
  <si>
    <t>0.065 (0.013, 0.336), 0.0011</t>
  </si>
  <si>
    <t>1.330 (0.222, 7.990), 0.753</t>
  </si>
  <si>
    <t>21.200 (3.480, 129.000), 0.000922</t>
  </si>
  <si>
    <t>TINAG</t>
  </si>
  <si>
    <t>0.084 (0.020, 0.350), 0.000674</t>
  </si>
  <si>
    <t>0.762 (0.204, 2.850), 0.686</t>
  </si>
  <si>
    <t>10.600 (2.810, 40.200), 0.000497</t>
  </si>
  <si>
    <t>3.720 (0.510, 27.100), 0.195</t>
  </si>
  <si>
    <t>2.480 (1.460, 4.200), 0.000741</t>
  </si>
  <si>
    <t>0.641 (0.086, 4.790), 0.665</t>
  </si>
  <si>
    <t xml:space="preserve">Age </t>
  </si>
  <si>
    <t>≤50</t>
  </si>
  <si>
    <t>&gt;50</t>
  </si>
  <si>
    <t>4.94 (3.1, 7.88)</t>
  </si>
  <si>
    <t>10 (8.54, 11.8)</t>
  </si>
  <si>
    <t>8.94 (4.64, 17.2)</t>
  </si>
  <si>
    <t>21 (16.3, 27.1)</t>
  </si>
  <si>
    <t>2.95 (2.14, 4.07)</t>
  </si>
  <si>
    <t>2.81 (2.38, 3.33)</t>
  </si>
  <si>
    <t>1.06 (0.279, 4.01)</t>
  </si>
  <si>
    <t>5.89 (4.65, 7.46)</t>
  </si>
  <si>
    <t>5.41 (1.03, 28.3)</t>
  </si>
  <si>
    <t>9.7 (4.61, 20.4)</t>
  </si>
  <si>
    <t>10.1 (3.9, 26.2)</t>
  </si>
  <si>
    <t>8.31 (0.0833, 830)</t>
  </si>
  <si>
    <t>14 (4.16, 47.3)</t>
  </si>
  <si>
    <t>10.1 (0.694, 146)</t>
  </si>
  <si>
    <t>7.26 (2.67, 19.7)</t>
  </si>
  <si>
    <t>CPEB1</t>
  </si>
  <si>
    <t>37.7 (5.86, 243)</t>
  </si>
  <si>
    <t>GREB1L</t>
  </si>
  <si>
    <t>8.17 (0.0689, 968)</t>
  </si>
  <si>
    <t>10.4 (3.04, 35.8)</t>
  </si>
  <si>
    <t>TRIB1</t>
  </si>
  <si>
    <t>12.5 (3.33, 46.8)</t>
  </si>
  <si>
    <t>POLR3A</t>
  </si>
  <si>
    <t>1.57 (0.609, 4.07)</t>
  </si>
  <si>
    <t>2.21 (1.43, 3.41)</t>
  </si>
  <si>
    <t>18.5 (3.86, 88.9)</t>
  </si>
  <si>
    <t>18.9 (3.85, 92.7)</t>
  </si>
  <si>
    <t>PACSIN1</t>
  </si>
  <si>
    <t>17.5 (3.68, 83.4)</t>
  </si>
  <si>
    <t>RANGAP1</t>
  </si>
  <si>
    <t>1.83e-13 (0, Inf)</t>
  </si>
  <si>
    <t>5.26 (2.29, 12.1)</t>
  </si>
  <si>
    <t>NMS</t>
  </si>
  <si>
    <t>1.24 (0.998, 1.54)</t>
  </si>
  <si>
    <t>2 (1.29, 3.12)</t>
  </si>
  <si>
    <t>DLK1</t>
  </si>
  <si>
    <t>20.2 (3.85, 106)</t>
  </si>
  <si>
    <t>CANX</t>
  </si>
  <si>
    <t>0.728 (0.232, 2.29)</t>
  </si>
  <si>
    <t>14.1 (3.94, 50.4)</t>
  </si>
  <si>
    <t>KIF2A</t>
  </si>
  <si>
    <t>6.89 (2.35, 20.2)</t>
  </si>
  <si>
    <t>CCT6A</t>
  </si>
  <si>
    <t>29.1 (4.4, 193)</t>
  </si>
  <si>
    <t>BMP5</t>
  </si>
  <si>
    <t>1.35 (0.0941, 19.3)</t>
  </si>
  <si>
    <t>4.92 (2.12, 11.4)</t>
  </si>
  <si>
    <t>NUTM2B</t>
  </si>
  <si>
    <t>75.5 (0.599, 9530)</t>
  </si>
  <si>
    <t>3.38 (1.54, 7.43)</t>
  </si>
  <si>
    <t>2.78 (0.742, 10.4)</t>
  </si>
  <si>
    <t>3.03 (1.51, 6.08)</t>
  </si>
  <si>
    <t>TMEM31</t>
  </si>
  <si>
    <t>12.3 (2.98, 51.1)</t>
  </si>
  <si>
    <t>LYZL2</t>
  </si>
  <si>
    <t>77.8 (0.531, 11400)</t>
  </si>
  <si>
    <t>4.68 (1.73, 12.7)</t>
  </si>
  <si>
    <t>ZMYND10</t>
  </si>
  <si>
    <t>7.37 (1.36, 40)</t>
  </si>
  <si>
    <t>2.98 (1.37, 6.5)</t>
  </si>
  <si>
    <t>IL20RA</t>
  </si>
  <si>
    <t>4.01 (1.8, 8.94)</t>
  </si>
  <si>
    <t>FABP3</t>
  </si>
  <si>
    <t>10.8 (2.73, 42.9)</t>
  </si>
  <si>
    <t>CYBC1</t>
  </si>
  <si>
    <t>0.586 (0.0564, 6.09)</t>
  </si>
  <si>
    <t>44.9 (6.51, 310)</t>
  </si>
  <si>
    <t>14.5 (3.04, 69.2)</t>
  </si>
  <si>
    <t>GOT1</t>
  </si>
  <si>
    <t>6.27 (0.0575, 684)</t>
  </si>
  <si>
    <t>4.4 (1.83, 10.6)</t>
  </si>
  <si>
    <t>BABAM1</t>
  </si>
  <si>
    <t>7.56 (2.31, 24.8)</t>
  </si>
  <si>
    <t>PRDM13</t>
  </si>
  <si>
    <t>6.76 (0.101, 452)</t>
  </si>
  <si>
    <t>18 (3.16, 102)</t>
  </si>
  <si>
    <t>ZNF230</t>
  </si>
  <si>
    <t>13.8 (0.174, 1080)</t>
  </si>
  <si>
    <t>10.5 (2.41, 46.2)</t>
  </si>
  <si>
    <t>COL12A1</t>
  </si>
  <si>
    <t>0.766 (0.19, 3.09)</t>
  </si>
  <si>
    <t>3.52 (1.83, 6.75)</t>
  </si>
  <si>
    <t>ADIPOR2</t>
  </si>
  <si>
    <t>6.23 (2.06, 18.9)</t>
  </si>
  <si>
    <t>C6orf89</t>
  </si>
  <si>
    <t>3.44 (1.36, 8.7)</t>
  </si>
  <si>
    <t>1.9 (1.14, 3.17)</t>
  </si>
  <si>
    <t>2.25 (1.13, 4.48)</t>
  </si>
  <si>
    <t>1.4 (1.01, 1.96)</t>
  </si>
  <si>
    <t>...</t>
  </si>
  <si>
    <t>1.99 (0.799, 4.94)</t>
  </si>
  <si>
    <t>2.54 (1.36, 4.73)</t>
  </si>
  <si>
    <t>2.03 (1.23, 3.34)</t>
  </si>
  <si>
    <t>2.78 (2.17, 3.55)</t>
  </si>
  <si>
    <t>ACER3</t>
  </si>
  <si>
    <t>8.18 (0.0625, 1070)</t>
  </si>
  <si>
    <t>11.2 (3.28, 38)</t>
  </si>
  <si>
    <t>CHEK2 PTV carriers (N=137)</t>
  </si>
  <si>
    <t>BRCA1 PTV carriers (N=52)*</t>
  </si>
  <si>
    <t>BRCA2 PTV carriers (N=77)*</t>
  </si>
  <si>
    <t>*samples with previously identified pathogenic mutations in BRCA1, BRCA2 and PALB2 were excluded</t>
  </si>
  <si>
    <t>PALB2 PTV carriers (N=6)*</t>
  </si>
  <si>
    <r>
      <t xml:space="preserve">Supplementary Table 11. </t>
    </r>
    <r>
      <rPr>
        <sz val="12"/>
        <color theme="1"/>
        <rFont val="Calibri"/>
        <family val="2"/>
        <scheme val="minor"/>
      </rPr>
      <t xml:space="preserve">Pathological characteristics for carriers of variants in genes with P&lt;0.0001 in the meta-analysis of PTVs </t>
    </r>
  </si>
  <si>
    <t xml:space="preserve">Gene </t>
  </si>
  <si>
    <t>Cases ER+</t>
  </si>
  <si>
    <t>Cases ER-</t>
  </si>
  <si>
    <t>z-score</t>
  </si>
  <si>
    <t>Case Only: PR- vs ER+</t>
  </si>
  <si>
    <t>REACTOME_HOMOLOGOUS_DNA_PAIRING_AND_STRAND_EXCHANGE</t>
  </si>
  <si>
    <t>REACTOME_DEUBIQUITINATION</t>
  </si>
  <si>
    <t>REACTOME_CELL_CYCLE_CHECKPOINTS</t>
  </si>
  <si>
    <t>REACTOME_REGULATION_OF_TP53_ACTIVITY</t>
  </si>
  <si>
    <t>REACTOME_STABILIZATION_OF_P53</t>
  </si>
  <si>
    <t>REACTOME_PROCESSING_OF_DNA_DOUBLE_STRAND_BREAK_ENDS</t>
  </si>
  <si>
    <t>REACTOME_G2_M_CHECKPOINTS</t>
  </si>
  <si>
    <t>REACTOME_TP53_REGULATES_TRANSCRIPTION_OF_DNA_REPAIR_GENES</t>
  </si>
  <si>
    <t>BIOCARTA_P53HYPOXIA_PATHWAY</t>
  </si>
  <si>
    <t>REACTOME_REGULATION_OF_TP53_ACTIVITY_THROUGH_PHOSPHORYLATION</t>
  </si>
  <si>
    <t>REACTOME_HDR_THROUGH_SINGLE_STRAND_ANNEALING_SSA</t>
  </si>
  <si>
    <t>REACTOME_REGULATION_OF_TP53_ACTIVITY_THROUGH_METHYLATION</t>
  </si>
  <si>
    <t>REACTOME_NONHOMOLOGOUS_END_JOINING_NHEJ</t>
  </si>
  <si>
    <t>REACTOME_REPRODUCTION</t>
  </si>
  <si>
    <t>REACTOME_G2_M_DNA_DAMAGE_CHECKPOINT</t>
  </si>
  <si>
    <t>REACTOME_DNA_REPAIR</t>
  </si>
  <si>
    <t>BIOCARTA_ATM_PATHWAY</t>
  </si>
  <si>
    <t>REACTOME_METALLOPROTEASE_DUBS</t>
  </si>
  <si>
    <t>REACTOME_DNA_DOUBLE_STRAND_BREAK_RESPONSE</t>
  </si>
  <si>
    <t>REACTOME_MEIOSIS</t>
  </si>
  <si>
    <t>REACTOME_HOMOLOGY_DIRECTED_REPAIR</t>
  </si>
  <si>
    <t>REACTOME_DNA_DOUBLE_STRAND_BREAK_REPAIR</t>
  </si>
  <si>
    <t>BIOCARTA_G2_PATHWAY</t>
  </si>
  <si>
    <t>REACTOME_MEIOTIC_RECOMBINATION</t>
  </si>
  <si>
    <t>REACTOME_HDR_THROUGH_HOMOLOGOUS_RECOMBINATION_HRR</t>
  </si>
  <si>
    <t>BIOCARTA_ATRBRCA_PATHWAY</t>
  </si>
  <si>
    <t>REACTOME_RESOLUTION_OF_D_LOOP_STRUCTURES</t>
  </si>
  <si>
    <t>REACTOME_DISEASES_OF_DNA_REPAIR</t>
  </si>
  <si>
    <t>REACTOME_RESOLUTION_OF_D_LOOP_STRUCTURES_THROUGH_SYNTHESIS_DEPENDENT_STRAND_ANNEALING_SDSA</t>
  </si>
  <si>
    <t>Pathway</t>
  </si>
  <si>
    <t>ATM/HSP90AA1/BAX/TP53/NQO1/CDKN1A/ABCB1/NFKBIB/IGFBP3</t>
  </si>
  <si>
    <t>CHEK2/ATM/TP53</t>
  </si>
  <si>
    <t>CHEK2/ATM/PSMD7/PSMB7/TP53/PSMB2/PSMD5/PSMA6/PSMA7/PSMA1/CDKN2A/PSME3</t>
  </si>
  <si>
    <t>BRCA1/BARD1/BABAM1/UIMC1</t>
  </si>
  <si>
    <t>NLN/ANPEP/MME/THOP1/ENPEP/CMA1/LNPEP/CPA3/REN</t>
  </si>
  <si>
    <t>KEGG_RENIN_ANGIOTENSIN_SYSTEM</t>
  </si>
  <si>
    <t>INHBE/PCSK1/LHB</t>
  </si>
  <si>
    <t>REACTOME_PEPTIDE_HORMONE_BIOSYNTHESIS</t>
  </si>
  <si>
    <t>BRCA1/ATM/RAD51D/MNAT1/CDK12/TP53</t>
  </si>
  <si>
    <t>BRCA2/BRCA1/ATM/BLM</t>
  </si>
  <si>
    <t>BRCA1/BARD1/BAP1/TRAF6/USP4/VDAC3/OTUB1/USP28/ADRM1/BABAM1/SUDS3/PSMD7/MYC/ASXL1/KDM1B/PSMB7/TP53/PSMB2/MBD6/UIMC1/TNIP2/MAP3K7/RNF128/FOXK1/PSMD5/RUVBL1/UFD1/USP25/IFIH1/HGS/ACTR5/ATXN7/PSMA6/OTUD7B/TGFB1/SMAD2/TNIP1/PSMA7/FOXO4/USP19/TADA3/UCHL1/PSMA1/PSME3/TNIP3/INO80D/OTUD5/USP12</t>
  </si>
  <si>
    <t>BRCA1/CHEK2/ATM/ATRIP/BARD1/HERC2/BRIP1/PPP2R5C/BLM/BABAM1/PSMD7/UBE2E1/SPDL1/PSMB7/KIF2A/TP53/PSMB2/ZWILCH/UIMC1/EXO1/DYNC1H1/RANGAP1/DYNC1I1/CENPK/MCM8/CENPN/KNTC1/PSMD5/KIF2C/CDKN1A/SGO1/DSN1/BUB1B/PSMA6/MCM5/PSMA7/CDKN1B/CENPH/UBE2V2/ORC4/PSMA1/CDKN2A/CCNB2/PSME3</t>
  </si>
  <si>
    <t>BRCA1/ATM/ATRIP/BARD1/BRIP1/BLM</t>
  </si>
  <si>
    <t>BRCA1/CHEK2/ATM/TP53</t>
  </si>
  <si>
    <t>BRCA1/CHEK2/ATM/ATRIP/BARD1/BRIP1/PPP2R5C/BLM/TP53BP2/TAF12/RBBP4/TP53/EXO1/AURKA/ING5/PIP4K2C/PRKAB1</t>
  </si>
  <si>
    <t>BRCA1/CHEK2/ATM/ATRIP/BARD1/HERC2/BRIP1/BLM/BABAM1/PSMD7/PSMB7/TP53/PSMB2/UIMC1/EXO1</t>
  </si>
  <si>
    <t>BRCA1/CHEK2/ATM/PRKDC/TP53</t>
  </si>
  <si>
    <t>BRCA1/CHEK2/ATM/ATRIP/BARD1/BRIP1/BLM/TAF12/TP53/EXO1/AURKA</t>
  </si>
  <si>
    <t>BRCA2/BRCA1/CHEK2/ATM</t>
  </si>
  <si>
    <t>BRCA1/ATM/BARD1/HERC2/BABAM1/NHEJ1/PRKDC/UIMC1</t>
  </si>
  <si>
    <t>BRCA1/ATM/ATRIP/BARD1/HERC2/BRIP1/BLM/BABAM1/UIMC1/EXO1</t>
  </si>
  <si>
    <t>BRCA2/BRCA1/CHEK2/PALB2/ATM/ATRIP/BARD1/BAP1/HERC2/RAD51D/BRIP1/BLM/UBA7/BABAM1/FANCM/NHEJ1/MNAT1/PRKDC/TP53/UIMC1/FTO/EXO1/EYA1/XRCC1/SMARCA5/ALKBH3/UVSSA/RUVBL1/UFD1/CUL4A/PPP5C/DDB1/FANCB/COPS7B/ACTR5/RAD18/NTHL1/POLD2</t>
  </si>
  <si>
    <t>BRCA2/BRCA1/PALB2/ATM/BARD1/RAD51D/BRIP1/BLM</t>
  </si>
  <si>
    <t>BRCA1/CHEK2/ATM/BARD1/BAP1/HERC2/BABAM1/TP53/UIMC1/EYA1/SMARCA5</t>
  </si>
  <si>
    <t>BRCA1/CHEK2/ATM/ATRIP/BARD1/HERC2/BRIP1/BLM/BABAM1/TP53/UIMC1/EXO1</t>
  </si>
  <si>
    <t>BRCA2/BRCA1/PALB2/ATM/ATRIP/BARD1/HERC2/RAD51D/BRIP1/BLM/BABAM1/UIMC1/EXO1/XRCC1</t>
  </si>
  <si>
    <t>BRCA2/BRCA1/PALB2/ATM/ATRIP/BARD1/RAD51D/BRIP1/BLM</t>
  </si>
  <si>
    <t>BRCA2/BRCA1/CHEK2/PALB2/ATM/ATRIP/BARD1/BAP1/HERC2/RAD51D/BRIP1/BLM/BABAM1/NHEJ1/PRKDC/TP53/UIMC1/EXO1/EYA1/XRCC1/SMARCA5</t>
  </si>
  <si>
    <t>core_enrichment</t>
  </si>
  <si>
    <t>rank</t>
  </si>
  <si>
    <t>q-value</t>
  </si>
  <si>
    <t>NES</t>
  </si>
  <si>
    <t>Enrichment Score</t>
  </si>
  <si>
    <t>Set Size</t>
  </si>
  <si>
    <t>10 (2.22, 45.6)</t>
  </si>
  <si>
    <t>2.48 (1.46, 4.22)</t>
  </si>
  <si>
    <t>1.33 (0.378, 4.7)</t>
  </si>
  <si>
    <t>NOTCH3</t>
  </si>
  <si>
    <t>1.47 (1.19, 1.82)</t>
  </si>
  <si>
    <t>0.992 (0.529, 1.86)</t>
  </si>
  <si>
    <t>2.62 (1.6, 4.3)</t>
  </si>
  <si>
    <t>0.565 (0.148, 2.15)</t>
  </si>
  <si>
    <t>2.25 (1.37, 3.7)</t>
  </si>
  <si>
    <t>2.4e-08 (0, Inf)</t>
  </si>
  <si>
    <t>2.35 (1.4, 3.94)</t>
  </si>
  <si>
    <t>2.3 (1.48, 3.58)</t>
  </si>
  <si>
    <t>1.76 (0.81, 3.82)</t>
  </si>
  <si>
    <t>1.6e+14 (0, Inf)</t>
  </si>
  <si>
    <t>5.25 (3, 9.2)</t>
  </si>
  <si>
    <t>Odds Ratio</t>
  </si>
  <si>
    <r>
      <t xml:space="preserve">Supplementary Table 9. </t>
    </r>
    <r>
      <rPr>
        <sz val="11"/>
        <color theme="1"/>
        <rFont val="Calibri"/>
        <family val="2"/>
        <scheme val="minor"/>
      </rPr>
      <t>Association results for PTVs or deleterious missense variants (Helix) and overall breast cancer. All genes associated at P&lt;0.001 in the meta-analysis are listed. Z-scores are from testing H0:β=ln(Odds Ratio)=0 (2-tailed)</t>
    </r>
    <r>
      <rPr>
        <b/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P-values are unadjusted for multiple testing. </t>
    </r>
  </si>
  <si>
    <r>
      <t xml:space="preserve">Supplementary Table 8. </t>
    </r>
    <r>
      <rPr>
        <sz val="11"/>
        <color theme="1"/>
        <rFont val="Calibri"/>
        <family val="2"/>
        <scheme val="minor"/>
      </rPr>
      <t>Association results for PTVs or deleterious missense variants (CADD) and overall breast cancer. All genes associated at P&lt;0.001 in the meta-analysis are listed. Z-scores are from testing H0:β=ln(Odds Ratio)=0 (2-tailed)</t>
    </r>
    <r>
      <rPr>
        <b/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P-values are unadjusted for multiple testing. </t>
    </r>
  </si>
  <si>
    <r>
      <t xml:space="preserve">Supplementary Table 6. </t>
    </r>
    <r>
      <rPr>
        <sz val="12"/>
        <color theme="1"/>
        <rFont val="Calibri"/>
        <family val="2"/>
        <scheme val="minor"/>
      </rPr>
      <t>Association results for PTVs for breast cancer subtypes, based on the BCAC dataset. Genes associated at P&lt;0.001 for each analysis are included. Z-scores are from testing H0:β=ln(Odds Ratio)=0 (2-tailed)</t>
    </r>
    <r>
      <rPr>
        <b/>
        <sz val="12"/>
        <color theme="1"/>
        <rFont val="Calibri"/>
        <family val="2"/>
        <scheme val="minor"/>
      </rPr>
      <t xml:space="preserve">. </t>
    </r>
    <r>
      <rPr>
        <sz val="12"/>
        <color theme="1"/>
        <rFont val="Calibri"/>
        <family val="2"/>
        <scheme val="minor"/>
      </rPr>
      <t xml:space="preserve">P-values are unadjusted for multiple testing. </t>
    </r>
  </si>
  <si>
    <r>
      <t xml:space="preserve">Supplementary Table 5. </t>
    </r>
    <r>
      <rPr>
        <sz val="12"/>
        <color theme="1"/>
        <rFont val="Calibri"/>
        <family val="2"/>
        <scheme val="minor"/>
      </rPr>
      <t xml:space="preserve">Association results for PTVs and overall breast cancer, restricting cases to age &lt;=50. All genes associated at P&lt;0.001 in the meta-analysis are listed, followed by other genes that had P&lt;0.0001 in ST3 for the analysis with all cases.  Z-scores are from testing H0:β=ln(Odds Ratio)=0 (2-tailed). P-values are unadjusted for multiple testing. </t>
    </r>
  </si>
  <si>
    <r>
      <t xml:space="preserve">Supplementary Table 3. </t>
    </r>
    <r>
      <rPr>
        <sz val="12"/>
        <color theme="1"/>
        <rFont val="Calibri"/>
        <family val="2"/>
        <scheme val="minor"/>
      </rPr>
      <t>Association results for PTVs and overall breast cancer. All genes associated at P&lt;0.001 in the meta-analysis are listed.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Z-scores are from testing H0:β=ln(Odds Ratio)=0 (2-tailed). P-values are unadjusted for multiple testing. </t>
    </r>
  </si>
  <si>
    <r>
      <t xml:space="preserve">Supplementary Table 13. </t>
    </r>
    <r>
      <rPr>
        <sz val="11"/>
        <color theme="1"/>
        <rFont val="Calibri"/>
        <family val="2"/>
        <scheme val="minor"/>
      </rPr>
      <t>GSEA results for KEGG, REACTOME and BIOCARTA pathways, using gene rankings based on Z scores for the gene PTV burden meta-analysis.  All results with q-value&lt;0.1 are listed.</t>
    </r>
  </si>
  <si>
    <r>
      <rPr>
        <b/>
        <sz val="11"/>
        <color theme="1"/>
        <rFont val="Calibri"/>
        <family val="2"/>
        <scheme val="minor"/>
      </rPr>
      <t>Supplementary Table 7.</t>
    </r>
    <r>
      <rPr>
        <sz val="11"/>
        <color theme="1"/>
        <rFont val="Calibri"/>
        <family val="2"/>
        <scheme val="minor"/>
      </rPr>
      <t xml:space="preserve"> Association results for rare missense variants and overall breast cancer. All genes associated at P&lt;0.001 in the meta-analysis are listed. Z-scores are from testing H0:β=ln(Odds Ratio)=0 (2-tailed). P-values are unadjusted for multiple testing. </t>
    </r>
  </si>
  <si>
    <r>
      <t xml:space="preserve">Supplementary Table 12. </t>
    </r>
    <r>
      <rPr>
        <sz val="12"/>
        <color theme="1"/>
        <rFont val="Calibri"/>
        <family val="2"/>
        <scheme val="minor"/>
      </rPr>
      <t xml:space="preserve">Pathological characteristics for carriers of variants with P&lt;0.0001 for the meta-analysis of PTVs or predicted deleterious (CADD) rare missense variants; excluding the known 5 genes - </t>
    </r>
    <r>
      <rPr>
        <i/>
        <sz val="12"/>
        <color theme="1"/>
        <rFont val="Calibri"/>
        <family val="2"/>
        <scheme val="minor"/>
      </rPr>
      <t>BRCA1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BRCA2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CHEK2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 xml:space="preserve">ATM </t>
    </r>
    <r>
      <rPr>
        <sz val="12"/>
        <color theme="1"/>
        <rFont val="Calibri"/>
        <family val="2"/>
        <scheme val="minor"/>
      </rPr>
      <t>and</t>
    </r>
    <r>
      <rPr>
        <i/>
        <sz val="12"/>
        <color theme="1"/>
        <rFont val="Calibri"/>
        <family val="2"/>
        <scheme val="minor"/>
      </rPr>
      <t xml:space="preserve"> PALB2.</t>
    </r>
  </si>
  <si>
    <r>
      <rPr>
        <b/>
        <i/>
        <sz val="12"/>
        <color rgb="FF000000"/>
        <rFont val="Calibri"/>
        <family val="2"/>
      </rPr>
      <t>SAMHD1</t>
    </r>
    <r>
      <rPr>
        <b/>
        <sz val="12"/>
        <color rgb="FF000000"/>
        <rFont val="Calibri"/>
        <family val="2"/>
      </rPr>
      <t xml:space="preserve"> PTV or predicted deleterious (CADD) rare missense variant carriers (N=51)</t>
    </r>
  </si>
  <si>
    <r>
      <rPr>
        <b/>
        <i/>
        <sz val="12"/>
        <color rgb="FF000000"/>
        <rFont val="Calibri"/>
        <family val="2"/>
      </rPr>
      <t>CDKN2A</t>
    </r>
    <r>
      <rPr>
        <b/>
        <sz val="12"/>
        <color rgb="FF000000"/>
        <rFont val="Calibri"/>
        <family val="2"/>
      </rPr>
      <t xml:space="preserve"> PTV or predicted deleterious (CADD) rare missense variant carriers (N=10)</t>
    </r>
  </si>
  <si>
    <r>
      <rPr>
        <b/>
        <i/>
        <sz val="12"/>
        <color rgb="FF000000"/>
        <rFont val="Calibri"/>
        <family val="2"/>
      </rPr>
      <t>MRPL27</t>
    </r>
    <r>
      <rPr>
        <b/>
        <sz val="12"/>
        <color rgb="FF000000"/>
        <rFont val="Calibri"/>
        <family val="2"/>
      </rPr>
      <t xml:space="preserve"> PTV or predicted deleterious (CADD) rare missense variant carriers (N=14)</t>
    </r>
  </si>
  <si>
    <r>
      <rPr>
        <b/>
        <i/>
        <sz val="12"/>
        <color rgb="FF000000"/>
        <rFont val="Calibri"/>
        <family val="2"/>
      </rPr>
      <t>EXOC4</t>
    </r>
    <r>
      <rPr>
        <b/>
        <sz val="12"/>
        <color rgb="FF000000"/>
        <rFont val="Calibri"/>
        <family val="2"/>
      </rPr>
      <t xml:space="preserve"> PTV or predicted deleterious (CADD) rare missense variant carriers (N=94)</t>
    </r>
  </si>
  <si>
    <r>
      <rPr>
        <b/>
        <i/>
        <sz val="12"/>
        <color rgb="FF000000"/>
        <rFont val="Calibri"/>
        <family val="2"/>
      </rPr>
      <t>PPP1R3B</t>
    </r>
    <r>
      <rPr>
        <b/>
        <sz val="12"/>
        <color rgb="FF000000"/>
        <rFont val="Calibri"/>
        <family val="2"/>
      </rPr>
      <t xml:space="preserve"> PTV or predicted deleterious (CADD) rare missense variant carriers (N=33)</t>
    </r>
  </si>
  <si>
    <r>
      <rPr>
        <b/>
        <i/>
        <sz val="12"/>
        <color rgb="FF000000"/>
        <rFont val="Calibri"/>
        <family val="2"/>
      </rPr>
      <t>ATM</t>
    </r>
    <r>
      <rPr>
        <b/>
        <sz val="12"/>
        <color rgb="FF000000"/>
        <rFont val="Calibri"/>
        <family val="2"/>
      </rPr>
      <t xml:space="preserve"> PTV carriers (N=56)</t>
    </r>
  </si>
  <si>
    <r>
      <rPr>
        <b/>
        <i/>
        <sz val="12"/>
        <color rgb="FF000000"/>
        <rFont val="Calibri"/>
        <family val="2"/>
      </rPr>
      <t>MAP3K1</t>
    </r>
    <r>
      <rPr>
        <b/>
        <sz val="12"/>
        <color rgb="FF000000"/>
        <rFont val="Calibri"/>
        <family val="2"/>
      </rPr>
      <t xml:space="preserve"> PTV carriers (N=9)</t>
    </r>
  </si>
  <si>
    <r>
      <rPr>
        <b/>
        <i/>
        <sz val="12"/>
        <color rgb="FF000000"/>
        <rFont val="Calibri"/>
        <family val="2"/>
      </rPr>
      <t>LZTR1</t>
    </r>
    <r>
      <rPr>
        <b/>
        <sz val="12"/>
        <color rgb="FF000000"/>
        <rFont val="Calibri"/>
        <family val="2"/>
      </rPr>
      <t xml:space="preserve"> PTV carriers (N=27)</t>
    </r>
  </si>
  <si>
    <r>
      <rPr>
        <b/>
        <i/>
        <sz val="12"/>
        <color rgb="FF000000"/>
        <rFont val="Calibri"/>
        <family val="2"/>
      </rPr>
      <t>ATRIP</t>
    </r>
    <r>
      <rPr>
        <b/>
        <sz val="12"/>
        <color rgb="FF000000"/>
        <rFont val="Calibri"/>
        <family val="2"/>
      </rPr>
      <t xml:space="preserve"> PTV carriers (N=13)</t>
    </r>
  </si>
  <si>
    <r>
      <rPr>
        <b/>
        <i/>
        <sz val="12"/>
        <color rgb="FF000000"/>
        <rFont val="Calibri"/>
        <family val="2"/>
      </rPr>
      <t>BARD1</t>
    </r>
    <r>
      <rPr>
        <b/>
        <sz val="12"/>
        <color rgb="FF000000"/>
        <rFont val="Calibri"/>
        <family val="2"/>
      </rPr>
      <t xml:space="preserve"> PTV carriers (N=11)</t>
    </r>
  </si>
  <si>
    <r>
      <t xml:space="preserve">Supplementary Table 18. </t>
    </r>
    <r>
      <rPr>
        <sz val="12"/>
        <color theme="1"/>
        <rFont val="Calibri"/>
        <family val="2"/>
        <scheme val="minor"/>
      </rPr>
      <t xml:space="preserve">Association results for PTVs and overall breast cancer with meta-analysis weights based on the 5 known genes </t>
    </r>
    <r>
      <rPr>
        <i/>
        <sz val="12"/>
        <color theme="1"/>
        <rFont val="Calibri"/>
        <family val="2"/>
        <scheme val="minor"/>
      </rPr>
      <t>ATM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BRCA1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BRCA2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CHEK2</t>
    </r>
    <r>
      <rPr>
        <sz val="12"/>
        <color theme="1"/>
        <rFont val="Calibri"/>
        <family val="2"/>
        <scheme val="minor"/>
      </rPr>
      <t xml:space="preserve"> and </t>
    </r>
    <r>
      <rPr>
        <i/>
        <sz val="12"/>
        <color theme="1"/>
        <rFont val="Calibri"/>
        <family val="2"/>
        <scheme val="minor"/>
      </rPr>
      <t>PALB2</t>
    </r>
    <r>
      <rPr>
        <sz val="12"/>
        <color theme="1"/>
        <rFont val="Calibri"/>
        <family val="2"/>
        <scheme val="minor"/>
      </rPr>
      <t>. All genes associated at P&lt;0.001 in the meta-analysis are listed.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Z-scores are from testing H0:β=ln(Odds Ratio)=0 (2-tailed)</t>
    </r>
    <r>
      <rPr>
        <b/>
        <sz val="12"/>
        <color theme="1"/>
        <rFont val="Calibri"/>
        <family val="2"/>
        <scheme val="minor"/>
      </rPr>
      <t xml:space="preserve">. </t>
    </r>
    <r>
      <rPr>
        <sz val="12"/>
        <color theme="1"/>
        <rFont val="Calibri"/>
        <family val="2"/>
        <scheme val="minor"/>
      </rPr>
      <t>All p-values are unadjusted for multiple testing.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</si>
</sst>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"/>
    <numFmt numFmtId="165" formatCode="0.000"/>
    <numFmt numFmtId="166" formatCode="0.0000"/>
    <numFmt numFmtId="167" formatCode="0.000000"/>
    <numFmt numFmtId="168" formatCode="0.0"/>
    <numFmt numFmtId="169" formatCode="0.0000000"/>
    <numFmt numFmtId="170" formatCode="0.0E+00"/>
  </numFmts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sz val="12"/>
      <name val="Arial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5" fillId="0" borderId="0" xfId="0" applyFont="1"/>
    <xf numFmtId="0" fontId="7" fillId="0" borderId="0" xfId="0" applyFont="1" applyAlignment="1">
      <alignment vertical="center" wrapText="1"/>
    </xf>
    <xf numFmtId="0" fontId="0" fillId="0" borderId="4" xfId="0" applyBorder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0" fillId="0" borderId="0" xfId="0" applyNumberFormat="1"/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167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165" fontId="7" fillId="0" borderId="0" xfId="0" applyNumberFormat="1" applyFont="1" applyAlignment="1">
      <alignment horizontal="left" vertical="center"/>
    </xf>
    <xf numFmtId="2" fontId="7" fillId="0" borderId="0" xfId="0" applyNumberFormat="1" applyFont="1" applyAlignment="1">
      <alignment vertical="center"/>
    </xf>
    <xf numFmtId="164" fontId="7" fillId="0" borderId="0" xfId="0" applyNumberFormat="1" applyFont="1" applyAlignment="1">
      <alignment vertical="center"/>
    </xf>
    <xf numFmtId="0" fontId="10" fillId="0" borderId="4" xfId="0" applyFont="1" applyBorder="1" applyAlignment="1">
      <alignment horizontal="center" vertical="center" wrapText="1" readingOrder="1"/>
    </xf>
    <xf numFmtId="0" fontId="10" fillId="0" borderId="4" xfId="0" applyFont="1" applyBorder="1" applyAlignment="1">
      <alignment horizontal="center" wrapText="1" readingOrder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2" fontId="7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 wrapText="1" readingOrder="1"/>
    </xf>
    <xf numFmtId="0" fontId="11" fillId="0" borderId="1" xfId="0" applyFont="1" applyBorder="1" applyAlignment="1">
      <alignment horizontal="center" vertical="center" wrapText="1" readingOrder="1"/>
    </xf>
    <xf numFmtId="11" fontId="11" fillId="0" borderId="1" xfId="0" applyNumberFormat="1" applyFont="1" applyBorder="1" applyAlignment="1">
      <alignment horizontal="center" vertical="center" wrapText="1" readingOrder="1"/>
    </xf>
    <xf numFmtId="0" fontId="10" fillId="0" borderId="2" xfId="0" applyFont="1" applyBorder="1" applyAlignment="1">
      <alignment horizontal="center" vertical="center" wrapText="1" readingOrder="1"/>
    </xf>
    <xf numFmtId="0" fontId="0" fillId="0" borderId="2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 readingOrder="1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 wrapText="1" readingOrder="1"/>
    </xf>
    <xf numFmtId="166" fontId="11" fillId="0" borderId="1" xfId="0" applyNumberFormat="1" applyFont="1" applyBorder="1" applyAlignment="1">
      <alignment horizontal="center" vertical="center" wrapText="1" readingOrder="1"/>
    </xf>
    <xf numFmtId="165" fontId="11" fillId="0" borderId="1" xfId="0" applyNumberFormat="1" applyFont="1" applyBorder="1" applyAlignment="1">
      <alignment horizontal="center" vertical="center" wrapText="1" readingOrder="1"/>
    </xf>
    <xf numFmtId="168" fontId="11" fillId="0" borderId="1" xfId="0" applyNumberFormat="1" applyFont="1" applyBorder="1" applyAlignment="1">
      <alignment horizontal="center" vertical="center" wrapText="1" readingOrder="1"/>
    </xf>
    <xf numFmtId="167" fontId="11" fillId="0" borderId="1" xfId="0" applyNumberFormat="1" applyFont="1" applyBorder="1" applyAlignment="1">
      <alignment horizontal="center" vertical="center" wrapText="1" readingOrder="1"/>
    </xf>
    <xf numFmtId="164" fontId="11" fillId="0" borderId="1" xfId="0" applyNumberFormat="1" applyFont="1" applyBorder="1" applyAlignment="1">
      <alignment horizontal="center" vertical="center" wrapText="1" readingOrder="1"/>
    </xf>
    <xf numFmtId="165" fontId="0" fillId="0" borderId="0" xfId="0" applyNumberFormat="1"/>
    <xf numFmtId="0" fontId="5" fillId="0" borderId="0" xfId="0" applyFont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 readingOrder="1"/>
    </xf>
    <xf numFmtId="11" fontId="13" fillId="0" borderId="1" xfId="0" applyNumberFormat="1" applyFont="1" applyBorder="1" applyAlignment="1">
      <alignment horizontal="center" vertical="center" wrapText="1" readingOrder="1"/>
    </xf>
    <xf numFmtId="168" fontId="13" fillId="0" borderId="1" xfId="0" applyNumberFormat="1" applyFont="1" applyBorder="1" applyAlignment="1">
      <alignment horizontal="center" vertical="center" wrapText="1" readingOrder="1"/>
    </xf>
    <xf numFmtId="2" fontId="13" fillId="0" borderId="1" xfId="0" applyNumberFormat="1" applyFont="1" applyBorder="1" applyAlignment="1">
      <alignment horizontal="center" vertical="center" wrapText="1" readingOrder="1"/>
    </xf>
    <xf numFmtId="166" fontId="13" fillId="0" borderId="1" xfId="0" applyNumberFormat="1" applyFont="1" applyBorder="1" applyAlignment="1">
      <alignment horizontal="center" vertical="center" wrapText="1" readingOrder="1"/>
    </xf>
    <xf numFmtId="165" fontId="13" fillId="0" borderId="1" xfId="0" applyNumberFormat="1" applyFont="1" applyBorder="1" applyAlignment="1">
      <alignment horizontal="center" vertical="center" wrapText="1" readingOrder="1"/>
    </xf>
    <xf numFmtId="167" fontId="13" fillId="0" borderId="1" xfId="0" applyNumberFormat="1" applyFont="1" applyBorder="1" applyAlignment="1">
      <alignment horizontal="center" vertical="center" wrapText="1" readingOrder="1"/>
    </xf>
    <xf numFmtId="164" fontId="13" fillId="0" borderId="1" xfId="0" applyNumberFormat="1" applyFont="1" applyBorder="1" applyAlignment="1">
      <alignment horizontal="center" vertical="center" wrapText="1" readingOrder="1"/>
    </xf>
    <xf numFmtId="0" fontId="14" fillId="0" borderId="1" xfId="0" applyFont="1" applyBorder="1" applyAlignment="1">
      <alignment horizontal="center" vertical="center" wrapText="1" readingOrder="1"/>
    </xf>
    <xf numFmtId="0" fontId="13" fillId="0" borderId="2" xfId="0" applyFont="1" applyBorder="1" applyAlignment="1">
      <alignment horizontal="center" vertical="center" wrapText="1" readingOrder="1"/>
    </xf>
    <xf numFmtId="167" fontId="13" fillId="0" borderId="2" xfId="0" applyNumberFormat="1" applyFont="1" applyBorder="1" applyAlignment="1">
      <alignment horizontal="center" vertical="center" wrapText="1" readingOrder="1"/>
    </xf>
    <xf numFmtId="2" fontId="11" fillId="0" borderId="2" xfId="0" applyNumberFormat="1" applyFont="1" applyBorder="1" applyAlignment="1">
      <alignment horizontal="center" vertical="center" wrapText="1" readingOrder="1"/>
    </xf>
    <xf numFmtId="0" fontId="0" fillId="0" borderId="0" xfId="0" applyAlignment="1">
      <alignment horizontal="left"/>
    </xf>
    <xf numFmtId="0" fontId="12" fillId="0" borderId="1" xfId="0" applyFont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 wrapText="1" readingOrder="1"/>
    </xf>
    <xf numFmtId="2" fontId="15" fillId="0" borderId="1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2" fontId="0" fillId="0" borderId="0" xfId="0" applyNumberFormat="1" applyAlignment="1">
      <alignment horizontal="left"/>
    </xf>
    <xf numFmtId="0" fontId="6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2" fontId="6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165" fontId="4" fillId="0" borderId="0" xfId="0" applyNumberFormat="1" applyFont="1" applyAlignment="1">
      <alignment horizontal="left" vertical="center"/>
    </xf>
    <xf numFmtId="2" fontId="4" fillId="0" borderId="0" xfId="0" applyNumberFormat="1" applyFont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167" fontId="4" fillId="0" borderId="2" xfId="0" applyNumberFormat="1" applyFont="1" applyBorder="1" applyAlignment="1">
      <alignment horizontal="center" vertical="center" wrapText="1"/>
    </xf>
    <xf numFmtId="2" fontId="4" fillId="0" borderId="2" xfId="0" applyNumberFormat="1" applyFont="1" applyBorder="1" applyAlignment="1">
      <alignment horizontal="center" vertical="center" wrapText="1"/>
    </xf>
    <xf numFmtId="165" fontId="4" fillId="0" borderId="2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11" fontId="4" fillId="0" borderId="1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66" fontId="4" fillId="0" borderId="1" xfId="0" applyNumberFormat="1" applyFont="1" applyBorder="1" applyAlignment="1">
      <alignment horizontal="center" vertical="center" wrapText="1"/>
    </xf>
    <xf numFmtId="166" fontId="4" fillId="0" borderId="2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 readingOrder="1"/>
    </xf>
    <xf numFmtId="0" fontId="11" fillId="0" borderId="1" xfId="0" applyFont="1" applyBorder="1" applyAlignment="1">
      <alignment horizontal="center" vertical="center" wrapText="1" readingOrder="1"/>
    </xf>
    <xf numFmtId="11" fontId="11" fillId="0" borderId="1" xfId="0" applyNumberFormat="1" applyFont="1" applyBorder="1" applyAlignment="1">
      <alignment horizontal="center" vertical="center" wrapText="1" readingOrder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8" fontId="11" fillId="0" borderId="1" xfId="0" applyNumberFormat="1" applyFont="1" applyBorder="1" applyAlignment="1">
      <alignment horizontal="center" vertical="center" wrapText="1" readingOrder="1"/>
    </xf>
    <xf numFmtId="0" fontId="10" fillId="0" borderId="2" xfId="0" applyFont="1" applyBorder="1" applyAlignment="1">
      <alignment horizontal="center" vertical="center" wrapText="1" readingOrder="1"/>
    </xf>
    <xf numFmtId="2" fontId="11" fillId="0" borderId="1" xfId="0" applyNumberFormat="1" applyFont="1" applyBorder="1" applyAlignment="1">
      <alignment horizontal="center" vertical="center" wrapText="1" readingOrder="1"/>
    </xf>
    <xf numFmtId="2" fontId="11" fillId="0" borderId="2" xfId="0" applyNumberFormat="1" applyFont="1" applyBorder="1" applyAlignment="1">
      <alignment horizontal="center" vertical="center" wrapText="1" readingOrder="1"/>
    </xf>
    <xf numFmtId="167" fontId="0" fillId="0" borderId="2" xfId="0" applyNumberForma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167" fontId="11" fillId="0" borderId="1" xfId="0" applyNumberFormat="1" applyFont="1" applyBorder="1" applyAlignment="1">
      <alignment horizontal="center" vertical="center" wrapText="1" readingOrder="1"/>
    </xf>
    <xf numFmtId="0" fontId="14" fillId="0" borderId="1" xfId="0" applyFont="1" applyBorder="1" applyAlignment="1">
      <alignment horizontal="center" vertical="center" wrapText="1" readingOrder="1"/>
    </xf>
    <xf numFmtId="165" fontId="6" fillId="0" borderId="1" xfId="0" applyNumberFormat="1" applyFont="1" applyBorder="1" applyAlignment="1">
      <alignment horizontal="center" vertical="center" wrapText="1"/>
    </xf>
    <xf numFmtId="11" fontId="13" fillId="0" borderId="1" xfId="0" applyNumberFormat="1" applyFont="1" applyBorder="1" applyAlignment="1">
      <alignment horizontal="center" vertical="center" wrapText="1" readingOrder="1"/>
    </xf>
    <xf numFmtId="2" fontId="13" fillId="0" borderId="1" xfId="0" applyNumberFormat="1" applyFont="1" applyBorder="1" applyAlignment="1">
      <alignment horizontal="center" vertical="center" wrapText="1" readingOrder="1"/>
    </xf>
    <xf numFmtId="168" fontId="13" fillId="0" borderId="1" xfId="0" applyNumberFormat="1" applyFont="1" applyBorder="1" applyAlignment="1">
      <alignment horizontal="center" vertical="center" wrapText="1" readingOrder="1"/>
    </xf>
    <xf numFmtId="0" fontId="14" fillId="0" borderId="2" xfId="0" applyFont="1" applyBorder="1" applyAlignment="1">
      <alignment horizontal="center" vertical="center" wrapText="1" readingOrder="1"/>
    </xf>
    <xf numFmtId="167" fontId="13" fillId="0" borderId="1" xfId="0" applyNumberFormat="1" applyFont="1" applyBorder="1" applyAlignment="1">
      <alignment horizontal="center" vertical="center" wrapText="1" readingOrder="1"/>
    </xf>
    <xf numFmtId="2" fontId="13" fillId="0" borderId="2" xfId="0" applyNumberFormat="1" applyFont="1" applyBorder="1" applyAlignment="1">
      <alignment horizontal="center" vertical="center" wrapText="1" readingOrder="1"/>
    </xf>
    <xf numFmtId="167" fontId="13" fillId="0" borderId="2" xfId="0" applyNumberFormat="1" applyFont="1" applyBorder="1" applyAlignment="1">
      <alignment horizontal="center" vertical="center" wrapText="1" readingOrder="1"/>
    </xf>
    <xf numFmtId="0" fontId="10" fillId="0" borderId="3" xfId="0" applyFont="1" applyBorder="1" applyAlignment="1">
      <alignment horizontal="center" vertical="center" wrapText="1" readingOrder="1"/>
    </xf>
    <xf numFmtId="0" fontId="11" fillId="0" borderId="2" xfId="0" applyFont="1" applyBorder="1" applyAlignment="1">
      <alignment horizontal="center" vertical="center" wrapText="1" readingOrder="1"/>
    </xf>
    <xf numFmtId="167" fontId="11" fillId="0" borderId="2" xfId="0" applyNumberFormat="1" applyFont="1" applyBorder="1" applyAlignment="1">
      <alignment horizontal="center" vertical="center" wrapText="1" readingOrder="1"/>
    </xf>
    <xf numFmtId="0" fontId="7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 readingOrder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9" fontId="11" fillId="2" borderId="1" xfId="0" applyNumberFormat="1" applyFont="1" applyFill="1" applyBorder="1" applyAlignment="1">
      <alignment horizontal="center" vertical="center" wrapText="1" readingOrder="1"/>
    </xf>
    <xf numFmtId="170" fontId="11" fillId="2" borderId="1" xfId="0" applyNumberFormat="1" applyFont="1" applyFill="1" applyBorder="1" applyAlignment="1">
      <alignment horizontal="center" vertical="center" wrapText="1" readingOrder="1"/>
    </xf>
    <xf numFmtId="165" fontId="11" fillId="0" borderId="1" xfId="0" applyNumberFormat="1" applyFont="1" applyBorder="1" applyAlignment="1">
      <alignment horizontal="center" vertical="center" wrapText="1" readingOrder="1"/>
    </xf>
    <xf numFmtId="165" fontId="0" fillId="3" borderId="2" xfId="0" applyNumberFormat="1" applyFill="1" applyBorder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 wrapText="1" readingOrder="1"/>
    </xf>
    <xf numFmtId="165" fontId="11" fillId="3" borderId="1" xfId="0" applyNumberFormat="1" applyFont="1" applyFill="1" applyBorder="1" applyAlignment="1">
      <alignment horizontal="center" vertical="center" wrapText="1" readingOrder="1"/>
    </xf>
    <xf numFmtId="165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11" fillId="2" borderId="1" xfId="0" applyNumberFormat="1" applyFont="1" applyFill="1" applyBorder="1" applyAlignment="1">
      <alignment horizontal="center" vertical="center" wrapText="1" readingOrder="1"/>
    </xf>
    <xf numFmtId="168" fontId="0" fillId="0" borderId="2" xfId="0" applyNumberFormat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2" fontId="11" fillId="3" borderId="1" xfId="0" applyNumberFormat="1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0</xdr:colOff>
      <xdr:row>10</xdr:row>
      <xdr:rowOff>63500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D8A39B-D0EC-1E41-BECB-A5E663F5176F}"/>
            </a:ext>
          </a:extLst>
        </xdr:cNvPr>
        <xdr:cNvSpPr txBox="1"/>
      </xdr:nvSpPr>
      <xdr:spPr>
        <a:xfrm>
          <a:off x="17621250" y="590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25</xdr:col>
      <xdr:colOff>0</xdr:colOff>
      <xdr:row>10</xdr:row>
      <xdr:rowOff>63500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F80588D-92E9-1B40-B8BF-3B14F1BA3BAE}"/>
            </a:ext>
          </a:extLst>
        </xdr:cNvPr>
        <xdr:cNvSpPr txBox="1"/>
      </xdr:nvSpPr>
      <xdr:spPr>
        <a:xfrm>
          <a:off x="17621250" y="590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28</xdr:col>
      <xdr:colOff>0</xdr:colOff>
      <xdr:row>10</xdr:row>
      <xdr:rowOff>63500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BFF8F94-FDC3-F74F-9A72-EC96112BA0E1}"/>
            </a:ext>
          </a:extLst>
        </xdr:cNvPr>
        <xdr:cNvSpPr txBox="1"/>
      </xdr:nvSpPr>
      <xdr:spPr>
        <a:xfrm>
          <a:off x="23075900" y="2933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28</xdr:col>
      <xdr:colOff>0</xdr:colOff>
      <xdr:row>10</xdr:row>
      <xdr:rowOff>63500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F569F6D-3A02-6940-9327-E126EF24F945}"/>
            </a:ext>
          </a:extLst>
        </xdr:cNvPr>
        <xdr:cNvSpPr txBox="1"/>
      </xdr:nvSpPr>
      <xdr:spPr>
        <a:xfrm>
          <a:off x="23075900" y="2933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10</xdr:row>
      <xdr:rowOff>63500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4106511-3E97-304F-BA69-2439E16757F7}"/>
            </a:ext>
          </a:extLst>
        </xdr:cNvPr>
        <xdr:cNvSpPr txBox="1"/>
      </xdr:nvSpPr>
      <xdr:spPr>
        <a:xfrm>
          <a:off x="23075900" y="2933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4</xdr:col>
      <xdr:colOff>0</xdr:colOff>
      <xdr:row>10</xdr:row>
      <xdr:rowOff>63500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FC2AC1C-C8C5-954F-AA73-009A6BA78894}"/>
            </a:ext>
          </a:extLst>
        </xdr:cNvPr>
        <xdr:cNvSpPr txBox="1"/>
      </xdr:nvSpPr>
      <xdr:spPr>
        <a:xfrm>
          <a:off x="23075900" y="2933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4</xdr:col>
      <xdr:colOff>0</xdr:colOff>
      <xdr:row>10</xdr:row>
      <xdr:rowOff>63500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BF76C3A-EC7E-7049-8F7D-B865A5DB46D0}"/>
            </a:ext>
          </a:extLst>
        </xdr:cNvPr>
        <xdr:cNvSpPr txBox="1"/>
      </xdr:nvSpPr>
      <xdr:spPr>
        <a:xfrm>
          <a:off x="25552400" y="2933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4</xdr:col>
      <xdr:colOff>0</xdr:colOff>
      <xdr:row>10</xdr:row>
      <xdr:rowOff>63500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CB2D5D3-963D-4B4F-9B1B-DC507E18191D}"/>
            </a:ext>
          </a:extLst>
        </xdr:cNvPr>
        <xdr:cNvSpPr txBox="1"/>
      </xdr:nvSpPr>
      <xdr:spPr>
        <a:xfrm>
          <a:off x="25552400" y="2933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1"/>
  <sheetViews>
    <sheetView zoomScale="125" workbookViewId="0"/>
  </sheetViews>
  <sheetFormatPr defaultColWidth="11" defaultRowHeight="15.6" x14ac:dyDescent="0.3"/>
  <cols>
    <col min="1" max="2" width="11" style="17"/>
    <col min="3" max="3" width="11" style="17" bestFit="1" customWidth="1"/>
    <col min="4" max="6" width="11" style="17"/>
    <col min="7" max="7" width="19" style="17" customWidth="1"/>
    <col min="8" max="10" width="11" style="17"/>
    <col min="11" max="11" width="12.69921875" style="17" bestFit="1" customWidth="1"/>
    <col min="12" max="16384" width="11" style="17"/>
  </cols>
  <sheetData>
    <row r="1" spans="1:11" x14ac:dyDescent="0.3">
      <c r="A1" s="16" t="s">
        <v>644</v>
      </c>
    </row>
    <row r="2" spans="1:11" x14ac:dyDescent="0.3">
      <c r="A2" s="2"/>
      <c r="B2" s="2"/>
      <c r="C2" s="116" t="s">
        <v>26</v>
      </c>
      <c r="D2" s="116"/>
      <c r="E2" s="116"/>
      <c r="F2" s="116"/>
      <c r="G2" s="116"/>
      <c r="H2" s="116"/>
      <c r="I2" s="116"/>
      <c r="J2" s="117" t="s">
        <v>60</v>
      </c>
      <c r="K2" s="117"/>
    </row>
    <row r="3" spans="1:11" x14ac:dyDescent="0.3">
      <c r="A3" s="12"/>
      <c r="B3" s="12"/>
      <c r="C3" s="118" t="s">
        <v>62</v>
      </c>
      <c r="D3" s="118"/>
      <c r="E3" s="118" t="s">
        <v>63</v>
      </c>
      <c r="F3" s="118"/>
      <c r="G3" s="118" t="s">
        <v>639</v>
      </c>
      <c r="H3" s="118" t="s">
        <v>29</v>
      </c>
      <c r="I3" s="118" t="s">
        <v>30</v>
      </c>
      <c r="J3" s="118" t="s">
        <v>29</v>
      </c>
      <c r="K3" s="118" t="s">
        <v>30</v>
      </c>
    </row>
    <row r="4" spans="1:11" x14ac:dyDescent="0.3">
      <c r="A4" s="13"/>
      <c r="B4" s="13"/>
      <c r="C4" s="8" t="s">
        <v>31</v>
      </c>
      <c r="D4" s="8" t="s">
        <v>32</v>
      </c>
      <c r="E4" s="8" t="s">
        <v>31</v>
      </c>
      <c r="F4" s="8" t="s">
        <v>32</v>
      </c>
      <c r="G4" s="119"/>
      <c r="H4" s="119"/>
      <c r="I4" s="119"/>
      <c r="J4" s="119"/>
      <c r="K4" s="119"/>
    </row>
    <row r="5" spans="1:11" x14ac:dyDescent="0.3">
      <c r="A5" s="113" t="s">
        <v>16</v>
      </c>
      <c r="B5" s="31" t="s">
        <v>33</v>
      </c>
      <c r="C5" s="31">
        <v>8220</v>
      </c>
      <c r="D5" s="31">
        <v>18</v>
      </c>
      <c r="E5" s="31">
        <v>8333</v>
      </c>
      <c r="F5" s="31">
        <v>77</v>
      </c>
      <c r="G5" s="31" t="s">
        <v>65</v>
      </c>
      <c r="H5" s="31">
        <v>6.34</v>
      </c>
      <c r="I5" s="32">
        <v>2.3000000000000001E-10</v>
      </c>
      <c r="J5" s="120">
        <v>29.24</v>
      </c>
      <c r="K5" s="115">
        <v>6.8199999999999999E-188</v>
      </c>
    </row>
    <row r="6" spans="1:11" x14ac:dyDescent="0.3">
      <c r="A6" s="113"/>
      <c r="B6" s="31" t="s">
        <v>34</v>
      </c>
      <c r="C6" s="31">
        <v>208996</v>
      </c>
      <c r="D6" s="31">
        <v>439</v>
      </c>
      <c r="E6" s="31">
        <v>17736</v>
      </c>
      <c r="F6" s="31">
        <v>222</v>
      </c>
      <c r="G6" s="31" t="s">
        <v>66</v>
      </c>
      <c r="H6" s="43">
        <v>29.34</v>
      </c>
      <c r="I6" s="32">
        <v>3.4299999999999998E-189</v>
      </c>
      <c r="J6" s="120"/>
      <c r="K6" s="115"/>
    </row>
    <row r="7" spans="1:11" x14ac:dyDescent="0.3">
      <c r="A7" s="113" t="s">
        <v>15</v>
      </c>
      <c r="B7" s="31" t="s">
        <v>33</v>
      </c>
      <c r="C7" s="31">
        <v>8232</v>
      </c>
      <c r="D7" s="31">
        <v>6</v>
      </c>
      <c r="E7" s="31">
        <v>8358</v>
      </c>
      <c r="F7" s="31">
        <v>52</v>
      </c>
      <c r="G7" s="31" t="s">
        <v>129</v>
      </c>
      <c r="H7" s="31">
        <v>5.79</v>
      </c>
      <c r="I7" s="32">
        <v>6.9999999999999998E-9</v>
      </c>
      <c r="J7" s="120">
        <v>20.91</v>
      </c>
      <c r="K7" s="115">
        <v>4.1399999999999999E-97</v>
      </c>
    </row>
    <row r="8" spans="1:11" x14ac:dyDescent="0.3">
      <c r="A8" s="113"/>
      <c r="B8" s="31" t="s">
        <v>34</v>
      </c>
      <c r="C8" s="31">
        <v>209338</v>
      </c>
      <c r="D8" s="31">
        <v>97</v>
      </c>
      <c r="E8" s="31">
        <v>17881</v>
      </c>
      <c r="F8" s="31">
        <v>77</v>
      </c>
      <c r="G8" s="31" t="s">
        <v>67</v>
      </c>
      <c r="H8" s="43">
        <v>20.39</v>
      </c>
      <c r="I8" s="32">
        <v>2.1700000000000001E-92</v>
      </c>
      <c r="J8" s="120"/>
      <c r="K8" s="115"/>
    </row>
    <row r="9" spans="1:11" x14ac:dyDescent="0.3">
      <c r="A9" s="113" t="s">
        <v>17</v>
      </c>
      <c r="B9" s="31" t="s">
        <v>33</v>
      </c>
      <c r="C9" s="31">
        <v>8199</v>
      </c>
      <c r="D9" s="31">
        <v>39</v>
      </c>
      <c r="E9" s="31">
        <v>8273</v>
      </c>
      <c r="F9" s="31">
        <v>137</v>
      </c>
      <c r="G9" s="31" t="s">
        <v>68</v>
      </c>
      <c r="H9" s="31">
        <v>7.14</v>
      </c>
      <c r="I9" s="32">
        <v>9.239999999999999E-13</v>
      </c>
      <c r="J9" s="120">
        <v>16.71</v>
      </c>
      <c r="K9" s="115">
        <v>1.13E-62</v>
      </c>
    </row>
    <row r="10" spans="1:11" x14ac:dyDescent="0.3">
      <c r="A10" s="113"/>
      <c r="B10" s="31" t="s">
        <v>34</v>
      </c>
      <c r="C10" s="31">
        <v>208444</v>
      </c>
      <c r="D10" s="31">
        <v>991</v>
      </c>
      <c r="E10" s="31">
        <v>17749</v>
      </c>
      <c r="F10" s="31">
        <v>209</v>
      </c>
      <c r="G10" s="31" t="s">
        <v>69</v>
      </c>
      <c r="H10" s="31">
        <v>15.1</v>
      </c>
      <c r="I10" s="32">
        <v>1.5099999999999999E-51</v>
      </c>
      <c r="J10" s="120"/>
      <c r="K10" s="115"/>
    </row>
    <row r="11" spans="1:11" x14ac:dyDescent="0.3">
      <c r="A11" s="113" t="s">
        <v>35</v>
      </c>
      <c r="B11" s="31" t="s">
        <v>33</v>
      </c>
      <c r="C11" s="31">
        <v>8234</v>
      </c>
      <c r="D11" s="31">
        <v>4</v>
      </c>
      <c r="E11" s="31">
        <v>8404</v>
      </c>
      <c r="F11" s="31">
        <v>6</v>
      </c>
      <c r="G11" s="31" t="s">
        <v>70</v>
      </c>
      <c r="H11" s="42">
        <v>0.75</v>
      </c>
      <c r="I11" s="42">
        <v>0.45</v>
      </c>
      <c r="J11" s="120">
        <v>14.82</v>
      </c>
      <c r="K11" s="115">
        <v>1.0900000000000001E-49</v>
      </c>
    </row>
    <row r="12" spans="1:11" x14ac:dyDescent="0.3">
      <c r="A12" s="113"/>
      <c r="B12" s="31" t="s">
        <v>34</v>
      </c>
      <c r="C12" s="31">
        <v>209143</v>
      </c>
      <c r="D12" s="31">
        <v>292</v>
      </c>
      <c r="E12" s="31">
        <v>17857</v>
      </c>
      <c r="F12" s="31">
        <v>101</v>
      </c>
      <c r="G12" s="31" t="s">
        <v>71</v>
      </c>
      <c r="H12" s="43">
        <v>16.04</v>
      </c>
      <c r="I12" s="32">
        <v>6.8600000000000006E-58</v>
      </c>
      <c r="J12" s="120"/>
      <c r="K12" s="115"/>
    </row>
    <row r="13" spans="1:11" x14ac:dyDescent="0.3">
      <c r="A13" s="113" t="s">
        <v>14</v>
      </c>
      <c r="B13" s="31" t="s">
        <v>33</v>
      </c>
      <c r="C13" s="31">
        <v>8219</v>
      </c>
      <c r="D13" s="31">
        <v>19</v>
      </c>
      <c r="E13" s="31">
        <v>8354</v>
      </c>
      <c r="F13" s="31">
        <v>56</v>
      </c>
      <c r="G13" s="31" t="s">
        <v>130</v>
      </c>
      <c r="H13" s="31">
        <v>4.57</v>
      </c>
      <c r="I13" s="32">
        <v>4.7899999999999999E-6</v>
      </c>
      <c r="J13" s="120">
        <v>10.34</v>
      </c>
      <c r="K13" s="115">
        <v>4.4400000000000003E-25</v>
      </c>
    </row>
    <row r="14" spans="1:11" x14ac:dyDescent="0.3">
      <c r="A14" s="113"/>
      <c r="B14" s="31" t="s">
        <v>34</v>
      </c>
      <c r="C14" s="31">
        <v>208955</v>
      </c>
      <c r="D14" s="31">
        <v>480</v>
      </c>
      <c r="E14" s="31">
        <v>17866</v>
      </c>
      <c r="F14" s="31">
        <v>92</v>
      </c>
      <c r="G14" s="31" t="s">
        <v>73</v>
      </c>
      <c r="H14" s="31">
        <v>9.2799999999999994</v>
      </c>
      <c r="I14" s="32">
        <v>1.7099999999999999E-20</v>
      </c>
      <c r="J14" s="120"/>
      <c r="K14" s="115"/>
    </row>
    <row r="15" spans="1:11" x14ac:dyDescent="0.3">
      <c r="A15" s="113" t="s">
        <v>36</v>
      </c>
      <c r="B15" s="31" t="s">
        <v>33</v>
      </c>
      <c r="C15" s="31">
        <v>8237</v>
      </c>
      <c r="D15" s="31">
        <v>1</v>
      </c>
      <c r="E15" s="31">
        <v>8401</v>
      </c>
      <c r="F15" s="31">
        <v>9</v>
      </c>
      <c r="G15" s="31" t="s">
        <v>74</v>
      </c>
      <c r="H15" s="31">
        <v>2.52</v>
      </c>
      <c r="I15" s="41">
        <v>0.01</v>
      </c>
      <c r="J15" s="114">
        <v>6.08</v>
      </c>
      <c r="K15" s="115">
        <v>1.21E-9</v>
      </c>
    </row>
    <row r="16" spans="1:11" x14ac:dyDescent="0.3">
      <c r="A16" s="113"/>
      <c r="B16" s="31" t="s">
        <v>34</v>
      </c>
      <c r="C16" s="31">
        <v>209413</v>
      </c>
      <c r="D16" s="31">
        <v>22</v>
      </c>
      <c r="E16" s="31">
        <v>17949</v>
      </c>
      <c r="F16" s="31">
        <v>9</v>
      </c>
      <c r="G16" s="31" t="s">
        <v>75</v>
      </c>
      <c r="H16" s="31">
        <v>5.53</v>
      </c>
      <c r="I16" s="32">
        <v>3.2000000000000002E-8</v>
      </c>
      <c r="J16" s="114"/>
      <c r="K16" s="115"/>
    </row>
    <row r="17" spans="1:11" ht="16.95" customHeight="1" x14ac:dyDescent="0.3">
      <c r="A17" s="113" t="s">
        <v>84</v>
      </c>
      <c r="B17" s="31" t="s">
        <v>33</v>
      </c>
      <c r="C17" s="31">
        <v>8227</v>
      </c>
      <c r="D17" s="31">
        <v>11</v>
      </c>
      <c r="E17" s="31">
        <v>8383</v>
      </c>
      <c r="F17" s="31">
        <v>27</v>
      </c>
      <c r="G17" s="31" t="s">
        <v>76</v>
      </c>
      <c r="H17" s="31">
        <v>2.98</v>
      </c>
      <c r="I17" s="45">
        <v>2.8999999999999998E-3</v>
      </c>
      <c r="J17" s="114">
        <v>4.1100000000000003</v>
      </c>
      <c r="K17" s="115">
        <v>4.0200000000000001E-5</v>
      </c>
    </row>
    <row r="18" spans="1:11" x14ac:dyDescent="0.3">
      <c r="A18" s="113"/>
      <c r="B18" s="31" t="s">
        <v>34</v>
      </c>
      <c r="C18" s="31">
        <v>209034</v>
      </c>
      <c r="D18" s="31">
        <v>401</v>
      </c>
      <c r="E18" s="31">
        <v>17905</v>
      </c>
      <c r="F18" s="31">
        <v>53</v>
      </c>
      <c r="G18" s="31" t="s">
        <v>77</v>
      </c>
      <c r="H18" s="31">
        <v>3.13</v>
      </c>
      <c r="I18" s="45">
        <v>1.6999999999999999E-3</v>
      </c>
      <c r="J18" s="114"/>
      <c r="K18" s="115"/>
    </row>
    <row r="19" spans="1:11" x14ac:dyDescent="0.3">
      <c r="A19" s="113" t="s">
        <v>37</v>
      </c>
      <c r="B19" s="31" t="s">
        <v>33</v>
      </c>
      <c r="C19" s="31">
        <v>8235</v>
      </c>
      <c r="D19" s="31">
        <v>3</v>
      </c>
      <c r="E19" s="31">
        <v>8397</v>
      </c>
      <c r="F19" s="31">
        <v>13</v>
      </c>
      <c r="G19" s="31" t="s">
        <v>78</v>
      </c>
      <c r="H19" s="31">
        <v>2.69</v>
      </c>
      <c r="I19" s="45">
        <v>7.1000000000000004E-3</v>
      </c>
      <c r="J19" s="114">
        <v>4.07</v>
      </c>
      <c r="K19" s="115">
        <v>4.6999999999999997E-5</v>
      </c>
    </row>
    <row r="20" spans="1:11" x14ac:dyDescent="0.3">
      <c r="A20" s="113"/>
      <c r="B20" s="31" t="s">
        <v>34</v>
      </c>
      <c r="C20" s="31">
        <v>209378</v>
      </c>
      <c r="D20" s="31">
        <v>57</v>
      </c>
      <c r="E20" s="31">
        <v>17949</v>
      </c>
      <c r="F20" s="31">
        <v>9</v>
      </c>
      <c r="G20" s="31" t="s">
        <v>131</v>
      </c>
      <c r="H20" s="31">
        <v>3.23</v>
      </c>
      <c r="I20" s="45">
        <v>1.1999999999999999E-3</v>
      </c>
      <c r="J20" s="114"/>
      <c r="K20" s="115"/>
    </row>
    <row r="21" spans="1:11" x14ac:dyDescent="0.3">
      <c r="A21" s="113" t="s">
        <v>44</v>
      </c>
      <c r="B21" s="31" t="s">
        <v>33</v>
      </c>
      <c r="C21" s="31">
        <v>8231</v>
      </c>
      <c r="D21" s="31">
        <v>7</v>
      </c>
      <c r="E21" s="31">
        <v>8399</v>
      </c>
      <c r="F21" s="31">
        <v>11</v>
      </c>
      <c r="G21" s="31" t="s">
        <v>132</v>
      </c>
      <c r="H21" s="31">
        <v>1.43</v>
      </c>
      <c r="I21" s="42">
        <v>0.1535</v>
      </c>
      <c r="J21" s="114">
        <v>3.96</v>
      </c>
      <c r="K21" s="115">
        <v>7.5599999999999994E-5</v>
      </c>
    </row>
    <row r="22" spans="1:11" x14ac:dyDescent="0.3">
      <c r="A22" s="113"/>
      <c r="B22" s="31" t="s">
        <v>34</v>
      </c>
      <c r="C22" s="31">
        <v>209363</v>
      </c>
      <c r="D22" s="31">
        <v>72</v>
      </c>
      <c r="E22" s="31">
        <v>17941</v>
      </c>
      <c r="F22" s="31">
        <v>17</v>
      </c>
      <c r="G22" s="31" t="s">
        <v>133</v>
      </c>
      <c r="H22" s="40">
        <v>3.7</v>
      </c>
      <c r="I22" s="44">
        <v>2.0000000000000001E-4</v>
      </c>
      <c r="J22" s="114"/>
      <c r="K22" s="115"/>
    </row>
    <row r="23" spans="1:11" x14ac:dyDescent="0.3">
      <c r="A23" s="113" t="s">
        <v>85</v>
      </c>
      <c r="B23" s="31" t="s">
        <v>33</v>
      </c>
      <c r="C23" s="31">
        <v>8238</v>
      </c>
      <c r="D23" s="31">
        <v>0</v>
      </c>
      <c r="E23" s="31">
        <v>8409</v>
      </c>
      <c r="F23" s="31">
        <v>1</v>
      </c>
      <c r="G23" s="31" t="s">
        <v>138</v>
      </c>
      <c r="H23" s="41">
        <v>0.01</v>
      </c>
      <c r="I23" s="42">
        <v>0.99109999999999998</v>
      </c>
      <c r="J23" s="114">
        <v>3.83</v>
      </c>
      <c r="K23" s="112">
        <v>1.27667063885507E-4</v>
      </c>
    </row>
    <row r="24" spans="1:11" x14ac:dyDescent="0.3">
      <c r="A24" s="113"/>
      <c r="B24" s="31" t="s">
        <v>34</v>
      </c>
      <c r="C24" s="31">
        <v>209421</v>
      </c>
      <c r="D24" s="31">
        <v>14</v>
      </c>
      <c r="E24" s="31">
        <v>17952</v>
      </c>
      <c r="F24" s="31">
        <v>6</v>
      </c>
      <c r="G24" s="31" t="s">
        <v>79</v>
      </c>
      <c r="H24" s="31">
        <v>4.2300000000000004</v>
      </c>
      <c r="I24" s="40">
        <v>0</v>
      </c>
      <c r="J24" s="114"/>
      <c r="K24" s="112"/>
    </row>
    <row r="25" spans="1:11" x14ac:dyDescent="0.3">
      <c r="A25" s="113" t="s">
        <v>86</v>
      </c>
      <c r="B25" s="31" t="s">
        <v>33</v>
      </c>
      <c r="C25" s="31">
        <v>8236</v>
      </c>
      <c r="D25" s="31">
        <v>2</v>
      </c>
      <c r="E25" s="31">
        <v>8407</v>
      </c>
      <c r="F25" s="31">
        <v>3</v>
      </c>
      <c r="G25" s="31" t="s">
        <v>134</v>
      </c>
      <c r="H25" s="42">
        <v>0.99</v>
      </c>
      <c r="I25" s="42">
        <v>0.32379999999999998</v>
      </c>
      <c r="J25" s="114">
        <v>3.72</v>
      </c>
      <c r="K25" s="112">
        <v>1.9741163425318899E-4</v>
      </c>
    </row>
    <row r="26" spans="1:11" x14ac:dyDescent="0.3">
      <c r="A26" s="113"/>
      <c r="B26" s="31" t="s">
        <v>34</v>
      </c>
      <c r="C26" s="31">
        <v>209426</v>
      </c>
      <c r="D26" s="31">
        <v>9</v>
      </c>
      <c r="E26" s="31">
        <v>17952</v>
      </c>
      <c r="F26" s="31">
        <v>6</v>
      </c>
      <c r="G26" s="31" t="s">
        <v>81</v>
      </c>
      <c r="H26" s="31">
        <v>3.65</v>
      </c>
      <c r="I26" s="44">
        <v>2.9999999999999997E-4</v>
      </c>
      <c r="J26" s="114"/>
      <c r="K26" s="112"/>
    </row>
    <row r="27" spans="1:11" x14ac:dyDescent="0.3">
      <c r="A27" s="113" t="s">
        <v>87</v>
      </c>
      <c r="B27" s="31" t="s">
        <v>33</v>
      </c>
      <c r="C27" s="31">
        <v>8236</v>
      </c>
      <c r="D27" s="31">
        <v>2</v>
      </c>
      <c r="E27" s="31">
        <v>8404</v>
      </c>
      <c r="F27" s="31">
        <v>6</v>
      </c>
      <c r="G27" s="31" t="s">
        <v>135</v>
      </c>
      <c r="H27" s="31">
        <v>1.28</v>
      </c>
      <c r="I27" s="42">
        <v>0.1988</v>
      </c>
      <c r="J27" s="114">
        <v>3.71</v>
      </c>
      <c r="K27" s="112">
        <v>2.05883126111271E-4</v>
      </c>
    </row>
    <row r="28" spans="1:11" x14ac:dyDescent="0.3">
      <c r="A28" s="113"/>
      <c r="B28" s="31" t="s">
        <v>34</v>
      </c>
      <c r="C28" s="31">
        <v>209416</v>
      </c>
      <c r="D28" s="31">
        <v>19</v>
      </c>
      <c r="E28" s="31">
        <v>17951</v>
      </c>
      <c r="F28" s="31">
        <v>7</v>
      </c>
      <c r="G28" s="31" t="s">
        <v>136</v>
      </c>
      <c r="H28" s="40">
        <v>3.5</v>
      </c>
      <c r="I28" s="44">
        <v>5.0000000000000001E-4</v>
      </c>
      <c r="J28" s="114"/>
      <c r="K28" s="112"/>
    </row>
    <row r="29" spans="1:11" x14ac:dyDescent="0.3">
      <c r="A29" s="113" t="s">
        <v>88</v>
      </c>
      <c r="B29" s="31" t="s">
        <v>33</v>
      </c>
      <c r="C29" s="31">
        <v>8238</v>
      </c>
      <c r="D29" s="31">
        <v>0</v>
      </c>
      <c r="E29" s="31">
        <v>8409</v>
      </c>
      <c r="F29" s="31">
        <v>1</v>
      </c>
      <c r="G29" s="31" t="s">
        <v>89</v>
      </c>
      <c r="H29" s="42">
        <v>0.56000000000000005</v>
      </c>
      <c r="I29" s="42">
        <v>0.57589999999999997</v>
      </c>
      <c r="J29" s="114">
        <v>3.61</v>
      </c>
      <c r="K29" s="112">
        <v>3.01129733361998E-4</v>
      </c>
    </row>
    <row r="30" spans="1:11" x14ac:dyDescent="0.3">
      <c r="A30" s="113"/>
      <c r="B30" s="31" t="s">
        <v>34</v>
      </c>
      <c r="C30" s="31">
        <v>209432</v>
      </c>
      <c r="D30" s="31">
        <v>3</v>
      </c>
      <c r="E30" s="31">
        <v>17955</v>
      </c>
      <c r="F30" s="31">
        <v>3</v>
      </c>
      <c r="G30" s="31" t="s">
        <v>90</v>
      </c>
      <c r="H30" s="31">
        <v>3.73</v>
      </c>
      <c r="I30" s="44">
        <v>2.0000000000000001E-4</v>
      </c>
      <c r="J30" s="114"/>
      <c r="K30" s="112"/>
    </row>
    <row r="31" spans="1:11" x14ac:dyDescent="0.3">
      <c r="A31" s="30" t="s">
        <v>91</v>
      </c>
      <c r="B31" s="31" t="s">
        <v>34</v>
      </c>
      <c r="C31" s="31">
        <v>209429</v>
      </c>
      <c r="D31" s="31">
        <v>6</v>
      </c>
      <c r="E31" s="31">
        <v>17955</v>
      </c>
      <c r="F31" s="31">
        <v>3</v>
      </c>
      <c r="G31" s="31" t="s">
        <v>92</v>
      </c>
      <c r="H31" s="31">
        <v>3.59</v>
      </c>
      <c r="I31" s="44">
        <v>2.9999999999999997E-4</v>
      </c>
      <c r="J31" s="31">
        <v>3.59</v>
      </c>
      <c r="K31" s="54">
        <v>3.3159349301781601E-4</v>
      </c>
    </row>
    <row r="32" spans="1:11" x14ac:dyDescent="0.3">
      <c r="A32" s="30" t="s">
        <v>93</v>
      </c>
      <c r="B32" s="31" t="s">
        <v>34</v>
      </c>
      <c r="C32" s="31">
        <v>209433</v>
      </c>
      <c r="D32" s="31">
        <v>2</v>
      </c>
      <c r="E32" s="31">
        <v>17956</v>
      </c>
      <c r="F32" s="31">
        <v>2</v>
      </c>
      <c r="G32" s="31" t="s">
        <v>94</v>
      </c>
      <c r="H32" s="31">
        <v>3.55</v>
      </c>
      <c r="I32" s="44">
        <v>4.0000000000000002E-4</v>
      </c>
      <c r="J32" s="31">
        <v>3.55</v>
      </c>
      <c r="K32" s="54">
        <v>3.8433307001443001E-4</v>
      </c>
    </row>
    <row r="33" spans="1:11" x14ac:dyDescent="0.3">
      <c r="A33" s="113" t="s">
        <v>54</v>
      </c>
      <c r="B33" s="31" t="s">
        <v>33</v>
      </c>
      <c r="C33" s="31">
        <v>8205</v>
      </c>
      <c r="D33" s="31">
        <v>33</v>
      </c>
      <c r="E33" s="31">
        <v>8345</v>
      </c>
      <c r="F33" s="31">
        <v>65</v>
      </c>
      <c r="G33" s="31" t="s">
        <v>95</v>
      </c>
      <c r="H33" s="31">
        <v>2.99</v>
      </c>
      <c r="I33" s="45">
        <v>2.8E-3</v>
      </c>
      <c r="J33" s="114">
        <v>3.52</v>
      </c>
      <c r="K33" s="112">
        <v>4.2389669560571099E-4</v>
      </c>
    </row>
    <row r="34" spans="1:11" x14ac:dyDescent="0.3">
      <c r="A34" s="113"/>
      <c r="B34" s="31" t="s">
        <v>34</v>
      </c>
      <c r="C34" s="31">
        <v>207358</v>
      </c>
      <c r="D34" s="31">
        <v>2077</v>
      </c>
      <c r="E34" s="31">
        <v>17746</v>
      </c>
      <c r="F34" s="31">
        <v>212</v>
      </c>
      <c r="G34" s="31" t="s">
        <v>96</v>
      </c>
      <c r="H34" s="31">
        <v>2.4900000000000002</v>
      </c>
      <c r="I34" s="31">
        <v>1.29E-2</v>
      </c>
      <c r="J34" s="114"/>
      <c r="K34" s="112"/>
    </row>
    <row r="35" spans="1:11" x14ac:dyDescent="0.3">
      <c r="A35" s="113" t="s">
        <v>97</v>
      </c>
      <c r="B35" s="31" t="s">
        <v>33</v>
      </c>
      <c r="C35" s="31">
        <v>5537</v>
      </c>
      <c r="D35" s="31">
        <v>2701</v>
      </c>
      <c r="E35" s="31">
        <v>5336</v>
      </c>
      <c r="F35" s="31">
        <v>3074</v>
      </c>
      <c r="G35" s="31" t="s">
        <v>98</v>
      </c>
      <c r="H35" s="31">
        <v>2.37</v>
      </c>
      <c r="I35" s="41">
        <v>1.7999999999999999E-2</v>
      </c>
      <c r="J35" s="114">
        <v>3.52</v>
      </c>
      <c r="K35" s="112">
        <v>4.28464014496044E-4</v>
      </c>
    </row>
    <row r="36" spans="1:11" x14ac:dyDescent="0.3">
      <c r="A36" s="113"/>
      <c r="B36" s="31" t="s">
        <v>34</v>
      </c>
      <c r="C36" s="31">
        <v>88411</v>
      </c>
      <c r="D36" s="31">
        <v>121024</v>
      </c>
      <c r="E36" s="31">
        <v>7405</v>
      </c>
      <c r="F36" s="31">
        <v>10553</v>
      </c>
      <c r="G36" s="31" t="s">
        <v>99</v>
      </c>
      <c r="H36" s="31">
        <v>2.78</v>
      </c>
      <c r="I36" s="45">
        <v>5.4999999999999997E-3</v>
      </c>
      <c r="J36" s="114"/>
      <c r="K36" s="112"/>
    </row>
    <row r="37" spans="1:11" x14ac:dyDescent="0.3">
      <c r="A37" s="113" t="s">
        <v>100</v>
      </c>
      <c r="B37" s="31" t="s">
        <v>33</v>
      </c>
      <c r="C37" s="31">
        <v>8235</v>
      </c>
      <c r="D37" s="31">
        <v>3</v>
      </c>
      <c r="E37" s="31">
        <v>8403</v>
      </c>
      <c r="F37" s="31">
        <v>7</v>
      </c>
      <c r="G37" s="31" t="s">
        <v>101</v>
      </c>
      <c r="H37" s="31">
        <v>1.45</v>
      </c>
      <c r="I37" s="42">
        <v>0.1484</v>
      </c>
      <c r="J37" s="114">
        <v>3.52</v>
      </c>
      <c r="K37" s="112">
        <v>4.3429259636474E-4</v>
      </c>
    </row>
    <row r="38" spans="1:11" x14ac:dyDescent="0.3">
      <c r="A38" s="113"/>
      <c r="B38" s="31" t="s">
        <v>34</v>
      </c>
      <c r="C38" s="31">
        <v>209374</v>
      </c>
      <c r="D38" s="31">
        <v>61</v>
      </c>
      <c r="E38" s="31">
        <v>17946</v>
      </c>
      <c r="F38" s="31">
        <v>12</v>
      </c>
      <c r="G38" s="31" t="s">
        <v>137</v>
      </c>
      <c r="H38" s="31">
        <v>3.21</v>
      </c>
      <c r="I38" s="45">
        <v>1.2999999999999999E-3</v>
      </c>
      <c r="J38" s="114"/>
      <c r="K38" s="112"/>
    </row>
    <row r="39" spans="1:11" x14ac:dyDescent="0.3">
      <c r="A39" s="113" t="s">
        <v>102</v>
      </c>
      <c r="B39" s="31" t="s">
        <v>33</v>
      </c>
      <c r="C39" s="31">
        <v>8228</v>
      </c>
      <c r="D39" s="31">
        <v>10</v>
      </c>
      <c r="E39" s="31">
        <v>8404</v>
      </c>
      <c r="F39" s="31">
        <v>6</v>
      </c>
      <c r="G39" s="31" t="s">
        <v>103</v>
      </c>
      <c r="H39" s="31">
        <v>-0.93</v>
      </c>
      <c r="I39" s="42">
        <v>0.35060000000000002</v>
      </c>
      <c r="J39" s="114">
        <v>-3.43</v>
      </c>
      <c r="K39" s="112">
        <v>5.9541458937903901E-4</v>
      </c>
    </row>
    <row r="40" spans="1:11" x14ac:dyDescent="0.3">
      <c r="A40" s="113"/>
      <c r="B40" s="31" t="s">
        <v>34</v>
      </c>
      <c r="C40" s="31">
        <v>209244</v>
      </c>
      <c r="D40" s="31">
        <v>191</v>
      </c>
      <c r="E40" s="31">
        <v>17950</v>
      </c>
      <c r="F40" s="31">
        <v>8</v>
      </c>
      <c r="G40" s="31" t="s">
        <v>104</v>
      </c>
      <c r="H40" s="31">
        <v>-3.36</v>
      </c>
      <c r="I40" s="44">
        <v>8.0000000000000004E-4</v>
      </c>
      <c r="J40" s="114"/>
      <c r="K40" s="112"/>
    </row>
    <row r="41" spans="1:11" x14ac:dyDescent="0.3">
      <c r="A41" s="113" t="s">
        <v>105</v>
      </c>
      <c r="B41" s="31" t="s">
        <v>33</v>
      </c>
      <c r="C41" s="31">
        <v>3460</v>
      </c>
      <c r="D41" s="31">
        <v>1</v>
      </c>
      <c r="E41" s="31">
        <v>3200</v>
      </c>
      <c r="F41" s="31">
        <v>0</v>
      </c>
      <c r="G41" s="31" t="s">
        <v>139</v>
      </c>
      <c r="H41" s="40">
        <v>0</v>
      </c>
      <c r="I41" s="31">
        <v>0.997</v>
      </c>
      <c r="J41" s="114">
        <v>3.43</v>
      </c>
      <c r="K41" s="112">
        <v>5.9679818206735398E-4</v>
      </c>
    </row>
    <row r="42" spans="1:11" x14ac:dyDescent="0.3">
      <c r="A42" s="113"/>
      <c r="B42" s="31" t="s">
        <v>34</v>
      </c>
      <c r="C42" s="31">
        <v>209398</v>
      </c>
      <c r="D42" s="31">
        <v>37</v>
      </c>
      <c r="E42" s="31">
        <v>17948</v>
      </c>
      <c r="F42" s="31">
        <v>10</v>
      </c>
      <c r="G42" s="31" t="s">
        <v>106</v>
      </c>
      <c r="H42" s="40">
        <v>3.8</v>
      </c>
      <c r="I42" s="44">
        <v>1E-4</v>
      </c>
      <c r="J42" s="114"/>
      <c r="K42" s="112"/>
    </row>
    <row r="43" spans="1:11" x14ac:dyDescent="0.3">
      <c r="A43" s="30" t="s">
        <v>107</v>
      </c>
      <c r="B43" s="31" t="s">
        <v>34</v>
      </c>
      <c r="C43" s="31">
        <v>209430</v>
      </c>
      <c r="D43" s="31">
        <v>5</v>
      </c>
      <c r="E43" s="31">
        <v>17955</v>
      </c>
      <c r="F43" s="31">
        <v>3</v>
      </c>
      <c r="G43" s="31" t="s">
        <v>108</v>
      </c>
      <c r="H43" s="31">
        <v>3.43</v>
      </c>
      <c r="I43" s="44">
        <v>5.9999999999999995E-4</v>
      </c>
      <c r="J43" s="31">
        <v>3.43</v>
      </c>
      <c r="K43" s="54">
        <v>6.0485393367532198E-4</v>
      </c>
    </row>
    <row r="44" spans="1:11" x14ac:dyDescent="0.3">
      <c r="A44" s="30" t="s">
        <v>109</v>
      </c>
      <c r="B44" s="31" t="s">
        <v>34</v>
      </c>
      <c r="C44" s="31">
        <v>209432</v>
      </c>
      <c r="D44" s="31">
        <v>3</v>
      </c>
      <c r="E44" s="31">
        <v>17954</v>
      </c>
      <c r="F44" s="31">
        <v>4</v>
      </c>
      <c r="G44" s="31" t="s">
        <v>110</v>
      </c>
      <c r="H44" s="31">
        <v>3.38</v>
      </c>
      <c r="I44" s="44">
        <v>6.9999999999999999E-4</v>
      </c>
      <c r="J44" s="31">
        <v>3.38</v>
      </c>
      <c r="K44" s="54">
        <v>7.2363339671045203E-4</v>
      </c>
    </row>
    <row r="45" spans="1:11" x14ac:dyDescent="0.3">
      <c r="A45" s="113" t="s">
        <v>111</v>
      </c>
      <c r="B45" s="31" t="s">
        <v>33</v>
      </c>
      <c r="C45" s="31">
        <v>3460</v>
      </c>
      <c r="D45" s="31">
        <v>1</v>
      </c>
      <c r="E45" s="31">
        <v>3198</v>
      </c>
      <c r="F45" s="31">
        <v>2</v>
      </c>
      <c r="G45" s="31" t="s">
        <v>112</v>
      </c>
      <c r="H45" s="31">
        <v>1.18</v>
      </c>
      <c r="I45" s="31">
        <v>0.23699999999999999</v>
      </c>
      <c r="J45" s="114">
        <v>3.37</v>
      </c>
      <c r="K45" s="112">
        <v>7.4246274509960999E-4</v>
      </c>
    </row>
    <row r="46" spans="1:11" x14ac:dyDescent="0.3">
      <c r="A46" s="113"/>
      <c r="B46" s="31" t="s">
        <v>34</v>
      </c>
      <c r="C46" s="31">
        <v>209395</v>
      </c>
      <c r="D46" s="31">
        <v>40</v>
      </c>
      <c r="E46" s="31">
        <v>17950</v>
      </c>
      <c r="F46" s="31">
        <v>8</v>
      </c>
      <c r="G46" s="31" t="s">
        <v>113</v>
      </c>
      <c r="H46" s="31">
        <v>3.17</v>
      </c>
      <c r="I46" s="45">
        <v>1.5E-3</v>
      </c>
      <c r="J46" s="114"/>
      <c r="K46" s="112"/>
    </row>
    <row r="47" spans="1:11" x14ac:dyDescent="0.3">
      <c r="A47" s="113" t="s">
        <v>114</v>
      </c>
      <c r="B47" s="31" t="s">
        <v>33</v>
      </c>
      <c r="C47" s="31">
        <v>8235</v>
      </c>
      <c r="D47" s="31">
        <v>3</v>
      </c>
      <c r="E47" s="31">
        <v>8403</v>
      </c>
      <c r="F47" s="31">
        <v>7</v>
      </c>
      <c r="G47" s="31" t="s">
        <v>115</v>
      </c>
      <c r="H47" s="31">
        <v>1.54</v>
      </c>
      <c r="I47" s="42">
        <v>0.1226</v>
      </c>
      <c r="J47" s="114">
        <v>3.37</v>
      </c>
      <c r="K47" s="112">
        <v>7.6328399086948999E-4</v>
      </c>
    </row>
    <row r="48" spans="1:11" x14ac:dyDescent="0.3">
      <c r="A48" s="113"/>
      <c r="B48" s="31" t="s">
        <v>34</v>
      </c>
      <c r="C48" s="31">
        <v>209433</v>
      </c>
      <c r="D48" s="31">
        <v>2</v>
      </c>
      <c r="E48" s="31">
        <v>17956</v>
      </c>
      <c r="F48" s="31">
        <v>2</v>
      </c>
      <c r="G48" s="31" t="s">
        <v>140</v>
      </c>
      <c r="H48" s="31">
        <v>2.99</v>
      </c>
      <c r="I48" s="45">
        <v>2.8E-3</v>
      </c>
      <c r="J48" s="114"/>
      <c r="K48" s="112"/>
    </row>
    <row r="49" spans="1:11" x14ac:dyDescent="0.3">
      <c r="A49" s="30" t="s">
        <v>116</v>
      </c>
      <c r="B49" s="31" t="s">
        <v>34</v>
      </c>
      <c r="C49" s="31">
        <v>209421</v>
      </c>
      <c r="D49" s="31">
        <v>14</v>
      </c>
      <c r="E49" s="31">
        <v>17955</v>
      </c>
      <c r="F49" s="31">
        <v>3</v>
      </c>
      <c r="G49" s="31" t="s">
        <v>117</v>
      </c>
      <c r="H49" s="31">
        <v>3.36</v>
      </c>
      <c r="I49" s="44">
        <v>8.0000000000000004E-4</v>
      </c>
      <c r="J49" s="31">
        <v>3.36</v>
      </c>
      <c r="K49" s="54">
        <v>7.7002713859254603E-4</v>
      </c>
    </row>
    <row r="50" spans="1:11" x14ac:dyDescent="0.3">
      <c r="A50" s="113" t="s">
        <v>38</v>
      </c>
      <c r="B50" s="31" t="s">
        <v>33</v>
      </c>
      <c r="C50" s="31">
        <v>8237</v>
      </c>
      <c r="D50" s="31">
        <v>1</v>
      </c>
      <c r="E50" s="31">
        <v>8407</v>
      </c>
      <c r="F50" s="31">
        <v>3</v>
      </c>
      <c r="G50" s="31" t="s">
        <v>118</v>
      </c>
      <c r="H50" s="42">
        <v>0.8</v>
      </c>
      <c r="I50" s="42">
        <v>0.42349999999999999</v>
      </c>
      <c r="J50" s="114">
        <v>3.36</v>
      </c>
      <c r="K50" s="112">
        <v>7.7641001316640802E-4</v>
      </c>
    </row>
    <row r="51" spans="1:11" x14ac:dyDescent="0.3">
      <c r="A51" s="113"/>
      <c r="B51" s="31" t="s">
        <v>34</v>
      </c>
      <c r="C51" s="31">
        <v>209427</v>
      </c>
      <c r="D51" s="31">
        <v>8</v>
      </c>
      <c r="E51" s="31">
        <v>17954</v>
      </c>
      <c r="F51" s="31">
        <v>4</v>
      </c>
      <c r="G51" s="31" t="s">
        <v>119</v>
      </c>
      <c r="H51" s="31">
        <v>3.34</v>
      </c>
      <c r="I51" s="44">
        <v>8.0000000000000004E-4</v>
      </c>
      <c r="J51" s="114"/>
      <c r="K51" s="112"/>
    </row>
    <row r="52" spans="1:11" x14ac:dyDescent="0.3">
      <c r="A52" s="113" t="s">
        <v>120</v>
      </c>
      <c r="B52" s="31" t="s">
        <v>33</v>
      </c>
      <c r="C52" s="31">
        <v>8228</v>
      </c>
      <c r="D52" s="31">
        <v>10</v>
      </c>
      <c r="E52" s="31">
        <v>8405</v>
      </c>
      <c r="F52" s="31">
        <v>5</v>
      </c>
      <c r="G52" s="31" t="s">
        <v>121</v>
      </c>
      <c r="H52" s="31">
        <v>-1.43</v>
      </c>
      <c r="I52" s="31">
        <v>0.153</v>
      </c>
      <c r="J52" s="114">
        <v>-3.33</v>
      </c>
      <c r="K52" s="112">
        <v>8.6618482133168505E-4</v>
      </c>
    </row>
    <row r="53" spans="1:11" x14ac:dyDescent="0.3">
      <c r="A53" s="113"/>
      <c r="B53" s="31" t="s">
        <v>34</v>
      </c>
      <c r="C53" s="31">
        <v>209066</v>
      </c>
      <c r="D53" s="31">
        <v>369</v>
      </c>
      <c r="E53" s="31">
        <v>17936</v>
      </c>
      <c r="F53" s="31">
        <v>22</v>
      </c>
      <c r="G53" s="31" t="s">
        <v>122</v>
      </c>
      <c r="H53" s="31">
        <v>-3.01</v>
      </c>
      <c r="I53" s="45">
        <v>2.5999999999999999E-3</v>
      </c>
      <c r="J53" s="114"/>
      <c r="K53" s="112"/>
    </row>
    <row r="54" spans="1:11" x14ac:dyDescent="0.3">
      <c r="A54" s="113" t="s">
        <v>123</v>
      </c>
      <c r="B54" s="31" t="s">
        <v>33</v>
      </c>
      <c r="C54" s="31">
        <v>8236</v>
      </c>
      <c r="D54" s="31">
        <v>2</v>
      </c>
      <c r="E54" s="31">
        <v>8403</v>
      </c>
      <c r="F54" s="31">
        <v>7</v>
      </c>
      <c r="G54" s="31" t="s">
        <v>124</v>
      </c>
      <c r="H54" s="31">
        <v>1.53</v>
      </c>
      <c r="I54" s="42">
        <v>0.12670000000000001</v>
      </c>
      <c r="J54" s="114">
        <v>3.33</v>
      </c>
      <c r="K54" s="112">
        <v>8.71833378067181E-4</v>
      </c>
    </row>
    <row r="55" spans="1:11" x14ac:dyDescent="0.3">
      <c r="A55" s="113"/>
      <c r="B55" s="31" t="s">
        <v>34</v>
      </c>
      <c r="C55" s="31">
        <v>209370</v>
      </c>
      <c r="D55" s="31">
        <v>65</v>
      </c>
      <c r="E55" s="31">
        <v>17946</v>
      </c>
      <c r="F55" s="31">
        <v>12</v>
      </c>
      <c r="G55" s="31" t="s">
        <v>141</v>
      </c>
      <c r="H55" s="31">
        <v>2.96</v>
      </c>
      <c r="I55" s="45">
        <v>3.0999999999999999E-3</v>
      </c>
      <c r="J55" s="114"/>
      <c r="K55" s="112"/>
    </row>
    <row r="56" spans="1:11" x14ac:dyDescent="0.3">
      <c r="A56" s="113" t="s">
        <v>53</v>
      </c>
      <c r="B56" s="31" t="s">
        <v>33</v>
      </c>
      <c r="C56" s="31">
        <v>8238</v>
      </c>
      <c r="D56" s="31">
        <v>0</v>
      </c>
      <c r="E56" s="31">
        <v>8399</v>
      </c>
      <c r="F56" s="31">
        <v>11</v>
      </c>
      <c r="G56" s="31" t="s">
        <v>125</v>
      </c>
      <c r="H56" s="31">
        <v>3.09</v>
      </c>
      <c r="I56" s="45">
        <v>2E-3</v>
      </c>
      <c r="J56" s="114">
        <v>3.32</v>
      </c>
      <c r="K56" s="112">
        <v>9.0477838963470901E-4</v>
      </c>
    </row>
    <row r="57" spans="1:11" x14ac:dyDescent="0.3">
      <c r="A57" s="113"/>
      <c r="B57" s="31" t="s">
        <v>34</v>
      </c>
      <c r="C57" s="31">
        <v>209311</v>
      </c>
      <c r="D57" s="31">
        <v>124</v>
      </c>
      <c r="E57" s="31">
        <v>17942</v>
      </c>
      <c r="F57" s="31">
        <v>16</v>
      </c>
      <c r="G57" s="31" t="s">
        <v>126</v>
      </c>
      <c r="H57" s="31">
        <v>2.21</v>
      </c>
      <c r="I57" s="31">
        <v>2.7199999999999998E-2</v>
      </c>
      <c r="J57" s="114"/>
      <c r="K57" s="112"/>
    </row>
    <row r="58" spans="1:11" x14ac:dyDescent="0.3">
      <c r="A58" s="113" t="s">
        <v>127</v>
      </c>
      <c r="B58" s="31" t="s">
        <v>33</v>
      </c>
      <c r="C58" s="31">
        <v>4777</v>
      </c>
      <c r="D58" s="31">
        <v>0</v>
      </c>
      <c r="E58" s="31">
        <v>5209</v>
      </c>
      <c r="F58" s="31">
        <v>1</v>
      </c>
      <c r="G58" s="31" t="s">
        <v>128</v>
      </c>
      <c r="H58" s="42">
        <v>0.75</v>
      </c>
      <c r="I58" s="42">
        <v>0.4526</v>
      </c>
      <c r="J58" s="122">
        <v>3.3</v>
      </c>
      <c r="K58" s="112">
        <v>9.6604029503078695E-4</v>
      </c>
    </row>
    <row r="59" spans="1:11" x14ac:dyDescent="0.3">
      <c r="A59" s="121"/>
      <c r="B59" s="35" t="s">
        <v>34</v>
      </c>
      <c r="C59" s="34">
        <v>209429</v>
      </c>
      <c r="D59" s="34">
        <v>6</v>
      </c>
      <c r="E59" s="34">
        <v>17955</v>
      </c>
      <c r="F59" s="34">
        <v>3</v>
      </c>
      <c r="G59" s="34" t="s">
        <v>272</v>
      </c>
      <c r="H59" s="37">
        <v>3.2953330958318499</v>
      </c>
      <c r="I59" s="55">
        <v>9.8290000000000009E-4</v>
      </c>
      <c r="J59" s="123"/>
      <c r="K59" s="124"/>
    </row>
    <row r="61" spans="1:11" x14ac:dyDescent="0.3">
      <c r="A61" s="17" t="s">
        <v>64</v>
      </c>
    </row>
  </sheetData>
  <mergeCells count="84">
    <mergeCell ref="K7:K8"/>
    <mergeCell ref="A58:A59"/>
    <mergeCell ref="J58:J59"/>
    <mergeCell ref="K58:K59"/>
    <mergeCell ref="J15:J16"/>
    <mergeCell ref="J13:J14"/>
    <mergeCell ref="J11:J12"/>
    <mergeCell ref="J9:J10"/>
    <mergeCell ref="J7:J8"/>
    <mergeCell ref="K23:K24"/>
    <mergeCell ref="J21:J22"/>
    <mergeCell ref="K21:K22"/>
    <mergeCell ref="J19:J20"/>
    <mergeCell ref="K19:K20"/>
    <mergeCell ref="K41:K42"/>
    <mergeCell ref="J39:J40"/>
    <mergeCell ref="J35:J36"/>
    <mergeCell ref="K35:K36"/>
    <mergeCell ref="A56:A57"/>
    <mergeCell ref="J56:J57"/>
    <mergeCell ref="K56:K57"/>
    <mergeCell ref="J47:J48"/>
    <mergeCell ref="K47:K48"/>
    <mergeCell ref="A35:A36"/>
    <mergeCell ref="A52:A53"/>
    <mergeCell ref="A54:A55"/>
    <mergeCell ref="J52:J53"/>
    <mergeCell ref="J54:J55"/>
    <mergeCell ref="K54:K55"/>
    <mergeCell ref="K52:K53"/>
    <mergeCell ref="A50:A51"/>
    <mergeCell ref="J50:J51"/>
    <mergeCell ref="A13:A14"/>
    <mergeCell ref="A15:A16"/>
    <mergeCell ref="A9:A10"/>
    <mergeCell ref="A11:A12"/>
    <mergeCell ref="A5:A6"/>
    <mergeCell ref="A7:A8"/>
    <mergeCell ref="J23:J24"/>
    <mergeCell ref="A27:A28"/>
    <mergeCell ref="A29:A30"/>
    <mergeCell ref="J29:J30"/>
    <mergeCell ref="A17:A18"/>
    <mergeCell ref="J17:J18"/>
    <mergeCell ref="A19:A20"/>
    <mergeCell ref="A21:A22"/>
    <mergeCell ref="A23:A24"/>
    <mergeCell ref="K29:K30"/>
    <mergeCell ref="J27:J28"/>
    <mergeCell ref="K27:K28"/>
    <mergeCell ref="K25:K26"/>
    <mergeCell ref="A33:A34"/>
    <mergeCell ref="J33:J34"/>
    <mergeCell ref="K33:K34"/>
    <mergeCell ref="A25:A26"/>
    <mergeCell ref="J25:J26"/>
    <mergeCell ref="C2:I2"/>
    <mergeCell ref="J2:K2"/>
    <mergeCell ref="J3:J4"/>
    <mergeCell ref="K3:K4"/>
    <mergeCell ref="J5:J6"/>
    <mergeCell ref="K5:K6"/>
    <mergeCell ref="H3:H4"/>
    <mergeCell ref="I3:I4"/>
    <mergeCell ref="C3:D3"/>
    <mergeCell ref="E3:F3"/>
    <mergeCell ref="G3:G4"/>
    <mergeCell ref="K9:K10"/>
    <mergeCell ref="K11:K12"/>
    <mergeCell ref="K13:K14"/>
    <mergeCell ref="K15:K16"/>
    <mergeCell ref="K17:K18"/>
    <mergeCell ref="K50:K51"/>
    <mergeCell ref="K37:K38"/>
    <mergeCell ref="A45:A46"/>
    <mergeCell ref="A47:A48"/>
    <mergeCell ref="J45:J46"/>
    <mergeCell ref="K45:K46"/>
    <mergeCell ref="A37:A38"/>
    <mergeCell ref="J37:J38"/>
    <mergeCell ref="A39:A40"/>
    <mergeCell ref="A41:A42"/>
    <mergeCell ref="J41:J42"/>
    <mergeCell ref="K39:K4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DDD0B-700A-A64E-8BA5-1E601984AF5F}">
  <dimension ref="A1:K59"/>
  <sheetViews>
    <sheetView tabSelected="1" zoomScale="125" workbookViewId="0">
      <selection activeCell="H23" sqref="H23"/>
    </sheetView>
  </sheetViews>
  <sheetFormatPr defaultColWidth="11.19921875" defaultRowHeight="15.6" x14ac:dyDescent="0.3"/>
  <cols>
    <col min="7" max="7" width="17.69921875" bestFit="1" customWidth="1"/>
  </cols>
  <sheetData>
    <row r="1" spans="1:11" x14ac:dyDescent="0.3">
      <c r="A1" s="16" t="s">
        <v>658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1" x14ac:dyDescent="0.3">
      <c r="A2" s="107"/>
      <c r="B2" s="107"/>
      <c r="C2" s="116" t="s">
        <v>26</v>
      </c>
      <c r="D2" s="116"/>
      <c r="E2" s="116"/>
      <c r="F2" s="116"/>
      <c r="G2" s="116"/>
      <c r="H2" s="116"/>
      <c r="I2" s="116"/>
      <c r="J2" s="117" t="s">
        <v>60</v>
      </c>
      <c r="K2" s="117"/>
    </row>
    <row r="3" spans="1:11" x14ac:dyDescent="0.3">
      <c r="A3" s="106"/>
      <c r="B3" s="106"/>
      <c r="C3" s="118" t="s">
        <v>62</v>
      </c>
      <c r="D3" s="118"/>
      <c r="E3" s="118" t="s">
        <v>63</v>
      </c>
      <c r="F3" s="118"/>
      <c r="G3" s="118" t="s">
        <v>639</v>
      </c>
      <c r="H3" s="118" t="s">
        <v>29</v>
      </c>
      <c r="I3" s="118" t="s">
        <v>30</v>
      </c>
      <c r="J3" s="118" t="s">
        <v>29</v>
      </c>
      <c r="K3" s="118" t="s">
        <v>30</v>
      </c>
    </row>
    <row r="4" spans="1:11" x14ac:dyDescent="0.3">
      <c r="A4" s="100"/>
      <c r="B4" s="100"/>
      <c r="C4" s="8" t="s">
        <v>31</v>
      </c>
      <c r="D4" s="8" t="s">
        <v>32</v>
      </c>
      <c r="E4" s="8" t="s">
        <v>31</v>
      </c>
      <c r="F4" s="8" t="s">
        <v>32</v>
      </c>
      <c r="G4" s="119"/>
      <c r="H4" s="119"/>
      <c r="I4" s="119"/>
      <c r="J4" s="119"/>
      <c r="K4" s="119"/>
    </row>
    <row r="5" spans="1:11" x14ac:dyDescent="0.3">
      <c r="A5" s="125" t="s">
        <v>16</v>
      </c>
      <c r="B5" s="72" t="s">
        <v>33</v>
      </c>
      <c r="C5" s="72">
        <v>8220</v>
      </c>
      <c r="D5" s="72">
        <v>18</v>
      </c>
      <c r="E5" s="72">
        <v>8333</v>
      </c>
      <c r="F5" s="72">
        <v>77</v>
      </c>
      <c r="G5" s="72" t="s">
        <v>65</v>
      </c>
      <c r="H5" s="38">
        <v>6.3402322059565899</v>
      </c>
      <c r="I5" s="78">
        <v>2.299E-10</v>
      </c>
      <c r="J5" s="127">
        <v>29.910182175096502</v>
      </c>
      <c r="K5" s="129">
        <v>1.4507408389184201E-196</v>
      </c>
    </row>
    <row r="6" spans="1:11" x14ac:dyDescent="0.3">
      <c r="A6" s="126"/>
      <c r="B6" s="72" t="s">
        <v>34</v>
      </c>
      <c r="C6" s="72">
        <v>208996</v>
      </c>
      <c r="D6" s="72">
        <v>439</v>
      </c>
      <c r="E6" s="72">
        <v>17736</v>
      </c>
      <c r="F6" s="72">
        <v>222</v>
      </c>
      <c r="G6" s="72" t="s">
        <v>66</v>
      </c>
      <c r="H6" s="38">
        <v>29.3415007656968</v>
      </c>
      <c r="I6" s="78">
        <v>3.431E-189</v>
      </c>
      <c r="J6" s="128"/>
      <c r="K6" s="130"/>
    </row>
    <row r="7" spans="1:11" x14ac:dyDescent="0.3">
      <c r="A7" s="125" t="s">
        <v>15</v>
      </c>
      <c r="B7" s="72" t="s">
        <v>33</v>
      </c>
      <c r="C7" s="72">
        <v>8232</v>
      </c>
      <c r="D7" s="72">
        <v>6</v>
      </c>
      <c r="E7" s="72">
        <v>8358</v>
      </c>
      <c r="F7" s="72">
        <v>52</v>
      </c>
      <c r="G7" s="72" t="s">
        <v>638</v>
      </c>
      <c r="H7" s="38">
        <v>5.7891061452513997</v>
      </c>
      <c r="I7" s="78">
        <v>6.9960000000000002E-9</v>
      </c>
      <c r="J7" s="127">
        <v>21.195856666349702</v>
      </c>
      <c r="K7" s="129">
        <v>1.04283567412171E-99</v>
      </c>
    </row>
    <row r="8" spans="1:11" x14ac:dyDescent="0.3">
      <c r="A8" s="126"/>
      <c r="B8" s="72" t="s">
        <v>34</v>
      </c>
      <c r="C8" s="72">
        <v>209338</v>
      </c>
      <c r="D8" s="72">
        <v>97</v>
      </c>
      <c r="E8" s="72">
        <v>17881</v>
      </c>
      <c r="F8" s="72">
        <v>77</v>
      </c>
      <c r="G8" s="72" t="s">
        <v>67</v>
      </c>
      <c r="H8" s="38">
        <v>20.394957983193301</v>
      </c>
      <c r="I8" s="78">
        <v>2.1670000000000001E-92</v>
      </c>
      <c r="J8" s="128"/>
      <c r="K8" s="130"/>
    </row>
    <row r="9" spans="1:11" x14ac:dyDescent="0.3">
      <c r="A9" s="125" t="s">
        <v>17</v>
      </c>
      <c r="B9" s="72" t="s">
        <v>33</v>
      </c>
      <c r="C9" s="72">
        <v>8199</v>
      </c>
      <c r="D9" s="72">
        <v>39</v>
      </c>
      <c r="E9" s="72">
        <v>8273</v>
      </c>
      <c r="F9" s="72">
        <v>137</v>
      </c>
      <c r="G9" s="72" t="s">
        <v>68</v>
      </c>
      <c r="H9" s="38">
        <v>7.1426523297491</v>
      </c>
      <c r="I9" s="78">
        <v>9.2369999999999999E-13</v>
      </c>
      <c r="J9" s="127">
        <v>16.536060265343199</v>
      </c>
      <c r="K9" s="129">
        <v>2.0179599175236801E-61</v>
      </c>
    </row>
    <row r="10" spans="1:11" x14ac:dyDescent="0.3">
      <c r="A10" s="126"/>
      <c r="B10" s="72" t="s">
        <v>34</v>
      </c>
      <c r="C10" s="72">
        <v>208444</v>
      </c>
      <c r="D10" s="72">
        <v>991</v>
      </c>
      <c r="E10" s="72">
        <v>17749</v>
      </c>
      <c r="F10" s="72">
        <v>209</v>
      </c>
      <c r="G10" s="72" t="s">
        <v>69</v>
      </c>
      <c r="H10" s="38">
        <v>15.104976029095701</v>
      </c>
      <c r="I10" s="78">
        <v>1.5130000000000001E-51</v>
      </c>
      <c r="J10" s="128"/>
      <c r="K10" s="130"/>
    </row>
    <row r="11" spans="1:11" x14ac:dyDescent="0.3">
      <c r="A11" s="125" t="s">
        <v>35</v>
      </c>
      <c r="B11" s="72" t="s">
        <v>33</v>
      </c>
      <c r="C11" s="72">
        <v>8234</v>
      </c>
      <c r="D11" s="72">
        <v>4</v>
      </c>
      <c r="E11" s="72">
        <v>8404</v>
      </c>
      <c r="F11" s="72">
        <v>6</v>
      </c>
      <c r="G11" s="72" t="s">
        <v>70</v>
      </c>
      <c r="H11" s="38">
        <v>0.749240698557327</v>
      </c>
      <c r="I11" s="72">
        <v>0.45369999999999999</v>
      </c>
      <c r="J11" s="127">
        <v>15.552584529679701</v>
      </c>
      <c r="K11" s="129">
        <v>1.5281253320866599E-54</v>
      </c>
    </row>
    <row r="12" spans="1:11" x14ac:dyDescent="0.3">
      <c r="A12" s="126"/>
      <c r="B12" s="72" t="s">
        <v>34</v>
      </c>
      <c r="C12" s="72">
        <v>209143</v>
      </c>
      <c r="D12" s="72">
        <v>292</v>
      </c>
      <c r="E12" s="72">
        <v>17857</v>
      </c>
      <c r="F12" s="72">
        <v>101</v>
      </c>
      <c r="G12" s="72" t="s">
        <v>71</v>
      </c>
      <c r="H12" s="38">
        <v>16.038975257280502</v>
      </c>
      <c r="I12" s="78">
        <v>6.8580000000000002E-58</v>
      </c>
      <c r="J12" s="128"/>
      <c r="K12" s="130"/>
    </row>
    <row r="13" spans="1:11" x14ac:dyDescent="0.3">
      <c r="A13" s="125" t="s">
        <v>14</v>
      </c>
      <c r="B13" s="72" t="s">
        <v>33</v>
      </c>
      <c r="C13" s="72">
        <v>8219</v>
      </c>
      <c r="D13" s="72">
        <v>19</v>
      </c>
      <c r="E13" s="72">
        <v>8354</v>
      </c>
      <c r="F13" s="72">
        <v>56</v>
      </c>
      <c r="G13" s="72" t="s">
        <v>72</v>
      </c>
      <c r="H13" s="38">
        <v>4.57450886439866</v>
      </c>
      <c r="I13" s="78">
        <v>4.7870000000000001E-6</v>
      </c>
      <c r="J13" s="127">
        <v>10.2132352204684</v>
      </c>
      <c r="K13" s="129">
        <v>1.72998439442387E-24</v>
      </c>
    </row>
    <row r="14" spans="1:11" x14ac:dyDescent="0.3">
      <c r="A14" s="126"/>
      <c r="B14" s="72" t="s">
        <v>34</v>
      </c>
      <c r="C14" s="72">
        <v>208955</v>
      </c>
      <c r="D14" s="72">
        <v>480</v>
      </c>
      <c r="E14" s="72">
        <v>17866</v>
      </c>
      <c r="F14" s="72">
        <v>92</v>
      </c>
      <c r="G14" s="72" t="s">
        <v>73</v>
      </c>
      <c r="H14" s="38">
        <v>9.2793191113076201</v>
      </c>
      <c r="I14" s="78">
        <v>1.7099999999999999E-20</v>
      </c>
      <c r="J14" s="128"/>
      <c r="K14" s="130"/>
    </row>
    <row r="15" spans="1:11" x14ac:dyDescent="0.3">
      <c r="A15" s="125" t="s">
        <v>36</v>
      </c>
      <c r="B15" s="72" t="s">
        <v>33</v>
      </c>
      <c r="C15" s="72">
        <v>8237</v>
      </c>
      <c r="D15" s="72">
        <v>1</v>
      </c>
      <c r="E15" s="72">
        <v>8401</v>
      </c>
      <c r="F15" s="72">
        <v>9</v>
      </c>
      <c r="G15" s="72" t="s">
        <v>74</v>
      </c>
      <c r="H15" s="38">
        <v>2.5219326960848498</v>
      </c>
      <c r="I15" s="72">
        <v>1.1650000000000001E-2</v>
      </c>
      <c r="J15" s="127">
        <v>6.0276101445852097</v>
      </c>
      <c r="K15" s="129">
        <v>1.6640184517982201E-9</v>
      </c>
    </row>
    <row r="16" spans="1:11" x14ac:dyDescent="0.3">
      <c r="A16" s="126"/>
      <c r="B16" s="72" t="s">
        <v>34</v>
      </c>
      <c r="C16" s="72">
        <v>209413</v>
      </c>
      <c r="D16" s="72">
        <v>22</v>
      </c>
      <c r="E16" s="72">
        <v>17949</v>
      </c>
      <c r="F16" s="72">
        <v>9</v>
      </c>
      <c r="G16" s="72" t="s">
        <v>75</v>
      </c>
      <c r="H16" s="38">
        <v>5.5310300703774802</v>
      </c>
      <c r="I16" s="78">
        <v>3.1979999999999999E-8</v>
      </c>
      <c r="J16" s="128"/>
      <c r="K16" s="130"/>
    </row>
    <row r="17" spans="1:11" x14ac:dyDescent="0.3">
      <c r="A17" s="125" t="s">
        <v>85</v>
      </c>
      <c r="B17" s="72" t="s">
        <v>33</v>
      </c>
      <c r="C17" s="72">
        <v>8238</v>
      </c>
      <c r="D17" s="72">
        <v>0</v>
      </c>
      <c r="E17" s="72">
        <v>8409</v>
      </c>
      <c r="F17" s="72">
        <v>1</v>
      </c>
      <c r="G17" s="72" t="s">
        <v>637</v>
      </c>
      <c r="H17" s="38">
        <v>1.1156207366984999E-2</v>
      </c>
      <c r="I17" s="72">
        <v>0.99109999999999998</v>
      </c>
      <c r="J17" s="127">
        <v>4.0492562011072204</v>
      </c>
      <c r="K17" s="129">
        <v>5.1380672219024103E-5</v>
      </c>
    </row>
    <row r="18" spans="1:11" x14ac:dyDescent="0.3">
      <c r="A18" s="126"/>
      <c r="B18" s="72" t="s">
        <v>34</v>
      </c>
      <c r="C18" s="72">
        <v>209421</v>
      </c>
      <c r="D18" s="72">
        <v>14</v>
      </c>
      <c r="E18" s="72">
        <v>17952</v>
      </c>
      <c r="F18" s="72">
        <v>6</v>
      </c>
      <c r="G18" s="72" t="s">
        <v>79</v>
      </c>
      <c r="H18" s="38">
        <v>4.2323544564657398</v>
      </c>
      <c r="I18" s="78">
        <v>2.3030000000000001E-5</v>
      </c>
      <c r="J18" s="128"/>
      <c r="K18" s="130"/>
    </row>
    <row r="19" spans="1:11" x14ac:dyDescent="0.3">
      <c r="A19" s="125" t="s">
        <v>44</v>
      </c>
      <c r="B19" s="72" t="s">
        <v>33</v>
      </c>
      <c r="C19" s="72">
        <v>8231</v>
      </c>
      <c r="D19" s="72">
        <v>7</v>
      </c>
      <c r="E19" s="72">
        <v>8399</v>
      </c>
      <c r="F19" s="72">
        <v>11</v>
      </c>
      <c r="G19" s="72" t="s">
        <v>636</v>
      </c>
      <c r="H19" s="38">
        <v>1.4271648573592499</v>
      </c>
      <c r="I19" s="72">
        <v>0.1535</v>
      </c>
      <c r="J19" s="127">
        <v>3.9590161811014899</v>
      </c>
      <c r="K19" s="129">
        <v>7.5259138400484194E-5</v>
      </c>
    </row>
    <row r="20" spans="1:11" x14ac:dyDescent="0.3">
      <c r="A20" s="126"/>
      <c r="B20" s="72" t="s">
        <v>34</v>
      </c>
      <c r="C20" s="72">
        <v>209363</v>
      </c>
      <c r="D20" s="72">
        <v>72</v>
      </c>
      <c r="E20" s="72">
        <v>17941</v>
      </c>
      <c r="F20" s="72">
        <v>17</v>
      </c>
      <c r="G20" s="72" t="s">
        <v>635</v>
      </c>
      <c r="H20" s="38">
        <v>3.7032430031097299</v>
      </c>
      <c r="I20" s="72">
        <v>2.131E-4</v>
      </c>
      <c r="J20" s="128"/>
      <c r="K20" s="130"/>
    </row>
    <row r="21" spans="1:11" x14ac:dyDescent="0.3">
      <c r="A21" s="125" t="s">
        <v>37</v>
      </c>
      <c r="B21" s="72" t="s">
        <v>33</v>
      </c>
      <c r="C21" s="72">
        <v>8235</v>
      </c>
      <c r="D21" s="72">
        <v>3</v>
      </c>
      <c r="E21" s="72">
        <v>8397</v>
      </c>
      <c r="F21" s="72">
        <v>13</v>
      </c>
      <c r="G21" s="72" t="s">
        <v>78</v>
      </c>
      <c r="H21" s="38">
        <v>2.69199009083402</v>
      </c>
      <c r="I21" s="72">
        <v>7.0819999999999998E-3</v>
      </c>
      <c r="J21" s="127">
        <v>3.87713133674163</v>
      </c>
      <c r="K21" s="124">
        <v>1.05695309287438E-4</v>
      </c>
    </row>
    <row r="22" spans="1:11" x14ac:dyDescent="0.3">
      <c r="A22" s="126"/>
      <c r="B22" s="72" t="s">
        <v>34</v>
      </c>
      <c r="C22" s="72">
        <v>209378</v>
      </c>
      <c r="D22" s="72">
        <v>57</v>
      </c>
      <c r="E22" s="72">
        <v>17949</v>
      </c>
      <c r="F22" s="72">
        <v>9</v>
      </c>
      <c r="G22" s="72" t="s">
        <v>634</v>
      </c>
      <c r="H22" s="38">
        <v>3.2292849035187299</v>
      </c>
      <c r="I22" s="72">
        <v>1.2409999999999999E-3</v>
      </c>
      <c r="J22" s="128"/>
      <c r="K22" s="131"/>
    </row>
    <row r="23" spans="1:11" x14ac:dyDescent="0.3">
      <c r="A23" s="125" t="s">
        <v>84</v>
      </c>
      <c r="B23" s="72" t="s">
        <v>33</v>
      </c>
      <c r="C23" s="72">
        <v>8227</v>
      </c>
      <c r="D23" s="72">
        <v>11</v>
      </c>
      <c r="E23" s="72">
        <v>8383</v>
      </c>
      <c r="F23" s="72">
        <v>27</v>
      </c>
      <c r="G23" s="72" t="s">
        <v>76</v>
      </c>
      <c r="H23" s="38">
        <v>2.97850953206239</v>
      </c>
      <c r="I23" s="72">
        <v>2.8990000000000001E-3</v>
      </c>
      <c r="J23" s="127">
        <v>3.8697642760968001</v>
      </c>
      <c r="K23" s="124">
        <v>1.08940634091576E-4</v>
      </c>
    </row>
    <row r="24" spans="1:11" x14ac:dyDescent="0.3">
      <c r="A24" s="126"/>
      <c r="B24" s="72" t="s">
        <v>34</v>
      </c>
      <c r="C24" s="72">
        <v>209034</v>
      </c>
      <c r="D24" s="72">
        <v>401</v>
      </c>
      <c r="E24" s="72">
        <v>17905</v>
      </c>
      <c r="F24" s="72">
        <v>53</v>
      </c>
      <c r="G24" s="72" t="s">
        <v>77</v>
      </c>
      <c r="H24" s="38">
        <v>3.1336170212766001</v>
      </c>
      <c r="I24" s="72">
        <v>1.72E-3</v>
      </c>
      <c r="J24" s="128"/>
      <c r="K24" s="131"/>
    </row>
    <row r="25" spans="1:11" x14ac:dyDescent="0.3">
      <c r="A25" s="125" t="s">
        <v>86</v>
      </c>
      <c r="B25" s="72" t="s">
        <v>33</v>
      </c>
      <c r="C25" s="72">
        <v>8236</v>
      </c>
      <c r="D25" s="72">
        <v>2</v>
      </c>
      <c r="E25" s="72">
        <v>8407</v>
      </c>
      <c r="F25" s="72">
        <v>3</v>
      </c>
      <c r="G25" s="72" t="s">
        <v>80</v>
      </c>
      <c r="H25" s="38">
        <v>0.98657807308970102</v>
      </c>
      <c r="I25" s="72">
        <v>0.32379999999999998</v>
      </c>
      <c r="J25" s="127">
        <v>3.7797394710091599</v>
      </c>
      <c r="K25" s="124">
        <v>1.5699253993490601E-4</v>
      </c>
    </row>
    <row r="26" spans="1:11" x14ac:dyDescent="0.3">
      <c r="A26" s="126"/>
      <c r="B26" s="72" t="s">
        <v>34</v>
      </c>
      <c r="C26" s="72">
        <v>209426</v>
      </c>
      <c r="D26" s="72">
        <v>9</v>
      </c>
      <c r="E26" s="72">
        <v>17952</v>
      </c>
      <c r="F26" s="72">
        <v>6</v>
      </c>
      <c r="G26" s="72" t="s">
        <v>81</v>
      </c>
      <c r="H26" s="38">
        <v>3.6509683098591501</v>
      </c>
      <c r="I26" s="72">
        <v>2.6219999999999998E-4</v>
      </c>
      <c r="J26" s="128"/>
      <c r="K26" s="131"/>
    </row>
    <row r="27" spans="1:11" x14ac:dyDescent="0.3">
      <c r="A27" s="125" t="s">
        <v>88</v>
      </c>
      <c r="B27" s="72" t="s">
        <v>33</v>
      </c>
      <c r="C27" s="72">
        <v>8238</v>
      </c>
      <c r="D27" s="72">
        <v>0</v>
      </c>
      <c r="E27" s="72">
        <v>8409</v>
      </c>
      <c r="F27" s="72">
        <v>1</v>
      </c>
      <c r="G27" s="72" t="s">
        <v>89</v>
      </c>
      <c r="H27" s="38">
        <v>0.55920041004612997</v>
      </c>
      <c r="I27" s="72">
        <v>0.57589999999999997</v>
      </c>
      <c r="J27" s="127">
        <v>3.7333221650367201</v>
      </c>
      <c r="K27" s="124">
        <v>1.8897063235000201E-4</v>
      </c>
    </row>
    <row r="28" spans="1:11" x14ac:dyDescent="0.3">
      <c r="A28" s="126"/>
      <c r="B28" s="72" t="s">
        <v>34</v>
      </c>
      <c r="C28" s="72">
        <v>209432</v>
      </c>
      <c r="D28" s="72">
        <v>3</v>
      </c>
      <c r="E28" s="72">
        <v>17955</v>
      </c>
      <c r="F28" s="72">
        <v>3</v>
      </c>
      <c r="G28" s="72" t="s">
        <v>90</v>
      </c>
      <c r="H28" s="38">
        <v>3.7336177994513902</v>
      </c>
      <c r="I28" s="72">
        <v>1.8880000000000001E-4</v>
      </c>
      <c r="J28" s="128"/>
      <c r="K28" s="131"/>
    </row>
    <row r="29" spans="1:11" x14ac:dyDescent="0.3">
      <c r="A29" s="125" t="s">
        <v>87</v>
      </c>
      <c r="B29" s="72" t="s">
        <v>33</v>
      </c>
      <c r="C29" s="72">
        <v>8236</v>
      </c>
      <c r="D29" s="72">
        <v>2</v>
      </c>
      <c r="E29" s="72">
        <v>8404</v>
      </c>
      <c r="F29" s="72">
        <v>6</v>
      </c>
      <c r="G29" s="72" t="s">
        <v>82</v>
      </c>
      <c r="H29" s="38">
        <v>1.2849529780564299</v>
      </c>
      <c r="I29" s="72">
        <v>0.1988</v>
      </c>
      <c r="J29" s="127">
        <v>3.7211982188494699</v>
      </c>
      <c r="K29" s="124">
        <v>1.9827972043982701E-4</v>
      </c>
    </row>
    <row r="30" spans="1:11" x14ac:dyDescent="0.3">
      <c r="A30" s="126"/>
      <c r="B30" s="72" t="s">
        <v>34</v>
      </c>
      <c r="C30" s="72">
        <v>209416</v>
      </c>
      <c r="D30" s="72">
        <v>19</v>
      </c>
      <c r="E30" s="72">
        <v>17951</v>
      </c>
      <c r="F30" s="72">
        <v>7</v>
      </c>
      <c r="G30" s="72" t="s">
        <v>83</v>
      </c>
      <c r="H30" s="38">
        <v>3.4981293425975402</v>
      </c>
      <c r="I30" s="72">
        <v>4.6949999999999997E-4</v>
      </c>
      <c r="J30" s="128"/>
      <c r="K30" s="131"/>
    </row>
    <row r="31" spans="1:11" x14ac:dyDescent="0.3">
      <c r="A31" s="125" t="s">
        <v>105</v>
      </c>
      <c r="B31" s="72" t="s">
        <v>33</v>
      </c>
      <c r="C31" s="72">
        <v>3460</v>
      </c>
      <c r="D31" s="72">
        <v>1</v>
      </c>
      <c r="E31" s="72">
        <v>3200</v>
      </c>
      <c r="F31" s="72">
        <v>0</v>
      </c>
      <c r="G31" s="72" t="s">
        <v>633</v>
      </c>
      <c r="H31" s="38">
        <v>-3.7111440050750701E-3</v>
      </c>
      <c r="I31" s="72">
        <v>0.997</v>
      </c>
      <c r="J31" s="127">
        <v>3.6309040380684499</v>
      </c>
      <c r="K31" s="124">
        <v>2.8243018967814598E-4</v>
      </c>
    </row>
    <row r="32" spans="1:11" x14ac:dyDescent="0.3">
      <c r="A32" s="126"/>
      <c r="B32" s="72" t="s">
        <v>34</v>
      </c>
      <c r="C32" s="72">
        <v>209398</v>
      </c>
      <c r="D32" s="72">
        <v>37</v>
      </c>
      <c r="E32" s="72">
        <v>17948</v>
      </c>
      <c r="F32" s="72">
        <v>10</v>
      </c>
      <c r="G32" s="72" t="s">
        <v>106</v>
      </c>
      <c r="H32" s="38">
        <v>3.7992957746478901</v>
      </c>
      <c r="I32" s="72">
        <v>1.4579999999999999E-4</v>
      </c>
      <c r="J32" s="128"/>
      <c r="K32" s="131"/>
    </row>
    <row r="33" spans="1:11" x14ac:dyDescent="0.3">
      <c r="A33" s="79" t="s">
        <v>91</v>
      </c>
      <c r="B33" s="72" t="s">
        <v>34</v>
      </c>
      <c r="C33" s="72">
        <v>209429</v>
      </c>
      <c r="D33" s="72">
        <v>6</v>
      </c>
      <c r="E33" s="72">
        <v>17955</v>
      </c>
      <c r="F33" s="72">
        <v>3</v>
      </c>
      <c r="G33" s="72" t="s">
        <v>92</v>
      </c>
      <c r="H33" s="38">
        <v>3.5892792466497601</v>
      </c>
      <c r="I33" s="72">
        <v>3.3290000000000001E-4</v>
      </c>
      <c r="J33" s="36">
        <v>3.5892792466497601</v>
      </c>
      <c r="K33" s="54">
        <v>3.3159349301781601E-4</v>
      </c>
    </row>
    <row r="34" spans="1:11" x14ac:dyDescent="0.3">
      <c r="A34" s="79" t="s">
        <v>93</v>
      </c>
      <c r="B34" s="72" t="s">
        <v>34</v>
      </c>
      <c r="C34" s="72">
        <v>209433</v>
      </c>
      <c r="D34" s="72">
        <v>2</v>
      </c>
      <c r="E34" s="72">
        <v>17956</v>
      </c>
      <c r="F34" s="72">
        <v>2</v>
      </c>
      <c r="G34" s="72" t="s">
        <v>94</v>
      </c>
      <c r="H34" s="38">
        <v>3.5506143943826798</v>
      </c>
      <c r="I34" s="72">
        <v>3.8440000000000002E-4</v>
      </c>
      <c r="J34" s="36">
        <v>3.5506143943826798</v>
      </c>
      <c r="K34" s="54">
        <v>3.8433307001443001E-4</v>
      </c>
    </row>
    <row r="35" spans="1:11" x14ac:dyDescent="0.3">
      <c r="A35" s="125" t="s">
        <v>100</v>
      </c>
      <c r="B35" s="72" t="s">
        <v>33</v>
      </c>
      <c r="C35" s="72">
        <v>8235</v>
      </c>
      <c r="D35" s="72">
        <v>3</v>
      </c>
      <c r="E35" s="72">
        <v>8403</v>
      </c>
      <c r="F35" s="72">
        <v>7</v>
      </c>
      <c r="G35" s="72" t="s">
        <v>101</v>
      </c>
      <c r="H35" s="38">
        <v>1.4453542185831301</v>
      </c>
      <c r="I35" s="72">
        <v>0.1484</v>
      </c>
      <c r="J35" s="127">
        <v>3.49128542211057</v>
      </c>
      <c r="K35" s="124">
        <v>4.8070242233482001E-4</v>
      </c>
    </row>
    <row r="36" spans="1:11" x14ac:dyDescent="0.3">
      <c r="A36" s="126"/>
      <c r="B36" s="72" t="s">
        <v>34</v>
      </c>
      <c r="C36" s="72">
        <v>209374</v>
      </c>
      <c r="D36" s="72">
        <v>61</v>
      </c>
      <c r="E36" s="72">
        <v>17946</v>
      </c>
      <c r="F36" s="72">
        <v>12</v>
      </c>
      <c r="G36" s="72" t="s">
        <v>632</v>
      </c>
      <c r="H36" s="38">
        <v>3.2083827599841799</v>
      </c>
      <c r="I36" s="72">
        <v>1.3370000000000001E-3</v>
      </c>
      <c r="J36" s="128"/>
      <c r="K36" s="131"/>
    </row>
    <row r="37" spans="1:11" x14ac:dyDescent="0.3">
      <c r="A37" s="125" t="s">
        <v>102</v>
      </c>
      <c r="B37" s="72" t="s">
        <v>33</v>
      </c>
      <c r="C37" s="72">
        <v>8228</v>
      </c>
      <c r="D37" s="72">
        <v>10</v>
      </c>
      <c r="E37" s="72">
        <v>8404</v>
      </c>
      <c r="F37" s="72">
        <v>6</v>
      </c>
      <c r="G37" s="72" t="s">
        <v>103</v>
      </c>
      <c r="H37" s="38">
        <v>-0.93345571363010504</v>
      </c>
      <c r="I37" s="72">
        <v>0.35060000000000002</v>
      </c>
      <c r="J37" s="127">
        <v>-3.4829689833052799</v>
      </c>
      <c r="K37" s="124">
        <v>4.9588581371513602E-4</v>
      </c>
    </row>
    <row r="38" spans="1:11" x14ac:dyDescent="0.3">
      <c r="A38" s="126"/>
      <c r="B38" s="72" t="s">
        <v>34</v>
      </c>
      <c r="C38" s="72">
        <v>209244</v>
      </c>
      <c r="D38" s="72">
        <v>191</v>
      </c>
      <c r="E38" s="72">
        <v>17950</v>
      </c>
      <c r="F38" s="72">
        <v>8</v>
      </c>
      <c r="G38" s="72" t="s">
        <v>104</v>
      </c>
      <c r="H38" s="38">
        <v>-3.35683607730852</v>
      </c>
      <c r="I38" s="72">
        <v>7.8850000000000003E-4</v>
      </c>
      <c r="J38" s="128"/>
      <c r="K38" s="131"/>
    </row>
    <row r="39" spans="1:11" x14ac:dyDescent="0.3">
      <c r="A39" s="79" t="s">
        <v>107</v>
      </c>
      <c r="B39" s="72" t="s">
        <v>34</v>
      </c>
      <c r="C39" s="72">
        <v>209430</v>
      </c>
      <c r="D39" s="72">
        <v>5</v>
      </c>
      <c r="E39" s="72">
        <v>17955</v>
      </c>
      <c r="F39" s="72">
        <v>3</v>
      </c>
      <c r="G39" s="72" t="s">
        <v>108</v>
      </c>
      <c r="H39" s="38">
        <v>3.4294284285952301</v>
      </c>
      <c r="I39" s="72">
        <v>6.0420000000000005E-4</v>
      </c>
      <c r="J39" s="36">
        <v>3.4294284285952301</v>
      </c>
      <c r="K39" s="54">
        <v>6.0485393367532198E-4</v>
      </c>
    </row>
    <row r="40" spans="1:11" x14ac:dyDescent="0.3">
      <c r="A40" s="125" t="s">
        <v>38</v>
      </c>
      <c r="B40" s="72" t="s">
        <v>33</v>
      </c>
      <c r="C40" s="72">
        <v>8237</v>
      </c>
      <c r="D40" s="72">
        <v>1</v>
      </c>
      <c r="E40" s="72">
        <v>8407</v>
      </c>
      <c r="F40" s="72">
        <v>3</v>
      </c>
      <c r="G40" s="72" t="s">
        <v>118</v>
      </c>
      <c r="H40" s="38">
        <v>0.80032848427968095</v>
      </c>
      <c r="I40" s="72">
        <v>0.42349999999999999</v>
      </c>
      <c r="J40" s="127">
        <v>3.42728130445298</v>
      </c>
      <c r="K40" s="124">
        <v>6.0965715491804995E-4</v>
      </c>
    </row>
    <row r="41" spans="1:11" x14ac:dyDescent="0.3">
      <c r="A41" s="126"/>
      <c r="B41" s="72" t="s">
        <v>34</v>
      </c>
      <c r="C41" s="72">
        <v>209427</v>
      </c>
      <c r="D41" s="72">
        <v>8</v>
      </c>
      <c r="E41" s="72">
        <v>17954</v>
      </c>
      <c r="F41" s="72">
        <v>4</v>
      </c>
      <c r="G41" s="72" t="s">
        <v>119</v>
      </c>
      <c r="H41" s="38">
        <v>3.3394532843737199</v>
      </c>
      <c r="I41" s="72">
        <v>8.3679999999999996E-4</v>
      </c>
      <c r="J41" s="128"/>
      <c r="K41" s="131"/>
    </row>
    <row r="42" spans="1:11" x14ac:dyDescent="0.3">
      <c r="A42" s="125" t="s">
        <v>531</v>
      </c>
      <c r="B42" s="72" t="s">
        <v>33</v>
      </c>
      <c r="C42" s="72">
        <v>8234</v>
      </c>
      <c r="D42" s="72">
        <v>4</v>
      </c>
      <c r="E42" s="72">
        <v>8407</v>
      </c>
      <c r="F42" s="72">
        <v>3</v>
      </c>
      <c r="G42" s="72" t="s">
        <v>631</v>
      </c>
      <c r="H42" s="38">
        <v>-0.83650468384074905</v>
      </c>
      <c r="I42" s="72">
        <v>0.40289999999999998</v>
      </c>
      <c r="J42" s="127">
        <v>3.40330914205102</v>
      </c>
      <c r="K42" s="124">
        <v>6.6574907528996197E-4</v>
      </c>
    </row>
    <row r="43" spans="1:11" x14ac:dyDescent="0.3">
      <c r="A43" s="126"/>
      <c r="B43" s="72" t="s">
        <v>34</v>
      </c>
      <c r="C43" s="72">
        <v>209382</v>
      </c>
      <c r="D43" s="72">
        <v>53</v>
      </c>
      <c r="E43" s="72">
        <v>17945</v>
      </c>
      <c r="F43" s="72">
        <v>13</v>
      </c>
      <c r="G43" s="72" t="s">
        <v>630</v>
      </c>
      <c r="H43" s="38">
        <v>3.8168846611177201</v>
      </c>
      <c r="I43" s="72">
        <v>1.3520000000000001E-4</v>
      </c>
      <c r="J43" s="128"/>
      <c r="K43" s="131"/>
    </row>
    <row r="44" spans="1:11" x14ac:dyDescent="0.3">
      <c r="A44" s="79" t="s">
        <v>109</v>
      </c>
      <c r="B44" s="72" t="s">
        <v>34</v>
      </c>
      <c r="C44" s="72">
        <v>209432</v>
      </c>
      <c r="D44" s="72">
        <v>3</v>
      </c>
      <c r="E44" s="72">
        <v>17954</v>
      </c>
      <c r="F44" s="72">
        <v>4</v>
      </c>
      <c r="G44" s="72" t="s">
        <v>110</v>
      </c>
      <c r="H44" s="38">
        <v>3.3804648139119098</v>
      </c>
      <c r="I44" s="72">
        <v>7.2300000000000001E-4</v>
      </c>
      <c r="J44" s="36">
        <v>3.3804648139119098</v>
      </c>
      <c r="K44" s="54">
        <v>7.2363339671045203E-4</v>
      </c>
    </row>
    <row r="45" spans="1:11" x14ac:dyDescent="0.3">
      <c r="A45" s="125" t="s">
        <v>111</v>
      </c>
      <c r="B45" s="72" t="s">
        <v>33</v>
      </c>
      <c r="C45" s="72">
        <v>3460</v>
      </c>
      <c r="D45" s="72">
        <v>1</v>
      </c>
      <c r="E45" s="72">
        <v>3198</v>
      </c>
      <c r="F45" s="72">
        <v>2</v>
      </c>
      <c r="G45" s="72" t="s">
        <v>112</v>
      </c>
      <c r="H45" s="38">
        <v>1.1823432343234299</v>
      </c>
      <c r="I45" s="72">
        <v>0.23699999999999999</v>
      </c>
      <c r="J45" s="127">
        <v>3.3797445595556002</v>
      </c>
      <c r="K45" s="124">
        <v>7.2553226761419001E-4</v>
      </c>
    </row>
    <row r="46" spans="1:11" x14ac:dyDescent="0.3">
      <c r="A46" s="126"/>
      <c r="B46" s="72" t="s">
        <v>34</v>
      </c>
      <c r="C46" s="72">
        <v>209395</v>
      </c>
      <c r="D46" s="72">
        <v>40</v>
      </c>
      <c r="E46" s="72">
        <v>17950</v>
      </c>
      <c r="F46" s="72">
        <v>8</v>
      </c>
      <c r="G46" s="72" t="s">
        <v>113</v>
      </c>
      <c r="H46" s="38">
        <v>3.17244829886591</v>
      </c>
      <c r="I46" s="72">
        <v>1.5139999999999999E-3</v>
      </c>
      <c r="J46" s="128"/>
      <c r="K46" s="131"/>
    </row>
    <row r="47" spans="1:11" x14ac:dyDescent="0.3">
      <c r="A47" s="125" t="s">
        <v>127</v>
      </c>
      <c r="B47" s="72" t="s">
        <v>33</v>
      </c>
      <c r="C47" s="72">
        <v>4777</v>
      </c>
      <c r="D47" s="72">
        <v>0</v>
      </c>
      <c r="E47" s="72">
        <v>5209</v>
      </c>
      <c r="F47" s="72">
        <v>1</v>
      </c>
      <c r="G47" s="72" t="s">
        <v>128</v>
      </c>
      <c r="H47" s="38">
        <v>0.751320211233797</v>
      </c>
      <c r="I47" s="72">
        <v>0.4526</v>
      </c>
      <c r="J47" s="127">
        <v>3.3707209482179499</v>
      </c>
      <c r="K47" s="124">
        <v>7.4971758516814897E-4</v>
      </c>
    </row>
    <row r="48" spans="1:11" x14ac:dyDescent="0.3">
      <c r="A48" s="126"/>
      <c r="B48" s="72" t="s">
        <v>34</v>
      </c>
      <c r="C48" s="72">
        <v>209429</v>
      </c>
      <c r="D48" s="72">
        <v>6</v>
      </c>
      <c r="E48" s="72">
        <v>17955</v>
      </c>
      <c r="F48" s="72">
        <v>3</v>
      </c>
      <c r="G48" s="72" t="s">
        <v>272</v>
      </c>
      <c r="H48" s="38">
        <v>3.2953330958318499</v>
      </c>
      <c r="I48" s="72">
        <v>9.8290000000000009E-4</v>
      </c>
      <c r="J48" s="128"/>
      <c r="K48" s="131"/>
    </row>
    <row r="49" spans="1:11" x14ac:dyDescent="0.3">
      <c r="A49" s="125" t="s">
        <v>359</v>
      </c>
      <c r="B49" s="72" t="s">
        <v>33</v>
      </c>
      <c r="C49" s="72">
        <v>8226</v>
      </c>
      <c r="D49" s="72">
        <v>12</v>
      </c>
      <c r="E49" s="72">
        <v>8396</v>
      </c>
      <c r="F49" s="72">
        <v>14</v>
      </c>
      <c r="G49" s="72" t="s">
        <v>629</v>
      </c>
      <c r="H49" s="38">
        <v>-2.6089263420724099E-2</v>
      </c>
      <c r="I49" s="72">
        <v>0.97919999999999996</v>
      </c>
      <c r="J49" s="127">
        <v>3.36443500036231</v>
      </c>
      <c r="K49" s="124">
        <v>7.6700548607599398E-4</v>
      </c>
    </row>
    <row r="50" spans="1:11" x14ac:dyDescent="0.3">
      <c r="A50" s="126"/>
      <c r="B50" s="72" t="s">
        <v>34</v>
      </c>
      <c r="C50" s="72">
        <v>208970</v>
      </c>
      <c r="D50" s="72">
        <v>465</v>
      </c>
      <c r="E50" s="72">
        <v>17903</v>
      </c>
      <c r="F50" s="72">
        <v>55</v>
      </c>
      <c r="G50" s="72" t="s">
        <v>628</v>
      </c>
      <c r="H50" s="38">
        <v>3.52742230347349</v>
      </c>
      <c r="I50" s="72">
        <v>4.2200000000000001E-4</v>
      </c>
      <c r="J50" s="128"/>
      <c r="K50" s="131"/>
    </row>
    <row r="51" spans="1:11" x14ac:dyDescent="0.3">
      <c r="A51" s="79" t="s">
        <v>116</v>
      </c>
      <c r="B51" s="72" t="s">
        <v>34</v>
      </c>
      <c r="C51" s="72">
        <v>209421</v>
      </c>
      <c r="D51" s="72">
        <v>14</v>
      </c>
      <c r="E51" s="72">
        <v>17955</v>
      </c>
      <c r="F51" s="72">
        <v>3</v>
      </c>
      <c r="G51" s="72" t="s">
        <v>117</v>
      </c>
      <c r="H51" s="38">
        <v>3.3633498424133301</v>
      </c>
      <c r="I51" s="72">
        <v>7.7050000000000003E-4</v>
      </c>
      <c r="J51" s="36">
        <v>3.3633498424133301</v>
      </c>
      <c r="K51" s="54">
        <v>7.7002713859254603E-4</v>
      </c>
    </row>
    <row r="52" spans="1:11" x14ac:dyDescent="0.3">
      <c r="A52" s="125" t="s">
        <v>97</v>
      </c>
      <c r="B52" s="72" t="s">
        <v>33</v>
      </c>
      <c r="C52" s="72">
        <v>5537</v>
      </c>
      <c r="D52" s="72">
        <v>2701</v>
      </c>
      <c r="E52" s="72">
        <v>5336</v>
      </c>
      <c r="F52" s="72">
        <v>3074</v>
      </c>
      <c r="G52" s="72" t="s">
        <v>98</v>
      </c>
      <c r="H52" s="38">
        <v>2.36552567237164</v>
      </c>
      <c r="I52" s="72">
        <v>1.7999999999999999E-2</v>
      </c>
      <c r="J52" s="127">
        <v>3.3491693933609201</v>
      </c>
      <c r="K52" s="124">
        <v>8.1054224096367201E-4</v>
      </c>
    </row>
    <row r="53" spans="1:11" x14ac:dyDescent="0.3">
      <c r="A53" s="126"/>
      <c r="B53" s="72" t="s">
        <v>34</v>
      </c>
      <c r="C53" s="72">
        <v>88411</v>
      </c>
      <c r="D53" s="72">
        <v>121024</v>
      </c>
      <c r="E53" s="72">
        <v>7405</v>
      </c>
      <c r="F53" s="72">
        <v>10553</v>
      </c>
      <c r="G53" s="72" t="s">
        <v>99</v>
      </c>
      <c r="H53" s="38">
        <v>2.7772277227722801</v>
      </c>
      <c r="I53" s="72">
        <v>5.4689999999999999E-3</v>
      </c>
      <c r="J53" s="128"/>
      <c r="K53" s="131"/>
    </row>
    <row r="54" spans="1:11" x14ac:dyDescent="0.3">
      <c r="A54" s="125" t="s">
        <v>627</v>
      </c>
      <c r="B54" s="72" t="s">
        <v>33</v>
      </c>
      <c r="C54" s="72">
        <v>8235</v>
      </c>
      <c r="D54" s="72">
        <v>3</v>
      </c>
      <c r="E54" s="72">
        <v>8406</v>
      </c>
      <c r="F54" s="72">
        <v>4</v>
      </c>
      <c r="G54" s="72" t="s">
        <v>626</v>
      </c>
      <c r="H54" s="38">
        <v>0.44691434789367301</v>
      </c>
      <c r="I54" s="72">
        <v>0.65500000000000003</v>
      </c>
      <c r="J54" s="127">
        <v>3.3385306406147102</v>
      </c>
      <c r="K54" s="124">
        <v>8.4222741027198801E-4</v>
      </c>
    </row>
    <row r="55" spans="1:11" x14ac:dyDescent="0.3">
      <c r="A55" s="126"/>
      <c r="B55" s="72" t="s">
        <v>34</v>
      </c>
      <c r="C55" s="72">
        <v>209387</v>
      </c>
      <c r="D55" s="72">
        <v>48</v>
      </c>
      <c r="E55" s="72">
        <v>17945</v>
      </c>
      <c r="F55" s="72">
        <v>13</v>
      </c>
      <c r="G55" s="72" t="s">
        <v>625</v>
      </c>
      <c r="H55" s="38">
        <v>3.35511258767073</v>
      </c>
      <c r="I55" s="72">
        <v>7.919E-4</v>
      </c>
      <c r="J55" s="128"/>
      <c r="K55" s="131"/>
    </row>
    <row r="56" spans="1:11" x14ac:dyDescent="0.3">
      <c r="A56" s="125" t="s">
        <v>114</v>
      </c>
      <c r="B56" s="72" t="s">
        <v>33</v>
      </c>
      <c r="C56" s="72">
        <v>8235</v>
      </c>
      <c r="D56" s="72">
        <v>3</v>
      </c>
      <c r="E56" s="72">
        <v>8403</v>
      </c>
      <c r="F56" s="72">
        <v>7</v>
      </c>
      <c r="G56" s="72" t="s">
        <v>115</v>
      </c>
      <c r="H56" s="38">
        <v>1.54373481430059</v>
      </c>
      <c r="I56" s="72">
        <v>0.1226</v>
      </c>
      <c r="J56" s="127">
        <v>3.3143810544828098</v>
      </c>
      <c r="K56" s="124">
        <v>9.1846247200900305E-4</v>
      </c>
    </row>
    <row r="57" spans="1:11" x14ac:dyDescent="0.3">
      <c r="A57" s="126"/>
      <c r="B57" s="72" t="s">
        <v>34</v>
      </c>
      <c r="C57" s="72">
        <v>209433</v>
      </c>
      <c r="D57" s="72">
        <v>2</v>
      </c>
      <c r="E57" s="72">
        <v>17956</v>
      </c>
      <c r="F57" s="72">
        <v>2</v>
      </c>
      <c r="G57" s="72" t="s">
        <v>624</v>
      </c>
      <c r="H57" s="38">
        <v>2.9931267021138601</v>
      </c>
      <c r="I57" s="72">
        <v>2.7620000000000001E-3</v>
      </c>
      <c r="J57" s="128"/>
      <c r="K57" s="131"/>
    </row>
    <row r="58" spans="1:11" x14ac:dyDescent="0.3">
      <c r="A58" s="125" t="s">
        <v>120</v>
      </c>
      <c r="B58" s="72" t="s">
        <v>33</v>
      </c>
      <c r="C58" s="72">
        <v>8228</v>
      </c>
      <c r="D58" s="72">
        <v>10</v>
      </c>
      <c r="E58" s="72">
        <v>8405</v>
      </c>
      <c r="F58" s="72">
        <v>5</v>
      </c>
      <c r="G58" s="72" t="s">
        <v>121</v>
      </c>
      <c r="H58" s="38">
        <v>-1.4290477182746399</v>
      </c>
      <c r="I58" s="72">
        <v>0.153</v>
      </c>
      <c r="J58" s="127">
        <v>-3.2955059346524802</v>
      </c>
      <c r="K58" s="124">
        <v>9.8244628373160602E-4</v>
      </c>
    </row>
    <row r="59" spans="1:11" x14ac:dyDescent="0.3">
      <c r="A59" s="136"/>
      <c r="B59" s="34" t="s">
        <v>34</v>
      </c>
      <c r="C59" s="34">
        <v>209066</v>
      </c>
      <c r="D59" s="34">
        <v>369</v>
      </c>
      <c r="E59" s="34">
        <v>17936</v>
      </c>
      <c r="F59" s="34">
        <v>22</v>
      </c>
      <c r="G59" s="34" t="s">
        <v>122</v>
      </c>
      <c r="H59" s="73">
        <v>-3.0085910652921002</v>
      </c>
      <c r="I59" s="34">
        <v>2.6229999999999999E-3</v>
      </c>
      <c r="J59" s="137"/>
      <c r="K59" s="138"/>
    </row>
  </sheetData>
  <mergeCells count="84">
    <mergeCell ref="J49:J50"/>
    <mergeCell ref="K49:K50"/>
    <mergeCell ref="J58:J59"/>
    <mergeCell ref="K58:K59"/>
    <mergeCell ref="J52:J53"/>
    <mergeCell ref="K52:K53"/>
    <mergeCell ref="J54:J55"/>
    <mergeCell ref="K54:K55"/>
    <mergeCell ref="J56:J57"/>
    <mergeCell ref="K56:K57"/>
    <mergeCell ref="J42:J43"/>
    <mergeCell ref="K42:K43"/>
    <mergeCell ref="J45:J46"/>
    <mergeCell ref="K45:K46"/>
    <mergeCell ref="J47:J48"/>
    <mergeCell ref="K47:K48"/>
    <mergeCell ref="J35:J36"/>
    <mergeCell ref="K35:K36"/>
    <mergeCell ref="J37:J38"/>
    <mergeCell ref="K37:K38"/>
    <mergeCell ref="J40:J41"/>
    <mergeCell ref="K40:K41"/>
    <mergeCell ref="J27:J28"/>
    <mergeCell ref="K27:K28"/>
    <mergeCell ref="J29:J30"/>
    <mergeCell ref="K29:K30"/>
    <mergeCell ref="J31:J32"/>
    <mergeCell ref="K31:K32"/>
    <mergeCell ref="J21:J22"/>
    <mergeCell ref="K21:K22"/>
    <mergeCell ref="J23:J24"/>
    <mergeCell ref="K23:K24"/>
    <mergeCell ref="J25:J26"/>
    <mergeCell ref="K25:K26"/>
    <mergeCell ref="K13:K14"/>
    <mergeCell ref="J15:J16"/>
    <mergeCell ref="K15:K16"/>
    <mergeCell ref="J17:J18"/>
    <mergeCell ref="K17:K18"/>
    <mergeCell ref="J19:J20"/>
    <mergeCell ref="K19:K20"/>
    <mergeCell ref="A58:A59"/>
    <mergeCell ref="J5:J6"/>
    <mergeCell ref="K5:K6"/>
    <mergeCell ref="J7:J8"/>
    <mergeCell ref="K7:K8"/>
    <mergeCell ref="J9:J10"/>
    <mergeCell ref="K9:K10"/>
    <mergeCell ref="J11:J12"/>
    <mergeCell ref="K11:K12"/>
    <mergeCell ref="J13:J14"/>
    <mergeCell ref="A45:A46"/>
    <mergeCell ref="A47:A48"/>
    <mergeCell ref="A49:A50"/>
    <mergeCell ref="A52:A53"/>
    <mergeCell ref="A54:A55"/>
    <mergeCell ref="A56:A57"/>
    <mergeCell ref="A29:A30"/>
    <mergeCell ref="A31:A32"/>
    <mergeCell ref="A35:A36"/>
    <mergeCell ref="A37:A38"/>
    <mergeCell ref="A40:A41"/>
    <mergeCell ref="A42:A43"/>
    <mergeCell ref="A27:A28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C2:I2"/>
    <mergeCell ref="J2:K2"/>
    <mergeCell ref="C3:D3"/>
    <mergeCell ref="E3:F3"/>
    <mergeCell ref="G3:G4"/>
    <mergeCell ref="H3:H4"/>
    <mergeCell ref="I3:I4"/>
    <mergeCell ref="J3:J4"/>
    <mergeCell ref="K3:K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80"/>
  <sheetViews>
    <sheetView zoomScale="125" workbookViewId="0"/>
  </sheetViews>
  <sheetFormatPr defaultColWidth="11" defaultRowHeight="15.6" x14ac:dyDescent="0.3"/>
  <cols>
    <col min="1" max="6" width="11" style="19"/>
    <col min="7" max="7" width="19" style="19" customWidth="1"/>
    <col min="8" max="10" width="11" style="19"/>
    <col min="11" max="11" width="12.69921875" style="19" bestFit="1" customWidth="1"/>
    <col min="12" max="16384" width="11" style="19"/>
  </cols>
  <sheetData>
    <row r="1" spans="1:15" s="11" customFormat="1" x14ac:dyDescent="0.3">
      <c r="A1" s="47" t="s">
        <v>643</v>
      </c>
    </row>
    <row r="2" spans="1:15" x14ac:dyDescent="0.3">
      <c r="A2" s="28"/>
      <c r="B2" s="28"/>
      <c r="C2" s="116" t="s">
        <v>26</v>
      </c>
      <c r="D2" s="116"/>
      <c r="E2" s="116"/>
      <c r="F2" s="116"/>
      <c r="G2" s="116"/>
      <c r="H2" s="116"/>
      <c r="I2" s="116"/>
      <c r="J2" s="117" t="s">
        <v>60</v>
      </c>
      <c r="K2" s="117"/>
    </row>
    <row r="3" spans="1:15" x14ac:dyDescent="0.3">
      <c r="A3" s="12"/>
      <c r="B3" s="12"/>
      <c r="C3" s="118" t="s">
        <v>62</v>
      </c>
      <c r="D3" s="118"/>
      <c r="E3" s="118" t="s">
        <v>63</v>
      </c>
      <c r="F3" s="118"/>
      <c r="G3" s="118" t="s">
        <v>639</v>
      </c>
      <c r="H3" s="118" t="s">
        <v>29</v>
      </c>
      <c r="I3" s="118" t="s">
        <v>30</v>
      </c>
      <c r="J3" s="118" t="s">
        <v>29</v>
      </c>
      <c r="K3" s="118" t="s">
        <v>30</v>
      </c>
    </row>
    <row r="4" spans="1:15" x14ac:dyDescent="0.3">
      <c r="A4" s="13"/>
      <c r="B4" s="13"/>
      <c r="C4" s="8" t="s">
        <v>31</v>
      </c>
      <c r="D4" s="8" t="s">
        <v>32</v>
      </c>
      <c r="E4" s="8" t="s">
        <v>31</v>
      </c>
      <c r="F4" s="8" t="s">
        <v>32</v>
      </c>
      <c r="G4" s="119"/>
      <c r="H4" s="119"/>
      <c r="I4" s="119"/>
      <c r="J4" s="119"/>
      <c r="K4" s="119"/>
    </row>
    <row r="5" spans="1:15" x14ac:dyDescent="0.3">
      <c r="A5" s="125" t="s">
        <v>16</v>
      </c>
      <c r="B5" s="72" t="s">
        <v>33</v>
      </c>
      <c r="C5" s="72">
        <v>8220</v>
      </c>
      <c r="D5" s="72">
        <v>18</v>
      </c>
      <c r="E5" s="72">
        <v>5722</v>
      </c>
      <c r="F5" s="72">
        <v>58</v>
      </c>
      <c r="G5" s="72" t="s">
        <v>452</v>
      </c>
      <c r="H5" s="36">
        <v>6.7171080285834401</v>
      </c>
      <c r="I5" s="78">
        <v>1.846E-11</v>
      </c>
      <c r="J5" s="127">
        <v>28.437581831892299</v>
      </c>
      <c r="K5" s="129">
        <v>6.9405473775832104E-178</v>
      </c>
    </row>
    <row r="6" spans="1:15" x14ac:dyDescent="0.3">
      <c r="A6" s="126"/>
      <c r="B6" s="72" t="s">
        <v>34</v>
      </c>
      <c r="C6" s="72">
        <v>208979</v>
      </c>
      <c r="D6" s="72">
        <v>439</v>
      </c>
      <c r="E6" s="72">
        <v>4202</v>
      </c>
      <c r="F6" s="72">
        <v>93</v>
      </c>
      <c r="G6" s="72" t="s">
        <v>453</v>
      </c>
      <c r="H6" s="39">
        <v>28.067185978578401</v>
      </c>
      <c r="I6" s="78">
        <v>2.7019999999999998E-173</v>
      </c>
      <c r="J6" s="128"/>
      <c r="K6" s="130"/>
    </row>
    <row r="7" spans="1:15" x14ac:dyDescent="0.3">
      <c r="A7" s="125" t="s">
        <v>15</v>
      </c>
      <c r="B7" s="72" t="s">
        <v>33</v>
      </c>
      <c r="C7" s="72">
        <v>8232</v>
      </c>
      <c r="D7" s="72">
        <v>6</v>
      </c>
      <c r="E7" s="72">
        <v>5735</v>
      </c>
      <c r="F7" s="72">
        <v>45</v>
      </c>
      <c r="G7" s="72" t="s">
        <v>454</v>
      </c>
      <c r="H7" s="36">
        <v>6.5363961813842497</v>
      </c>
      <c r="I7" s="78">
        <v>6.2679999999999997E-11</v>
      </c>
      <c r="J7" s="127">
        <v>24.033900272381398</v>
      </c>
      <c r="K7" s="129">
        <v>1.23016114599431E-127</v>
      </c>
    </row>
    <row r="8" spans="1:15" x14ac:dyDescent="0.3">
      <c r="A8" s="126"/>
      <c r="B8" s="72" t="s">
        <v>34</v>
      </c>
      <c r="C8" s="72">
        <v>209321</v>
      </c>
      <c r="D8" s="72">
        <v>97</v>
      </c>
      <c r="E8" s="72">
        <v>4246</v>
      </c>
      <c r="F8" s="72">
        <v>49</v>
      </c>
      <c r="G8" s="72" t="s">
        <v>455</v>
      </c>
      <c r="H8" s="39">
        <v>23.351226993865001</v>
      </c>
      <c r="I8" s="78">
        <v>1.581E-120</v>
      </c>
      <c r="J8" s="128"/>
      <c r="K8" s="130"/>
    </row>
    <row r="9" spans="1:15" x14ac:dyDescent="0.3">
      <c r="A9" s="125" t="s">
        <v>17</v>
      </c>
      <c r="B9" s="72" t="s">
        <v>33</v>
      </c>
      <c r="C9" s="72">
        <v>8199</v>
      </c>
      <c r="D9" s="72">
        <v>39</v>
      </c>
      <c r="E9" s="72">
        <v>5684</v>
      </c>
      <c r="F9" s="72">
        <v>96</v>
      </c>
      <c r="G9" s="72" t="s">
        <v>456</v>
      </c>
      <c r="H9" s="36">
        <v>6.57750759878419</v>
      </c>
      <c r="I9" s="78">
        <v>4.7630000000000001E-11</v>
      </c>
      <c r="J9" s="127">
        <v>13.736046600448899</v>
      </c>
      <c r="K9" s="129">
        <v>6.1757138123550598E-43</v>
      </c>
    </row>
    <row r="10" spans="1:15" x14ac:dyDescent="0.3">
      <c r="A10" s="126"/>
      <c r="B10" s="72" t="s">
        <v>34</v>
      </c>
      <c r="C10" s="72">
        <v>208427</v>
      </c>
      <c r="D10" s="72">
        <v>991</v>
      </c>
      <c r="E10" s="72">
        <v>4237</v>
      </c>
      <c r="F10" s="72">
        <v>58</v>
      </c>
      <c r="G10" s="72" t="s">
        <v>457</v>
      </c>
      <c r="H10" s="36">
        <v>12.1236968490102</v>
      </c>
      <c r="I10" s="78">
        <v>8.1290000000000001E-34</v>
      </c>
      <c r="J10" s="128"/>
      <c r="K10" s="130"/>
    </row>
    <row r="11" spans="1:15" x14ac:dyDescent="0.3">
      <c r="A11" s="125" t="s">
        <v>35</v>
      </c>
      <c r="B11" s="72" t="s">
        <v>33</v>
      </c>
      <c r="C11" s="72">
        <v>8234</v>
      </c>
      <c r="D11" s="72">
        <v>4</v>
      </c>
      <c r="E11" s="72">
        <v>5777</v>
      </c>
      <c r="F11" s="72">
        <v>3</v>
      </c>
      <c r="G11" s="72" t="s">
        <v>458</v>
      </c>
      <c r="H11" s="36">
        <v>8.2191176470588198E-2</v>
      </c>
      <c r="I11" s="38">
        <v>0.9345</v>
      </c>
      <c r="J11" s="127">
        <v>13.493255539953999</v>
      </c>
      <c r="K11" s="129">
        <v>1.7136334682149499E-41</v>
      </c>
      <c r="O11" s="81"/>
    </row>
    <row r="12" spans="1:15" x14ac:dyDescent="0.3">
      <c r="A12" s="126"/>
      <c r="B12" s="72" t="s">
        <v>34</v>
      </c>
      <c r="C12" s="72">
        <v>209126</v>
      </c>
      <c r="D12" s="72">
        <v>292</v>
      </c>
      <c r="E12" s="72">
        <v>4258</v>
      </c>
      <c r="F12" s="72">
        <v>37</v>
      </c>
      <c r="G12" s="72" t="s">
        <v>459</v>
      </c>
      <c r="H12" s="39">
        <v>14.652892561983499</v>
      </c>
      <c r="I12" s="78">
        <v>1.2259999999999999E-48</v>
      </c>
      <c r="J12" s="128"/>
      <c r="K12" s="130"/>
    </row>
    <row r="13" spans="1:15" x14ac:dyDescent="0.3">
      <c r="A13" s="125" t="s">
        <v>14</v>
      </c>
      <c r="B13" s="72" t="s">
        <v>33</v>
      </c>
      <c r="C13" s="72">
        <v>8219</v>
      </c>
      <c r="D13" s="72">
        <v>19</v>
      </c>
      <c r="E13" s="72">
        <v>5751</v>
      </c>
      <c r="F13" s="72">
        <v>29</v>
      </c>
      <c r="G13" s="72" t="s">
        <v>544</v>
      </c>
      <c r="H13" s="36">
        <v>2.79</v>
      </c>
      <c r="I13" s="78">
        <v>5.3099999999999996E-3</v>
      </c>
      <c r="J13" s="127">
        <v>8.5500000000000007</v>
      </c>
      <c r="K13" s="129">
        <v>1.2299999999999999E-17</v>
      </c>
    </row>
    <row r="14" spans="1:15" x14ac:dyDescent="0.3">
      <c r="A14" s="126"/>
      <c r="B14" s="72" t="s">
        <v>34</v>
      </c>
      <c r="C14" s="72">
        <v>208938</v>
      </c>
      <c r="D14" s="72">
        <v>480</v>
      </c>
      <c r="E14" s="72">
        <v>4269</v>
      </c>
      <c r="F14" s="72">
        <v>26</v>
      </c>
      <c r="G14" s="72" t="s">
        <v>545</v>
      </c>
      <c r="H14" s="36">
        <v>8.11</v>
      </c>
      <c r="I14" s="78">
        <v>4.9699999999999999E-17</v>
      </c>
      <c r="J14" s="128"/>
      <c r="K14" s="130"/>
    </row>
    <row r="15" spans="1:15" x14ac:dyDescent="0.3">
      <c r="A15" s="125" t="s">
        <v>36</v>
      </c>
      <c r="B15" s="72" t="s">
        <v>33</v>
      </c>
      <c r="C15" s="72">
        <v>8237</v>
      </c>
      <c r="D15" s="72">
        <v>1</v>
      </c>
      <c r="E15" s="72">
        <v>5775</v>
      </c>
      <c r="F15" s="72">
        <v>5</v>
      </c>
      <c r="G15" s="72" t="s">
        <v>460</v>
      </c>
      <c r="H15" s="36">
        <v>1.99763313609467</v>
      </c>
      <c r="I15" s="52">
        <v>4.5760000000000002E-2</v>
      </c>
      <c r="J15" s="127">
        <v>6.2875485246706297</v>
      </c>
      <c r="K15" s="129">
        <v>3.2251821916205298E-10</v>
      </c>
    </row>
    <row r="16" spans="1:15" x14ac:dyDescent="0.3">
      <c r="A16" s="126"/>
      <c r="B16" s="72" t="s">
        <v>34</v>
      </c>
      <c r="C16" s="72">
        <v>209396</v>
      </c>
      <c r="D16" s="72">
        <v>22</v>
      </c>
      <c r="E16" s="72">
        <v>4291</v>
      </c>
      <c r="F16" s="72">
        <v>4</v>
      </c>
      <c r="G16" s="72" t="s">
        <v>461</v>
      </c>
      <c r="H16" s="36">
        <v>5.9852476290832497</v>
      </c>
      <c r="I16" s="78">
        <v>2.1700000000000002E-9</v>
      </c>
      <c r="J16" s="128"/>
      <c r="K16" s="130"/>
    </row>
    <row r="17" spans="1:11" x14ac:dyDescent="0.3">
      <c r="A17" s="79" t="s">
        <v>116</v>
      </c>
      <c r="B17" s="72" t="s">
        <v>34</v>
      </c>
      <c r="C17" s="72">
        <v>209404</v>
      </c>
      <c r="D17" s="72">
        <v>14</v>
      </c>
      <c r="E17" s="72">
        <v>4293</v>
      </c>
      <c r="F17" s="72">
        <v>2</v>
      </c>
      <c r="G17" s="72" t="s">
        <v>462</v>
      </c>
      <c r="H17" s="36">
        <v>4.7592592592592604</v>
      </c>
      <c r="I17" s="78">
        <v>1.9379999999999999E-6</v>
      </c>
      <c r="J17" s="36">
        <v>4.7592592592592604</v>
      </c>
      <c r="K17" s="78">
        <v>1.94304724482386E-6</v>
      </c>
    </row>
    <row r="18" spans="1:11" x14ac:dyDescent="0.3">
      <c r="A18" s="125" t="s">
        <v>127</v>
      </c>
      <c r="B18" s="72" t="s">
        <v>33</v>
      </c>
      <c r="C18" s="72">
        <v>4777</v>
      </c>
      <c r="D18" s="72">
        <v>0</v>
      </c>
      <c r="E18" s="72">
        <v>3514</v>
      </c>
      <c r="F18" s="72">
        <v>1</v>
      </c>
      <c r="G18" s="72" t="s">
        <v>463</v>
      </c>
      <c r="H18" s="36">
        <v>0.901660280970626</v>
      </c>
      <c r="I18" s="38">
        <v>0.36730000000000002</v>
      </c>
      <c r="J18" s="127">
        <v>4.2689478494839204</v>
      </c>
      <c r="K18" s="129">
        <v>1.9639717575560901E-5</v>
      </c>
    </row>
    <row r="19" spans="1:11" ht="16.95" customHeight="1" x14ac:dyDescent="0.3">
      <c r="A19" s="126"/>
      <c r="B19" s="72" t="s">
        <v>34</v>
      </c>
      <c r="C19" s="72">
        <v>209412</v>
      </c>
      <c r="D19" s="72">
        <v>6</v>
      </c>
      <c r="E19" s="72">
        <v>4293</v>
      </c>
      <c r="F19" s="72">
        <v>2</v>
      </c>
      <c r="G19" s="72" t="s">
        <v>464</v>
      </c>
      <c r="H19" s="36">
        <v>4.2592294051265496</v>
      </c>
      <c r="I19" s="78">
        <v>2.0570000000000001E-5</v>
      </c>
      <c r="J19" s="128"/>
      <c r="K19" s="130"/>
    </row>
    <row r="20" spans="1:11" ht="16.95" customHeight="1" x14ac:dyDescent="0.3">
      <c r="A20" s="125" t="s">
        <v>357</v>
      </c>
      <c r="B20" s="72" t="s">
        <v>33</v>
      </c>
      <c r="C20" s="72">
        <v>8238</v>
      </c>
      <c r="D20" s="72">
        <v>0</v>
      </c>
      <c r="E20" s="72">
        <v>5777</v>
      </c>
      <c r="F20" s="72">
        <v>3</v>
      </c>
      <c r="G20" s="72" t="s">
        <v>465</v>
      </c>
      <c r="H20" s="36">
        <v>1.6923076923076901</v>
      </c>
      <c r="I20" s="52">
        <v>9.0520000000000003E-2</v>
      </c>
      <c r="J20" s="127">
        <v>4.2426140281771101</v>
      </c>
      <c r="K20" s="129">
        <v>2.2093122167164399E-5</v>
      </c>
    </row>
    <row r="21" spans="1:11" ht="16.95" customHeight="1" x14ac:dyDescent="0.3">
      <c r="A21" s="126"/>
      <c r="B21" s="72" t="s">
        <v>34</v>
      </c>
      <c r="C21" s="72">
        <v>209403</v>
      </c>
      <c r="D21" s="72">
        <v>15</v>
      </c>
      <c r="E21" s="72">
        <v>4293</v>
      </c>
      <c r="F21" s="72">
        <v>2</v>
      </c>
      <c r="G21" s="72" t="s">
        <v>466</v>
      </c>
      <c r="H21" s="36">
        <v>3.8905238375515001</v>
      </c>
      <c r="I21" s="54">
        <v>1.005E-4</v>
      </c>
      <c r="J21" s="128"/>
      <c r="K21" s="130"/>
    </row>
    <row r="22" spans="1:11" x14ac:dyDescent="0.3">
      <c r="A22" s="125" t="s">
        <v>546</v>
      </c>
      <c r="B22" s="72" t="s">
        <v>33</v>
      </c>
      <c r="C22" s="72">
        <v>3461</v>
      </c>
      <c r="D22" s="72">
        <v>0</v>
      </c>
      <c r="E22" s="72">
        <v>2264</v>
      </c>
      <c r="F22" s="72">
        <v>1</v>
      </c>
      <c r="G22" s="72" t="s">
        <v>547</v>
      </c>
      <c r="H22" s="36">
        <v>0.84499999999999997</v>
      </c>
      <c r="I22" s="38">
        <v>0.39800000000000002</v>
      </c>
      <c r="J22" s="127">
        <v>3.88</v>
      </c>
      <c r="K22" s="129">
        <v>1.0399999999999999E-4</v>
      </c>
    </row>
    <row r="23" spans="1:11" x14ac:dyDescent="0.3">
      <c r="A23" s="126"/>
      <c r="B23" s="72" t="s">
        <v>34</v>
      </c>
      <c r="C23" s="72">
        <v>209409</v>
      </c>
      <c r="D23" s="72">
        <v>9</v>
      </c>
      <c r="E23" s="72">
        <v>4294</v>
      </c>
      <c r="F23" s="72">
        <v>1</v>
      </c>
      <c r="G23" s="72" t="s">
        <v>548</v>
      </c>
      <c r="H23" s="36">
        <v>3.86</v>
      </c>
      <c r="I23" s="54">
        <v>1.13E-4</v>
      </c>
      <c r="J23" s="128"/>
      <c r="K23" s="130"/>
    </row>
    <row r="24" spans="1:11" x14ac:dyDescent="0.3">
      <c r="A24" s="79" t="s">
        <v>467</v>
      </c>
      <c r="B24" s="72" t="s">
        <v>34</v>
      </c>
      <c r="C24" s="72">
        <v>209416</v>
      </c>
      <c r="D24" s="72">
        <v>2</v>
      </c>
      <c r="E24" s="72">
        <v>4294</v>
      </c>
      <c r="F24" s="72">
        <v>1</v>
      </c>
      <c r="G24" s="72" t="s">
        <v>468</v>
      </c>
      <c r="H24" s="36">
        <v>3.82185723310171</v>
      </c>
      <c r="I24" s="54">
        <v>1.326E-4</v>
      </c>
      <c r="J24" s="36">
        <v>3.82185723310171</v>
      </c>
      <c r="K24" s="54">
        <v>1.32450367271324E-4</v>
      </c>
    </row>
    <row r="25" spans="1:11" x14ac:dyDescent="0.3">
      <c r="A25" s="125" t="s">
        <v>469</v>
      </c>
      <c r="B25" s="72" t="s">
        <v>33</v>
      </c>
      <c r="C25" s="72">
        <v>4777</v>
      </c>
      <c r="D25" s="72">
        <v>0</v>
      </c>
      <c r="E25" s="72">
        <v>3514</v>
      </c>
      <c r="F25" s="72">
        <v>1</v>
      </c>
      <c r="G25" s="72" t="s">
        <v>470</v>
      </c>
      <c r="H25" s="36">
        <v>0.86206896551724099</v>
      </c>
      <c r="I25" s="38">
        <v>0.38879999999999998</v>
      </c>
      <c r="J25" s="127">
        <v>3.76379126348459</v>
      </c>
      <c r="K25" s="124">
        <v>1.6735659460333401E-4</v>
      </c>
    </row>
    <row r="26" spans="1:11" x14ac:dyDescent="0.3">
      <c r="A26" s="126"/>
      <c r="B26" s="72" t="s">
        <v>34</v>
      </c>
      <c r="C26" s="72">
        <v>209410</v>
      </c>
      <c r="D26" s="72">
        <v>8</v>
      </c>
      <c r="E26" s="72">
        <v>4295</v>
      </c>
      <c r="F26" s="72">
        <v>0</v>
      </c>
      <c r="G26" s="72" t="s">
        <v>471</v>
      </c>
      <c r="H26" s="36">
        <v>3.72636262513904</v>
      </c>
      <c r="I26" s="54">
        <v>1.9369999999999999E-4</v>
      </c>
      <c r="J26" s="128"/>
      <c r="K26" s="131"/>
    </row>
    <row r="27" spans="1:11" x14ac:dyDescent="0.3">
      <c r="A27" s="79" t="s">
        <v>472</v>
      </c>
      <c r="B27" s="72" t="s">
        <v>34</v>
      </c>
      <c r="C27" s="72">
        <v>209411</v>
      </c>
      <c r="D27" s="72">
        <v>7</v>
      </c>
      <c r="E27" s="72">
        <v>4294</v>
      </c>
      <c r="F27" s="72">
        <v>1</v>
      </c>
      <c r="G27" s="72" t="s">
        <v>473</v>
      </c>
      <c r="H27" s="36">
        <v>3.7436962325719398</v>
      </c>
      <c r="I27" s="54">
        <v>1.8110000000000001E-4</v>
      </c>
      <c r="J27" s="36">
        <v>3.7436962325719398</v>
      </c>
      <c r="K27" s="54">
        <v>1.8133286150968001E-4</v>
      </c>
    </row>
    <row r="28" spans="1:11" x14ac:dyDescent="0.3">
      <c r="A28" s="125" t="s">
        <v>474</v>
      </c>
      <c r="B28" s="72" t="s">
        <v>33</v>
      </c>
      <c r="C28" s="72">
        <v>8231</v>
      </c>
      <c r="D28" s="72">
        <v>7</v>
      </c>
      <c r="E28" s="72">
        <v>5773</v>
      </c>
      <c r="F28" s="72">
        <v>7</v>
      </c>
      <c r="G28" s="72" t="s">
        <v>475</v>
      </c>
      <c r="H28" s="36">
        <v>0.93659644774886397</v>
      </c>
      <c r="I28" s="72">
        <v>0.34899999999999998</v>
      </c>
      <c r="J28" s="127">
        <v>3.6542811164950999</v>
      </c>
      <c r="K28" s="124">
        <v>2.57903573416042E-4</v>
      </c>
    </row>
    <row r="29" spans="1:11" x14ac:dyDescent="0.3">
      <c r="A29" s="126"/>
      <c r="B29" s="72" t="s">
        <v>34</v>
      </c>
      <c r="C29" s="72">
        <v>209251</v>
      </c>
      <c r="D29" s="72">
        <v>167</v>
      </c>
      <c r="E29" s="72">
        <v>4285</v>
      </c>
      <c r="F29" s="72">
        <v>10</v>
      </c>
      <c r="G29" s="72" t="s">
        <v>476</v>
      </c>
      <c r="H29" s="36">
        <v>3.5751014884979702</v>
      </c>
      <c r="I29" s="54">
        <v>3.4929999999999998E-4</v>
      </c>
      <c r="J29" s="128"/>
      <c r="K29" s="131"/>
    </row>
    <row r="30" spans="1:11" x14ac:dyDescent="0.3">
      <c r="A30" s="79" t="s">
        <v>358</v>
      </c>
      <c r="B30" s="72" t="s">
        <v>34</v>
      </c>
      <c r="C30" s="72">
        <v>209414</v>
      </c>
      <c r="D30" s="72">
        <v>4</v>
      </c>
      <c r="E30" s="72">
        <v>4295</v>
      </c>
      <c r="F30" s="72">
        <v>0</v>
      </c>
      <c r="G30" s="72" t="s">
        <v>477</v>
      </c>
      <c r="H30" s="36">
        <v>3.6452217364147401</v>
      </c>
      <c r="I30" s="54">
        <v>2.6669999999999998E-4</v>
      </c>
      <c r="J30" s="36">
        <v>3.6452217364147401</v>
      </c>
      <c r="K30" s="54">
        <v>2.6716135097190499E-4</v>
      </c>
    </row>
    <row r="31" spans="1:11" x14ac:dyDescent="0.3">
      <c r="A31" s="79" t="s">
        <v>267</v>
      </c>
      <c r="B31" s="72" t="s">
        <v>34</v>
      </c>
      <c r="C31" s="72">
        <v>209415</v>
      </c>
      <c r="D31" s="72">
        <v>3</v>
      </c>
      <c r="E31" s="72">
        <v>4293</v>
      </c>
      <c r="F31" s="72">
        <v>2</v>
      </c>
      <c r="G31" s="72" t="s">
        <v>478</v>
      </c>
      <c r="H31" s="36">
        <v>3.6191180093619102</v>
      </c>
      <c r="I31" s="54">
        <v>2.9530000000000002E-4</v>
      </c>
      <c r="J31" s="36">
        <v>3.6191180093619102</v>
      </c>
      <c r="K31" s="54">
        <v>2.9560881937768597E-4</v>
      </c>
    </row>
    <row r="32" spans="1:11" x14ac:dyDescent="0.3">
      <c r="A32" s="79" t="s">
        <v>479</v>
      </c>
      <c r="B32" s="72" t="s">
        <v>34</v>
      </c>
      <c r="C32" s="72">
        <v>209416</v>
      </c>
      <c r="D32" s="72">
        <v>2</v>
      </c>
      <c r="E32" s="72">
        <v>4293</v>
      </c>
      <c r="F32" s="72">
        <v>2</v>
      </c>
      <c r="G32" s="72" t="s">
        <v>480</v>
      </c>
      <c r="H32" s="36">
        <v>3.5984420153285601</v>
      </c>
      <c r="I32" s="54">
        <v>3.2029999999999998E-4</v>
      </c>
      <c r="J32" s="36">
        <v>3.5984420153285601</v>
      </c>
      <c r="K32" s="54">
        <v>3.2012920421241298E-4</v>
      </c>
    </row>
    <row r="33" spans="1:11" x14ac:dyDescent="0.3">
      <c r="A33" s="125" t="s">
        <v>481</v>
      </c>
      <c r="B33" s="72" t="s">
        <v>33</v>
      </c>
      <c r="C33" s="72">
        <v>4774</v>
      </c>
      <c r="D33" s="72">
        <v>3</v>
      </c>
      <c r="E33" s="72">
        <v>3515</v>
      </c>
      <c r="F33" s="72">
        <v>0</v>
      </c>
      <c r="G33" s="72" t="s">
        <v>482</v>
      </c>
      <c r="H33" s="36">
        <v>-7.9528199566160501E-3</v>
      </c>
      <c r="I33" s="38">
        <v>0.99370000000000003</v>
      </c>
      <c r="J33" s="127">
        <v>3.5951307506837602</v>
      </c>
      <c r="K33" s="124">
        <v>3.24228697679931E-4</v>
      </c>
    </row>
    <row r="34" spans="1:11" x14ac:dyDescent="0.3">
      <c r="A34" s="126"/>
      <c r="B34" s="72" t="s">
        <v>34</v>
      </c>
      <c r="C34" s="72">
        <v>209391</v>
      </c>
      <c r="D34" s="72">
        <v>27</v>
      </c>
      <c r="E34" s="72">
        <v>4294</v>
      </c>
      <c r="F34" s="72">
        <v>1</v>
      </c>
      <c r="G34" s="72" t="s">
        <v>483</v>
      </c>
      <c r="H34" s="36">
        <v>3.91694195375177</v>
      </c>
      <c r="I34" s="78">
        <v>8.9679999999999995E-5</v>
      </c>
      <c r="J34" s="128"/>
      <c r="K34" s="131"/>
    </row>
    <row r="35" spans="1:11" x14ac:dyDescent="0.3">
      <c r="A35" s="125" t="s">
        <v>484</v>
      </c>
      <c r="B35" s="72" t="s">
        <v>33</v>
      </c>
      <c r="C35" s="72">
        <v>8068</v>
      </c>
      <c r="D35" s="72">
        <v>170</v>
      </c>
      <c r="E35" s="72">
        <v>5624</v>
      </c>
      <c r="F35" s="72">
        <v>156</v>
      </c>
      <c r="G35" s="72" t="s">
        <v>485</v>
      </c>
      <c r="H35" s="36">
        <v>1.9375</v>
      </c>
      <c r="I35" s="72">
        <v>5.2699999999999997E-2</v>
      </c>
      <c r="J35" s="127">
        <v>3.5879575129307399</v>
      </c>
      <c r="K35" s="124">
        <v>3.3327858163022299E-4</v>
      </c>
    </row>
    <row r="36" spans="1:11" x14ac:dyDescent="0.3">
      <c r="A36" s="126"/>
      <c r="B36" s="72" t="s">
        <v>34</v>
      </c>
      <c r="C36" s="72">
        <v>209233</v>
      </c>
      <c r="D36" s="72">
        <v>185</v>
      </c>
      <c r="E36" s="72">
        <v>4287</v>
      </c>
      <c r="F36" s="72">
        <v>8</v>
      </c>
      <c r="G36" s="72" t="s">
        <v>486</v>
      </c>
      <c r="H36" s="36">
        <v>3.0724381625441701</v>
      </c>
      <c r="I36" s="72">
        <v>2.1199999999999999E-3</v>
      </c>
      <c r="J36" s="128"/>
      <c r="K36" s="131"/>
    </row>
    <row r="37" spans="1:11" x14ac:dyDescent="0.3">
      <c r="A37" s="79" t="s">
        <v>487</v>
      </c>
      <c r="B37" s="72" t="s">
        <v>34</v>
      </c>
      <c r="C37" s="72">
        <v>209415</v>
      </c>
      <c r="D37" s="72">
        <v>3</v>
      </c>
      <c r="E37" s="72">
        <v>4294</v>
      </c>
      <c r="F37" s="72">
        <v>1</v>
      </c>
      <c r="G37" s="72" t="s">
        <v>488</v>
      </c>
      <c r="H37" s="36">
        <v>3.5543735224586301</v>
      </c>
      <c r="I37" s="72">
        <v>3.79E-4</v>
      </c>
      <c r="J37" s="36">
        <v>3.5543735224586301</v>
      </c>
      <c r="K37" s="54">
        <v>3.7888069584226299E-4</v>
      </c>
    </row>
    <row r="38" spans="1:11" x14ac:dyDescent="0.3">
      <c r="A38" s="125" t="s">
        <v>489</v>
      </c>
      <c r="B38" s="72" t="s">
        <v>33</v>
      </c>
      <c r="C38" s="72">
        <v>3453</v>
      </c>
      <c r="D38" s="72">
        <v>8</v>
      </c>
      <c r="E38" s="72">
        <v>2261</v>
      </c>
      <c r="F38" s="72">
        <v>4</v>
      </c>
      <c r="G38" s="72" t="s">
        <v>490</v>
      </c>
      <c r="H38" s="36">
        <v>-0.54302822925577399</v>
      </c>
      <c r="I38" s="38">
        <v>0.58709999999999996</v>
      </c>
      <c r="J38" s="127">
        <v>3.52274155202623</v>
      </c>
      <c r="K38" s="124">
        <v>4.2710763659610903E-4</v>
      </c>
    </row>
    <row r="39" spans="1:11" x14ac:dyDescent="0.3">
      <c r="A39" s="126"/>
      <c r="B39" s="72" t="s">
        <v>34</v>
      </c>
      <c r="C39" s="72">
        <v>209412</v>
      </c>
      <c r="D39" s="72">
        <v>6</v>
      </c>
      <c r="E39" s="72">
        <v>4293</v>
      </c>
      <c r="F39" s="72">
        <v>2</v>
      </c>
      <c r="G39" s="72" t="s">
        <v>491</v>
      </c>
      <c r="H39" s="36">
        <v>4.06826568265683</v>
      </c>
      <c r="I39" s="78">
        <v>4.7519999999999999E-5</v>
      </c>
      <c r="J39" s="128"/>
      <c r="K39" s="131"/>
    </row>
    <row r="40" spans="1:11" x14ac:dyDescent="0.3">
      <c r="A40" s="79" t="s">
        <v>492</v>
      </c>
      <c r="B40" s="72" t="s">
        <v>34</v>
      </c>
      <c r="C40" s="72">
        <v>209405</v>
      </c>
      <c r="D40" s="72">
        <v>13</v>
      </c>
      <c r="E40" s="72">
        <v>4293</v>
      </c>
      <c r="F40" s="72">
        <v>2</v>
      </c>
      <c r="G40" s="72" t="s">
        <v>493</v>
      </c>
      <c r="H40" s="36">
        <v>3.5179449808708299</v>
      </c>
      <c r="I40" s="72">
        <v>4.3600000000000003E-4</v>
      </c>
      <c r="J40" s="36">
        <v>3.5179449808708299</v>
      </c>
      <c r="K40" s="54">
        <v>4.3490252207658398E-4</v>
      </c>
    </row>
    <row r="41" spans="1:11" x14ac:dyDescent="0.3">
      <c r="A41" s="79" t="s">
        <v>494</v>
      </c>
      <c r="B41" s="72" t="s">
        <v>34</v>
      </c>
      <c r="C41" s="72">
        <v>209416</v>
      </c>
      <c r="D41" s="72">
        <v>2</v>
      </c>
      <c r="E41" s="72">
        <v>4295</v>
      </c>
      <c r="F41" s="72">
        <v>0</v>
      </c>
      <c r="G41" s="72" t="s">
        <v>495</v>
      </c>
      <c r="H41" s="36">
        <v>3.4947128343354801</v>
      </c>
      <c r="I41" s="54">
        <v>4.7409999999999998E-4</v>
      </c>
      <c r="J41" s="36">
        <v>3.4947128343354801</v>
      </c>
      <c r="K41" s="54">
        <v>4.7457206232731799E-4</v>
      </c>
    </row>
    <row r="42" spans="1:11" x14ac:dyDescent="0.3">
      <c r="A42" s="125" t="s">
        <v>496</v>
      </c>
      <c r="B42" s="72" t="s">
        <v>33</v>
      </c>
      <c r="C42" s="72">
        <v>3460</v>
      </c>
      <c r="D42" s="72">
        <v>1</v>
      </c>
      <c r="E42" s="72">
        <v>2264</v>
      </c>
      <c r="F42" s="72">
        <v>1</v>
      </c>
      <c r="G42" s="72" t="s">
        <v>497</v>
      </c>
      <c r="H42" s="36">
        <v>0.219513991163476</v>
      </c>
      <c r="I42" s="38">
        <v>0.82620000000000005</v>
      </c>
      <c r="J42" s="127">
        <v>3.4902187202329502</v>
      </c>
      <c r="K42" s="124">
        <v>4.8262537331759199E-4</v>
      </c>
    </row>
    <row r="43" spans="1:11" x14ac:dyDescent="0.3">
      <c r="A43" s="126"/>
      <c r="B43" s="72" t="s">
        <v>34</v>
      </c>
      <c r="C43" s="72">
        <v>209392</v>
      </c>
      <c r="D43" s="72">
        <v>26</v>
      </c>
      <c r="E43" s="72">
        <v>4291</v>
      </c>
      <c r="F43" s="72">
        <v>4</v>
      </c>
      <c r="G43" s="72" t="s">
        <v>498</v>
      </c>
      <c r="H43" s="36">
        <v>3.7049104026064699</v>
      </c>
      <c r="I43" s="54">
        <v>2.1029999999999999E-4</v>
      </c>
      <c r="J43" s="128"/>
      <c r="K43" s="131"/>
    </row>
    <row r="44" spans="1:11" x14ac:dyDescent="0.3">
      <c r="A44" s="125" t="s">
        <v>499</v>
      </c>
      <c r="B44" s="72" t="s">
        <v>33</v>
      </c>
      <c r="C44" s="72">
        <v>3461</v>
      </c>
      <c r="D44" s="72">
        <v>0</v>
      </c>
      <c r="E44" s="72">
        <v>2263</v>
      </c>
      <c r="F44" s="72">
        <v>2</v>
      </c>
      <c r="G44" s="72" t="s">
        <v>500</v>
      </c>
      <c r="H44" s="36">
        <v>1.7520259319286899</v>
      </c>
      <c r="I44" s="52">
        <v>7.9759999999999998E-2</v>
      </c>
      <c r="J44" s="127">
        <v>3.4820053971839902</v>
      </c>
      <c r="K44" s="124">
        <v>4.9767366130116803E-4</v>
      </c>
    </row>
    <row r="45" spans="1:11" x14ac:dyDescent="0.3">
      <c r="A45" s="126"/>
      <c r="B45" s="72" t="s">
        <v>34</v>
      </c>
      <c r="C45" s="72">
        <v>209377</v>
      </c>
      <c r="D45" s="72">
        <v>41</v>
      </c>
      <c r="E45" s="72">
        <v>4292</v>
      </c>
      <c r="F45" s="72">
        <v>3</v>
      </c>
      <c r="G45" s="72" t="s">
        <v>501</v>
      </c>
      <c r="H45" s="36">
        <v>3.0368709516691599</v>
      </c>
      <c r="I45" s="48">
        <v>2.395E-3</v>
      </c>
      <c r="J45" s="128"/>
      <c r="K45" s="131"/>
    </row>
    <row r="46" spans="1:11" x14ac:dyDescent="0.3">
      <c r="A46" s="125" t="s">
        <v>37</v>
      </c>
      <c r="B46" s="72" t="s">
        <v>33</v>
      </c>
      <c r="C46" s="72">
        <v>8235</v>
      </c>
      <c r="D46" s="72">
        <v>3</v>
      </c>
      <c r="E46" s="72">
        <v>5776</v>
      </c>
      <c r="F46" s="72">
        <v>4</v>
      </c>
      <c r="G46" s="72" t="s">
        <v>502</v>
      </c>
      <c r="H46" s="36">
        <v>1.51641170354968</v>
      </c>
      <c r="I46" s="38">
        <v>0.1295</v>
      </c>
      <c r="J46" s="127">
        <v>3.46809770646203</v>
      </c>
      <c r="K46" s="124">
        <v>5.2415667464012405E-4</v>
      </c>
    </row>
    <row r="47" spans="1:11" x14ac:dyDescent="0.3">
      <c r="A47" s="126"/>
      <c r="B47" s="72" t="s">
        <v>34</v>
      </c>
      <c r="C47" s="72">
        <v>209361</v>
      </c>
      <c r="D47" s="72">
        <v>57</v>
      </c>
      <c r="E47" s="72">
        <v>4293</v>
      </c>
      <c r="F47" s="72">
        <v>2</v>
      </c>
      <c r="G47" s="72" t="s">
        <v>503</v>
      </c>
      <c r="H47" s="36">
        <v>3.1230639256547401</v>
      </c>
      <c r="I47" s="48">
        <v>1.7819999999999999E-3</v>
      </c>
      <c r="J47" s="128"/>
      <c r="K47" s="131"/>
    </row>
    <row r="48" spans="1:11" x14ac:dyDescent="0.3">
      <c r="A48" s="79" t="s">
        <v>504</v>
      </c>
      <c r="B48" s="72" t="s">
        <v>34</v>
      </c>
      <c r="C48" s="72">
        <v>209412</v>
      </c>
      <c r="D48" s="72">
        <v>6</v>
      </c>
      <c r="E48" s="72">
        <v>4293</v>
      </c>
      <c r="F48" s="72">
        <v>2</v>
      </c>
      <c r="G48" s="72" t="s">
        <v>505</v>
      </c>
      <c r="H48" s="36">
        <v>3.46525096525097</v>
      </c>
      <c r="I48" s="54">
        <v>5.3070000000000005E-4</v>
      </c>
      <c r="J48" s="36">
        <v>3.46525096525097</v>
      </c>
      <c r="K48" s="54">
        <v>5.2973688835914899E-4</v>
      </c>
    </row>
    <row r="49" spans="1:11" x14ac:dyDescent="0.3">
      <c r="A49" s="125" t="s">
        <v>506</v>
      </c>
      <c r="B49" s="72" t="s">
        <v>33</v>
      </c>
      <c r="C49" s="72">
        <v>4777</v>
      </c>
      <c r="D49" s="72">
        <v>0</v>
      </c>
      <c r="E49" s="72">
        <v>3513</v>
      </c>
      <c r="F49" s="72">
        <v>2</v>
      </c>
      <c r="G49" s="72" t="s">
        <v>507</v>
      </c>
      <c r="H49" s="36">
        <v>1.7114779874213799</v>
      </c>
      <c r="I49" s="52">
        <v>8.7069999999999995E-2</v>
      </c>
      <c r="J49" s="127">
        <v>3.46192263247565</v>
      </c>
      <c r="K49" s="124">
        <v>5.3633130782522801E-4</v>
      </c>
    </row>
    <row r="50" spans="1:11" x14ac:dyDescent="0.3">
      <c r="A50" s="126"/>
      <c r="B50" s="72" t="s">
        <v>34</v>
      </c>
      <c r="C50" s="72">
        <v>209399</v>
      </c>
      <c r="D50" s="72">
        <v>19</v>
      </c>
      <c r="E50" s="72">
        <v>4291</v>
      </c>
      <c r="F50" s="72">
        <v>4</v>
      </c>
      <c r="G50" s="72" t="s">
        <v>508</v>
      </c>
      <c r="H50" s="36">
        <v>3.0324483775811202</v>
      </c>
      <c r="I50" s="48">
        <v>2.421E-3</v>
      </c>
      <c r="J50" s="128"/>
      <c r="K50" s="131"/>
    </row>
    <row r="51" spans="1:11" x14ac:dyDescent="0.3">
      <c r="A51" s="125" t="s">
        <v>509</v>
      </c>
      <c r="B51" s="72" t="s">
        <v>33</v>
      </c>
      <c r="C51" s="72">
        <v>8237</v>
      </c>
      <c r="D51" s="72">
        <v>1</v>
      </c>
      <c r="E51" s="72">
        <v>5775</v>
      </c>
      <c r="F51" s="72">
        <v>5</v>
      </c>
      <c r="G51" s="72" t="s">
        <v>510</v>
      </c>
      <c r="H51" s="36">
        <v>2.3138390272148199</v>
      </c>
      <c r="I51" s="52">
        <v>2.069E-2</v>
      </c>
      <c r="J51" s="127">
        <v>3.4450076950921602</v>
      </c>
      <c r="K51" s="124">
        <v>5.7104313471991299E-4</v>
      </c>
    </row>
    <row r="52" spans="1:11" x14ac:dyDescent="0.3">
      <c r="A52" s="126"/>
      <c r="B52" s="72" t="s">
        <v>34</v>
      </c>
      <c r="C52" s="72">
        <v>209371</v>
      </c>
      <c r="D52" s="72">
        <v>47</v>
      </c>
      <c r="E52" s="72">
        <v>4291</v>
      </c>
      <c r="F52" s="72">
        <v>4</v>
      </c>
      <c r="G52" s="72" t="s">
        <v>511</v>
      </c>
      <c r="H52" s="36">
        <v>2.7549735582976602</v>
      </c>
      <c r="I52" s="48">
        <v>5.8910000000000004E-3</v>
      </c>
      <c r="J52" s="128"/>
      <c r="K52" s="131"/>
    </row>
    <row r="53" spans="1:11" x14ac:dyDescent="0.3">
      <c r="A53" s="79" t="s">
        <v>512</v>
      </c>
      <c r="B53" s="72" t="s">
        <v>34</v>
      </c>
      <c r="C53" s="72">
        <v>209382</v>
      </c>
      <c r="D53" s="72">
        <v>36</v>
      </c>
      <c r="E53" s="72">
        <v>4293</v>
      </c>
      <c r="F53" s="72">
        <v>2</v>
      </c>
      <c r="G53" s="72" t="s">
        <v>513</v>
      </c>
      <c r="H53" s="36">
        <v>3.3969185619956002</v>
      </c>
      <c r="I53" s="54">
        <v>6.8269999999999995E-4</v>
      </c>
      <c r="J53" s="36">
        <v>3.3969185619956002</v>
      </c>
      <c r="K53" s="54">
        <v>6.81492453304552E-4</v>
      </c>
    </row>
    <row r="54" spans="1:11" x14ac:dyDescent="0.3">
      <c r="A54" s="79" t="s">
        <v>514</v>
      </c>
      <c r="B54" s="72" t="s">
        <v>34</v>
      </c>
      <c r="C54" s="72">
        <v>209412</v>
      </c>
      <c r="D54" s="72">
        <v>6</v>
      </c>
      <c r="E54" s="72">
        <v>4294</v>
      </c>
      <c r="F54" s="72">
        <v>1</v>
      </c>
      <c r="G54" s="72" t="s">
        <v>515</v>
      </c>
      <c r="H54" s="36">
        <v>3.38833570412518</v>
      </c>
      <c r="I54" s="54">
        <v>7.0470000000000005E-4</v>
      </c>
      <c r="J54" s="36">
        <v>3.38833570412518</v>
      </c>
      <c r="K54" s="54">
        <v>7.0318142026538498E-4</v>
      </c>
    </row>
    <row r="55" spans="1:11" x14ac:dyDescent="0.3">
      <c r="A55" s="125" t="s">
        <v>516</v>
      </c>
      <c r="B55" s="72" t="s">
        <v>33</v>
      </c>
      <c r="C55" s="72">
        <v>8236</v>
      </c>
      <c r="D55" s="72">
        <v>2</v>
      </c>
      <c r="E55" s="72">
        <v>5779</v>
      </c>
      <c r="F55" s="72">
        <v>1</v>
      </c>
      <c r="G55" s="72" t="s">
        <v>517</v>
      </c>
      <c r="H55" s="36">
        <v>-0.44736401673640203</v>
      </c>
      <c r="I55" s="38">
        <v>0.65449999999999997</v>
      </c>
      <c r="J55" s="127">
        <v>3.36918745444751</v>
      </c>
      <c r="K55" s="124">
        <v>7.53901376797825E-4</v>
      </c>
    </row>
    <row r="56" spans="1:11" x14ac:dyDescent="0.3">
      <c r="A56" s="126"/>
      <c r="B56" s="72" t="s">
        <v>34</v>
      </c>
      <c r="C56" s="72">
        <v>209416</v>
      </c>
      <c r="D56" s="72">
        <v>2</v>
      </c>
      <c r="E56" s="72">
        <v>4294</v>
      </c>
      <c r="F56" s="72">
        <v>1</v>
      </c>
      <c r="G56" s="72" t="s">
        <v>518</v>
      </c>
      <c r="H56" s="36">
        <v>3.8599695585996998</v>
      </c>
      <c r="I56" s="54">
        <v>1.133E-4</v>
      </c>
      <c r="J56" s="128"/>
      <c r="K56" s="131"/>
    </row>
    <row r="57" spans="1:11" x14ac:dyDescent="0.3">
      <c r="A57" s="79" t="s">
        <v>356</v>
      </c>
      <c r="B57" s="72" t="s">
        <v>34</v>
      </c>
      <c r="C57" s="72">
        <v>209415</v>
      </c>
      <c r="D57" s="72">
        <v>3</v>
      </c>
      <c r="E57" s="72">
        <v>4294</v>
      </c>
      <c r="F57" s="72">
        <v>1</v>
      </c>
      <c r="G57" s="72" t="s">
        <v>519</v>
      </c>
      <c r="H57" s="36">
        <v>3.3521373950106601</v>
      </c>
      <c r="I57" s="54">
        <v>8.0250000000000004E-4</v>
      </c>
      <c r="J57" s="36">
        <v>3.3521373950106601</v>
      </c>
      <c r="K57" s="54">
        <v>8.0190211227523203E-4</v>
      </c>
    </row>
    <row r="58" spans="1:11" x14ac:dyDescent="0.3">
      <c r="A58" s="125" t="s">
        <v>520</v>
      </c>
      <c r="B58" s="72" t="s">
        <v>33</v>
      </c>
      <c r="C58" s="72">
        <v>3461</v>
      </c>
      <c r="D58" s="72">
        <v>0</v>
      </c>
      <c r="E58" s="72">
        <v>2264</v>
      </c>
      <c r="F58" s="72">
        <v>1</v>
      </c>
      <c r="G58" s="72" t="s">
        <v>521</v>
      </c>
      <c r="H58" s="36">
        <v>0.766917293233083</v>
      </c>
      <c r="I58" s="38">
        <v>0.44319999999999998</v>
      </c>
      <c r="J58" s="127">
        <v>3.3500665403376702</v>
      </c>
      <c r="K58" s="124">
        <v>8.0792149648258895E-4</v>
      </c>
    </row>
    <row r="59" spans="1:11" x14ac:dyDescent="0.3">
      <c r="A59" s="126"/>
      <c r="B59" s="72" t="s">
        <v>34</v>
      </c>
      <c r="C59" s="72">
        <v>209388</v>
      </c>
      <c r="D59" s="72">
        <v>30</v>
      </c>
      <c r="E59" s="72">
        <v>4293</v>
      </c>
      <c r="F59" s="72">
        <v>2</v>
      </c>
      <c r="G59" s="72" t="s">
        <v>522</v>
      </c>
      <c r="H59" s="36">
        <v>3.3169203222918502</v>
      </c>
      <c r="I59" s="54">
        <v>9.1379999999999999E-4</v>
      </c>
      <c r="J59" s="128"/>
      <c r="K59" s="131"/>
    </row>
    <row r="60" spans="1:11" x14ac:dyDescent="0.3">
      <c r="A60" s="79" t="s">
        <v>523</v>
      </c>
      <c r="B60" s="72" t="s">
        <v>34</v>
      </c>
      <c r="C60" s="72">
        <v>209407</v>
      </c>
      <c r="D60" s="72">
        <v>11</v>
      </c>
      <c r="E60" s="72">
        <v>4294</v>
      </c>
      <c r="F60" s="72">
        <v>1</v>
      </c>
      <c r="G60" s="72" t="s">
        <v>524</v>
      </c>
      <c r="H60" s="36">
        <v>3.34434897554527</v>
      </c>
      <c r="I60" s="54">
        <v>8.2680000000000004E-4</v>
      </c>
      <c r="J60" s="36">
        <v>3.34434897554527</v>
      </c>
      <c r="K60" s="54">
        <v>8.2475920484679295E-4</v>
      </c>
    </row>
    <row r="61" spans="1:11" x14ac:dyDescent="0.3">
      <c r="A61" s="125" t="s">
        <v>525</v>
      </c>
      <c r="B61" s="72" t="s">
        <v>33</v>
      </c>
      <c r="C61" s="72">
        <v>3461</v>
      </c>
      <c r="D61" s="72">
        <v>0</v>
      </c>
      <c r="E61" s="72">
        <v>2264</v>
      </c>
      <c r="F61" s="72">
        <v>1</v>
      </c>
      <c r="G61" s="72" t="s">
        <v>526</v>
      </c>
      <c r="H61" s="36">
        <v>0.89179104477611904</v>
      </c>
      <c r="I61" s="38">
        <v>0.37269999999999998</v>
      </c>
      <c r="J61" s="127">
        <v>3.3423771093231398</v>
      </c>
      <c r="K61" s="124">
        <v>8.3064126915861197E-4</v>
      </c>
    </row>
    <row r="62" spans="1:11" x14ac:dyDescent="0.3">
      <c r="A62" s="126"/>
      <c r="B62" s="72" t="s">
        <v>34</v>
      </c>
      <c r="C62" s="72">
        <v>209415</v>
      </c>
      <c r="D62" s="72">
        <v>3</v>
      </c>
      <c r="E62" s="72">
        <v>4295</v>
      </c>
      <c r="F62" s="72">
        <v>0</v>
      </c>
      <c r="G62" s="72" t="s">
        <v>527</v>
      </c>
      <c r="H62" s="36">
        <v>3.2548445245606099</v>
      </c>
      <c r="I62" s="48">
        <v>1.1360000000000001E-3</v>
      </c>
      <c r="J62" s="128"/>
      <c r="K62" s="131"/>
    </row>
    <row r="63" spans="1:11" x14ac:dyDescent="0.3">
      <c r="A63" s="125" t="s">
        <v>528</v>
      </c>
      <c r="B63" s="72" t="s">
        <v>33</v>
      </c>
      <c r="C63" s="72">
        <v>3461</v>
      </c>
      <c r="D63" s="72">
        <v>0</v>
      </c>
      <c r="E63" s="72">
        <v>2264</v>
      </c>
      <c r="F63" s="72">
        <v>1</v>
      </c>
      <c r="G63" s="72" t="s">
        <v>529</v>
      </c>
      <c r="H63" s="36">
        <v>1.1758636159712901</v>
      </c>
      <c r="I63" s="38">
        <v>0.23960000000000001</v>
      </c>
      <c r="J63" s="127">
        <v>3.3353298896688601</v>
      </c>
      <c r="K63" s="124">
        <v>8.5198262424284496E-4</v>
      </c>
    </row>
    <row r="64" spans="1:11" x14ac:dyDescent="0.3">
      <c r="A64" s="126"/>
      <c r="B64" s="72" t="s">
        <v>34</v>
      </c>
      <c r="C64" s="72">
        <v>209413</v>
      </c>
      <c r="D64" s="72">
        <v>5</v>
      </c>
      <c r="E64" s="72">
        <v>4294</v>
      </c>
      <c r="F64" s="72">
        <v>1</v>
      </c>
      <c r="G64" s="72" t="s">
        <v>530</v>
      </c>
      <c r="H64" s="36">
        <v>3.125</v>
      </c>
      <c r="I64" s="48">
        <v>1.7750000000000001E-3</v>
      </c>
      <c r="J64" s="128"/>
      <c r="K64" s="131"/>
    </row>
    <row r="65" spans="1:11" x14ac:dyDescent="0.3">
      <c r="A65" s="125" t="s">
        <v>531</v>
      </c>
      <c r="B65" s="72" t="s">
        <v>33</v>
      </c>
      <c r="C65" s="72">
        <v>8234</v>
      </c>
      <c r="D65" s="72">
        <v>4</v>
      </c>
      <c r="E65" s="72">
        <v>5777</v>
      </c>
      <c r="F65" s="72">
        <v>3</v>
      </c>
      <c r="G65" s="72" t="s">
        <v>532</v>
      </c>
      <c r="H65" s="36">
        <v>-0.37412095639943699</v>
      </c>
      <c r="I65" s="38">
        <v>0.70840000000000003</v>
      </c>
      <c r="J65" s="127">
        <v>3.3257492881178101</v>
      </c>
      <c r="K65" s="124">
        <v>8.8181206737690402E-4</v>
      </c>
    </row>
    <row r="66" spans="1:11" x14ac:dyDescent="0.3">
      <c r="A66" s="126"/>
      <c r="B66" s="72" t="s">
        <v>34</v>
      </c>
      <c r="C66" s="72">
        <v>209365</v>
      </c>
      <c r="D66" s="72">
        <v>53</v>
      </c>
      <c r="E66" s="72">
        <v>4289</v>
      </c>
      <c r="F66" s="72">
        <v>6</v>
      </c>
      <c r="G66" s="72" t="s">
        <v>533</v>
      </c>
      <c r="H66" s="36">
        <v>3.7811842500751398</v>
      </c>
      <c r="I66" s="54">
        <v>1.5650000000000001E-4</v>
      </c>
      <c r="J66" s="128"/>
      <c r="K66" s="131"/>
    </row>
    <row r="67" spans="1:11" x14ac:dyDescent="0.3">
      <c r="A67" s="125" t="s">
        <v>534</v>
      </c>
      <c r="B67" s="72" t="s">
        <v>33</v>
      </c>
      <c r="C67" s="72">
        <v>8238</v>
      </c>
      <c r="D67" s="72">
        <v>0</v>
      </c>
      <c r="E67" s="72">
        <v>5779</v>
      </c>
      <c r="F67" s="72">
        <v>1</v>
      </c>
      <c r="G67" s="72" t="s">
        <v>470</v>
      </c>
      <c r="H67" s="36">
        <v>0.86206896551724099</v>
      </c>
      <c r="I67" s="38">
        <v>0.38879999999999998</v>
      </c>
      <c r="J67" s="127">
        <v>3.3117666302534499</v>
      </c>
      <c r="K67" s="124">
        <v>9.2708847735898802E-4</v>
      </c>
    </row>
    <row r="68" spans="1:11" x14ac:dyDescent="0.3">
      <c r="A68" s="126"/>
      <c r="B68" s="72" t="s">
        <v>34</v>
      </c>
      <c r="C68" s="72">
        <v>209405</v>
      </c>
      <c r="D68" s="72">
        <v>13</v>
      </c>
      <c r="E68" s="72">
        <v>4293</v>
      </c>
      <c r="F68" s="72">
        <v>2</v>
      </c>
      <c r="G68" s="72" t="s">
        <v>535</v>
      </c>
      <c r="H68" s="36">
        <v>3.2343059239611001</v>
      </c>
      <c r="I68" s="48">
        <v>1.2160000000000001E-3</v>
      </c>
      <c r="J68" s="128"/>
      <c r="K68" s="131"/>
    </row>
    <row r="69" spans="1:11" x14ac:dyDescent="0.3">
      <c r="A69" s="125" t="s">
        <v>536</v>
      </c>
      <c r="B69" s="72" t="s">
        <v>33</v>
      </c>
      <c r="C69" s="72">
        <v>8233</v>
      </c>
      <c r="D69" s="72">
        <v>5</v>
      </c>
      <c r="E69" s="72">
        <v>5768</v>
      </c>
      <c r="F69" s="72">
        <v>12</v>
      </c>
      <c r="G69" s="72" t="s">
        <v>537</v>
      </c>
      <c r="H69" s="36">
        <v>2.6103484688490002</v>
      </c>
      <c r="I69" s="48">
        <v>9.0650000000000001E-3</v>
      </c>
      <c r="J69" s="127">
        <v>3.30233867704009</v>
      </c>
      <c r="K69" s="124">
        <v>9.5882223812577703E-4</v>
      </c>
    </row>
    <row r="70" spans="1:11" x14ac:dyDescent="0.3">
      <c r="A70" s="136"/>
      <c r="B70" s="34" t="s">
        <v>34</v>
      </c>
      <c r="C70" s="34">
        <v>209268</v>
      </c>
      <c r="D70" s="34">
        <v>150</v>
      </c>
      <c r="E70" s="34">
        <v>4288</v>
      </c>
      <c r="F70" s="34">
        <v>7</v>
      </c>
      <c r="G70" s="34" t="s">
        <v>538</v>
      </c>
      <c r="H70" s="37">
        <v>2.4721475220898999</v>
      </c>
      <c r="I70" s="53">
        <v>1.342E-2</v>
      </c>
      <c r="J70" s="137"/>
      <c r="K70" s="138"/>
    </row>
    <row r="72" spans="1:11" x14ac:dyDescent="0.3">
      <c r="A72" s="132" t="s">
        <v>541</v>
      </c>
      <c r="B72" s="132"/>
      <c r="C72" s="132"/>
      <c r="D72" s="132"/>
      <c r="E72" s="132"/>
      <c r="F72" s="132"/>
      <c r="G72" s="132"/>
      <c r="H72" s="132"/>
      <c r="I72" s="132"/>
      <c r="J72" s="132"/>
      <c r="K72" s="132"/>
    </row>
    <row r="73" spans="1:11" x14ac:dyDescent="0.3">
      <c r="A73" s="126" t="s">
        <v>44</v>
      </c>
      <c r="B73" s="80" t="s">
        <v>33</v>
      </c>
      <c r="C73" s="80">
        <v>8231</v>
      </c>
      <c r="D73" s="80">
        <v>7</v>
      </c>
      <c r="E73" s="80">
        <v>5772</v>
      </c>
      <c r="F73" s="80">
        <v>8</v>
      </c>
      <c r="G73" s="80" t="s">
        <v>542</v>
      </c>
      <c r="H73" s="51">
        <v>1.4767641996557701</v>
      </c>
      <c r="I73" s="49">
        <v>0.13969999999999999</v>
      </c>
      <c r="J73" s="128">
        <v>3.2797595046877901</v>
      </c>
      <c r="K73" s="134">
        <v>1.0389561065535799E-3</v>
      </c>
    </row>
    <row r="74" spans="1:11" x14ac:dyDescent="0.3">
      <c r="A74" s="125"/>
      <c r="B74" s="34" t="s">
        <v>34</v>
      </c>
      <c r="C74" s="34">
        <v>209346</v>
      </c>
      <c r="D74" s="34">
        <v>72</v>
      </c>
      <c r="E74" s="34">
        <v>4290</v>
      </c>
      <c r="F74" s="34">
        <v>5</v>
      </c>
      <c r="G74" s="34" t="s">
        <v>543</v>
      </c>
      <c r="H74" s="37">
        <v>2.93509766855703</v>
      </c>
      <c r="I74" s="55">
        <v>3.3279999999999998E-3</v>
      </c>
      <c r="J74" s="127"/>
      <c r="K74" s="135"/>
    </row>
    <row r="75" spans="1:11" x14ac:dyDescent="0.3">
      <c r="A75" s="133" t="s">
        <v>541</v>
      </c>
      <c r="B75" s="133"/>
      <c r="C75" s="133"/>
      <c r="D75" s="133"/>
      <c r="E75" s="133"/>
      <c r="F75" s="133"/>
      <c r="G75" s="133"/>
      <c r="H75" s="133"/>
      <c r="I75" s="133"/>
      <c r="J75" s="133"/>
      <c r="K75" s="133"/>
    </row>
    <row r="76" spans="1:11" x14ac:dyDescent="0.3">
      <c r="A76" s="126" t="s">
        <v>84</v>
      </c>
      <c r="B76" s="80" t="s">
        <v>33</v>
      </c>
      <c r="C76" s="80">
        <v>8227</v>
      </c>
      <c r="D76" s="80">
        <v>11</v>
      </c>
      <c r="E76" s="80">
        <v>5764</v>
      </c>
      <c r="F76" s="80">
        <v>16</v>
      </c>
      <c r="G76" s="80" t="s">
        <v>539</v>
      </c>
      <c r="H76" s="51">
        <v>2.3025305658231399</v>
      </c>
      <c r="I76" s="50">
        <v>2.129E-2</v>
      </c>
      <c r="J76" s="128">
        <v>2.75459845938876</v>
      </c>
      <c r="K76" s="134">
        <v>5.8764205843685599E-3</v>
      </c>
    </row>
    <row r="77" spans="1:11" x14ac:dyDescent="0.3">
      <c r="A77" s="125"/>
      <c r="B77" s="34" t="s">
        <v>34</v>
      </c>
      <c r="C77" s="34">
        <v>209017</v>
      </c>
      <c r="D77" s="34">
        <v>401</v>
      </c>
      <c r="E77" s="34">
        <v>4278</v>
      </c>
      <c r="F77" s="34">
        <v>17</v>
      </c>
      <c r="G77" s="34" t="s">
        <v>540</v>
      </c>
      <c r="H77" s="37">
        <v>2.0082840236686401</v>
      </c>
      <c r="I77" s="53">
        <v>4.462E-2</v>
      </c>
      <c r="J77" s="127"/>
      <c r="K77" s="135"/>
    </row>
    <row r="78" spans="1:11" x14ac:dyDescent="0.3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</row>
    <row r="79" spans="1:11" x14ac:dyDescent="0.3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</row>
    <row r="80" spans="1:11" s="17" customFormat="1" x14ac:dyDescent="0.3">
      <c r="A80" s="17" t="s">
        <v>64</v>
      </c>
    </row>
  </sheetData>
  <mergeCells count="95">
    <mergeCell ref="A69:A70"/>
    <mergeCell ref="A13:A14"/>
    <mergeCell ref="J13:J14"/>
    <mergeCell ref="K13:K14"/>
    <mergeCell ref="A20:A21"/>
    <mergeCell ref="J20:J21"/>
    <mergeCell ref="K20:K21"/>
    <mergeCell ref="J69:J70"/>
    <mergeCell ref="K69:K70"/>
    <mergeCell ref="J44:J45"/>
    <mergeCell ref="K44:K45"/>
    <mergeCell ref="J46:J47"/>
    <mergeCell ref="K46:K47"/>
    <mergeCell ref="J55:J56"/>
    <mergeCell ref="K55:K56"/>
    <mergeCell ref="A58:A59"/>
    <mergeCell ref="K73:K74"/>
    <mergeCell ref="J73:J74"/>
    <mergeCell ref="K76:K77"/>
    <mergeCell ref="J76:J77"/>
    <mergeCell ref="J63:J64"/>
    <mergeCell ref="K63:K64"/>
    <mergeCell ref="J65:J66"/>
    <mergeCell ref="K65:K66"/>
    <mergeCell ref="J67:J68"/>
    <mergeCell ref="K67:K68"/>
    <mergeCell ref="A73:A74"/>
    <mergeCell ref="A76:A77"/>
    <mergeCell ref="J18:J19"/>
    <mergeCell ref="K18:K19"/>
    <mergeCell ref="J22:J23"/>
    <mergeCell ref="K22:K23"/>
    <mergeCell ref="J28:J29"/>
    <mergeCell ref="K28:K29"/>
    <mergeCell ref="J35:J36"/>
    <mergeCell ref="K35:K36"/>
    <mergeCell ref="A72:K72"/>
    <mergeCell ref="A75:K75"/>
    <mergeCell ref="A61:A62"/>
    <mergeCell ref="A63:A64"/>
    <mergeCell ref="A65:A66"/>
    <mergeCell ref="A67:A68"/>
    <mergeCell ref="J58:J59"/>
    <mergeCell ref="K58:K59"/>
    <mergeCell ref="J61:J62"/>
    <mergeCell ref="K61:K62"/>
    <mergeCell ref="A55:A56"/>
    <mergeCell ref="A49:A50"/>
    <mergeCell ref="J49:J50"/>
    <mergeCell ref="K49:K50"/>
    <mergeCell ref="A51:A52"/>
    <mergeCell ref="J51:J52"/>
    <mergeCell ref="K51:K52"/>
    <mergeCell ref="A44:A45"/>
    <mergeCell ref="A46:A47"/>
    <mergeCell ref="J42:J43"/>
    <mergeCell ref="A38:A39"/>
    <mergeCell ref="J38:J39"/>
    <mergeCell ref="K38:K39"/>
    <mergeCell ref="K42:K43"/>
    <mergeCell ref="A33:A34"/>
    <mergeCell ref="J33:J34"/>
    <mergeCell ref="K33:K34"/>
    <mergeCell ref="A35:A36"/>
    <mergeCell ref="A42:A43"/>
    <mergeCell ref="A28:A29"/>
    <mergeCell ref="A25:A26"/>
    <mergeCell ref="J25:J26"/>
    <mergeCell ref="K25:K26"/>
    <mergeCell ref="A18:A19"/>
    <mergeCell ref="A22:A23"/>
    <mergeCell ref="A15:A16"/>
    <mergeCell ref="J15:J16"/>
    <mergeCell ref="K15:K16"/>
    <mergeCell ref="A9:A10"/>
    <mergeCell ref="J9:J10"/>
    <mergeCell ref="K9:K10"/>
    <mergeCell ref="A11:A12"/>
    <mergeCell ref="J11:J12"/>
    <mergeCell ref="K11:K12"/>
    <mergeCell ref="A5:A6"/>
    <mergeCell ref="J5:J6"/>
    <mergeCell ref="K5:K6"/>
    <mergeCell ref="A7:A8"/>
    <mergeCell ref="J7:J8"/>
    <mergeCell ref="K7:K8"/>
    <mergeCell ref="C2:I2"/>
    <mergeCell ref="J2:K2"/>
    <mergeCell ref="C3:D3"/>
    <mergeCell ref="E3:F3"/>
    <mergeCell ref="G3:G4"/>
    <mergeCell ref="H3:H4"/>
    <mergeCell ref="I3:I4"/>
    <mergeCell ref="J3:J4"/>
    <mergeCell ref="K3:K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8"/>
  <sheetViews>
    <sheetView workbookViewId="0"/>
  </sheetViews>
  <sheetFormatPr defaultColWidth="11" defaultRowHeight="15.6" x14ac:dyDescent="0.3"/>
  <cols>
    <col min="8" max="8" width="26" bestFit="1" customWidth="1"/>
    <col min="10" max="10" width="10.796875" customWidth="1"/>
    <col min="11" max="11" width="29.5" bestFit="1" customWidth="1"/>
    <col min="12" max="12" width="12.19921875" bestFit="1" customWidth="1"/>
    <col min="13" max="13" width="9.19921875" bestFit="1" customWidth="1"/>
    <col min="14" max="14" width="29.19921875" bestFit="1" customWidth="1"/>
    <col min="15" max="15" width="12.796875" bestFit="1" customWidth="1"/>
    <col min="16" max="16" width="10.19921875" bestFit="1" customWidth="1"/>
  </cols>
  <sheetData>
    <row r="1" spans="1:16" s="1" customFormat="1" x14ac:dyDescent="0.3">
      <c r="A1" s="1" t="s">
        <v>642</v>
      </c>
    </row>
    <row r="2" spans="1:16" x14ac:dyDescent="0.3">
      <c r="A2" s="1" t="s">
        <v>42</v>
      </c>
    </row>
    <row r="3" spans="1:16" x14ac:dyDescent="0.3">
      <c r="A3" s="141" t="s">
        <v>555</v>
      </c>
      <c r="B3" s="140" t="s">
        <v>28</v>
      </c>
      <c r="C3" s="140"/>
      <c r="D3" s="140" t="s">
        <v>556</v>
      </c>
      <c r="E3" s="140"/>
      <c r="F3" s="140" t="s">
        <v>557</v>
      </c>
      <c r="G3" s="140"/>
      <c r="H3" s="139" t="s">
        <v>18</v>
      </c>
      <c r="I3" s="139"/>
      <c r="J3" s="139"/>
      <c r="K3" s="139" t="s">
        <v>13</v>
      </c>
      <c r="L3" s="139"/>
      <c r="M3" s="139"/>
      <c r="N3" s="139" t="s">
        <v>12</v>
      </c>
      <c r="O3" s="139"/>
      <c r="P3" s="139"/>
    </row>
    <row r="4" spans="1:16" x14ac:dyDescent="0.3">
      <c r="A4" s="142"/>
      <c r="B4" s="84" t="s">
        <v>31</v>
      </c>
      <c r="C4" s="84" t="s">
        <v>32</v>
      </c>
      <c r="D4" s="84" t="s">
        <v>31</v>
      </c>
      <c r="E4" s="84" t="s">
        <v>32</v>
      </c>
      <c r="F4" s="84" t="s">
        <v>31</v>
      </c>
      <c r="G4" s="84" t="s">
        <v>32</v>
      </c>
      <c r="H4" s="84" t="s">
        <v>639</v>
      </c>
      <c r="I4" s="84" t="s">
        <v>558</v>
      </c>
      <c r="J4" s="84" t="s">
        <v>143</v>
      </c>
      <c r="K4" s="84" t="s">
        <v>639</v>
      </c>
      <c r="L4" s="84" t="s">
        <v>558</v>
      </c>
      <c r="M4" s="84" t="s">
        <v>143</v>
      </c>
      <c r="N4" s="84" t="s">
        <v>639</v>
      </c>
      <c r="O4" s="84" t="s">
        <v>558</v>
      </c>
      <c r="P4" s="84" t="s">
        <v>143</v>
      </c>
    </row>
    <row r="5" spans="1:16" x14ac:dyDescent="0.3">
      <c r="A5" s="25" t="s">
        <v>14</v>
      </c>
      <c r="B5" s="3">
        <v>8219</v>
      </c>
      <c r="C5" s="3">
        <v>19</v>
      </c>
      <c r="D5" s="3">
        <v>6278</v>
      </c>
      <c r="E5" s="3">
        <v>46</v>
      </c>
      <c r="F5" s="3">
        <v>1776</v>
      </c>
      <c r="G5" s="3">
        <v>4</v>
      </c>
      <c r="H5" s="3" t="s">
        <v>360</v>
      </c>
      <c r="I5" s="85">
        <v>-2.2362144628887601</v>
      </c>
      <c r="J5" s="86">
        <v>2.5360000000000001E-2</v>
      </c>
      <c r="K5" s="3" t="s">
        <v>362</v>
      </c>
      <c r="L5" s="85">
        <v>4.2612185333819799</v>
      </c>
      <c r="M5" s="87">
        <v>2.0169999999999998E-5</v>
      </c>
      <c r="N5" s="3" t="s">
        <v>361</v>
      </c>
      <c r="O5" s="86">
        <v>-7.0698096101541194E-2</v>
      </c>
      <c r="P5" s="88">
        <v>0.94359999999999999</v>
      </c>
    </row>
    <row r="6" spans="1:16" x14ac:dyDescent="0.3">
      <c r="A6" s="25" t="s">
        <v>15</v>
      </c>
      <c r="B6" s="3">
        <v>8232</v>
      </c>
      <c r="C6" s="3">
        <v>6</v>
      </c>
      <c r="D6" s="3">
        <v>6305</v>
      </c>
      <c r="E6" s="3">
        <v>19</v>
      </c>
      <c r="F6" s="3">
        <v>1747</v>
      </c>
      <c r="G6" s="3">
        <v>33</v>
      </c>
      <c r="H6" s="3" t="s">
        <v>363</v>
      </c>
      <c r="I6" s="85">
        <v>5.85382513661202</v>
      </c>
      <c r="J6" s="87">
        <v>4.8390000000000004E-9</v>
      </c>
      <c r="K6" s="3" t="s">
        <v>365</v>
      </c>
      <c r="L6" s="85">
        <v>3.1905370843989802</v>
      </c>
      <c r="M6" s="89">
        <v>1.421E-3</v>
      </c>
      <c r="N6" s="3" t="s">
        <v>364</v>
      </c>
      <c r="O6" s="85">
        <v>7.2146221125813002</v>
      </c>
      <c r="P6" s="87">
        <v>5.4639999999999997E-13</v>
      </c>
    </row>
    <row r="7" spans="1:16" x14ac:dyDescent="0.3">
      <c r="A7" s="25" t="s">
        <v>16</v>
      </c>
      <c r="B7" s="3">
        <v>8220</v>
      </c>
      <c r="C7" s="3">
        <v>18</v>
      </c>
      <c r="D7" s="3">
        <v>6265</v>
      </c>
      <c r="E7" s="3">
        <v>59</v>
      </c>
      <c r="F7" s="3">
        <v>1762</v>
      </c>
      <c r="G7" s="3">
        <v>18</v>
      </c>
      <c r="H7" s="3" t="s">
        <v>366</v>
      </c>
      <c r="I7" s="88">
        <v>-0.33598540145985401</v>
      </c>
      <c r="J7" s="88">
        <v>0.73680000000000001</v>
      </c>
      <c r="K7" s="3" t="s">
        <v>368</v>
      </c>
      <c r="L7" s="85">
        <v>5.7427937915742797</v>
      </c>
      <c r="M7" s="87">
        <v>9.4419999999999994E-9</v>
      </c>
      <c r="N7" s="3" t="s">
        <v>367</v>
      </c>
      <c r="O7" s="85">
        <v>4.4034513537637601</v>
      </c>
      <c r="P7" s="87">
        <v>1.061E-5</v>
      </c>
    </row>
    <row r="8" spans="1:16" x14ac:dyDescent="0.3">
      <c r="A8" s="25" t="s">
        <v>17</v>
      </c>
      <c r="B8" s="3">
        <v>8199</v>
      </c>
      <c r="C8" s="3">
        <v>39</v>
      </c>
      <c r="D8" s="3">
        <v>6208</v>
      </c>
      <c r="E8" s="3">
        <v>116</v>
      </c>
      <c r="F8" s="3">
        <v>1764</v>
      </c>
      <c r="G8" s="3">
        <v>16</v>
      </c>
      <c r="H8" s="3" t="s">
        <v>369</v>
      </c>
      <c r="I8" s="85">
        <v>-2.6666666666666701</v>
      </c>
      <c r="J8" s="89">
        <v>7.6689999999999996E-3</v>
      </c>
      <c r="K8" s="3" t="s">
        <v>371</v>
      </c>
      <c r="L8" s="85">
        <v>7.2815013404825697</v>
      </c>
      <c r="M8" s="87">
        <v>3.2820000000000001E-13</v>
      </c>
      <c r="N8" s="3" t="s">
        <v>370</v>
      </c>
      <c r="O8" s="85">
        <v>2.1740877134248402</v>
      </c>
      <c r="P8" s="86">
        <v>2.9690000000000001E-2</v>
      </c>
    </row>
    <row r="9" spans="1:16" x14ac:dyDescent="0.3">
      <c r="A9" s="25" t="s">
        <v>372</v>
      </c>
      <c r="B9" s="3">
        <v>8142</v>
      </c>
      <c r="C9" s="3">
        <v>96</v>
      </c>
      <c r="D9" s="3">
        <v>6229</v>
      </c>
      <c r="E9" s="3">
        <v>95</v>
      </c>
      <c r="F9" s="3">
        <v>1734</v>
      </c>
      <c r="G9" s="3">
        <v>46</v>
      </c>
      <c r="H9" s="3" t="s">
        <v>373</v>
      </c>
      <c r="I9" s="85">
        <v>1.50983436853002</v>
      </c>
      <c r="J9" s="88">
        <v>0.13120000000000001</v>
      </c>
      <c r="K9" s="3" t="s">
        <v>375</v>
      </c>
      <c r="L9" s="85">
        <v>2.1760797342192699</v>
      </c>
      <c r="M9" s="86">
        <v>2.955E-2</v>
      </c>
      <c r="N9" s="3" t="s">
        <v>374</v>
      </c>
      <c r="O9" s="85">
        <v>3.36670179135933</v>
      </c>
      <c r="P9" s="90">
        <v>7.6320000000000001E-4</v>
      </c>
    </row>
    <row r="10" spans="1:16" x14ac:dyDescent="0.3">
      <c r="A10" s="25" t="s">
        <v>376</v>
      </c>
      <c r="B10" s="3">
        <v>8235</v>
      </c>
      <c r="C10" s="3">
        <v>3</v>
      </c>
      <c r="D10" s="3">
        <v>6320</v>
      </c>
      <c r="E10" s="3">
        <v>4</v>
      </c>
      <c r="F10" s="3">
        <v>1773</v>
      </c>
      <c r="G10" s="3">
        <v>7</v>
      </c>
      <c r="H10" s="3" t="s">
        <v>377</v>
      </c>
      <c r="I10" s="85">
        <v>2.9778129952456398</v>
      </c>
      <c r="J10" s="89">
        <v>2.895E-3</v>
      </c>
      <c r="K10" s="3" t="s">
        <v>379</v>
      </c>
      <c r="L10" s="88">
        <v>0.78455709432976195</v>
      </c>
      <c r="M10" s="88">
        <v>0.43280000000000002</v>
      </c>
      <c r="N10" s="3" t="s">
        <v>378</v>
      </c>
      <c r="O10" s="85">
        <v>3.5507665606016801</v>
      </c>
      <c r="P10" s="90">
        <v>3.8309999999999999E-4</v>
      </c>
    </row>
    <row r="12" spans="1:16" x14ac:dyDescent="0.3">
      <c r="A12" s="1" t="s">
        <v>43</v>
      </c>
    </row>
    <row r="13" spans="1:16" x14ac:dyDescent="0.3">
      <c r="A13" s="141" t="s">
        <v>555</v>
      </c>
      <c r="B13" s="140" t="s">
        <v>28</v>
      </c>
      <c r="C13" s="140"/>
      <c r="D13" s="140" t="s">
        <v>556</v>
      </c>
      <c r="E13" s="140"/>
      <c r="F13" s="140" t="s">
        <v>557</v>
      </c>
      <c r="G13" s="140"/>
      <c r="H13" s="139" t="s">
        <v>559</v>
      </c>
      <c r="I13" s="139"/>
      <c r="J13" s="139"/>
      <c r="K13" s="139" t="s">
        <v>20</v>
      </c>
      <c r="L13" s="139"/>
      <c r="M13" s="139"/>
      <c r="N13" s="139" t="s">
        <v>19</v>
      </c>
      <c r="O13" s="139"/>
      <c r="P13" s="139"/>
    </row>
    <row r="14" spans="1:16" x14ac:dyDescent="0.3">
      <c r="A14" s="142"/>
      <c r="B14" s="84" t="s">
        <v>31</v>
      </c>
      <c r="C14" s="84" t="s">
        <v>32</v>
      </c>
      <c r="D14" s="84" t="s">
        <v>31</v>
      </c>
      <c r="E14" s="84" t="s">
        <v>32</v>
      </c>
      <c r="F14" s="84" t="s">
        <v>31</v>
      </c>
      <c r="G14" s="84" t="s">
        <v>32</v>
      </c>
      <c r="H14" s="84" t="s">
        <v>639</v>
      </c>
      <c r="I14" s="84" t="s">
        <v>558</v>
      </c>
      <c r="J14" s="84" t="s">
        <v>143</v>
      </c>
      <c r="K14" s="84" t="s">
        <v>639</v>
      </c>
      <c r="L14" s="84" t="s">
        <v>558</v>
      </c>
      <c r="M14" s="84" t="s">
        <v>143</v>
      </c>
      <c r="N14" s="84" t="s">
        <v>639</v>
      </c>
      <c r="O14" s="84" t="s">
        <v>558</v>
      </c>
      <c r="P14" s="84" t="s">
        <v>143</v>
      </c>
    </row>
    <row r="15" spans="1:16" x14ac:dyDescent="0.3">
      <c r="A15" s="26" t="s">
        <v>14</v>
      </c>
      <c r="B15" s="3">
        <v>8219</v>
      </c>
      <c r="C15" s="3">
        <v>19</v>
      </c>
      <c r="D15" s="3">
        <v>4391</v>
      </c>
      <c r="E15" s="3">
        <v>33</v>
      </c>
      <c r="F15" s="3">
        <v>2013</v>
      </c>
      <c r="G15" s="3">
        <v>7</v>
      </c>
      <c r="H15" s="3" t="s">
        <v>380</v>
      </c>
      <c r="I15" s="85">
        <v>-1.82727272727273</v>
      </c>
      <c r="J15" s="86">
        <v>6.7650000000000002E-2</v>
      </c>
      <c r="K15" s="3" t="s">
        <v>382</v>
      </c>
      <c r="L15" s="85">
        <v>4.1117626767850997</v>
      </c>
      <c r="M15" s="87">
        <v>3.9400000000000002E-5</v>
      </c>
      <c r="N15" s="3" t="s">
        <v>381</v>
      </c>
      <c r="O15" s="88">
        <v>0.92550078775602096</v>
      </c>
      <c r="P15" s="88">
        <v>0.3548</v>
      </c>
    </row>
    <row r="16" spans="1:16" x14ac:dyDescent="0.3">
      <c r="A16" s="26" t="s">
        <v>15</v>
      </c>
      <c r="B16" s="3">
        <v>8232</v>
      </c>
      <c r="C16" s="3">
        <v>6</v>
      </c>
      <c r="D16" s="3">
        <v>4407</v>
      </c>
      <c r="E16" s="3">
        <v>17</v>
      </c>
      <c r="F16" s="3">
        <v>1989</v>
      </c>
      <c r="G16" s="3">
        <v>31</v>
      </c>
      <c r="H16" s="3" t="s">
        <v>383</v>
      </c>
      <c r="I16" s="85">
        <v>4.3493936414290397</v>
      </c>
      <c r="J16" s="87">
        <v>1.366E-5</v>
      </c>
      <c r="K16" s="3" t="s">
        <v>385</v>
      </c>
      <c r="L16" s="85">
        <v>3.2639764606977701</v>
      </c>
      <c r="M16" s="89">
        <v>1.0989999999999999E-3</v>
      </c>
      <c r="N16" s="3" t="s">
        <v>384</v>
      </c>
      <c r="O16" s="85">
        <v>6.4634963161419998</v>
      </c>
      <c r="P16" s="87">
        <v>1.025E-10</v>
      </c>
    </row>
    <row r="17" spans="1:16" x14ac:dyDescent="0.3">
      <c r="A17" s="26" t="s">
        <v>16</v>
      </c>
      <c r="B17" s="3">
        <v>8220</v>
      </c>
      <c r="C17" s="3">
        <v>18</v>
      </c>
      <c r="D17" s="3">
        <v>4376</v>
      </c>
      <c r="E17" s="3">
        <v>48</v>
      </c>
      <c r="F17" s="3">
        <v>1996</v>
      </c>
      <c r="G17" s="3">
        <v>24</v>
      </c>
      <c r="H17" s="3" t="s">
        <v>386</v>
      </c>
      <c r="I17" s="88">
        <v>0.165838264299803</v>
      </c>
      <c r="J17" s="88">
        <v>0.86829999999999996</v>
      </c>
      <c r="K17" s="3" t="s">
        <v>388</v>
      </c>
      <c r="L17" s="85">
        <v>5.5127743792731199</v>
      </c>
      <c r="M17" s="87">
        <v>3.5549999999999997E-8</v>
      </c>
      <c r="N17" s="3" t="s">
        <v>387</v>
      </c>
      <c r="O17" s="85">
        <v>5.0302258988227804</v>
      </c>
      <c r="P17" s="87">
        <v>4.8859999999999997E-7</v>
      </c>
    </row>
    <row r="18" spans="1:16" x14ac:dyDescent="0.3">
      <c r="A18" s="26" t="s">
        <v>17</v>
      </c>
      <c r="B18" s="3">
        <v>8199</v>
      </c>
      <c r="C18" s="3">
        <v>39</v>
      </c>
      <c r="D18" s="3">
        <v>4349</v>
      </c>
      <c r="E18" s="3">
        <v>75</v>
      </c>
      <c r="F18" s="3">
        <v>1992</v>
      </c>
      <c r="G18" s="3">
        <v>28</v>
      </c>
      <c r="H18" s="3" t="s">
        <v>389</v>
      </c>
      <c r="I18" s="85">
        <v>-1.0351579884290201</v>
      </c>
      <c r="J18" s="88">
        <v>0.30059999999999998</v>
      </c>
      <c r="K18" s="3" t="s">
        <v>391</v>
      </c>
      <c r="L18" s="85">
        <v>6.7235323632714499</v>
      </c>
      <c r="M18" s="87">
        <v>1.7599999999999999E-11</v>
      </c>
      <c r="N18" s="3" t="s">
        <v>390</v>
      </c>
      <c r="O18" s="85">
        <v>4.3917032309533299</v>
      </c>
      <c r="P18" s="87">
        <v>1.13E-5</v>
      </c>
    </row>
    <row r="19" spans="1:16" x14ac:dyDescent="0.3">
      <c r="A19" s="26" t="s">
        <v>392</v>
      </c>
      <c r="B19" s="3">
        <v>8226</v>
      </c>
      <c r="C19" s="3">
        <v>12</v>
      </c>
      <c r="D19" s="3">
        <v>4411</v>
      </c>
      <c r="E19" s="3">
        <v>13</v>
      </c>
      <c r="F19" s="3">
        <v>2009</v>
      </c>
      <c r="G19" s="3">
        <v>11</v>
      </c>
      <c r="H19" s="3" t="s">
        <v>393</v>
      </c>
      <c r="I19" s="85">
        <v>1.56192326372025</v>
      </c>
      <c r="J19" s="88">
        <v>0.1183</v>
      </c>
      <c r="K19" s="3" t="s">
        <v>395</v>
      </c>
      <c r="L19" s="85">
        <v>1.98061148396719</v>
      </c>
      <c r="M19" s="86">
        <v>4.761E-2</v>
      </c>
      <c r="N19" s="3" t="s">
        <v>394</v>
      </c>
      <c r="O19" s="85">
        <v>3.34600760456274</v>
      </c>
      <c r="P19" s="90">
        <v>8.206E-4</v>
      </c>
    </row>
    <row r="20" spans="1:16" x14ac:dyDescent="0.3">
      <c r="A20" s="26" t="s">
        <v>396</v>
      </c>
      <c r="B20" s="3">
        <v>8232</v>
      </c>
      <c r="C20" s="3">
        <v>6</v>
      </c>
      <c r="D20" s="3">
        <v>4420</v>
      </c>
      <c r="E20" s="3">
        <v>4</v>
      </c>
      <c r="F20" s="3">
        <v>2011</v>
      </c>
      <c r="G20" s="3">
        <v>9</v>
      </c>
      <c r="H20" s="3" t="s">
        <v>397</v>
      </c>
      <c r="I20" s="85">
        <v>2.6483261518064301</v>
      </c>
      <c r="J20" s="89">
        <v>8.0979999999999993E-3</v>
      </c>
      <c r="K20" s="3" t="s">
        <v>399</v>
      </c>
      <c r="L20" s="88">
        <v>0.37197098317641603</v>
      </c>
      <c r="M20" s="88">
        <v>0.70989999999999998</v>
      </c>
      <c r="N20" s="3" t="s">
        <v>398</v>
      </c>
      <c r="O20" s="85">
        <v>3.39154929577465</v>
      </c>
      <c r="P20" s="3">
        <v>6.9399999999999996E-4</v>
      </c>
    </row>
    <row r="22" spans="1:16" x14ac:dyDescent="0.3">
      <c r="A22" s="1" t="s">
        <v>61</v>
      </c>
    </row>
    <row r="23" spans="1:16" x14ac:dyDescent="0.3">
      <c r="A23" s="139" t="s">
        <v>555</v>
      </c>
      <c r="B23" s="140" t="s">
        <v>28</v>
      </c>
      <c r="C23" s="140"/>
      <c r="D23" s="140" t="s">
        <v>556</v>
      </c>
      <c r="E23" s="140"/>
      <c r="F23" s="140" t="s">
        <v>557</v>
      </c>
      <c r="G23" s="140"/>
      <c r="H23" s="139" t="s">
        <v>21</v>
      </c>
      <c r="I23" s="139"/>
      <c r="J23" s="139"/>
      <c r="K23" s="139" t="s">
        <v>23</v>
      </c>
      <c r="L23" s="139"/>
      <c r="M23" s="139"/>
      <c r="N23" s="139" t="s">
        <v>22</v>
      </c>
      <c r="O23" s="139"/>
      <c r="P23" s="139"/>
    </row>
    <row r="24" spans="1:16" x14ac:dyDescent="0.3">
      <c r="A24" s="139"/>
      <c r="B24" s="84" t="s">
        <v>31</v>
      </c>
      <c r="C24" s="84" t="s">
        <v>32</v>
      </c>
      <c r="D24" s="84" t="s">
        <v>31</v>
      </c>
      <c r="E24" s="84" t="s">
        <v>32</v>
      </c>
      <c r="F24" s="84" t="s">
        <v>31</v>
      </c>
      <c r="G24" s="84" t="s">
        <v>32</v>
      </c>
      <c r="H24" s="84" t="s">
        <v>639</v>
      </c>
      <c r="I24" s="84" t="s">
        <v>558</v>
      </c>
      <c r="J24" s="84" t="s">
        <v>143</v>
      </c>
      <c r="K24" s="84" t="s">
        <v>639</v>
      </c>
      <c r="L24" s="84" t="s">
        <v>558</v>
      </c>
      <c r="M24" s="84" t="s">
        <v>143</v>
      </c>
      <c r="N24" s="84" t="s">
        <v>639</v>
      </c>
      <c r="O24" s="84" t="s">
        <v>558</v>
      </c>
      <c r="P24" s="84" t="s">
        <v>143</v>
      </c>
    </row>
    <row r="25" spans="1:16" x14ac:dyDescent="0.3">
      <c r="A25" s="25" t="s">
        <v>400</v>
      </c>
      <c r="B25" s="3">
        <v>8236</v>
      </c>
      <c r="C25" s="3">
        <v>2</v>
      </c>
      <c r="D25" s="3">
        <v>682</v>
      </c>
      <c r="E25" s="3">
        <v>4</v>
      </c>
      <c r="F25" s="3">
        <v>7721</v>
      </c>
      <c r="G25" s="3">
        <v>3</v>
      </c>
      <c r="H25" s="3" t="s">
        <v>401</v>
      </c>
      <c r="I25" s="85">
        <v>-3.30609117609501</v>
      </c>
      <c r="J25" s="90">
        <v>9.4490000000000004E-4</v>
      </c>
      <c r="K25" s="3" t="s">
        <v>403</v>
      </c>
      <c r="L25" s="85">
        <v>3.5526014210405701</v>
      </c>
      <c r="M25" s="3">
        <v>3.8190000000000001E-4</v>
      </c>
      <c r="N25" s="3" t="s">
        <v>402</v>
      </c>
      <c r="O25" s="88">
        <v>0.59145541958042003</v>
      </c>
      <c r="P25" s="88">
        <v>0.55420000000000003</v>
      </c>
    </row>
    <row r="26" spans="1:16" x14ac:dyDescent="0.3">
      <c r="A26" s="25" t="s">
        <v>14</v>
      </c>
      <c r="B26" s="3">
        <v>8219</v>
      </c>
      <c r="C26" s="3">
        <v>19</v>
      </c>
      <c r="D26" s="3">
        <v>684</v>
      </c>
      <c r="E26" s="3">
        <v>2</v>
      </c>
      <c r="F26" s="3">
        <v>7670</v>
      </c>
      <c r="G26" s="3">
        <v>54</v>
      </c>
      <c r="H26" s="3" t="s">
        <v>404</v>
      </c>
      <c r="I26" s="85">
        <v>1.1289164941338901</v>
      </c>
      <c r="J26" s="88">
        <v>0.25890000000000002</v>
      </c>
      <c r="K26" s="3" t="s">
        <v>406</v>
      </c>
      <c r="L26" s="88">
        <v>0.30223830585712402</v>
      </c>
      <c r="M26" s="88">
        <v>0.76249999999999996</v>
      </c>
      <c r="N26" s="3" t="s">
        <v>405</v>
      </c>
      <c r="O26" s="85">
        <v>4.1498881431767298</v>
      </c>
      <c r="P26" s="87">
        <v>3.328E-5</v>
      </c>
    </row>
    <row r="27" spans="1:16" x14ac:dyDescent="0.3">
      <c r="A27" s="25" t="s">
        <v>15</v>
      </c>
      <c r="B27" s="3">
        <v>8232</v>
      </c>
      <c r="C27" s="3">
        <v>6</v>
      </c>
      <c r="D27" s="3">
        <v>668</v>
      </c>
      <c r="E27" s="3">
        <v>18</v>
      </c>
      <c r="F27" s="3">
        <v>7690</v>
      </c>
      <c r="G27" s="3">
        <v>34</v>
      </c>
      <c r="H27" s="3" t="s">
        <v>407</v>
      </c>
      <c r="I27" s="85">
        <v>-5.0761589403973497</v>
      </c>
      <c r="J27" s="3">
        <v>3.8490000000000001E-7</v>
      </c>
      <c r="K27" s="3" t="s">
        <v>409</v>
      </c>
      <c r="L27" s="85">
        <v>7.3090604729022797</v>
      </c>
      <c r="M27" s="87">
        <v>2.6909999999999998E-13</v>
      </c>
      <c r="N27" s="3" t="s">
        <v>408</v>
      </c>
      <c r="O27" s="85">
        <v>4.3056807935076602</v>
      </c>
      <c r="P27" s="87">
        <v>1.66E-5</v>
      </c>
    </row>
    <row r="28" spans="1:16" x14ac:dyDescent="0.3">
      <c r="A28" s="25" t="s">
        <v>16</v>
      </c>
      <c r="B28" s="3">
        <v>8220</v>
      </c>
      <c r="C28" s="3">
        <v>18</v>
      </c>
      <c r="D28" s="3">
        <v>673</v>
      </c>
      <c r="E28" s="3">
        <v>13</v>
      </c>
      <c r="F28" s="3">
        <v>7660</v>
      </c>
      <c r="G28" s="3">
        <v>64</v>
      </c>
      <c r="H28" s="3" t="s">
        <v>410</v>
      </c>
      <c r="I28" s="85">
        <v>-2.0562619198982799</v>
      </c>
      <c r="J28" s="86">
        <v>3.9750000000000001E-2</v>
      </c>
      <c r="K28" s="3" t="s">
        <v>412</v>
      </c>
      <c r="L28" s="85">
        <v>5.6596661281636997</v>
      </c>
      <c r="M28" s="87">
        <v>1.51E-8</v>
      </c>
      <c r="N28" s="3" t="s">
        <v>411</v>
      </c>
      <c r="O28" s="85">
        <v>5.3843283582089496</v>
      </c>
      <c r="P28" s="87">
        <v>7.2359999999999994E-8</v>
      </c>
    </row>
    <row r="29" spans="1:16" x14ac:dyDescent="0.3">
      <c r="A29" s="25" t="s">
        <v>24</v>
      </c>
      <c r="B29" s="3">
        <v>8235</v>
      </c>
      <c r="C29" s="3">
        <v>3</v>
      </c>
      <c r="D29" s="3">
        <v>682</v>
      </c>
      <c r="E29" s="3">
        <v>4</v>
      </c>
      <c r="F29" s="3">
        <v>7723</v>
      </c>
      <c r="G29" s="3">
        <v>1</v>
      </c>
      <c r="H29" s="3" t="s">
        <v>413</v>
      </c>
      <c r="I29" s="85">
        <v>-3.43021201413428</v>
      </c>
      <c r="J29" s="90">
        <v>6.066E-4</v>
      </c>
      <c r="K29" s="3" t="s">
        <v>415</v>
      </c>
      <c r="L29" s="85">
        <v>3.9225025746652902</v>
      </c>
      <c r="M29" s="87">
        <v>8.7830000000000004E-5</v>
      </c>
      <c r="N29" s="3" t="s">
        <v>414</v>
      </c>
      <c r="O29" s="88">
        <v>-0.86949006050129596</v>
      </c>
      <c r="P29" s="88">
        <v>0.38450000000000001</v>
      </c>
    </row>
    <row r="30" spans="1:16" x14ac:dyDescent="0.3">
      <c r="A30" s="25" t="s">
        <v>17</v>
      </c>
      <c r="B30" s="3">
        <v>8199</v>
      </c>
      <c r="C30" s="3">
        <v>39</v>
      </c>
      <c r="D30" s="3">
        <v>680</v>
      </c>
      <c r="E30" s="3">
        <v>6</v>
      </c>
      <c r="F30" s="3">
        <v>7593</v>
      </c>
      <c r="G30" s="3">
        <v>131</v>
      </c>
      <c r="H30" s="3" t="s">
        <v>416</v>
      </c>
      <c r="I30" s="85">
        <v>1.6455426814849801</v>
      </c>
      <c r="J30" s="88">
        <v>9.9830000000000002E-2</v>
      </c>
      <c r="K30" s="3" t="s">
        <v>418</v>
      </c>
      <c r="L30" s="85">
        <v>1.36934900542495</v>
      </c>
      <c r="M30" s="3">
        <v>0.17100000000000001</v>
      </c>
      <c r="N30" s="3" t="s">
        <v>417</v>
      </c>
      <c r="O30" s="85">
        <v>6.9385535617183196</v>
      </c>
      <c r="P30" s="87">
        <v>3.9739999999999998E-12</v>
      </c>
    </row>
    <row r="31" spans="1:16" x14ac:dyDescent="0.3">
      <c r="A31" s="25" t="s">
        <v>25</v>
      </c>
      <c r="B31" s="3">
        <v>8195</v>
      </c>
      <c r="C31" s="3">
        <v>43</v>
      </c>
      <c r="D31" s="3">
        <v>672</v>
      </c>
      <c r="E31" s="3">
        <v>14</v>
      </c>
      <c r="F31" s="3">
        <v>7694</v>
      </c>
      <c r="G31" s="3">
        <v>30</v>
      </c>
      <c r="H31" s="3" t="s">
        <v>419</v>
      </c>
      <c r="I31" s="85">
        <v>-4.5205882352941202</v>
      </c>
      <c r="J31" s="3">
        <v>6.1240000000000002E-6</v>
      </c>
      <c r="K31" s="3" t="s">
        <v>421</v>
      </c>
      <c r="L31" s="85">
        <v>3.9572864321607999</v>
      </c>
      <c r="M31" s="87">
        <v>7.6050000000000005E-5</v>
      </c>
      <c r="N31" s="3" t="s">
        <v>420</v>
      </c>
      <c r="O31" s="88">
        <v>-0.76409185803757795</v>
      </c>
      <c r="P31" s="88">
        <v>0.4446</v>
      </c>
    </row>
    <row r="32" spans="1:16" x14ac:dyDescent="0.3">
      <c r="A32" s="25" t="s">
        <v>422</v>
      </c>
      <c r="B32" s="3">
        <v>8160</v>
      </c>
      <c r="C32" s="3">
        <v>78</v>
      </c>
      <c r="D32" s="3">
        <v>671</v>
      </c>
      <c r="E32" s="3">
        <v>15</v>
      </c>
      <c r="F32" s="3">
        <v>7653</v>
      </c>
      <c r="G32" s="3">
        <v>71</v>
      </c>
      <c r="H32" s="3" t="s">
        <v>423</v>
      </c>
      <c r="I32" s="85">
        <v>-3.35956209373931</v>
      </c>
      <c r="J32" s="90">
        <v>7.8120000000000002E-4</v>
      </c>
      <c r="K32" s="3" t="s">
        <v>425</v>
      </c>
      <c r="L32" s="85">
        <v>3.14420062695925</v>
      </c>
      <c r="M32" s="89">
        <v>1.665E-3</v>
      </c>
      <c r="N32" s="3" t="s">
        <v>424</v>
      </c>
      <c r="O32" s="88">
        <v>-0.364393482196741</v>
      </c>
      <c r="P32" s="88">
        <v>0.71550000000000002</v>
      </c>
    </row>
    <row r="33" spans="1:16" x14ac:dyDescent="0.3">
      <c r="A33" s="25" t="s">
        <v>426</v>
      </c>
      <c r="B33" s="3">
        <v>8211</v>
      </c>
      <c r="C33" s="3">
        <v>27</v>
      </c>
      <c r="D33" s="3">
        <v>679</v>
      </c>
      <c r="E33" s="3">
        <v>7</v>
      </c>
      <c r="F33" s="3">
        <v>7712</v>
      </c>
      <c r="G33" s="3">
        <v>12</v>
      </c>
      <c r="H33" s="3" t="s">
        <v>427</v>
      </c>
      <c r="I33" s="85">
        <v>-3.8844662175954299</v>
      </c>
      <c r="J33" s="90">
        <v>1.026E-4</v>
      </c>
      <c r="K33" s="3" t="s">
        <v>429</v>
      </c>
      <c r="L33" s="85">
        <v>2.73361227336123</v>
      </c>
      <c r="M33" s="89">
        <v>6.2750000000000002E-3</v>
      </c>
      <c r="N33" s="3" t="s">
        <v>428</v>
      </c>
      <c r="O33" s="85">
        <v>-1.93891597361629</v>
      </c>
      <c r="P33" s="86">
        <v>5.2519999999999997E-2</v>
      </c>
    </row>
    <row r="34" spans="1:16" x14ac:dyDescent="0.3">
      <c r="A34" s="25" t="s">
        <v>430</v>
      </c>
      <c r="B34" s="3">
        <v>8236</v>
      </c>
      <c r="C34" s="3">
        <v>2</v>
      </c>
      <c r="D34" s="3">
        <v>682</v>
      </c>
      <c r="E34" s="3">
        <v>4</v>
      </c>
      <c r="F34" s="3">
        <v>7723</v>
      </c>
      <c r="G34" s="3">
        <v>1</v>
      </c>
      <c r="H34" s="3" t="s">
        <v>431</v>
      </c>
      <c r="I34" s="85">
        <v>-3.3377192982456099</v>
      </c>
      <c r="J34" s="90">
        <v>8.4619999999999997E-4</v>
      </c>
      <c r="K34" s="3" t="s">
        <v>433</v>
      </c>
      <c r="L34" s="85">
        <v>3.5203382084095098</v>
      </c>
      <c r="M34" s="3">
        <v>4.306E-4</v>
      </c>
      <c r="N34" s="3" t="s">
        <v>432</v>
      </c>
      <c r="O34" s="88">
        <v>-0.48053745928338798</v>
      </c>
      <c r="P34" s="88">
        <v>0.63080000000000003</v>
      </c>
    </row>
    <row r="35" spans="1:16" x14ac:dyDescent="0.3">
      <c r="A35" s="25" t="s">
        <v>434</v>
      </c>
      <c r="B35" s="3">
        <v>8237</v>
      </c>
      <c r="C35" s="3">
        <v>1</v>
      </c>
      <c r="D35" s="3">
        <v>683</v>
      </c>
      <c r="E35" s="3">
        <v>3</v>
      </c>
      <c r="F35" s="3">
        <v>7723</v>
      </c>
      <c r="G35" s="3">
        <v>1</v>
      </c>
      <c r="H35" s="3" t="s">
        <v>435</v>
      </c>
      <c r="I35" s="85">
        <v>-3.3221936589545802</v>
      </c>
      <c r="J35" s="90">
        <v>8.9539999999999997E-4</v>
      </c>
      <c r="K35" s="3" t="s">
        <v>437</v>
      </c>
      <c r="L35" s="85">
        <v>3.2506415739948702</v>
      </c>
      <c r="M35" s="89">
        <v>1.1529999999999999E-3</v>
      </c>
      <c r="N35" s="3" t="s">
        <v>436</v>
      </c>
      <c r="O35" s="86">
        <v>6.7545839210155195E-2</v>
      </c>
      <c r="P35" s="88">
        <v>0.94610000000000005</v>
      </c>
    </row>
    <row r="36" spans="1:16" x14ac:dyDescent="0.3">
      <c r="A36" s="25" t="s">
        <v>438</v>
      </c>
      <c r="B36" s="3">
        <v>8236</v>
      </c>
      <c r="C36" s="3">
        <v>2</v>
      </c>
      <c r="D36" s="3">
        <v>683</v>
      </c>
      <c r="E36" s="3">
        <v>3</v>
      </c>
      <c r="F36" s="3">
        <v>7721</v>
      </c>
      <c r="G36" s="3">
        <v>3</v>
      </c>
      <c r="H36" s="3" t="s">
        <v>439</v>
      </c>
      <c r="I36" s="85">
        <v>-3.2647691939727301</v>
      </c>
      <c r="J36" s="89">
        <v>1.0950000000000001E-3</v>
      </c>
      <c r="K36" s="3" t="s">
        <v>441</v>
      </c>
      <c r="L36" s="85">
        <v>3.3134425518064399</v>
      </c>
      <c r="M36" s="3">
        <v>9.2199999999999997E-4</v>
      </c>
      <c r="N36" s="3" t="s">
        <v>440</v>
      </c>
      <c r="O36" s="88">
        <v>0.31468914185639202</v>
      </c>
      <c r="P36" s="3">
        <v>0.753</v>
      </c>
    </row>
    <row r="37" spans="1:16" x14ac:dyDescent="0.3">
      <c r="A37" s="25" t="s">
        <v>442</v>
      </c>
      <c r="B37" s="3">
        <v>8233</v>
      </c>
      <c r="C37" s="3">
        <v>5</v>
      </c>
      <c r="D37" s="3">
        <v>682</v>
      </c>
      <c r="E37" s="3">
        <v>4</v>
      </c>
      <c r="F37" s="3">
        <v>7720</v>
      </c>
      <c r="G37" s="3">
        <v>4</v>
      </c>
      <c r="H37" s="3" t="s">
        <v>443</v>
      </c>
      <c r="I37" s="85">
        <v>-3.39972527472528</v>
      </c>
      <c r="J37" s="90">
        <v>6.7409999999999996E-4</v>
      </c>
      <c r="K37" s="3" t="s">
        <v>445</v>
      </c>
      <c r="L37" s="85">
        <v>3.4816561072638899</v>
      </c>
      <c r="M37" s="3">
        <v>4.973E-4</v>
      </c>
      <c r="N37" s="3" t="s">
        <v>444</v>
      </c>
      <c r="O37" s="88">
        <v>-0.40425215581326202</v>
      </c>
      <c r="P37" s="3">
        <v>0.68600000000000005</v>
      </c>
    </row>
    <row r="38" spans="1:16" x14ac:dyDescent="0.3">
      <c r="A38" s="25" t="s">
        <v>55</v>
      </c>
      <c r="B38" s="3">
        <v>4757</v>
      </c>
      <c r="C38" s="3">
        <v>20</v>
      </c>
      <c r="D38" s="3">
        <v>351</v>
      </c>
      <c r="E38" s="3">
        <v>1</v>
      </c>
      <c r="F38" s="3">
        <v>4811</v>
      </c>
      <c r="G38" s="3">
        <v>47</v>
      </c>
      <c r="H38" s="3" t="s">
        <v>446</v>
      </c>
      <c r="I38" s="85">
        <v>1.29585798816568</v>
      </c>
      <c r="J38" s="88">
        <v>0.1948</v>
      </c>
      <c r="K38" s="3" t="s">
        <v>448</v>
      </c>
      <c r="L38" s="88">
        <v>-0.43281402142161601</v>
      </c>
      <c r="M38" s="3">
        <v>0.66500000000000004</v>
      </c>
      <c r="N38" s="3" t="s">
        <v>447</v>
      </c>
      <c r="O38" s="85">
        <v>3.3736059479553901</v>
      </c>
      <c r="P38" s="3">
        <v>7.4100000000000001E-4</v>
      </c>
    </row>
  </sheetData>
  <mergeCells count="21">
    <mergeCell ref="N3:P3"/>
    <mergeCell ref="A13:A14"/>
    <mergeCell ref="B13:C13"/>
    <mergeCell ref="D13:E13"/>
    <mergeCell ref="F13:G13"/>
    <mergeCell ref="H13:J13"/>
    <mergeCell ref="K13:M13"/>
    <mergeCell ref="N13:P13"/>
    <mergeCell ref="A3:A4"/>
    <mergeCell ref="B3:C3"/>
    <mergeCell ref="D3:E3"/>
    <mergeCell ref="F3:G3"/>
    <mergeCell ref="H3:J3"/>
    <mergeCell ref="K3:M3"/>
    <mergeCell ref="N23:P23"/>
    <mergeCell ref="A23:A24"/>
    <mergeCell ref="B23:C23"/>
    <mergeCell ref="D23:E23"/>
    <mergeCell ref="F23:G23"/>
    <mergeCell ref="H23:J23"/>
    <mergeCell ref="K23:M2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5"/>
  <sheetViews>
    <sheetView zoomScale="125" workbookViewId="0"/>
  </sheetViews>
  <sheetFormatPr defaultColWidth="10.796875" defaultRowHeight="14.4" x14ac:dyDescent="0.3"/>
  <cols>
    <col min="1" max="6" width="10.796875" style="5"/>
    <col min="7" max="7" width="17.796875" style="5" bestFit="1" customWidth="1"/>
    <col min="8" max="8" width="10.796875" style="6"/>
    <col min="9" max="9" width="10.796875" style="5"/>
    <col min="10" max="10" width="10.796875" style="6"/>
    <col min="11" max="16384" width="10.796875" style="5"/>
  </cols>
  <sheetData>
    <row r="1" spans="1:12" s="21" customFormat="1" x14ac:dyDescent="0.3">
      <c r="A1" s="111" t="s">
        <v>646</v>
      </c>
      <c r="H1" s="29"/>
      <c r="J1" s="29"/>
    </row>
    <row r="2" spans="1:12" ht="18" customHeight="1" x14ac:dyDescent="0.3">
      <c r="A2" s="143"/>
      <c r="B2" s="143"/>
      <c r="C2" s="118" t="s">
        <v>26</v>
      </c>
      <c r="D2" s="118"/>
      <c r="E2" s="118"/>
      <c r="F2" s="118"/>
      <c r="G2" s="118"/>
      <c r="H2" s="118"/>
      <c r="I2" s="118"/>
      <c r="J2" s="118" t="s">
        <v>27</v>
      </c>
      <c r="K2" s="118"/>
      <c r="L2" s="27"/>
    </row>
    <row r="3" spans="1:12" ht="18" customHeight="1" x14ac:dyDescent="0.3">
      <c r="A3" s="144"/>
      <c r="B3" s="144"/>
      <c r="C3" s="119" t="s">
        <v>62</v>
      </c>
      <c r="D3" s="119"/>
      <c r="E3" s="119" t="s">
        <v>63</v>
      </c>
      <c r="F3" s="119"/>
      <c r="G3" s="119" t="s">
        <v>639</v>
      </c>
      <c r="H3" s="145" t="s">
        <v>29</v>
      </c>
      <c r="I3" s="119" t="s">
        <v>30</v>
      </c>
      <c r="J3" s="145" t="s">
        <v>29</v>
      </c>
      <c r="K3" s="119" t="s">
        <v>30</v>
      </c>
      <c r="L3" s="28"/>
    </row>
    <row r="4" spans="1:12" ht="18" customHeight="1" x14ac:dyDescent="0.3">
      <c r="A4" s="144"/>
      <c r="B4" s="144"/>
      <c r="C4" s="8" t="s">
        <v>31</v>
      </c>
      <c r="D4" s="8" t="s">
        <v>32</v>
      </c>
      <c r="E4" s="8" t="s">
        <v>31</v>
      </c>
      <c r="F4" s="8" t="s">
        <v>32</v>
      </c>
      <c r="G4" s="119"/>
      <c r="H4" s="145"/>
      <c r="I4" s="119"/>
      <c r="J4" s="145"/>
      <c r="K4" s="119"/>
      <c r="L4" s="28"/>
    </row>
    <row r="5" spans="1:12" ht="18" customHeight="1" x14ac:dyDescent="0.3">
      <c r="A5" s="113" t="s">
        <v>17</v>
      </c>
      <c r="B5" s="31" t="s">
        <v>33</v>
      </c>
      <c r="C5" s="31">
        <v>8185</v>
      </c>
      <c r="D5" s="31">
        <v>53</v>
      </c>
      <c r="E5" s="31">
        <v>8308</v>
      </c>
      <c r="F5" s="31">
        <v>102</v>
      </c>
      <c r="G5" s="31" t="s">
        <v>144</v>
      </c>
      <c r="H5" s="31">
        <v>4.47</v>
      </c>
      <c r="I5" s="32">
        <v>7.9999999999999996E-6</v>
      </c>
      <c r="J5" s="114">
        <v>8.8800000000000008</v>
      </c>
      <c r="K5" s="115">
        <v>6.9599999999999999E-19</v>
      </c>
      <c r="L5" s="28"/>
    </row>
    <row r="6" spans="1:12" ht="18" customHeight="1" x14ac:dyDescent="0.3">
      <c r="A6" s="113"/>
      <c r="B6" s="31" t="s">
        <v>34</v>
      </c>
      <c r="C6" s="31">
        <v>206765</v>
      </c>
      <c r="D6" s="31">
        <v>2670</v>
      </c>
      <c r="E6" s="31">
        <v>17627</v>
      </c>
      <c r="F6" s="31">
        <v>331</v>
      </c>
      <c r="G6" s="31" t="s">
        <v>145</v>
      </c>
      <c r="H6" s="31">
        <v>7.71</v>
      </c>
      <c r="I6" s="32">
        <v>1.2900000000000001E-14</v>
      </c>
      <c r="J6" s="114"/>
      <c r="K6" s="115"/>
      <c r="L6" s="28"/>
    </row>
    <row r="7" spans="1:12" ht="18" customHeight="1" x14ac:dyDescent="0.3">
      <c r="A7" s="113" t="s">
        <v>39</v>
      </c>
      <c r="B7" s="31" t="s">
        <v>33</v>
      </c>
      <c r="C7" s="31">
        <v>8193</v>
      </c>
      <c r="D7" s="31">
        <v>45</v>
      </c>
      <c r="E7" s="31">
        <v>8357</v>
      </c>
      <c r="F7" s="31">
        <v>53</v>
      </c>
      <c r="G7" s="31" t="s">
        <v>146</v>
      </c>
      <c r="H7" s="42">
        <v>0.95</v>
      </c>
      <c r="I7" s="31">
        <v>0.34300000000000003</v>
      </c>
      <c r="J7" s="114">
        <v>4.37</v>
      </c>
      <c r="K7" s="115">
        <v>1.22E-5</v>
      </c>
      <c r="L7" s="28"/>
    </row>
    <row r="8" spans="1:12" ht="18" customHeight="1" x14ac:dyDescent="0.3">
      <c r="A8" s="113"/>
      <c r="B8" s="31" t="s">
        <v>34</v>
      </c>
      <c r="C8" s="31">
        <v>207805</v>
      </c>
      <c r="D8" s="31">
        <v>1630</v>
      </c>
      <c r="E8" s="31">
        <v>17771</v>
      </c>
      <c r="F8" s="31">
        <v>187</v>
      </c>
      <c r="G8" s="31" t="s">
        <v>147</v>
      </c>
      <c r="H8" s="31">
        <v>4.3899999999999997</v>
      </c>
      <c r="I8" s="32">
        <v>1.13E-5</v>
      </c>
      <c r="J8" s="114"/>
      <c r="K8" s="115"/>
      <c r="L8" s="28"/>
    </row>
    <row r="9" spans="1:12" ht="18" customHeight="1" x14ac:dyDescent="0.3">
      <c r="A9" s="113" t="s">
        <v>148</v>
      </c>
      <c r="B9" s="31" t="s">
        <v>33</v>
      </c>
      <c r="C9" s="31">
        <v>8203</v>
      </c>
      <c r="D9" s="31">
        <v>35</v>
      </c>
      <c r="E9" s="31">
        <v>8347</v>
      </c>
      <c r="F9" s="31">
        <v>63</v>
      </c>
      <c r="G9" s="31" t="s">
        <v>149</v>
      </c>
      <c r="H9" s="40">
        <v>2.5</v>
      </c>
      <c r="I9" s="31">
        <v>1.23E-2</v>
      </c>
      <c r="J9" s="114">
        <v>4.2699999999999996</v>
      </c>
      <c r="K9" s="115">
        <v>1.9599999999999999E-5</v>
      </c>
      <c r="L9" s="28"/>
    </row>
    <row r="10" spans="1:12" ht="18" customHeight="1" x14ac:dyDescent="0.3">
      <c r="A10" s="113"/>
      <c r="B10" s="31" t="s">
        <v>34</v>
      </c>
      <c r="C10" s="31">
        <v>207114</v>
      </c>
      <c r="D10" s="31">
        <v>2321</v>
      </c>
      <c r="E10" s="31">
        <v>17719</v>
      </c>
      <c r="F10" s="31">
        <v>239</v>
      </c>
      <c r="G10" s="31" t="s">
        <v>50</v>
      </c>
      <c r="H10" s="31">
        <v>3.54</v>
      </c>
      <c r="I10" s="31">
        <v>4.0200000000000001E-4</v>
      </c>
      <c r="J10" s="114"/>
      <c r="K10" s="115"/>
      <c r="L10" s="28"/>
    </row>
    <row r="11" spans="1:12" ht="18" customHeight="1" x14ac:dyDescent="0.3">
      <c r="A11" s="113" t="s">
        <v>150</v>
      </c>
      <c r="B11" s="31" t="s">
        <v>33</v>
      </c>
      <c r="C11" s="31">
        <v>8164</v>
      </c>
      <c r="D11" s="31">
        <v>74</v>
      </c>
      <c r="E11" s="31">
        <v>8372</v>
      </c>
      <c r="F11" s="31">
        <v>38</v>
      </c>
      <c r="G11" s="31" t="s">
        <v>151</v>
      </c>
      <c r="H11" s="31">
        <v>-3.58</v>
      </c>
      <c r="I11" s="31">
        <v>3.4900000000000003E-4</v>
      </c>
      <c r="J11" s="114">
        <v>-4.17</v>
      </c>
      <c r="K11" s="115">
        <v>3.0000000000000001E-5</v>
      </c>
      <c r="L11" s="28"/>
    </row>
    <row r="12" spans="1:12" ht="18" customHeight="1" x14ac:dyDescent="0.3">
      <c r="A12" s="113"/>
      <c r="B12" s="31" t="s">
        <v>34</v>
      </c>
      <c r="C12" s="31">
        <v>204827</v>
      </c>
      <c r="D12" s="31">
        <v>4608</v>
      </c>
      <c r="E12" s="31">
        <v>17616</v>
      </c>
      <c r="F12" s="31">
        <v>342</v>
      </c>
      <c r="G12" s="31" t="s">
        <v>152</v>
      </c>
      <c r="H12" s="31">
        <v>-2.93</v>
      </c>
      <c r="I12" s="31">
        <v>3.4399999999999999E-3</v>
      </c>
      <c r="J12" s="114"/>
      <c r="K12" s="115"/>
      <c r="L12" s="28"/>
    </row>
    <row r="13" spans="1:12" ht="18" customHeight="1" x14ac:dyDescent="0.3">
      <c r="A13" s="113" t="s">
        <v>153</v>
      </c>
      <c r="B13" s="31" t="s">
        <v>33</v>
      </c>
      <c r="C13" s="31">
        <v>8208</v>
      </c>
      <c r="D13" s="31">
        <v>30</v>
      </c>
      <c r="E13" s="31">
        <v>8361</v>
      </c>
      <c r="F13" s="31">
        <v>49</v>
      </c>
      <c r="G13" s="31" t="s">
        <v>154</v>
      </c>
      <c r="H13" s="31">
        <v>1.87</v>
      </c>
      <c r="I13" s="31">
        <v>6.2100000000000002E-2</v>
      </c>
      <c r="J13" s="114">
        <v>4.03</v>
      </c>
      <c r="K13" s="115">
        <v>5.5399999999999998E-5</v>
      </c>
      <c r="L13" s="28"/>
    </row>
    <row r="14" spans="1:12" ht="18" customHeight="1" x14ac:dyDescent="0.3">
      <c r="A14" s="113"/>
      <c r="B14" s="31" t="s">
        <v>34</v>
      </c>
      <c r="C14" s="31">
        <v>208540</v>
      </c>
      <c r="D14" s="31">
        <v>895</v>
      </c>
      <c r="E14" s="31">
        <v>17853</v>
      </c>
      <c r="F14" s="31">
        <v>105</v>
      </c>
      <c r="G14" s="31" t="s">
        <v>155</v>
      </c>
      <c r="H14" s="31">
        <v>3.58</v>
      </c>
      <c r="I14" s="31">
        <v>3.48E-4</v>
      </c>
      <c r="J14" s="114"/>
      <c r="K14" s="115"/>
      <c r="L14" s="28"/>
    </row>
    <row r="15" spans="1:12" ht="18" customHeight="1" x14ac:dyDescent="0.3">
      <c r="A15" s="30" t="s">
        <v>156</v>
      </c>
      <c r="B15" s="31" t="s">
        <v>34</v>
      </c>
      <c r="C15" s="31">
        <v>208936</v>
      </c>
      <c r="D15" s="31">
        <v>499</v>
      </c>
      <c r="E15" s="31">
        <v>17892</v>
      </c>
      <c r="F15" s="31">
        <v>66</v>
      </c>
      <c r="G15" s="31" t="s">
        <v>157</v>
      </c>
      <c r="H15" s="31">
        <v>3.92</v>
      </c>
      <c r="I15" s="32">
        <v>8.7800000000000006E-5</v>
      </c>
      <c r="J15" s="31">
        <v>3.92</v>
      </c>
      <c r="K15" s="32">
        <v>8.7999999999999998E-5</v>
      </c>
      <c r="L15" s="28"/>
    </row>
    <row r="16" spans="1:12" ht="18" customHeight="1" x14ac:dyDescent="0.3">
      <c r="A16" s="113" t="s">
        <v>158</v>
      </c>
      <c r="B16" s="31" t="s">
        <v>33</v>
      </c>
      <c r="C16" s="31">
        <v>8206</v>
      </c>
      <c r="D16" s="31">
        <v>32</v>
      </c>
      <c r="E16" s="31">
        <v>8384</v>
      </c>
      <c r="F16" s="31">
        <v>26</v>
      </c>
      <c r="G16" s="31" t="s">
        <v>159</v>
      </c>
      <c r="H16" s="31">
        <v>-1.37</v>
      </c>
      <c r="I16" s="31">
        <v>0.17100000000000001</v>
      </c>
      <c r="J16" s="114">
        <v>-3.87</v>
      </c>
      <c r="K16" s="146">
        <v>1.0856E-4</v>
      </c>
      <c r="L16" s="28"/>
    </row>
    <row r="17" spans="1:12" ht="18" customHeight="1" x14ac:dyDescent="0.3">
      <c r="A17" s="113"/>
      <c r="B17" s="31" t="s">
        <v>34</v>
      </c>
      <c r="C17" s="31">
        <v>208430</v>
      </c>
      <c r="D17" s="31">
        <v>1005</v>
      </c>
      <c r="E17" s="31">
        <v>17892</v>
      </c>
      <c r="F17" s="31">
        <v>66</v>
      </c>
      <c r="G17" s="31" t="s">
        <v>160</v>
      </c>
      <c r="H17" s="31">
        <v>-3.63</v>
      </c>
      <c r="I17" s="31">
        <v>2.7999999999999998E-4</v>
      </c>
      <c r="J17" s="114"/>
      <c r="K17" s="146"/>
      <c r="L17" s="28"/>
    </row>
    <row r="18" spans="1:12" ht="18" customHeight="1" x14ac:dyDescent="0.3">
      <c r="A18" s="113" t="s">
        <v>161</v>
      </c>
      <c r="B18" s="31" t="s">
        <v>33</v>
      </c>
      <c r="C18" s="31">
        <v>3456</v>
      </c>
      <c r="D18" s="31">
        <v>5</v>
      </c>
      <c r="E18" s="31">
        <v>3190</v>
      </c>
      <c r="F18" s="31">
        <v>10</v>
      </c>
      <c r="G18" s="31" t="s">
        <v>162</v>
      </c>
      <c r="H18" s="31">
        <v>1.46</v>
      </c>
      <c r="I18" s="31">
        <v>0.14499999999999999</v>
      </c>
      <c r="J18" s="114">
        <v>3.86</v>
      </c>
      <c r="K18" s="146">
        <v>1.1375E-4</v>
      </c>
      <c r="L18" s="28"/>
    </row>
    <row r="19" spans="1:12" ht="18" customHeight="1" x14ac:dyDescent="0.3">
      <c r="A19" s="113"/>
      <c r="B19" s="31" t="s">
        <v>34</v>
      </c>
      <c r="C19" s="31">
        <v>208832</v>
      </c>
      <c r="D19" s="31">
        <v>603</v>
      </c>
      <c r="E19" s="31">
        <v>17887</v>
      </c>
      <c r="F19" s="31">
        <v>71</v>
      </c>
      <c r="G19" s="31" t="s">
        <v>163</v>
      </c>
      <c r="H19" s="31">
        <v>3.58</v>
      </c>
      <c r="I19" s="31">
        <v>3.4400000000000001E-4</v>
      </c>
      <c r="J19" s="114"/>
      <c r="K19" s="146"/>
      <c r="L19" s="28"/>
    </row>
    <row r="20" spans="1:12" ht="18" customHeight="1" x14ac:dyDescent="0.3">
      <c r="A20" s="113" t="s">
        <v>164</v>
      </c>
      <c r="B20" s="31" t="s">
        <v>33</v>
      </c>
      <c r="C20" s="31">
        <v>8161</v>
      </c>
      <c r="D20" s="31">
        <v>77</v>
      </c>
      <c r="E20" s="31">
        <v>8314</v>
      </c>
      <c r="F20" s="31">
        <v>96</v>
      </c>
      <c r="G20" s="31" t="s">
        <v>165</v>
      </c>
      <c r="H20" s="31">
        <v>1.31</v>
      </c>
      <c r="I20" s="31">
        <v>0.191</v>
      </c>
      <c r="J20" s="114">
        <v>3.79</v>
      </c>
      <c r="K20" s="114">
        <v>1.4903E-4</v>
      </c>
      <c r="L20" s="28"/>
    </row>
    <row r="21" spans="1:12" ht="18" customHeight="1" x14ac:dyDescent="0.3">
      <c r="A21" s="113"/>
      <c r="B21" s="31" t="s">
        <v>34</v>
      </c>
      <c r="C21" s="31">
        <v>206340</v>
      </c>
      <c r="D21" s="31">
        <v>3095</v>
      </c>
      <c r="E21" s="31">
        <v>17645</v>
      </c>
      <c r="F21" s="31">
        <v>313</v>
      </c>
      <c r="G21" s="31" t="s">
        <v>166</v>
      </c>
      <c r="H21" s="31">
        <v>3.58</v>
      </c>
      <c r="I21" s="31">
        <v>3.4600000000000001E-4</v>
      </c>
      <c r="J21" s="114"/>
      <c r="K21" s="114"/>
      <c r="L21" s="28"/>
    </row>
    <row r="22" spans="1:12" ht="18" customHeight="1" x14ac:dyDescent="0.3">
      <c r="A22" s="113" t="s">
        <v>41</v>
      </c>
      <c r="B22" s="31" t="s">
        <v>33</v>
      </c>
      <c r="C22" s="31">
        <v>8199</v>
      </c>
      <c r="D22" s="31">
        <v>39</v>
      </c>
      <c r="E22" s="31">
        <v>8390</v>
      </c>
      <c r="F22" s="31">
        <v>20</v>
      </c>
      <c r="G22" s="31" t="s">
        <v>167</v>
      </c>
      <c r="H22" s="31">
        <v>-2.48</v>
      </c>
      <c r="I22" s="31">
        <v>1.3299999999999999E-2</v>
      </c>
      <c r="J22" s="114">
        <v>-3.77</v>
      </c>
      <c r="K22" s="146">
        <v>1.6322999999999999E-4</v>
      </c>
      <c r="L22" s="28"/>
    </row>
    <row r="23" spans="1:12" ht="18" customHeight="1" x14ac:dyDescent="0.3">
      <c r="A23" s="113"/>
      <c r="B23" s="31" t="s">
        <v>34</v>
      </c>
      <c r="C23" s="31">
        <v>208556</v>
      </c>
      <c r="D23" s="31">
        <v>879</v>
      </c>
      <c r="E23" s="31">
        <v>17902</v>
      </c>
      <c r="F23" s="31">
        <v>56</v>
      </c>
      <c r="G23" s="31" t="s">
        <v>168</v>
      </c>
      <c r="H23" s="40">
        <v>-3</v>
      </c>
      <c r="I23" s="31">
        <v>2.7000000000000001E-3</v>
      </c>
      <c r="J23" s="114"/>
      <c r="K23" s="146"/>
      <c r="L23" s="28"/>
    </row>
    <row r="24" spans="1:12" ht="18" customHeight="1" x14ac:dyDescent="0.3">
      <c r="A24" s="113" t="s">
        <v>169</v>
      </c>
      <c r="B24" s="31" t="s">
        <v>33</v>
      </c>
      <c r="C24" s="31">
        <v>8224</v>
      </c>
      <c r="D24" s="31">
        <v>14</v>
      </c>
      <c r="E24" s="31">
        <v>8388</v>
      </c>
      <c r="F24" s="31">
        <v>22</v>
      </c>
      <c r="G24" s="31" t="s">
        <v>170</v>
      </c>
      <c r="H24" s="31">
        <v>1.65</v>
      </c>
      <c r="I24" s="31">
        <v>9.9299999999999999E-2</v>
      </c>
      <c r="J24" s="114">
        <v>3.72</v>
      </c>
      <c r="K24" s="146">
        <v>2.0181999999999999E-4</v>
      </c>
      <c r="L24" s="28"/>
    </row>
    <row r="25" spans="1:12" ht="18" customHeight="1" x14ac:dyDescent="0.3">
      <c r="A25" s="113"/>
      <c r="B25" s="31" t="s">
        <v>34</v>
      </c>
      <c r="C25" s="31">
        <v>209052</v>
      </c>
      <c r="D25" s="31">
        <v>383</v>
      </c>
      <c r="E25" s="31">
        <v>17904</v>
      </c>
      <c r="F25" s="31">
        <v>54</v>
      </c>
      <c r="G25" s="31" t="s">
        <v>171</v>
      </c>
      <c r="H25" s="31">
        <v>3.33</v>
      </c>
      <c r="I25" s="31">
        <v>8.6399999999999997E-4</v>
      </c>
      <c r="J25" s="114"/>
      <c r="K25" s="146"/>
      <c r="L25" s="28"/>
    </row>
    <row r="26" spans="1:12" ht="18" customHeight="1" x14ac:dyDescent="0.3">
      <c r="A26" s="113" t="s">
        <v>52</v>
      </c>
      <c r="B26" s="31" t="s">
        <v>33</v>
      </c>
      <c r="C26" s="31">
        <v>8154</v>
      </c>
      <c r="D26" s="31">
        <v>84</v>
      </c>
      <c r="E26" s="31">
        <v>8334</v>
      </c>
      <c r="F26" s="31">
        <v>76</v>
      </c>
      <c r="G26" s="31" t="s">
        <v>172</v>
      </c>
      <c r="H26" s="31">
        <v>-0.06</v>
      </c>
      <c r="I26" s="31">
        <v>0.95199999999999996</v>
      </c>
      <c r="J26" s="114">
        <v>-3.59</v>
      </c>
      <c r="K26" s="114">
        <v>3.3101000000000002E-4</v>
      </c>
      <c r="L26" s="28"/>
    </row>
    <row r="27" spans="1:12" ht="18" customHeight="1" x14ac:dyDescent="0.3">
      <c r="A27" s="113"/>
      <c r="B27" s="31" t="s">
        <v>34</v>
      </c>
      <c r="C27" s="31">
        <v>207396</v>
      </c>
      <c r="D27" s="31">
        <v>2039</v>
      </c>
      <c r="E27" s="31">
        <v>17835</v>
      </c>
      <c r="F27" s="31">
        <v>123</v>
      </c>
      <c r="G27" s="31" t="s">
        <v>173</v>
      </c>
      <c r="H27" s="31">
        <v>-3.94</v>
      </c>
      <c r="I27" s="32">
        <v>8.0599999999999994E-5</v>
      </c>
      <c r="J27" s="114"/>
      <c r="K27" s="114"/>
      <c r="L27" s="28"/>
    </row>
    <row r="28" spans="1:12" ht="18" customHeight="1" x14ac:dyDescent="0.3">
      <c r="A28" s="113" t="s">
        <v>174</v>
      </c>
      <c r="B28" s="31" t="s">
        <v>33</v>
      </c>
      <c r="C28" s="31">
        <v>8182</v>
      </c>
      <c r="D28" s="31">
        <v>56</v>
      </c>
      <c r="E28" s="31">
        <v>8371</v>
      </c>
      <c r="F28" s="31">
        <v>39</v>
      </c>
      <c r="G28" s="31" t="s">
        <v>175</v>
      </c>
      <c r="H28" s="31">
        <v>-2.19</v>
      </c>
      <c r="I28" s="31">
        <v>2.8799999999999999E-2</v>
      </c>
      <c r="J28" s="114">
        <v>-3.59</v>
      </c>
      <c r="K28" s="146">
        <v>3.3571000000000002E-4</v>
      </c>
      <c r="L28" s="28"/>
    </row>
    <row r="29" spans="1:12" ht="18" customHeight="1" x14ac:dyDescent="0.3">
      <c r="A29" s="113"/>
      <c r="B29" s="31" t="s">
        <v>34</v>
      </c>
      <c r="C29" s="31">
        <v>208202</v>
      </c>
      <c r="D29" s="31">
        <v>1233</v>
      </c>
      <c r="E29" s="31">
        <v>17873</v>
      </c>
      <c r="F29" s="31">
        <v>85</v>
      </c>
      <c r="G29" s="31" t="s">
        <v>176</v>
      </c>
      <c r="H29" s="31">
        <v>-2.93</v>
      </c>
      <c r="I29" s="31">
        <v>3.3600000000000001E-3</v>
      </c>
      <c r="J29" s="114"/>
      <c r="K29" s="146"/>
      <c r="L29" s="28"/>
    </row>
    <row r="30" spans="1:12" ht="18" customHeight="1" x14ac:dyDescent="0.3">
      <c r="A30" s="113" t="s">
        <v>177</v>
      </c>
      <c r="B30" s="31" t="s">
        <v>33</v>
      </c>
      <c r="C30" s="31">
        <v>8212</v>
      </c>
      <c r="D30" s="31">
        <v>26</v>
      </c>
      <c r="E30" s="31">
        <v>8387</v>
      </c>
      <c r="F30" s="31">
        <v>23</v>
      </c>
      <c r="G30" s="31" t="s">
        <v>178</v>
      </c>
      <c r="H30" s="31">
        <v>-0.41</v>
      </c>
      <c r="I30" s="31">
        <v>0.68500000000000005</v>
      </c>
      <c r="J30" s="114">
        <v>3.56</v>
      </c>
      <c r="K30" s="146">
        <v>3.6530999999999998E-4</v>
      </c>
      <c r="L30" s="28"/>
    </row>
    <row r="31" spans="1:12" ht="18" customHeight="1" x14ac:dyDescent="0.3">
      <c r="A31" s="113"/>
      <c r="B31" s="31" t="s">
        <v>34</v>
      </c>
      <c r="C31" s="31">
        <v>208894</v>
      </c>
      <c r="D31" s="31">
        <v>541</v>
      </c>
      <c r="E31" s="31">
        <v>17892</v>
      </c>
      <c r="F31" s="31">
        <v>66</v>
      </c>
      <c r="G31" s="31" t="s">
        <v>179</v>
      </c>
      <c r="H31" s="31">
        <v>4.13</v>
      </c>
      <c r="I31" s="32">
        <v>3.5599999999999998E-5</v>
      </c>
      <c r="J31" s="114"/>
      <c r="K31" s="146"/>
      <c r="L31" s="28"/>
    </row>
    <row r="32" spans="1:12" ht="18" customHeight="1" x14ac:dyDescent="0.3">
      <c r="A32" s="113" t="s">
        <v>40</v>
      </c>
      <c r="B32" s="31" t="s">
        <v>33</v>
      </c>
      <c r="C32" s="31">
        <v>8220</v>
      </c>
      <c r="D32" s="31">
        <v>18</v>
      </c>
      <c r="E32" s="31">
        <v>8370</v>
      </c>
      <c r="F32" s="31">
        <v>40</v>
      </c>
      <c r="G32" s="31" t="s">
        <v>180</v>
      </c>
      <c r="H32" s="40">
        <v>2.9</v>
      </c>
      <c r="I32" s="31">
        <v>3.7399999999999998E-3</v>
      </c>
      <c r="J32" s="114">
        <v>3.51</v>
      </c>
      <c r="K32" s="146">
        <v>4.4116000000000001E-4</v>
      </c>
      <c r="L32" s="28"/>
    </row>
    <row r="33" spans="1:12" ht="18" customHeight="1" x14ac:dyDescent="0.3">
      <c r="A33" s="113"/>
      <c r="B33" s="31" t="s">
        <v>34</v>
      </c>
      <c r="C33" s="31">
        <v>208898</v>
      </c>
      <c r="D33" s="31">
        <v>537</v>
      </c>
      <c r="E33" s="31">
        <v>17899</v>
      </c>
      <c r="F33" s="31">
        <v>59</v>
      </c>
      <c r="G33" s="31" t="s">
        <v>181</v>
      </c>
      <c r="H33" s="31">
        <v>2.52</v>
      </c>
      <c r="I33" s="31">
        <v>1.1900000000000001E-2</v>
      </c>
      <c r="J33" s="114"/>
      <c r="K33" s="146"/>
      <c r="L33" s="28"/>
    </row>
    <row r="34" spans="1:12" ht="18" customHeight="1" x14ac:dyDescent="0.3">
      <c r="A34" s="113" t="s">
        <v>182</v>
      </c>
      <c r="B34" s="31" t="s">
        <v>33</v>
      </c>
      <c r="C34" s="31">
        <v>8191</v>
      </c>
      <c r="D34" s="31">
        <v>47</v>
      </c>
      <c r="E34" s="31">
        <v>8376</v>
      </c>
      <c r="F34" s="31">
        <v>34</v>
      </c>
      <c r="G34" s="31" t="s">
        <v>183</v>
      </c>
      <c r="H34" s="31">
        <v>-1.63</v>
      </c>
      <c r="I34" s="31">
        <v>0.10299999999999999</v>
      </c>
      <c r="J34" s="114">
        <v>-3.48</v>
      </c>
      <c r="K34" s="146">
        <v>4.9366000000000004E-4</v>
      </c>
      <c r="L34" s="28"/>
    </row>
    <row r="35" spans="1:12" ht="18" customHeight="1" x14ac:dyDescent="0.3">
      <c r="A35" s="113"/>
      <c r="B35" s="31" t="s">
        <v>34</v>
      </c>
      <c r="C35" s="31">
        <v>208310</v>
      </c>
      <c r="D35" s="31">
        <v>1125</v>
      </c>
      <c r="E35" s="31">
        <v>17888</v>
      </c>
      <c r="F35" s="31">
        <v>70</v>
      </c>
      <c r="G35" s="31" t="s">
        <v>184</v>
      </c>
      <c r="H35" s="31">
        <v>-3.08</v>
      </c>
      <c r="I35" s="31">
        <v>2.0400000000000001E-3</v>
      </c>
      <c r="J35" s="114"/>
      <c r="K35" s="146"/>
      <c r="L35" s="28"/>
    </row>
    <row r="36" spans="1:12" ht="18" customHeight="1" x14ac:dyDescent="0.3">
      <c r="A36" s="113" t="s">
        <v>185</v>
      </c>
      <c r="B36" s="31" t="s">
        <v>33</v>
      </c>
      <c r="C36" s="31">
        <v>8216</v>
      </c>
      <c r="D36" s="31">
        <v>22</v>
      </c>
      <c r="E36" s="31">
        <v>8402</v>
      </c>
      <c r="F36" s="31">
        <v>8</v>
      </c>
      <c r="G36" s="31" t="s">
        <v>186</v>
      </c>
      <c r="H36" s="31">
        <v>-1.84</v>
      </c>
      <c r="I36" s="31">
        <v>6.6100000000000006E-2</v>
      </c>
      <c r="J36" s="114">
        <v>-3.44</v>
      </c>
      <c r="K36" s="146">
        <v>5.7693000000000002E-4</v>
      </c>
      <c r="L36" s="28"/>
    </row>
    <row r="37" spans="1:12" ht="18" customHeight="1" x14ac:dyDescent="0.3">
      <c r="A37" s="113"/>
      <c r="B37" s="31" t="s">
        <v>34</v>
      </c>
      <c r="C37" s="31">
        <v>209183</v>
      </c>
      <c r="D37" s="31">
        <v>252</v>
      </c>
      <c r="E37" s="31">
        <v>17947</v>
      </c>
      <c r="F37" s="31">
        <v>11</v>
      </c>
      <c r="G37" s="31" t="s">
        <v>187</v>
      </c>
      <c r="H37" s="31">
        <v>-2.94</v>
      </c>
      <c r="I37" s="31">
        <v>3.3E-3</v>
      </c>
      <c r="J37" s="114"/>
      <c r="K37" s="146"/>
      <c r="L37" s="28"/>
    </row>
    <row r="38" spans="1:12" ht="18" customHeight="1" x14ac:dyDescent="0.3">
      <c r="A38" s="113" t="s">
        <v>188</v>
      </c>
      <c r="B38" s="31" t="s">
        <v>33</v>
      </c>
      <c r="C38" s="31">
        <v>8223</v>
      </c>
      <c r="D38" s="31">
        <v>15</v>
      </c>
      <c r="E38" s="31">
        <v>8387</v>
      </c>
      <c r="F38" s="31">
        <v>23</v>
      </c>
      <c r="G38" s="31" t="s">
        <v>189</v>
      </c>
      <c r="H38" s="31">
        <v>1.39</v>
      </c>
      <c r="I38" s="31">
        <v>0.16300000000000001</v>
      </c>
      <c r="J38" s="114">
        <v>3.42</v>
      </c>
      <c r="K38" s="114">
        <v>6.3597999999999997E-4</v>
      </c>
      <c r="L38" s="28"/>
    </row>
    <row r="39" spans="1:12" ht="18" customHeight="1" x14ac:dyDescent="0.3">
      <c r="A39" s="113"/>
      <c r="B39" s="31" t="s">
        <v>34</v>
      </c>
      <c r="C39" s="31">
        <v>208699</v>
      </c>
      <c r="D39" s="31">
        <v>736</v>
      </c>
      <c r="E39" s="31">
        <v>17869</v>
      </c>
      <c r="F39" s="31">
        <v>89</v>
      </c>
      <c r="G39" s="31" t="s">
        <v>190</v>
      </c>
      <c r="H39" s="31">
        <v>3.12</v>
      </c>
      <c r="I39" s="31">
        <v>1.8E-3</v>
      </c>
      <c r="J39" s="114"/>
      <c r="K39" s="114"/>
      <c r="L39" s="28"/>
    </row>
    <row r="40" spans="1:12" ht="18" customHeight="1" x14ac:dyDescent="0.3">
      <c r="A40" s="113" t="s">
        <v>191</v>
      </c>
      <c r="B40" s="31" t="s">
        <v>33</v>
      </c>
      <c r="C40" s="31">
        <v>8226</v>
      </c>
      <c r="D40" s="31">
        <v>12</v>
      </c>
      <c r="E40" s="31">
        <v>8389</v>
      </c>
      <c r="F40" s="31">
        <v>21</v>
      </c>
      <c r="G40" s="31" t="s">
        <v>192</v>
      </c>
      <c r="H40" s="31">
        <v>1.79</v>
      </c>
      <c r="I40" s="31">
        <v>7.2900000000000006E-2</v>
      </c>
      <c r="J40" s="114">
        <v>3.4</v>
      </c>
      <c r="K40" s="114">
        <v>6.8298000000000002E-4</v>
      </c>
      <c r="L40" s="28"/>
    </row>
    <row r="41" spans="1:12" ht="18" customHeight="1" x14ac:dyDescent="0.3">
      <c r="A41" s="113"/>
      <c r="B41" s="31" t="s">
        <v>34</v>
      </c>
      <c r="C41" s="31">
        <v>208840</v>
      </c>
      <c r="D41" s="31">
        <v>595</v>
      </c>
      <c r="E41" s="31">
        <v>17887</v>
      </c>
      <c r="F41" s="31">
        <v>71</v>
      </c>
      <c r="G41" s="31" t="s">
        <v>193</v>
      </c>
      <c r="H41" s="31">
        <v>2.91</v>
      </c>
      <c r="I41" s="31">
        <v>3.62E-3</v>
      </c>
      <c r="J41" s="114"/>
      <c r="K41" s="114"/>
      <c r="L41" s="28"/>
    </row>
    <row r="42" spans="1:12" ht="18" customHeight="1" x14ac:dyDescent="0.3">
      <c r="A42" s="113" t="s">
        <v>194</v>
      </c>
      <c r="B42" s="31" t="s">
        <v>33</v>
      </c>
      <c r="C42" s="31">
        <v>8215</v>
      </c>
      <c r="D42" s="31">
        <v>23</v>
      </c>
      <c r="E42" s="31">
        <v>8381</v>
      </c>
      <c r="F42" s="31">
        <v>29</v>
      </c>
      <c r="G42" s="31" t="s">
        <v>195</v>
      </c>
      <c r="H42" s="31">
        <v>0.41</v>
      </c>
      <c r="I42" s="31">
        <v>0.67900000000000005</v>
      </c>
      <c r="J42" s="114">
        <v>3.39</v>
      </c>
      <c r="K42" s="146">
        <v>6.8829999999999998E-4</v>
      </c>
      <c r="L42" s="28"/>
    </row>
    <row r="43" spans="1:12" ht="18" customHeight="1" x14ac:dyDescent="0.3">
      <c r="A43" s="113"/>
      <c r="B43" s="31" t="s">
        <v>34</v>
      </c>
      <c r="C43" s="31">
        <v>208855</v>
      </c>
      <c r="D43" s="31">
        <v>580</v>
      </c>
      <c r="E43" s="31">
        <v>17883</v>
      </c>
      <c r="F43" s="31">
        <v>75</v>
      </c>
      <c r="G43" s="31" t="s">
        <v>196</v>
      </c>
      <c r="H43" s="31">
        <v>3.56</v>
      </c>
      <c r="I43" s="31">
        <v>3.7300000000000001E-4</v>
      </c>
      <c r="J43" s="114"/>
      <c r="K43" s="146"/>
      <c r="L43" s="28"/>
    </row>
    <row r="44" spans="1:12" ht="18" customHeight="1" x14ac:dyDescent="0.3">
      <c r="A44" s="113" t="s">
        <v>197</v>
      </c>
      <c r="B44" s="31" t="s">
        <v>33</v>
      </c>
      <c r="C44" s="31">
        <v>8232</v>
      </c>
      <c r="D44" s="31">
        <v>6</v>
      </c>
      <c r="E44" s="31">
        <v>8401</v>
      </c>
      <c r="F44" s="31">
        <v>9</v>
      </c>
      <c r="G44" s="31" t="s">
        <v>198</v>
      </c>
      <c r="H44" s="31">
        <v>0.43</v>
      </c>
      <c r="I44" s="31">
        <v>0.66700000000000004</v>
      </c>
      <c r="J44" s="114">
        <v>3.39</v>
      </c>
      <c r="K44" s="146">
        <v>6.9214999999999999E-4</v>
      </c>
      <c r="L44" s="28"/>
    </row>
    <row r="45" spans="1:12" ht="18" customHeight="1" x14ac:dyDescent="0.3">
      <c r="A45" s="113"/>
      <c r="B45" s="31" t="s">
        <v>34</v>
      </c>
      <c r="C45" s="31">
        <v>208830</v>
      </c>
      <c r="D45" s="31">
        <v>605</v>
      </c>
      <c r="E45" s="31">
        <v>17885</v>
      </c>
      <c r="F45" s="31">
        <v>73</v>
      </c>
      <c r="G45" s="31" t="s">
        <v>196</v>
      </c>
      <c r="H45" s="31">
        <v>3.55</v>
      </c>
      <c r="I45" s="31">
        <v>3.86E-4</v>
      </c>
      <c r="J45" s="114"/>
      <c r="K45" s="146"/>
      <c r="L45" s="28"/>
    </row>
    <row r="46" spans="1:12" ht="18" customHeight="1" x14ac:dyDescent="0.3">
      <c r="A46" s="113" t="s">
        <v>199</v>
      </c>
      <c r="B46" s="31" t="s">
        <v>33</v>
      </c>
      <c r="C46" s="31">
        <v>8169</v>
      </c>
      <c r="D46" s="31">
        <v>69</v>
      </c>
      <c r="E46" s="31">
        <v>8360</v>
      </c>
      <c r="F46" s="31">
        <v>50</v>
      </c>
      <c r="G46" s="31" t="s">
        <v>200</v>
      </c>
      <c r="H46" s="31">
        <v>-1.75</v>
      </c>
      <c r="I46" s="31">
        <v>8.0399999999999999E-2</v>
      </c>
      <c r="J46" s="114">
        <v>-3.38</v>
      </c>
      <c r="K46" s="146">
        <v>7.3065000000000001E-4</v>
      </c>
      <c r="L46" s="28"/>
    </row>
    <row r="47" spans="1:12" ht="18" customHeight="1" x14ac:dyDescent="0.3">
      <c r="A47" s="113"/>
      <c r="B47" s="31" t="s">
        <v>34</v>
      </c>
      <c r="C47" s="31">
        <v>207521</v>
      </c>
      <c r="D47" s="31">
        <v>1914</v>
      </c>
      <c r="E47" s="31">
        <v>17819</v>
      </c>
      <c r="F47" s="31">
        <v>139</v>
      </c>
      <c r="G47" s="31" t="s">
        <v>201</v>
      </c>
      <c r="H47" s="31">
        <v>-2.91</v>
      </c>
      <c r="I47" s="31">
        <v>3.62E-3</v>
      </c>
      <c r="J47" s="114"/>
      <c r="K47" s="146"/>
      <c r="L47" s="28"/>
    </row>
    <row r="48" spans="1:12" ht="18" customHeight="1" x14ac:dyDescent="0.3">
      <c r="A48" s="113" t="s">
        <v>202</v>
      </c>
      <c r="B48" s="31" t="s">
        <v>33</v>
      </c>
      <c r="C48" s="31">
        <v>8236</v>
      </c>
      <c r="D48" s="31">
        <v>2</v>
      </c>
      <c r="E48" s="31">
        <v>8401</v>
      </c>
      <c r="F48" s="31">
        <v>9</v>
      </c>
      <c r="G48" s="31" t="s">
        <v>203</v>
      </c>
      <c r="H48" s="31">
        <v>1.38</v>
      </c>
      <c r="I48" s="31">
        <v>0.16600000000000001</v>
      </c>
      <c r="J48" s="114">
        <v>3.37</v>
      </c>
      <c r="K48" s="146">
        <v>7.5416000000000003E-4</v>
      </c>
      <c r="L48" s="28"/>
    </row>
    <row r="49" spans="1:15" ht="18" customHeight="1" x14ac:dyDescent="0.3">
      <c r="A49" s="113"/>
      <c r="B49" s="31" t="s">
        <v>34</v>
      </c>
      <c r="C49" s="31">
        <v>209331</v>
      </c>
      <c r="D49" s="31">
        <v>104</v>
      </c>
      <c r="E49" s="31">
        <v>17945</v>
      </c>
      <c r="F49" s="31">
        <v>13</v>
      </c>
      <c r="G49" s="31" t="s">
        <v>204</v>
      </c>
      <c r="H49" s="31">
        <v>3.07</v>
      </c>
      <c r="I49" s="31">
        <v>2.1199999999999999E-3</v>
      </c>
      <c r="J49" s="114"/>
      <c r="K49" s="146"/>
      <c r="L49" s="28"/>
    </row>
    <row r="50" spans="1:15" ht="18" customHeight="1" x14ac:dyDescent="0.3">
      <c r="A50" s="113" t="s">
        <v>205</v>
      </c>
      <c r="B50" s="31" t="s">
        <v>33</v>
      </c>
      <c r="C50" s="31">
        <v>8139</v>
      </c>
      <c r="D50" s="31">
        <v>99</v>
      </c>
      <c r="E50" s="31">
        <v>8334</v>
      </c>
      <c r="F50" s="31">
        <v>76</v>
      </c>
      <c r="G50" s="31" t="s">
        <v>206</v>
      </c>
      <c r="H50" s="31">
        <v>-2.2400000000000002</v>
      </c>
      <c r="I50" s="31">
        <v>2.4899999999999999E-2</v>
      </c>
      <c r="J50" s="114">
        <v>-3.34</v>
      </c>
      <c r="K50" s="146">
        <v>8.4031999999999998E-4</v>
      </c>
      <c r="L50" s="28"/>
    </row>
    <row r="51" spans="1:15" ht="18" customHeight="1" x14ac:dyDescent="0.3">
      <c r="A51" s="113"/>
      <c r="B51" s="31" t="s">
        <v>34</v>
      </c>
      <c r="C51" s="31">
        <v>205850</v>
      </c>
      <c r="D51" s="31">
        <v>3585</v>
      </c>
      <c r="E51" s="31">
        <v>17691</v>
      </c>
      <c r="F51" s="31">
        <v>267</v>
      </c>
      <c r="G51" s="31" t="s">
        <v>207</v>
      </c>
      <c r="H51" s="31">
        <v>-2.63</v>
      </c>
      <c r="I51" s="31">
        <v>8.4399999999999996E-3</v>
      </c>
      <c r="J51" s="114"/>
      <c r="K51" s="146"/>
      <c r="L51" s="28"/>
    </row>
    <row r="52" spans="1:15" ht="18" customHeight="1" x14ac:dyDescent="0.3">
      <c r="A52" s="113" t="s">
        <v>208</v>
      </c>
      <c r="B52" s="31" t="s">
        <v>33</v>
      </c>
      <c r="C52" s="31">
        <v>8231</v>
      </c>
      <c r="D52" s="31">
        <v>7</v>
      </c>
      <c r="E52" s="31">
        <v>8396</v>
      </c>
      <c r="F52" s="31">
        <v>14</v>
      </c>
      <c r="G52" s="31" t="s">
        <v>209</v>
      </c>
      <c r="H52" s="40">
        <v>1.1000000000000001</v>
      </c>
      <c r="I52" s="31">
        <v>0.27400000000000002</v>
      </c>
      <c r="J52" s="114">
        <v>3.33</v>
      </c>
      <c r="K52" s="146">
        <v>8.6039999999999999E-4</v>
      </c>
      <c r="L52" s="28"/>
    </row>
    <row r="53" spans="1:15" ht="18" customHeight="1" x14ac:dyDescent="0.3">
      <c r="A53" s="113"/>
      <c r="B53" s="31" t="s">
        <v>34</v>
      </c>
      <c r="C53" s="31">
        <v>208918</v>
      </c>
      <c r="D53" s="31">
        <v>517</v>
      </c>
      <c r="E53" s="31">
        <v>17893</v>
      </c>
      <c r="F53" s="31">
        <v>65</v>
      </c>
      <c r="G53" s="31" t="s">
        <v>210</v>
      </c>
      <c r="H53" s="31">
        <v>3.17</v>
      </c>
      <c r="I53" s="31">
        <v>1.5399999999999999E-3</v>
      </c>
      <c r="J53" s="114"/>
      <c r="K53" s="146"/>
      <c r="L53" s="28"/>
    </row>
    <row r="54" spans="1:15" ht="18" customHeight="1" x14ac:dyDescent="0.3">
      <c r="A54" s="113" t="s">
        <v>211</v>
      </c>
      <c r="B54" s="31" t="s">
        <v>33</v>
      </c>
      <c r="C54" s="31">
        <v>8219</v>
      </c>
      <c r="D54" s="31">
        <v>19</v>
      </c>
      <c r="E54" s="31">
        <v>8392</v>
      </c>
      <c r="F54" s="31">
        <v>18</v>
      </c>
      <c r="G54" s="31" t="s">
        <v>212</v>
      </c>
      <c r="H54" s="31">
        <v>-0.11</v>
      </c>
      <c r="I54" s="31">
        <v>0.91500000000000004</v>
      </c>
      <c r="J54" s="114">
        <v>3.33</v>
      </c>
      <c r="K54" s="146">
        <v>8.7529000000000003E-4</v>
      </c>
      <c r="L54" s="28"/>
    </row>
    <row r="55" spans="1:15" ht="18" customHeight="1" x14ac:dyDescent="0.3">
      <c r="A55" s="113"/>
      <c r="B55" s="31" t="s">
        <v>34</v>
      </c>
      <c r="C55" s="31">
        <v>209125</v>
      </c>
      <c r="D55" s="31">
        <v>310</v>
      </c>
      <c r="E55" s="31">
        <v>17920</v>
      </c>
      <c r="F55" s="31">
        <v>38</v>
      </c>
      <c r="G55" s="31" t="s">
        <v>213</v>
      </c>
      <c r="H55" s="31">
        <v>3.73</v>
      </c>
      <c r="I55" s="31">
        <v>1.9100000000000001E-4</v>
      </c>
      <c r="J55" s="114"/>
      <c r="K55" s="146"/>
      <c r="L55" s="28"/>
    </row>
    <row r="56" spans="1:15" ht="18" customHeight="1" x14ac:dyDescent="0.3">
      <c r="A56" s="113" t="s">
        <v>214</v>
      </c>
      <c r="B56" s="31" t="s">
        <v>33</v>
      </c>
      <c r="C56" s="31">
        <v>8209</v>
      </c>
      <c r="D56" s="31">
        <v>29</v>
      </c>
      <c r="E56" s="31">
        <v>8391</v>
      </c>
      <c r="F56" s="31">
        <v>19</v>
      </c>
      <c r="G56" s="31" t="s">
        <v>215</v>
      </c>
      <c r="H56" s="31">
        <v>-1.81</v>
      </c>
      <c r="I56" s="31">
        <v>7.0699999999999999E-2</v>
      </c>
      <c r="J56" s="114">
        <v>-3.32</v>
      </c>
      <c r="K56" s="114">
        <v>8.9798000000000005E-4</v>
      </c>
      <c r="L56" s="28"/>
    </row>
    <row r="57" spans="1:15" ht="18" customHeight="1" x14ac:dyDescent="0.3">
      <c r="A57" s="113"/>
      <c r="B57" s="31" t="s">
        <v>34</v>
      </c>
      <c r="C57" s="31">
        <v>208804</v>
      </c>
      <c r="D57" s="31">
        <v>631</v>
      </c>
      <c r="E57" s="31">
        <v>17921</v>
      </c>
      <c r="F57" s="31">
        <v>37</v>
      </c>
      <c r="G57" s="31" t="s">
        <v>216</v>
      </c>
      <c r="H57" s="31">
        <v>-2.82</v>
      </c>
      <c r="I57" s="31">
        <v>4.8199999999999996E-3</v>
      </c>
      <c r="J57" s="114"/>
      <c r="K57" s="114"/>
      <c r="L57" s="28"/>
    </row>
    <row r="58" spans="1:15" ht="18" customHeight="1" x14ac:dyDescent="0.3">
      <c r="A58" s="33" t="s">
        <v>217</v>
      </c>
      <c r="B58" s="35" t="s">
        <v>34</v>
      </c>
      <c r="C58" s="35">
        <v>208185</v>
      </c>
      <c r="D58" s="35">
        <v>1250</v>
      </c>
      <c r="E58" s="35">
        <v>17821</v>
      </c>
      <c r="F58" s="35">
        <v>137</v>
      </c>
      <c r="G58" s="35" t="s">
        <v>218</v>
      </c>
      <c r="H58" s="35">
        <v>3.32</v>
      </c>
      <c r="I58" s="35">
        <v>9.1100000000000003E-4</v>
      </c>
      <c r="J58" s="35">
        <v>3.32</v>
      </c>
      <c r="K58" s="35">
        <v>9.1197000000000001E-4</v>
      </c>
      <c r="L58" s="28"/>
    </row>
    <row r="59" spans="1:15" x14ac:dyDescent="0.3">
      <c r="K59" s="18"/>
    </row>
    <row r="60" spans="1:15" x14ac:dyDescent="0.3">
      <c r="K60" s="18"/>
    </row>
    <row r="61" spans="1:15" ht="15.6" x14ac:dyDescent="0.3">
      <c r="A61" s="82" t="s">
        <v>64</v>
      </c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</row>
    <row r="62" spans="1:15" x14ac:dyDescent="0.3">
      <c r="K62" s="18"/>
    </row>
    <row r="63" spans="1:15" x14ac:dyDescent="0.3">
      <c r="K63" s="18"/>
    </row>
    <row r="64" spans="1:15" x14ac:dyDescent="0.3">
      <c r="K64" s="18"/>
    </row>
    <row r="65" spans="11:11" x14ac:dyDescent="0.3">
      <c r="K65" s="18"/>
    </row>
    <row r="66" spans="11:11" x14ac:dyDescent="0.3">
      <c r="K66" s="18"/>
    </row>
    <row r="67" spans="11:11" x14ac:dyDescent="0.3">
      <c r="K67" s="18"/>
    </row>
    <row r="68" spans="11:11" x14ac:dyDescent="0.3">
      <c r="K68" s="18"/>
    </row>
    <row r="69" spans="11:11" x14ac:dyDescent="0.3">
      <c r="K69" s="18"/>
    </row>
    <row r="70" spans="11:11" x14ac:dyDescent="0.3">
      <c r="K70" s="18"/>
    </row>
    <row r="71" spans="11:11" x14ac:dyDescent="0.3">
      <c r="K71" s="18"/>
    </row>
    <row r="72" spans="11:11" x14ac:dyDescent="0.3">
      <c r="K72" s="18"/>
    </row>
    <row r="73" spans="11:11" x14ac:dyDescent="0.3">
      <c r="K73" s="18"/>
    </row>
    <row r="74" spans="11:11" x14ac:dyDescent="0.3">
      <c r="K74" s="18"/>
    </row>
    <row r="75" spans="11:11" x14ac:dyDescent="0.3">
      <c r="K75" s="18"/>
    </row>
  </sheetData>
  <mergeCells count="88">
    <mergeCell ref="A52:A53"/>
    <mergeCell ref="A54:A55"/>
    <mergeCell ref="A56:A57"/>
    <mergeCell ref="J56:J57"/>
    <mergeCell ref="K56:K57"/>
    <mergeCell ref="J54:J55"/>
    <mergeCell ref="K54:K55"/>
    <mergeCell ref="J52:J53"/>
    <mergeCell ref="K52:K5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J50:J51"/>
    <mergeCell ref="J48:J49"/>
    <mergeCell ref="J46:J47"/>
    <mergeCell ref="J44:J45"/>
    <mergeCell ref="K50:K51"/>
    <mergeCell ref="K48:K49"/>
    <mergeCell ref="K46:K47"/>
    <mergeCell ref="K44:K45"/>
    <mergeCell ref="J42:J43"/>
    <mergeCell ref="K42:K43"/>
    <mergeCell ref="J40:J41"/>
    <mergeCell ref="K40:K41"/>
    <mergeCell ref="J38:J39"/>
    <mergeCell ref="K38:K39"/>
    <mergeCell ref="J36:J37"/>
    <mergeCell ref="K36:K37"/>
    <mergeCell ref="J34:J35"/>
    <mergeCell ref="K34:K35"/>
    <mergeCell ref="J32:J33"/>
    <mergeCell ref="K32:K33"/>
    <mergeCell ref="J30:J31"/>
    <mergeCell ref="K30:K31"/>
    <mergeCell ref="J28:J29"/>
    <mergeCell ref="K28:K29"/>
    <mergeCell ref="J26:J27"/>
    <mergeCell ref="K26:K27"/>
    <mergeCell ref="J24:J25"/>
    <mergeCell ref="K24:K25"/>
    <mergeCell ref="J22:J23"/>
    <mergeCell ref="K22:K23"/>
    <mergeCell ref="J20:J21"/>
    <mergeCell ref="K20:K21"/>
    <mergeCell ref="K13:K14"/>
    <mergeCell ref="J18:J19"/>
    <mergeCell ref="K18:K19"/>
    <mergeCell ref="J16:J17"/>
    <mergeCell ref="K16:K17"/>
    <mergeCell ref="J11:J12"/>
    <mergeCell ref="K11:K12"/>
    <mergeCell ref="J13:J14"/>
    <mergeCell ref="J5:J6"/>
    <mergeCell ref="K5:K6"/>
    <mergeCell ref="J7:J8"/>
    <mergeCell ref="K7:K8"/>
    <mergeCell ref="J9:J10"/>
    <mergeCell ref="K9:K10"/>
    <mergeCell ref="A16:A17"/>
    <mergeCell ref="A18:A19"/>
    <mergeCell ref="A20:A21"/>
    <mergeCell ref="A22:A23"/>
    <mergeCell ref="A5:A6"/>
    <mergeCell ref="A7:A8"/>
    <mergeCell ref="A9:A10"/>
    <mergeCell ref="A11:A12"/>
    <mergeCell ref="A13:A14"/>
    <mergeCell ref="A2:B4"/>
    <mergeCell ref="C2:I2"/>
    <mergeCell ref="J2:K2"/>
    <mergeCell ref="J3:J4"/>
    <mergeCell ref="K3:K4"/>
    <mergeCell ref="C3:D3"/>
    <mergeCell ref="E3:F3"/>
    <mergeCell ref="G3:G4"/>
    <mergeCell ref="H3:H4"/>
    <mergeCell ref="I3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3"/>
  <sheetViews>
    <sheetView zoomScale="136" workbookViewId="0"/>
  </sheetViews>
  <sheetFormatPr defaultColWidth="10.796875" defaultRowHeight="15.6" x14ac:dyDescent="0.3"/>
  <cols>
    <col min="1" max="1" width="9.5" style="5" bestFit="1" customWidth="1"/>
    <col min="2" max="2" width="9.296875" style="5" bestFit="1" customWidth="1"/>
    <col min="3" max="3" width="10.796875" style="5"/>
    <col min="4" max="4" width="7.19921875" style="5" bestFit="1" customWidth="1"/>
    <col min="5" max="5" width="10.796875" style="5"/>
    <col min="6" max="6" width="7.19921875" style="5" bestFit="1" customWidth="1"/>
    <col min="7" max="7" width="20.69921875" style="5" bestFit="1" customWidth="1"/>
    <col min="8" max="8" width="9.19921875" style="4" customWidth="1"/>
    <col min="9" max="9" width="12.19921875" style="5" bestFit="1" customWidth="1"/>
    <col min="10" max="10" width="8.5" style="4" customWidth="1"/>
    <col min="11" max="11" width="13.69921875" style="5" customWidth="1"/>
    <col min="12" max="16384" width="10.796875" style="19"/>
  </cols>
  <sheetData>
    <row r="1" spans="1:11" s="11" customFormat="1" x14ac:dyDescent="0.3">
      <c r="A1" s="9" t="s">
        <v>641</v>
      </c>
      <c r="B1" s="21"/>
      <c r="C1" s="21"/>
      <c r="D1" s="21"/>
      <c r="E1" s="21"/>
      <c r="F1" s="21"/>
      <c r="G1" s="21"/>
      <c r="H1" s="22"/>
      <c r="I1" s="21"/>
      <c r="J1" s="22"/>
      <c r="K1" s="21"/>
    </row>
    <row r="2" spans="1:11" x14ac:dyDescent="0.3">
      <c r="A2" s="143"/>
      <c r="B2" s="143"/>
      <c r="C2" s="118" t="s">
        <v>26</v>
      </c>
      <c r="D2" s="118"/>
      <c r="E2" s="118"/>
      <c r="F2" s="118"/>
      <c r="G2" s="118"/>
      <c r="H2" s="118"/>
      <c r="I2" s="118"/>
      <c r="J2" s="118" t="s">
        <v>27</v>
      </c>
      <c r="K2" s="118"/>
    </row>
    <row r="3" spans="1:11" x14ac:dyDescent="0.3">
      <c r="A3" s="144"/>
      <c r="B3" s="144"/>
      <c r="C3" s="119" t="s">
        <v>62</v>
      </c>
      <c r="D3" s="119"/>
      <c r="E3" s="119" t="s">
        <v>63</v>
      </c>
      <c r="F3" s="119"/>
      <c r="G3" s="119" t="s">
        <v>639</v>
      </c>
      <c r="H3" s="148" t="s">
        <v>29</v>
      </c>
      <c r="I3" s="119" t="s">
        <v>30</v>
      </c>
      <c r="J3" s="145" t="s">
        <v>29</v>
      </c>
      <c r="K3" s="119" t="s">
        <v>30</v>
      </c>
    </row>
    <row r="4" spans="1:11" x14ac:dyDescent="0.3">
      <c r="A4" s="144"/>
      <c r="B4" s="144"/>
      <c r="C4" s="8" t="s">
        <v>31</v>
      </c>
      <c r="D4" s="8" t="s">
        <v>32</v>
      </c>
      <c r="E4" s="8" t="s">
        <v>31</v>
      </c>
      <c r="F4" s="8" t="s">
        <v>32</v>
      </c>
      <c r="G4" s="119"/>
      <c r="H4" s="148"/>
      <c r="I4" s="119"/>
      <c r="J4" s="145"/>
      <c r="K4" s="119"/>
    </row>
    <row r="5" spans="1:11" x14ac:dyDescent="0.3">
      <c r="A5" s="147" t="s">
        <v>17</v>
      </c>
      <c r="B5" s="56" t="s">
        <v>33</v>
      </c>
      <c r="C5" s="56">
        <v>8142</v>
      </c>
      <c r="D5" s="56">
        <v>96</v>
      </c>
      <c r="E5" s="56">
        <v>8137</v>
      </c>
      <c r="F5" s="56">
        <v>273</v>
      </c>
      <c r="G5" s="56" t="s">
        <v>273</v>
      </c>
      <c r="H5" s="56">
        <v>9.11</v>
      </c>
      <c r="I5" s="57">
        <v>8.2199999999999996E-20</v>
      </c>
      <c r="J5" s="151">
        <v>17.47</v>
      </c>
      <c r="K5" s="149">
        <v>2.5700000000000001E-68</v>
      </c>
    </row>
    <row r="6" spans="1:11" x14ac:dyDescent="0.3">
      <c r="A6" s="147"/>
      <c r="B6" s="56" t="s">
        <v>34</v>
      </c>
      <c r="C6" s="56">
        <v>206101</v>
      </c>
      <c r="D6" s="56">
        <v>3334</v>
      </c>
      <c r="E6" s="56">
        <v>17454</v>
      </c>
      <c r="F6" s="56">
        <v>504</v>
      </c>
      <c r="G6" s="56" t="s">
        <v>274</v>
      </c>
      <c r="H6" s="58">
        <v>15.01</v>
      </c>
      <c r="I6" s="57">
        <v>5.9699999999999997E-51</v>
      </c>
      <c r="J6" s="151"/>
      <c r="K6" s="149"/>
    </row>
    <row r="7" spans="1:11" x14ac:dyDescent="0.3">
      <c r="A7" s="147" t="s">
        <v>16</v>
      </c>
      <c r="B7" s="56" t="s">
        <v>33</v>
      </c>
      <c r="C7" s="56">
        <v>8009</v>
      </c>
      <c r="D7" s="56">
        <v>229</v>
      </c>
      <c r="E7" s="56">
        <v>8128</v>
      </c>
      <c r="F7" s="56">
        <v>282</v>
      </c>
      <c r="G7" s="56" t="s">
        <v>275</v>
      </c>
      <c r="H7" s="59">
        <v>2.4</v>
      </c>
      <c r="I7" s="60">
        <v>1.6449999999999999E-2</v>
      </c>
      <c r="J7" s="151">
        <v>13.57</v>
      </c>
      <c r="K7" s="149">
        <v>6.2999999999999999E-42</v>
      </c>
    </row>
    <row r="8" spans="1:11" x14ac:dyDescent="0.3">
      <c r="A8" s="147"/>
      <c r="B8" s="56" t="s">
        <v>34</v>
      </c>
      <c r="C8" s="56">
        <v>205040</v>
      </c>
      <c r="D8" s="56">
        <v>4395</v>
      </c>
      <c r="E8" s="56">
        <v>17384</v>
      </c>
      <c r="F8" s="56">
        <v>574</v>
      </c>
      <c r="G8" s="56" t="s">
        <v>276</v>
      </c>
      <c r="H8" s="56">
        <v>13.87</v>
      </c>
      <c r="I8" s="57">
        <v>9.0800000000000002E-44</v>
      </c>
      <c r="J8" s="151"/>
      <c r="K8" s="149"/>
    </row>
    <row r="9" spans="1:11" x14ac:dyDescent="0.3">
      <c r="A9" s="147" t="s">
        <v>35</v>
      </c>
      <c r="B9" s="56" t="s">
        <v>33</v>
      </c>
      <c r="C9" s="56">
        <v>8157</v>
      </c>
      <c r="D9" s="56">
        <v>81</v>
      </c>
      <c r="E9" s="56">
        <v>8320</v>
      </c>
      <c r="F9" s="56">
        <v>90</v>
      </c>
      <c r="G9" s="56" t="s">
        <v>277</v>
      </c>
      <c r="H9" s="61">
        <v>0.62</v>
      </c>
      <c r="I9" s="61">
        <v>0.53810000000000002</v>
      </c>
      <c r="J9" s="151">
        <v>10.4</v>
      </c>
      <c r="K9" s="149">
        <v>2.4100000000000001E-25</v>
      </c>
    </row>
    <row r="10" spans="1:11" x14ac:dyDescent="0.3">
      <c r="A10" s="147"/>
      <c r="B10" s="56" t="s">
        <v>34</v>
      </c>
      <c r="C10" s="56">
        <v>208188</v>
      </c>
      <c r="D10" s="56">
        <v>1247</v>
      </c>
      <c r="E10" s="56">
        <v>17753</v>
      </c>
      <c r="F10" s="56">
        <v>205</v>
      </c>
      <c r="G10" s="56" t="s">
        <v>278</v>
      </c>
      <c r="H10" s="58">
        <v>11.22</v>
      </c>
      <c r="I10" s="57">
        <v>3.37E-29</v>
      </c>
      <c r="J10" s="151"/>
      <c r="K10" s="149"/>
    </row>
    <row r="11" spans="1:11" x14ac:dyDescent="0.3">
      <c r="A11" s="147" t="s">
        <v>14</v>
      </c>
      <c r="B11" s="56" t="s">
        <v>33</v>
      </c>
      <c r="C11" s="56">
        <v>8212</v>
      </c>
      <c r="D11" s="56">
        <v>26</v>
      </c>
      <c r="E11" s="56">
        <v>8347</v>
      </c>
      <c r="F11" s="56">
        <v>63</v>
      </c>
      <c r="G11" s="56" t="s">
        <v>279</v>
      </c>
      <c r="H11" s="56">
        <v>4.12</v>
      </c>
      <c r="I11" s="57">
        <v>3.7499999999999997E-5</v>
      </c>
      <c r="J11" s="150">
        <v>9.6199999999999992</v>
      </c>
      <c r="K11" s="149">
        <v>6.3800000000000004E-22</v>
      </c>
    </row>
    <row r="12" spans="1:11" x14ac:dyDescent="0.3">
      <c r="A12" s="147"/>
      <c r="B12" s="56" t="s">
        <v>34</v>
      </c>
      <c r="C12" s="56">
        <v>208860</v>
      </c>
      <c r="D12" s="56">
        <v>575</v>
      </c>
      <c r="E12" s="56">
        <v>17860</v>
      </c>
      <c r="F12" s="56">
        <v>98</v>
      </c>
      <c r="G12" s="56" t="s">
        <v>280</v>
      </c>
      <c r="H12" s="59">
        <v>8.6999999999999993</v>
      </c>
      <c r="I12" s="57">
        <v>3.4500000000000001E-18</v>
      </c>
      <c r="J12" s="150"/>
      <c r="K12" s="149"/>
    </row>
    <row r="13" spans="1:11" x14ac:dyDescent="0.3">
      <c r="A13" s="147" t="s">
        <v>15</v>
      </c>
      <c r="B13" s="56" t="s">
        <v>33</v>
      </c>
      <c r="C13" s="56">
        <v>8115</v>
      </c>
      <c r="D13" s="56">
        <v>123</v>
      </c>
      <c r="E13" s="56">
        <v>8219</v>
      </c>
      <c r="F13" s="56">
        <v>191</v>
      </c>
      <c r="G13" s="56" t="s">
        <v>281</v>
      </c>
      <c r="H13" s="56">
        <v>3.88</v>
      </c>
      <c r="I13" s="62">
        <v>1.027E-4</v>
      </c>
      <c r="J13" s="150">
        <v>8.77</v>
      </c>
      <c r="K13" s="149">
        <v>1.7800000000000002E-18</v>
      </c>
    </row>
    <row r="14" spans="1:11" x14ac:dyDescent="0.3">
      <c r="A14" s="147"/>
      <c r="B14" s="56" t="s">
        <v>34</v>
      </c>
      <c r="C14" s="56">
        <v>207523</v>
      </c>
      <c r="D14" s="56">
        <v>1912</v>
      </c>
      <c r="E14" s="56">
        <v>17716</v>
      </c>
      <c r="F14" s="56">
        <v>242</v>
      </c>
      <c r="G14" s="56" t="s">
        <v>282</v>
      </c>
      <c r="H14" s="56">
        <v>7.87</v>
      </c>
      <c r="I14" s="57">
        <v>3.6799999999999998E-15</v>
      </c>
      <c r="J14" s="150"/>
      <c r="K14" s="149"/>
    </row>
    <row r="15" spans="1:11" x14ac:dyDescent="0.3">
      <c r="A15" s="147" t="s">
        <v>283</v>
      </c>
      <c r="B15" s="56" t="s">
        <v>33</v>
      </c>
      <c r="C15" s="56">
        <v>8232</v>
      </c>
      <c r="D15" s="56">
        <v>6</v>
      </c>
      <c r="E15" s="56">
        <v>8400</v>
      </c>
      <c r="F15" s="56">
        <v>10</v>
      </c>
      <c r="G15" s="56" t="s">
        <v>284</v>
      </c>
      <c r="H15" s="59">
        <v>1.4</v>
      </c>
      <c r="I15" s="61">
        <v>0.16159999999999999</v>
      </c>
      <c r="J15" s="150">
        <v>4.93</v>
      </c>
      <c r="K15" s="149">
        <v>8.2600000000000001E-7</v>
      </c>
    </row>
    <row r="16" spans="1:11" x14ac:dyDescent="0.3">
      <c r="A16" s="147"/>
      <c r="B16" s="56" t="s">
        <v>34</v>
      </c>
      <c r="C16" s="56">
        <v>209302</v>
      </c>
      <c r="D16" s="56">
        <v>133</v>
      </c>
      <c r="E16" s="56">
        <v>17930</v>
      </c>
      <c r="F16" s="56">
        <v>28</v>
      </c>
      <c r="G16" s="56" t="s">
        <v>285</v>
      </c>
      <c r="H16" s="56">
        <v>4.79</v>
      </c>
      <c r="I16" s="57">
        <v>1.6700000000000001E-6</v>
      </c>
      <c r="J16" s="150"/>
      <c r="K16" s="149"/>
    </row>
    <row r="17" spans="1:11" x14ac:dyDescent="0.3">
      <c r="A17" s="147" t="s">
        <v>39</v>
      </c>
      <c r="B17" s="56" t="s">
        <v>33</v>
      </c>
      <c r="C17" s="56">
        <v>8205</v>
      </c>
      <c r="D17" s="56">
        <v>33</v>
      </c>
      <c r="E17" s="56">
        <v>8359</v>
      </c>
      <c r="F17" s="56">
        <v>51</v>
      </c>
      <c r="G17" s="56" t="s">
        <v>286</v>
      </c>
      <c r="H17" s="56">
        <v>1.95</v>
      </c>
      <c r="I17" s="60">
        <v>5.1810000000000002E-2</v>
      </c>
      <c r="J17" s="150">
        <v>4.42</v>
      </c>
      <c r="K17" s="149">
        <v>9.73E-6</v>
      </c>
    </row>
    <row r="18" spans="1:11" x14ac:dyDescent="0.3">
      <c r="A18" s="147"/>
      <c r="B18" s="56" t="s">
        <v>34</v>
      </c>
      <c r="C18" s="56">
        <v>208642</v>
      </c>
      <c r="D18" s="56">
        <v>793</v>
      </c>
      <c r="E18" s="56">
        <v>17851</v>
      </c>
      <c r="F18" s="56">
        <v>107</v>
      </c>
      <c r="G18" s="56" t="s">
        <v>287</v>
      </c>
      <c r="H18" s="56">
        <v>3.97</v>
      </c>
      <c r="I18" s="57">
        <v>7.1000000000000005E-5</v>
      </c>
      <c r="J18" s="150"/>
      <c r="K18" s="149"/>
    </row>
    <row r="19" spans="1:11" x14ac:dyDescent="0.3">
      <c r="A19" s="147" t="s">
        <v>288</v>
      </c>
      <c r="B19" s="56" t="s">
        <v>33</v>
      </c>
      <c r="C19" s="56">
        <v>8214</v>
      </c>
      <c r="D19" s="56">
        <v>24</v>
      </c>
      <c r="E19" s="56">
        <v>8396</v>
      </c>
      <c r="F19" s="56">
        <v>14</v>
      </c>
      <c r="G19" s="56" t="s">
        <v>289</v>
      </c>
      <c r="H19" s="56">
        <v>-1.86</v>
      </c>
      <c r="I19" s="60">
        <v>6.318E-2</v>
      </c>
      <c r="J19" s="150">
        <v>-4.22</v>
      </c>
      <c r="K19" s="149">
        <v>2.4499999999999999E-5</v>
      </c>
    </row>
    <row r="20" spans="1:11" x14ac:dyDescent="0.3">
      <c r="A20" s="147"/>
      <c r="B20" s="56" t="s">
        <v>34</v>
      </c>
      <c r="C20" s="56">
        <v>208911</v>
      </c>
      <c r="D20" s="56">
        <v>524</v>
      </c>
      <c r="E20" s="56">
        <v>17935</v>
      </c>
      <c r="F20" s="56">
        <v>23</v>
      </c>
      <c r="G20" s="56" t="s">
        <v>290</v>
      </c>
      <c r="H20" s="56">
        <v>-3.79</v>
      </c>
      <c r="I20" s="62">
        <v>1.518E-4</v>
      </c>
      <c r="J20" s="150"/>
      <c r="K20" s="149"/>
    </row>
    <row r="21" spans="1:11" x14ac:dyDescent="0.3">
      <c r="A21" s="147" t="s">
        <v>52</v>
      </c>
      <c r="B21" s="56" t="s">
        <v>33</v>
      </c>
      <c r="C21" s="56">
        <v>8112</v>
      </c>
      <c r="D21" s="56">
        <v>126</v>
      </c>
      <c r="E21" s="56">
        <v>8316</v>
      </c>
      <c r="F21" s="56">
        <v>94</v>
      </c>
      <c r="G21" s="56" t="s">
        <v>291</v>
      </c>
      <c r="H21" s="56">
        <v>-1.33</v>
      </c>
      <c r="I21" s="61">
        <v>0.1832</v>
      </c>
      <c r="J21" s="150">
        <v>-4.1100000000000003</v>
      </c>
      <c r="K21" s="149">
        <v>3.8800000000000001E-5</v>
      </c>
    </row>
    <row r="22" spans="1:11" x14ac:dyDescent="0.3">
      <c r="A22" s="147"/>
      <c r="B22" s="56" t="s">
        <v>34</v>
      </c>
      <c r="C22" s="56">
        <v>207657</v>
      </c>
      <c r="D22" s="56">
        <v>1778</v>
      </c>
      <c r="E22" s="56">
        <v>17860</v>
      </c>
      <c r="F22" s="56">
        <v>98</v>
      </c>
      <c r="G22" s="56" t="s">
        <v>292</v>
      </c>
      <c r="H22" s="56">
        <v>-3.92</v>
      </c>
      <c r="I22" s="57">
        <v>8.7600000000000002E-5</v>
      </c>
      <c r="J22" s="150"/>
      <c r="K22" s="149"/>
    </row>
    <row r="23" spans="1:11" x14ac:dyDescent="0.3">
      <c r="A23" s="147" t="s">
        <v>40</v>
      </c>
      <c r="B23" s="56" t="s">
        <v>33</v>
      </c>
      <c r="C23" s="56">
        <v>8224</v>
      </c>
      <c r="D23" s="56">
        <v>14</v>
      </c>
      <c r="E23" s="56">
        <v>8377</v>
      </c>
      <c r="F23" s="56">
        <v>33</v>
      </c>
      <c r="G23" s="56" t="s">
        <v>293</v>
      </c>
      <c r="H23" s="56">
        <v>2.69</v>
      </c>
      <c r="I23" s="56">
        <v>7.0499999999999998E-3</v>
      </c>
      <c r="J23" s="150">
        <v>4.03</v>
      </c>
      <c r="K23" s="149">
        <v>5.6100000000000002E-5</v>
      </c>
    </row>
    <row r="24" spans="1:11" x14ac:dyDescent="0.3">
      <c r="A24" s="147"/>
      <c r="B24" s="56" t="s">
        <v>34</v>
      </c>
      <c r="C24" s="56">
        <v>209167</v>
      </c>
      <c r="D24" s="56">
        <v>268</v>
      </c>
      <c r="E24" s="56">
        <v>17925</v>
      </c>
      <c r="F24" s="56">
        <v>33</v>
      </c>
      <c r="G24" s="56" t="s">
        <v>294</v>
      </c>
      <c r="H24" s="56">
        <v>3.18</v>
      </c>
      <c r="I24" s="63">
        <v>1.4630000000000001E-3</v>
      </c>
      <c r="J24" s="150"/>
      <c r="K24" s="149"/>
    </row>
    <row r="25" spans="1:11" x14ac:dyDescent="0.3">
      <c r="A25" s="147" t="s">
        <v>51</v>
      </c>
      <c r="B25" s="56" t="s">
        <v>33</v>
      </c>
      <c r="C25" s="56">
        <v>8222</v>
      </c>
      <c r="D25" s="56">
        <v>16</v>
      </c>
      <c r="E25" s="56">
        <v>8405</v>
      </c>
      <c r="F25" s="56">
        <v>5</v>
      </c>
      <c r="G25" s="56" t="s">
        <v>295</v>
      </c>
      <c r="H25" s="56">
        <v>-1.81</v>
      </c>
      <c r="I25" s="60">
        <v>6.9529999999999995E-2</v>
      </c>
      <c r="J25" s="150">
        <v>-3.72</v>
      </c>
      <c r="K25" s="153">
        <v>1.9772999999999999E-4</v>
      </c>
    </row>
    <row r="26" spans="1:11" x14ac:dyDescent="0.3">
      <c r="A26" s="147"/>
      <c r="B26" s="56" t="s">
        <v>34</v>
      </c>
      <c r="C26" s="56">
        <v>208902</v>
      </c>
      <c r="D26" s="56">
        <v>533</v>
      </c>
      <c r="E26" s="56">
        <v>17934</v>
      </c>
      <c r="F26" s="56">
        <v>24</v>
      </c>
      <c r="G26" s="56" t="s">
        <v>296</v>
      </c>
      <c r="H26" s="56">
        <v>-3.26</v>
      </c>
      <c r="I26" s="63">
        <v>1.121E-3</v>
      </c>
      <c r="J26" s="150"/>
      <c r="K26" s="153"/>
    </row>
    <row r="27" spans="1:11" x14ac:dyDescent="0.3">
      <c r="A27" s="147" t="s">
        <v>297</v>
      </c>
      <c r="B27" s="56" t="s">
        <v>33</v>
      </c>
      <c r="C27" s="56">
        <v>8204</v>
      </c>
      <c r="D27" s="56">
        <v>34</v>
      </c>
      <c r="E27" s="56">
        <v>8357</v>
      </c>
      <c r="F27" s="56">
        <v>53</v>
      </c>
      <c r="G27" s="56" t="s">
        <v>298</v>
      </c>
      <c r="H27" s="56">
        <v>1.88</v>
      </c>
      <c r="I27" s="60">
        <v>6.0040000000000003E-2</v>
      </c>
      <c r="J27" s="150">
        <v>3.65</v>
      </c>
      <c r="K27" s="153">
        <v>2.6082999999999998E-4</v>
      </c>
    </row>
    <row r="28" spans="1:11" x14ac:dyDescent="0.3">
      <c r="A28" s="147"/>
      <c r="B28" s="56" t="s">
        <v>34</v>
      </c>
      <c r="C28" s="56">
        <v>208598</v>
      </c>
      <c r="D28" s="56">
        <v>837</v>
      </c>
      <c r="E28" s="56">
        <v>17873</v>
      </c>
      <c r="F28" s="56">
        <v>85</v>
      </c>
      <c r="G28" s="56" t="s">
        <v>299</v>
      </c>
      <c r="H28" s="56">
        <v>3.15</v>
      </c>
      <c r="I28" s="63">
        <v>1.634E-3</v>
      </c>
      <c r="J28" s="150"/>
      <c r="K28" s="153"/>
    </row>
    <row r="29" spans="1:11" x14ac:dyDescent="0.3">
      <c r="A29" s="147" t="s">
        <v>300</v>
      </c>
      <c r="B29" s="56" t="s">
        <v>33</v>
      </c>
      <c r="C29" s="56">
        <v>8231</v>
      </c>
      <c r="D29" s="56">
        <v>7</v>
      </c>
      <c r="E29" s="56">
        <v>8391</v>
      </c>
      <c r="F29" s="56">
        <v>19</v>
      </c>
      <c r="G29" s="56" t="s">
        <v>301</v>
      </c>
      <c r="H29" s="56">
        <v>2.3199999999999998</v>
      </c>
      <c r="I29" s="60">
        <v>2.0410000000000001E-2</v>
      </c>
      <c r="J29" s="150">
        <v>3.63</v>
      </c>
      <c r="K29" s="153">
        <v>2.7981000000000002E-4</v>
      </c>
    </row>
    <row r="30" spans="1:11" x14ac:dyDescent="0.3">
      <c r="A30" s="147"/>
      <c r="B30" s="56" t="s">
        <v>34</v>
      </c>
      <c r="C30" s="56">
        <v>209213</v>
      </c>
      <c r="D30" s="56">
        <v>222</v>
      </c>
      <c r="E30" s="56">
        <v>17924</v>
      </c>
      <c r="F30" s="56">
        <v>34</v>
      </c>
      <c r="G30" s="56" t="s">
        <v>302</v>
      </c>
      <c r="H30" s="56">
        <v>2.92</v>
      </c>
      <c r="I30" s="63">
        <v>3.4629999999999999E-3</v>
      </c>
      <c r="J30" s="150"/>
      <c r="K30" s="153"/>
    </row>
    <row r="31" spans="1:11" x14ac:dyDescent="0.3">
      <c r="A31" s="147" t="s">
        <v>303</v>
      </c>
      <c r="B31" s="56" t="s">
        <v>33</v>
      </c>
      <c r="C31" s="56">
        <v>7872</v>
      </c>
      <c r="D31" s="56">
        <v>366</v>
      </c>
      <c r="E31" s="56">
        <v>8099</v>
      </c>
      <c r="F31" s="56">
        <v>311</v>
      </c>
      <c r="G31" s="56" t="s">
        <v>304</v>
      </c>
      <c r="H31" s="59">
        <v>-2.1</v>
      </c>
      <c r="I31" s="60">
        <v>3.5479999999999998E-2</v>
      </c>
      <c r="J31" s="150">
        <v>-3.63</v>
      </c>
      <c r="K31" s="153">
        <v>2.8151000000000001E-4</v>
      </c>
    </row>
    <row r="32" spans="1:11" x14ac:dyDescent="0.3">
      <c r="A32" s="147"/>
      <c r="B32" s="56" t="s">
        <v>34</v>
      </c>
      <c r="C32" s="56">
        <v>201888</v>
      </c>
      <c r="D32" s="56">
        <v>7547</v>
      </c>
      <c r="E32" s="56">
        <v>17361</v>
      </c>
      <c r="F32" s="56">
        <v>597</v>
      </c>
      <c r="G32" s="56" t="s">
        <v>305</v>
      </c>
      <c r="H32" s="56">
        <v>-3.02</v>
      </c>
      <c r="I32" s="63">
        <v>2.503E-3</v>
      </c>
      <c r="J32" s="150"/>
      <c r="K32" s="153"/>
    </row>
    <row r="33" spans="1:11" x14ac:dyDescent="0.3">
      <c r="A33" s="147" t="s">
        <v>306</v>
      </c>
      <c r="B33" s="56" t="s">
        <v>33</v>
      </c>
      <c r="C33" s="56">
        <v>8236</v>
      </c>
      <c r="D33" s="56">
        <v>2</v>
      </c>
      <c r="E33" s="56">
        <v>8403</v>
      </c>
      <c r="F33" s="56">
        <v>7</v>
      </c>
      <c r="G33" s="56" t="s">
        <v>307</v>
      </c>
      <c r="H33" s="56">
        <v>2.2200000000000002</v>
      </c>
      <c r="I33" s="60">
        <v>2.6620000000000001E-2</v>
      </c>
      <c r="J33" s="150">
        <v>3.58</v>
      </c>
      <c r="K33" s="153">
        <v>3.4361E-4</v>
      </c>
    </row>
    <row r="34" spans="1:11" x14ac:dyDescent="0.3">
      <c r="A34" s="147"/>
      <c r="B34" s="56" t="s">
        <v>34</v>
      </c>
      <c r="C34" s="56">
        <v>209374</v>
      </c>
      <c r="D34" s="56">
        <v>61</v>
      </c>
      <c r="E34" s="56">
        <v>17948</v>
      </c>
      <c r="F34" s="56">
        <v>10</v>
      </c>
      <c r="G34" s="56" t="s">
        <v>308</v>
      </c>
      <c r="H34" s="56">
        <v>2.91</v>
      </c>
      <c r="I34" s="63">
        <v>3.6029999999999999E-3</v>
      </c>
      <c r="J34" s="150"/>
      <c r="K34" s="153"/>
    </row>
    <row r="35" spans="1:11" x14ac:dyDescent="0.3">
      <c r="A35" s="147" t="s">
        <v>97</v>
      </c>
      <c r="B35" s="56" t="s">
        <v>33</v>
      </c>
      <c r="C35" s="56">
        <v>5510</v>
      </c>
      <c r="D35" s="56">
        <v>2728</v>
      </c>
      <c r="E35" s="56">
        <v>5312</v>
      </c>
      <c r="F35" s="56">
        <v>3098</v>
      </c>
      <c r="G35" s="56" t="s">
        <v>98</v>
      </c>
      <c r="H35" s="56">
        <v>2.29</v>
      </c>
      <c r="I35" s="60">
        <v>2.1930000000000002E-2</v>
      </c>
      <c r="J35" s="150">
        <v>3.56</v>
      </c>
      <c r="K35" s="153">
        <v>3.6617000000000003E-4</v>
      </c>
    </row>
    <row r="36" spans="1:11" x14ac:dyDescent="0.3">
      <c r="A36" s="147"/>
      <c r="B36" s="56" t="s">
        <v>34</v>
      </c>
      <c r="C36" s="56">
        <v>88176</v>
      </c>
      <c r="D36" s="56">
        <v>121259</v>
      </c>
      <c r="E36" s="56">
        <v>7384</v>
      </c>
      <c r="F36" s="56">
        <v>10574</v>
      </c>
      <c r="G36" s="56" t="s">
        <v>99</v>
      </c>
      <c r="H36" s="56">
        <v>2.86</v>
      </c>
      <c r="I36" s="56">
        <v>4.2700000000000004E-3</v>
      </c>
      <c r="J36" s="150"/>
      <c r="K36" s="153"/>
    </row>
    <row r="37" spans="1:11" x14ac:dyDescent="0.3">
      <c r="A37" s="147" t="s">
        <v>309</v>
      </c>
      <c r="B37" s="56" t="s">
        <v>33</v>
      </c>
      <c r="C37" s="56">
        <v>8224</v>
      </c>
      <c r="D37" s="56">
        <v>14</v>
      </c>
      <c r="E37" s="56">
        <v>8385</v>
      </c>
      <c r="F37" s="56">
        <v>25</v>
      </c>
      <c r="G37" s="56" t="s">
        <v>310</v>
      </c>
      <c r="H37" s="56">
        <v>1.26</v>
      </c>
      <c r="I37" s="61">
        <v>0.20910000000000001</v>
      </c>
      <c r="J37" s="150">
        <v>3.56</v>
      </c>
      <c r="K37" s="153">
        <v>3.6912000000000002E-4</v>
      </c>
    </row>
    <row r="38" spans="1:11" x14ac:dyDescent="0.3">
      <c r="A38" s="147"/>
      <c r="B38" s="56" t="s">
        <v>34</v>
      </c>
      <c r="C38" s="56">
        <v>209237</v>
      </c>
      <c r="D38" s="56">
        <v>198</v>
      </c>
      <c r="E38" s="56">
        <v>17931</v>
      </c>
      <c r="F38" s="56">
        <v>27</v>
      </c>
      <c r="G38" s="56" t="s">
        <v>311</v>
      </c>
      <c r="H38" s="56">
        <v>3.35</v>
      </c>
      <c r="I38" s="62">
        <v>8.1979999999999998E-4</v>
      </c>
      <c r="J38" s="150"/>
      <c r="K38" s="153"/>
    </row>
    <row r="39" spans="1:11" ht="19.05" customHeight="1" x14ac:dyDescent="0.3">
      <c r="A39" s="147" t="s">
        <v>312</v>
      </c>
      <c r="B39" s="56" t="s">
        <v>33</v>
      </c>
      <c r="C39" s="56">
        <v>8160</v>
      </c>
      <c r="D39" s="56">
        <v>78</v>
      </c>
      <c r="E39" s="56">
        <v>8334</v>
      </c>
      <c r="F39" s="56">
        <v>76</v>
      </c>
      <c r="G39" s="56" t="s">
        <v>313</v>
      </c>
      <c r="H39" s="56">
        <v>-0.83</v>
      </c>
      <c r="I39" s="61">
        <v>0.40410000000000001</v>
      </c>
      <c r="J39" s="150">
        <v>-3.56</v>
      </c>
      <c r="K39" s="153">
        <v>3.7492E-4</v>
      </c>
    </row>
    <row r="40" spans="1:11" ht="16.95" customHeight="1" x14ac:dyDescent="0.3">
      <c r="A40" s="147"/>
      <c r="B40" s="56" t="s">
        <v>34</v>
      </c>
      <c r="C40" s="56">
        <v>208403</v>
      </c>
      <c r="D40" s="56">
        <v>1032</v>
      </c>
      <c r="E40" s="56">
        <v>17907</v>
      </c>
      <c r="F40" s="56">
        <v>51</v>
      </c>
      <c r="G40" s="56" t="s">
        <v>314</v>
      </c>
      <c r="H40" s="56">
        <v>-3.54</v>
      </c>
      <c r="I40" s="62">
        <v>3.992E-4</v>
      </c>
      <c r="J40" s="150"/>
      <c r="K40" s="153"/>
    </row>
    <row r="41" spans="1:11" x14ac:dyDescent="0.3">
      <c r="A41" s="147" t="s">
        <v>315</v>
      </c>
      <c r="B41" s="56" t="s">
        <v>33</v>
      </c>
      <c r="C41" s="56">
        <v>8210</v>
      </c>
      <c r="D41" s="56">
        <v>28</v>
      </c>
      <c r="E41" s="56">
        <v>8389</v>
      </c>
      <c r="F41" s="56">
        <v>21</v>
      </c>
      <c r="G41" s="56" t="s">
        <v>316</v>
      </c>
      <c r="H41" s="56">
        <v>-1.36</v>
      </c>
      <c r="I41" s="61">
        <v>0.1724</v>
      </c>
      <c r="J41" s="150">
        <v>-3.54</v>
      </c>
      <c r="K41" s="153">
        <v>4.0487999999999999E-4</v>
      </c>
    </row>
    <row r="42" spans="1:11" x14ac:dyDescent="0.3">
      <c r="A42" s="147"/>
      <c r="B42" s="56" t="s">
        <v>34</v>
      </c>
      <c r="C42" s="56">
        <v>208951</v>
      </c>
      <c r="D42" s="56">
        <v>484</v>
      </c>
      <c r="E42" s="56">
        <v>17933</v>
      </c>
      <c r="F42" s="56">
        <v>25</v>
      </c>
      <c r="G42" s="56" t="s">
        <v>317</v>
      </c>
      <c r="H42" s="56">
        <v>-3.27</v>
      </c>
      <c r="I42" s="63">
        <v>1.088E-3</v>
      </c>
      <c r="J42" s="150"/>
      <c r="K42" s="153"/>
    </row>
    <row r="43" spans="1:11" x14ac:dyDescent="0.3">
      <c r="A43" s="147" t="s">
        <v>318</v>
      </c>
      <c r="B43" s="56" t="s">
        <v>33</v>
      </c>
      <c r="C43" s="56">
        <v>8150</v>
      </c>
      <c r="D43" s="56">
        <v>88</v>
      </c>
      <c r="E43" s="56">
        <v>8332</v>
      </c>
      <c r="F43" s="56">
        <v>78</v>
      </c>
      <c r="G43" s="56" t="s">
        <v>319</v>
      </c>
      <c r="H43" s="61">
        <v>-0.87</v>
      </c>
      <c r="I43" s="56">
        <v>0.38400000000000001</v>
      </c>
      <c r="J43" s="150">
        <v>-3.51</v>
      </c>
      <c r="K43" s="153">
        <v>4.4586000000000002E-4</v>
      </c>
    </row>
    <row r="44" spans="1:11" x14ac:dyDescent="0.3">
      <c r="A44" s="147"/>
      <c r="B44" s="56" t="s">
        <v>34</v>
      </c>
      <c r="C44" s="56">
        <v>207914</v>
      </c>
      <c r="D44" s="56">
        <v>1521</v>
      </c>
      <c r="E44" s="56">
        <v>17849</v>
      </c>
      <c r="F44" s="56">
        <v>109</v>
      </c>
      <c r="G44" s="56" t="s">
        <v>320</v>
      </c>
      <c r="H44" s="56">
        <v>-3.47</v>
      </c>
      <c r="I44" s="62">
        <v>5.1619999999999997E-4</v>
      </c>
      <c r="J44" s="150"/>
      <c r="K44" s="153"/>
    </row>
    <row r="45" spans="1:11" x14ac:dyDescent="0.3">
      <c r="A45" s="64" t="s">
        <v>321</v>
      </c>
      <c r="B45" s="56" t="s">
        <v>34</v>
      </c>
      <c r="C45" s="56">
        <v>209354</v>
      </c>
      <c r="D45" s="56">
        <v>81</v>
      </c>
      <c r="E45" s="56">
        <v>17945</v>
      </c>
      <c r="F45" s="56">
        <v>13</v>
      </c>
      <c r="G45" s="56" t="s">
        <v>322</v>
      </c>
      <c r="H45" s="59">
        <v>3.5</v>
      </c>
      <c r="I45" s="62">
        <v>4.6989999999999998E-4</v>
      </c>
      <c r="J45" s="59">
        <v>3.5</v>
      </c>
      <c r="K45" s="62">
        <v>4.7108000000000002E-4</v>
      </c>
    </row>
    <row r="46" spans="1:11" x14ac:dyDescent="0.3">
      <c r="A46" s="147" t="s">
        <v>323</v>
      </c>
      <c r="B46" s="56" t="s">
        <v>33</v>
      </c>
      <c r="C46" s="56">
        <v>8208</v>
      </c>
      <c r="D46" s="56">
        <v>30</v>
      </c>
      <c r="E46" s="56">
        <v>8372</v>
      </c>
      <c r="F46" s="56">
        <v>38</v>
      </c>
      <c r="G46" s="56" t="s">
        <v>324</v>
      </c>
      <c r="H46" s="59">
        <v>1.7</v>
      </c>
      <c r="I46" s="60">
        <v>9.0020000000000003E-2</v>
      </c>
      <c r="J46" s="150">
        <v>3.44</v>
      </c>
      <c r="K46" s="153">
        <v>5.8870999999999999E-4</v>
      </c>
    </row>
    <row r="47" spans="1:11" x14ac:dyDescent="0.3">
      <c r="A47" s="147"/>
      <c r="B47" s="56" t="s">
        <v>34</v>
      </c>
      <c r="C47" s="56">
        <v>208752</v>
      </c>
      <c r="D47" s="56">
        <v>683</v>
      </c>
      <c r="E47" s="56">
        <v>17887</v>
      </c>
      <c r="F47" s="56">
        <v>71</v>
      </c>
      <c r="G47" s="56" t="s">
        <v>325</v>
      </c>
      <c r="H47" s="59">
        <v>3</v>
      </c>
      <c r="I47" s="63">
        <v>2.7049999999999999E-3</v>
      </c>
      <c r="J47" s="150"/>
      <c r="K47" s="153"/>
    </row>
    <row r="48" spans="1:11" x14ac:dyDescent="0.3">
      <c r="A48" s="147" t="s">
        <v>158</v>
      </c>
      <c r="B48" s="56" t="s">
        <v>33</v>
      </c>
      <c r="C48" s="56">
        <v>8210</v>
      </c>
      <c r="D48" s="56">
        <v>28</v>
      </c>
      <c r="E48" s="56">
        <v>8387</v>
      </c>
      <c r="F48" s="56">
        <v>23</v>
      </c>
      <c r="G48" s="56" t="s">
        <v>326</v>
      </c>
      <c r="H48" s="56">
        <v>-1.19</v>
      </c>
      <c r="I48" s="61">
        <v>0.23480000000000001</v>
      </c>
      <c r="J48" s="150">
        <v>-3.4</v>
      </c>
      <c r="K48" s="153">
        <v>6.8517999999999997E-4</v>
      </c>
    </row>
    <row r="49" spans="1:11" x14ac:dyDescent="0.3">
      <c r="A49" s="147"/>
      <c r="B49" s="56" t="s">
        <v>34</v>
      </c>
      <c r="C49" s="56">
        <v>208656</v>
      </c>
      <c r="D49" s="56">
        <v>779</v>
      </c>
      <c r="E49" s="56">
        <v>17905</v>
      </c>
      <c r="F49" s="56">
        <v>53</v>
      </c>
      <c r="G49" s="56" t="s">
        <v>327</v>
      </c>
      <c r="H49" s="56">
        <v>-3.19</v>
      </c>
      <c r="I49" s="63">
        <v>1.407E-3</v>
      </c>
      <c r="J49" s="150"/>
      <c r="K49" s="153"/>
    </row>
    <row r="50" spans="1:11" x14ac:dyDescent="0.3">
      <c r="A50" s="147" t="s">
        <v>328</v>
      </c>
      <c r="B50" s="56" t="s">
        <v>33</v>
      </c>
      <c r="C50" s="56">
        <v>8234</v>
      </c>
      <c r="D50" s="56">
        <v>4</v>
      </c>
      <c r="E50" s="56">
        <v>8402</v>
      </c>
      <c r="F50" s="56">
        <v>8</v>
      </c>
      <c r="G50" s="56" t="s">
        <v>329</v>
      </c>
      <c r="H50" s="61">
        <v>0.45</v>
      </c>
      <c r="I50" s="61">
        <v>0.65580000000000005</v>
      </c>
      <c r="J50" s="150">
        <v>3.39</v>
      </c>
      <c r="K50" s="153">
        <v>6.8953999999999999E-4</v>
      </c>
    </row>
    <row r="51" spans="1:11" x14ac:dyDescent="0.3">
      <c r="A51" s="147"/>
      <c r="B51" s="56" t="s">
        <v>34</v>
      </c>
      <c r="C51" s="56">
        <v>209401</v>
      </c>
      <c r="D51" s="56">
        <v>34</v>
      </c>
      <c r="E51" s="56">
        <v>17948</v>
      </c>
      <c r="F51" s="56">
        <v>10</v>
      </c>
      <c r="G51" s="56" t="s">
        <v>330</v>
      </c>
      <c r="H51" s="56">
        <v>3.54</v>
      </c>
      <c r="I51" s="56">
        <v>3.9599999999999998E-4</v>
      </c>
      <c r="J51" s="150"/>
      <c r="K51" s="153"/>
    </row>
    <row r="52" spans="1:11" x14ac:dyDescent="0.3">
      <c r="A52" s="147" t="s">
        <v>331</v>
      </c>
      <c r="B52" s="56" t="s">
        <v>33</v>
      </c>
      <c r="C52" s="56">
        <v>8221</v>
      </c>
      <c r="D52" s="56">
        <v>17</v>
      </c>
      <c r="E52" s="56">
        <v>8380</v>
      </c>
      <c r="F52" s="56">
        <v>30</v>
      </c>
      <c r="G52" s="56" t="s">
        <v>332</v>
      </c>
      <c r="H52" s="59">
        <v>1.5</v>
      </c>
      <c r="I52" s="61">
        <v>0.13320000000000001</v>
      </c>
      <c r="J52" s="150">
        <v>3.39</v>
      </c>
      <c r="K52" s="153">
        <v>7.0083000000000005E-4</v>
      </c>
    </row>
    <row r="53" spans="1:11" x14ac:dyDescent="0.3">
      <c r="A53" s="147"/>
      <c r="B53" s="56" t="s">
        <v>34</v>
      </c>
      <c r="C53" s="56">
        <v>208834</v>
      </c>
      <c r="D53" s="56">
        <v>601</v>
      </c>
      <c r="E53" s="56">
        <v>17887</v>
      </c>
      <c r="F53" s="56">
        <v>71</v>
      </c>
      <c r="G53" s="56" t="s">
        <v>333</v>
      </c>
      <c r="H53" s="56">
        <v>3.04</v>
      </c>
      <c r="I53" s="63">
        <v>2.372E-3</v>
      </c>
      <c r="J53" s="150"/>
      <c r="K53" s="153"/>
    </row>
    <row r="54" spans="1:11" x14ac:dyDescent="0.3">
      <c r="A54" s="147" t="s">
        <v>142</v>
      </c>
      <c r="B54" s="56" t="s">
        <v>33</v>
      </c>
      <c r="C54" s="56">
        <v>8055</v>
      </c>
      <c r="D54" s="56">
        <v>183</v>
      </c>
      <c r="E54" s="56">
        <v>8208</v>
      </c>
      <c r="F54" s="56">
        <v>202</v>
      </c>
      <c r="G54" s="56" t="s">
        <v>334</v>
      </c>
      <c r="H54" s="56">
        <v>1.1200000000000001</v>
      </c>
      <c r="I54" s="61">
        <v>0.26350000000000001</v>
      </c>
      <c r="J54" s="150">
        <v>3.36</v>
      </c>
      <c r="K54" s="153">
        <v>7.8439999999999998E-4</v>
      </c>
    </row>
    <row r="55" spans="1:11" x14ac:dyDescent="0.3">
      <c r="A55" s="147"/>
      <c r="B55" s="56" t="s">
        <v>34</v>
      </c>
      <c r="C55" s="56">
        <v>205847</v>
      </c>
      <c r="D55" s="56">
        <v>3588</v>
      </c>
      <c r="E55" s="56">
        <v>17616</v>
      </c>
      <c r="F55" s="56">
        <v>342</v>
      </c>
      <c r="G55" s="56" t="s">
        <v>335</v>
      </c>
      <c r="H55" s="56">
        <v>3.19</v>
      </c>
      <c r="I55" s="63">
        <v>1.4430000000000001E-3</v>
      </c>
      <c r="J55" s="150"/>
      <c r="K55" s="153"/>
    </row>
    <row r="56" spans="1:11" x14ac:dyDescent="0.3">
      <c r="A56" s="147" t="s">
        <v>336</v>
      </c>
      <c r="B56" s="56" t="s">
        <v>33</v>
      </c>
      <c r="C56" s="56">
        <v>8171</v>
      </c>
      <c r="D56" s="56">
        <v>67</v>
      </c>
      <c r="E56" s="56">
        <v>8362</v>
      </c>
      <c r="F56" s="56">
        <v>48</v>
      </c>
      <c r="G56" s="56" t="s">
        <v>337</v>
      </c>
      <c r="H56" s="56">
        <v>-2.23</v>
      </c>
      <c r="I56" s="60">
        <v>2.5510000000000001E-2</v>
      </c>
      <c r="J56" s="150">
        <v>-3.36</v>
      </c>
      <c r="K56" s="153">
        <v>7.9345999999999996E-4</v>
      </c>
    </row>
    <row r="57" spans="1:11" x14ac:dyDescent="0.3">
      <c r="A57" s="147"/>
      <c r="B57" s="56" t="s">
        <v>34</v>
      </c>
      <c r="C57" s="56">
        <v>208192</v>
      </c>
      <c r="D57" s="56">
        <v>1243</v>
      </c>
      <c r="E57" s="56">
        <v>17879</v>
      </c>
      <c r="F57" s="56">
        <v>79</v>
      </c>
      <c r="G57" s="56" t="s">
        <v>338</v>
      </c>
      <c r="H57" s="56">
        <v>-2.66</v>
      </c>
      <c r="I57" s="63">
        <v>7.9139999999999992E-3</v>
      </c>
      <c r="J57" s="150"/>
      <c r="K57" s="153"/>
    </row>
    <row r="58" spans="1:11" x14ac:dyDescent="0.3">
      <c r="A58" s="147" t="s">
        <v>339</v>
      </c>
      <c r="B58" s="56" t="s">
        <v>33</v>
      </c>
      <c r="C58" s="56">
        <v>8179</v>
      </c>
      <c r="D58" s="56">
        <v>59</v>
      </c>
      <c r="E58" s="56">
        <v>8330</v>
      </c>
      <c r="F58" s="56">
        <v>80</v>
      </c>
      <c r="G58" s="56" t="s">
        <v>340</v>
      </c>
      <c r="H58" s="56">
        <v>1.33</v>
      </c>
      <c r="I58" s="61">
        <v>0.18459999999999999</v>
      </c>
      <c r="J58" s="150">
        <v>3.34</v>
      </c>
      <c r="K58" s="153">
        <v>8.3089000000000004E-4</v>
      </c>
    </row>
    <row r="59" spans="1:11" x14ac:dyDescent="0.3">
      <c r="A59" s="147"/>
      <c r="B59" s="56" t="s">
        <v>34</v>
      </c>
      <c r="C59" s="56">
        <v>208545</v>
      </c>
      <c r="D59" s="56">
        <v>890</v>
      </c>
      <c r="E59" s="56">
        <v>17852</v>
      </c>
      <c r="F59" s="56">
        <v>106</v>
      </c>
      <c r="G59" s="56" t="s">
        <v>341</v>
      </c>
      <c r="H59" s="56">
        <v>3.07</v>
      </c>
      <c r="I59" s="63">
        <v>2.1419999999999998E-3</v>
      </c>
      <c r="J59" s="150"/>
      <c r="K59" s="153"/>
    </row>
    <row r="60" spans="1:11" x14ac:dyDescent="0.3">
      <c r="A60" s="147" t="s">
        <v>342</v>
      </c>
      <c r="B60" s="56" t="s">
        <v>33</v>
      </c>
      <c r="C60" s="56">
        <v>8149</v>
      </c>
      <c r="D60" s="56">
        <v>89</v>
      </c>
      <c r="E60" s="56">
        <v>8298</v>
      </c>
      <c r="F60" s="56">
        <v>112</v>
      </c>
      <c r="G60" s="56" t="s">
        <v>343</v>
      </c>
      <c r="H60" s="56">
        <v>2.09</v>
      </c>
      <c r="I60" s="60">
        <v>3.6560000000000002E-2</v>
      </c>
      <c r="J60" s="150">
        <v>3.33</v>
      </c>
      <c r="K60" s="153">
        <v>8.7242999999999999E-4</v>
      </c>
    </row>
    <row r="61" spans="1:11" x14ac:dyDescent="0.3">
      <c r="A61" s="147"/>
      <c r="B61" s="56" t="s">
        <v>34</v>
      </c>
      <c r="C61" s="56">
        <v>207415</v>
      </c>
      <c r="D61" s="56">
        <v>2020</v>
      </c>
      <c r="E61" s="56">
        <v>17741</v>
      </c>
      <c r="F61" s="56">
        <v>217</v>
      </c>
      <c r="G61" s="56" t="s">
        <v>344</v>
      </c>
      <c r="H61" s="56">
        <v>2.69</v>
      </c>
      <c r="I61" s="63">
        <v>7.0749999999999997E-3</v>
      </c>
      <c r="J61" s="150"/>
      <c r="K61" s="153"/>
    </row>
    <row r="62" spans="1:11" x14ac:dyDescent="0.3">
      <c r="A62" s="147" t="s">
        <v>345</v>
      </c>
      <c r="B62" s="56" t="s">
        <v>33</v>
      </c>
      <c r="C62" s="56">
        <v>8175</v>
      </c>
      <c r="D62" s="56">
        <v>63</v>
      </c>
      <c r="E62" s="56">
        <v>8370</v>
      </c>
      <c r="F62" s="56">
        <v>40</v>
      </c>
      <c r="G62" s="56" t="s">
        <v>346</v>
      </c>
      <c r="H62" s="56">
        <v>-2.14</v>
      </c>
      <c r="I62" s="60">
        <v>3.2149999999999998E-2</v>
      </c>
      <c r="J62" s="150">
        <v>-3.32</v>
      </c>
      <c r="K62" s="153">
        <v>9.0921999999999997E-4</v>
      </c>
    </row>
    <row r="63" spans="1:11" x14ac:dyDescent="0.3">
      <c r="A63" s="147"/>
      <c r="B63" s="56" t="s">
        <v>34</v>
      </c>
      <c r="C63" s="56">
        <v>208448</v>
      </c>
      <c r="D63" s="56">
        <v>987</v>
      </c>
      <c r="E63" s="56">
        <v>17896</v>
      </c>
      <c r="F63" s="56">
        <v>62</v>
      </c>
      <c r="G63" s="56" t="s">
        <v>347</v>
      </c>
      <c r="H63" s="56">
        <v>-2.66</v>
      </c>
      <c r="I63" s="63">
        <v>7.9030000000000003E-3</v>
      </c>
      <c r="J63" s="150"/>
      <c r="K63" s="153"/>
    </row>
    <row r="64" spans="1:11" x14ac:dyDescent="0.3">
      <c r="A64" s="147" t="s">
        <v>348</v>
      </c>
      <c r="B64" s="56" t="s">
        <v>33</v>
      </c>
      <c r="C64" s="56">
        <v>8229</v>
      </c>
      <c r="D64" s="56">
        <v>9</v>
      </c>
      <c r="E64" s="56">
        <v>8393</v>
      </c>
      <c r="F64" s="56">
        <v>17</v>
      </c>
      <c r="G64" s="56" t="s">
        <v>349</v>
      </c>
      <c r="H64" s="56">
        <v>1.58</v>
      </c>
      <c r="I64" s="61">
        <v>0.1152</v>
      </c>
      <c r="J64" s="150">
        <v>3.31</v>
      </c>
      <c r="K64" s="153">
        <v>9.3767000000000004E-4</v>
      </c>
    </row>
    <row r="65" spans="1:15" x14ac:dyDescent="0.3">
      <c r="A65" s="147"/>
      <c r="B65" s="56" t="s">
        <v>34</v>
      </c>
      <c r="C65" s="56">
        <v>209336</v>
      </c>
      <c r="D65" s="56">
        <v>99</v>
      </c>
      <c r="E65" s="56">
        <v>17942</v>
      </c>
      <c r="F65" s="56">
        <v>16</v>
      </c>
      <c r="G65" s="56" t="s">
        <v>350</v>
      </c>
      <c r="H65" s="56">
        <v>2.91</v>
      </c>
      <c r="I65" s="63">
        <v>3.5639999999999999E-3</v>
      </c>
      <c r="J65" s="150"/>
      <c r="K65" s="153"/>
    </row>
    <row r="66" spans="1:15" x14ac:dyDescent="0.3">
      <c r="A66" s="147" t="s">
        <v>351</v>
      </c>
      <c r="B66" s="56" t="s">
        <v>33</v>
      </c>
      <c r="C66" s="56">
        <v>8084</v>
      </c>
      <c r="D66" s="56">
        <v>154</v>
      </c>
      <c r="E66" s="56">
        <v>8281</v>
      </c>
      <c r="F66" s="56">
        <v>129</v>
      </c>
      <c r="G66" s="56" t="s">
        <v>352</v>
      </c>
      <c r="H66" s="56">
        <v>-1.46</v>
      </c>
      <c r="I66" s="61">
        <v>0.14349999999999999</v>
      </c>
      <c r="J66" s="150">
        <v>-3.3</v>
      </c>
      <c r="K66" s="153">
        <v>9.6148000000000002E-4</v>
      </c>
    </row>
    <row r="67" spans="1:15" x14ac:dyDescent="0.3">
      <c r="A67" s="147"/>
      <c r="B67" s="56" t="s">
        <v>34</v>
      </c>
      <c r="C67" s="56">
        <v>206983</v>
      </c>
      <c r="D67" s="56">
        <v>2452</v>
      </c>
      <c r="E67" s="56">
        <v>17774</v>
      </c>
      <c r="F67" s="56">
        <v>184</v>
      </c>
      <c r="G67" s="56" t="s">
        <v>353</v>
      </c>
      <c r="H67" s="56">
        <v>-2.96</v>
      </c>
      <c r="I67" s="63">
        <v>3.0669999999999998E-3</v>
      </c>
      <c r="J67" s="150"/>
      <c r="K67" s="153"/>
    </row>
    <row r="68" spans="1:15" x14ac:dyDescent="0.3">
      <c r="A68" s="147" t="s">
        <v>127</v>
      </c>
      <c r="B68" s="56" t="s">
        <v>33</v>
      </c>
      <c r="C68" s="56">
        <v>4777</v>
      </c>
      <c r="D68" s="56">
        <v>0</v>
      </c>
      <c r="E68" s="56">
        <v>5209</v>
      </c>
      <c r="F68" s="56">
        <v>1</v>
      </c>
      <c r="G68" s="56" t="s">
        <v>128</v>
      </c>
      <c r="H68" s="56">
        <v>0.75</v>
      </c>
      <c r="I68" s="61">
        <v>0.4526</v>
      </c>
      <c r="J68" s="150">
        <v>3.3</v>
      </c>
      <c r="K68" s="153">
        <v>9.6604000000000004E-4</v>
      </c>
    </row>
    <row r="69" spans="1:15" x14ac:dyDescent="0.3">
      <c r="A69" s="152"/>
      <c r="B69" s="65" t="s">
        <v>34</v>
      </c>
      <c r="C69" s="65">
        <v>209429</v>
      </c>
      <c r="D69" s="65">
        <v>6</v>
      </c>
      <c r="E69" s="65">
        <v>17955</v>
      </c>
      <c r="F69" s="65">
        <v>3</v>
      </c>
      <c r="G69" s="65" t="s">
        <v>272</v>
      </c>
      <c r="H69" s="65">
        <v>3.3</v>
      </c>
      <c r="I69" s="66">
        <v>9.8290000000000009E-4</v>
      </c>
      <c r="J69" s="154"/>
      <c r="K69" s="155"/>
    </row>
    <row r="70" spans="1:15" x14ac:dyDescent="0.3">
      <c r="I70" s="20"/>
      <c r="J70" s="6"/>
      <c r="K70" s="20"/>
    </row>
    <row r="71" spans="1:15" x14ac:dyDescent="0.3">
      <c r="A71" s="82" t="s">
        <v>64</v>
      </c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</row>
    <row r="72" spans="1:15" x14ac:dyDescent="0.3">
      <c r="I72" s="20"/>
      <c r="J72" s="6"/>
      <c r="K72" s="20"/>
    </row>
    <row r="73" spans="1:15" x14ac:dyDescent="0.3">
      <c r="I73" s="20"/>
      <c r="J73" s="6"/>
      <c r="K73" s="20"/>
    </row>
    <row r="74" spans="1:15" x14ac:dyDescent="0.3">
      <c r="I74" s="20"/>
      <c r="J74" s="6"/>
      <c r="K74" s="20"/>
    </row>
    <row r="75" spans="1:15" x14ac:dyDescent="0.3">
      <c r="I75" s="20"/>
      <c r="J75" s="6"/>
      <c r="K75" s="20"/>
    </row>
    <row r="76" spans="1:15" x14ac:dyDescent="0.3">
      <c r="I76" s="20"/>
      <c r="J76" s="6"/>
      <c r="K76" s="20"/>
    </row>
    <row r="77" spans="1:15" x14ac:dyDescent="0.3">
      <c r="I77" s="20"/>
      <c r="J77" s="6"/>
      <c r="K77" s="20"/>
    </row>
    <row r="78" spans="1:15" x14ac:dyDescent="0.3">
      <c r="I78" s="20"/>
      <c r="J78" s="6"/>
      <c r="K78" s="20"/>
    </row>
    <row r="79" spans="1:15" x14ac:dyDescent="0.3">
      <c r="I79" s="20"/>
      <c r="J79" s="6"/>
      <c r="K79" s="20"/>
    </row>
    <row r="80" spans="1:15" x14ac:dyDescent="0.3">
      <c r="I80" s="20"/>
      <c r="J80" s="6"/>
      <c r="K80" s="20"/>
    </row>
    <row r="81" spans="9:11" x14ac:dyDescent="0.3">
      <c r="I81" s="20"/>
      <c r="J81" s="6"/>
      <c r="K81" s="20"/>
    </row>
    <row r="82" spans="9:11" x14ac:dyDescent="0.3">
      <c r="I82" s="20"/>
      <c r="J82" s="6"/>
      <c r="K82" s="20"/>
    </row>
    <row r="83" spans="9:11" x14ac:dyDescent="0.3">
      <c r="I83" s="20"/>
      <c r="J83" s="6"/>
      <c r="K83" s="20"/>
    </row>
    <row r="84" spans="9:11" x14ac:dyDescent="0.3">
      <c r="I84" s="20"/>
      <c r="J84" s="6"/>
      <c r="K84" s="20"/>
    </row>
    <row r="85" spans="9:11" x14ac:dyDescent="0.3">
      <c r="I85" s="20"/>
      <c r="J85" s="6"/>
      <c r="K85" s="20"/>
    </row>
    <row r="86" spans="9:11" x14ac:dyDescent="0.3">
      <c r="I86" s="20"/>
      <c r="J86" s="6"/>
      <c r="K86" s="20"/>
    </row>
    <row r="87" spans="9:11" x14ac:dyDescent="0.3">
      <c r="I87" s="20"/>
      <c r="J87" s="6"/>
      <c r="K87" s="20"/>
    </row>
    <row r="88" spans="9:11" x14ac:dyDescent="0.3">
      <c r="I88" s="20"/>
      <c r="J88" s="6"/>
      <c r="K88" s="20"/>
    </row>
    <row r="89" spans="9:11" x14ac:dyDescent="0.3">
      <c r="I89" s="20"/>
      <c r="J89" s="6"/>
      <c r="K89" s="20"/>
    </row>
    <row r="90" spans="9:11" x14ac:dyDescent="0.3">
      <c r="I90" s="20"/>
      <c r="J90" s="6"/>
      <c r="K90" s="20"/>
    </row>
    <row r="91" spans="9:11" x14ac:dyDescent="0.3">
      <c r="I91" s="20"/>
      <c r="J91" s="6"/>
      <c r="K91" s="20"/>
    </row>
    <row r="92" spans="9:11" x14ac:dyDescent="0.3">
      <c r="I92" s="20"/>
      <c r="J92" s="6"/>
      <c r="K92" s="20"/>
    </row>
    <row r="93" spans="9:11" x14ac:dyDescent="0.3">
      <c r="I93" s="20"/>
      <c r="J93" s="6"/>
      <c r="K93" s="20"/>
    </row>
    <row r="94" spans="9:11" x14ac:dyDescent="0.3">
      <c r="I94" s="20"/>
      <c r="J94" s="6"/>
      <c r="K94" s="20"/>
    </row>
    <row r="95" spans="9:11" x14ac:dyDescent="0.3">
      <c r="I95" s="20"/>
      <c r="J95" s="6"/>
      <c r="K95" s="20"/>
    </row>
    <row r="96" spans="9:11" x14ac:dyDescent="0.3">
      <c r="I96" s="20"/>
      <c r="J96" s="6"/>
      <c r="K96" s="20"/>
    </row>
    <row r="97" spans="9:11" x14ac:dyDescent="0.3">
      <c r="I97" s="20"/>
      <c r="J97" s="6"/>
      <c r="K97" s="20"/>
    </row>
    <row r="98" spans="9:11" x14ac:dyDescent="0.3">
      <c r="I98" s="20"/>
      <c r="J98" s="6"/>
      <c r="K98" s="20"/>
    </row>
    <row r="99" spans="9:11" x14ac:dyDescent="0.3">
      <c r="I99" s="20"/>
      <c r="J99" s="6"/>
      <c r="K99" s="20"/>
    </row>
    <row r="100" spans="9:11" x14ac:dyDescent="0.3">
      <c r="I100" s="20"/>
      <c r="J100" s="6"/>
      <c r="K100" s="20"/>
    </row>
    <row r="101" spans="9:11" x14ac:dyDescent="0.3">
      <c r="I101" s="20"/>
      <c r="J101" s="6"/>
      <c r="K101" s="20"/>
    </row>
    <row r="102" spans="9:11" x14ac:dyDescent="0.3">
      <c r="I102" s="20"/>
      <c r="J102" s="6"/>
      <c r="K102" s="20"/>
    </row>
    <row r="103" spans="9:11" x14ac:dyDescent="0.3">
      <c r="I103" s="20"/>
      <c r="J103" s="6"/>
      <c r="K103" s="20"/>
    </row>
  </sheetData>
  <mergeCells count="106">
    <mergeCell ref="J68:J69"/>
    <mergeCell ref="K68:K69"/>
    <mergeCell ref="J66:J67"/>
    <mergeCell ref="K66:K67"/>
    <mergeCell ref="J64:J65"/>
    <mergeCell ref="K64:K65"/>
    <mergeCell ref="J62:J63"/>
    <mergeCell ref="K62:K63"/>
    <mergeCell ref="J60:J61"/>
    <mergeCell ref="K60:K61"/>
    <mergeCell ref="J58:J59"/>
    <mergeCell ref="K58:K59"/>
    <mergeCell ref="J56:J57"/>
    <mergeCell ref="K56:K57"/>
    <mergeCell ref="J54:J55"/>
    <mergeCell ref="K54:K55"/>
    <mergeCell ref="J52:J53"/>
    <mergeCell ref="K52:K53"/>
    <mergeCell ref="K41:K42"/>
    <mergeCell ref="J43:J44"/>
    <mergeCell ref="K43:K44"/>
    <mergeCell ref="J50:J51"/>
    <mergeCell ref="K50:K51"/>
    <mergeCell ref="J48:J49"/>
    <mergeCell ref="J46:J47"/>
    <mergeCell ref="K48:K49"/>
    <mergeCell ref="K46:K47"/>
    <mergeCell ref="J41:J42"/>
    <mergeCell ref="J37:J38"/>
    <mergeCell ref="K37:K38"/>
    <mergeCell ref="J15:J16"/>
    <mergeCell ref="K15:K16"/>
    <mergeCell ref="J29:J30"/>
    <mergeCell ref="J35:J36"/>
    <mergeCell ref="J39:J40"/>
    <mergeCell ref="K39:K40"/>
    <mergeCell ref="K29:K30"/>
    <mergeCell ref="J31:J32"/>
    <mergeCell ref="K31:K32"/>
    <mergeCell ref="J33:J34"/>
    <mergeCell ref="K33:K34"/>
    <mergeCell ref="J27:J28"/>
    <mergeCell ref="K27:K28"/>
    <mergeCell ref="K23:K24"/>
    <mergeCell ref="J25:J26"/>
    <mergeCell ref="K25:K26"/>
    <mergeCell ref="J11:J12"/>
    <mergeCell ref="J17:J18"/>
    <mergeCell ref="J23:J24"/>
    <mergeCell ref="K17:K18"/>
    <mergeCell ref="J19:J20"/>
    <mergeCell ref="K19:K20"/>
    <mergeCell ref="J21:J22"/>
    <mergeCell ref="K21:K22"/>
    <mergeCell ref="K35:K36"/>
    <mergeCell ref="A54:A55"/>
    <mergeCell ref="A56:A57"/>
    <mergeCell ref="A58:A59"/>
    <mergeCell ref="A60:A61"/>
    <mergeCell ref="A62:A63"/>
    <mergeCell ref="A64:A65"/>
    <mergeCell ref="A66:A67"/>
    <mergeCell ref="A68:A69"/>
    <mergeCell ref="A35:A36"/>
    <mergeCell ref="A37:A38"/>
    <mergeCell ref="A39:A40"/>
    <mergeCell ref="A41:A42"/>
    <mergeCell ref="A43:A44"/>
    <mergeCell ref="A46:A47"/>
    <mergeCell ref="A48:A49"/>
    <mergeCell ref="A50:A51"/>
    <mergeCell ref="A52:A53"/>
    <mergeCell ref="A27:A28"/>
    <mergeCell ref="A23:A24"/>
    <mergeCell ref="A29:A30"/>
    <mergeCell ref="A31:A32"/>
    <mergeCell ref="A33:A34"/>
    <mergeCell ref="A15:A16"/>
    <mergeCell ref="A17:A18"/>
    <mergeCell ref="A19:A20"/>
    <mergeCell ref="A21:A22"/>
    <mergeCell ref="A25:A26"/>
    <mergeCell ref="A5:A6"/>
    <mergeCell ref="A7:A8"/>
    <mergeCell ref="A9:A10"/>
    <mergeCell ref="A11:A12"/>
    <mergeCell ref="A13:A14"/>
    <mergeCell ref="A2:B4"/>
    <mergeCell ref="C2:I2"/>
    <mergeCell ref="J2:K2"/>
    <mergeCell ref="C3:D3"/>
    <mergeCell ref="E3:F3"/>
    <mergeCell ref="G3:G4"/>
    <mergeCell ref="H3:H4"/>
    <mergeCell ref="I3:I4"/>
    <mergeCell ref="J3:J4"/>
    <mergeCell ref="K3:K4"/>
    <mergeCell ref="K11:K12"/>
    <mergeCell ref="J13:J14"/>
    <mergeCell ref="K13:K14"/>
    <mergeCell ref="K5:K6"/>
    <mergeCell ref="J7:J8"/>
    <mergeCell ref="K7:K8"/>
    <mergeCell ref="J9:J10"/>
    <mergeCell ref="K9:K10"/>
    <mergeCell ref="J5:J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03"/>
  <sheetViews>
    <sheetView topLeftCell="B1" zoomScale="118" workbookViewId="0">
      <selection sqref="A1:XFD1"/>
    </sheetView>
  </sheetViews>
  <sheetFormatPr defaultColWidth="10.796875" defaultRowHeight="15.6" x14ac:dyDescent="0.3"/>
  <cols>
    <col min="1" max="1" width="9.5" style="5" bestFit="1" customWidth="1"/>
    <col min="2" max="2" width="9.296875" style="5" bestFit="1" customWidth="1"/>
    <col min="3" max="3" width="10.796875" style="5"/>
    <col min="4" max="4" width="7.19921875" style="5" bestFit="1" customWidth="1"/>
    <col min="5" max="5" width="10.796875" style="5"/>
    <col min="6" max="6" width="7.19921875" style="5" bestFit="1" customWidth="1"/>
    <col min="7" max="7" width="20.69921875" style="5" bestFit="1" customWidth="1"/>
    <col min="8" max="8" width="9.19921875" style="4" customWidth="1"/>
    <col min="9" max="9" width="12.19921875" style="5" bestFit="1" customWidth="1"/>
    <col min="10" max="10" width="8.5" style="4" customWidth="1"/>
    <col min="11" max="11" width="13.69921875" style="5" customWidth="1"/>
    <col min="12" max="16384" width="10.796875" style="19"/>
  </cols>
  <sheetData>
    <row r="1" spans="1:11" x14ac:dyDescent="0.3">
      <c r="A1" s="9" t="s">
        <v>640</v>
      </c>
    </row>
    <row r="2" spans="1:11" x14ac:dyDescent="0.3">
      <c r="A2" s="143"/>
      <c r="B2" s="143"/>
      <c r="C2" s="118" t="s">
        <v>26</v>
      </c>
      <c r="D2" s="118"/>
      <c r="E2" s="118"/>
      <c r="F2" s="118"/>
      <c r="G2" s="118"/>
      <c r="H2" s="118"/>
      <c r="I2" s="118"/>
      <c r="J2" s="118" t="s">
        <v>27</v>
      </c>
      <c r="K2" s="118"/>
    </row>
    <row r="3" spans="1:11" x14ac:dyDescent="0.3">
      <c r="A3" s="144"/>
      <c r="B3" s="144"/>
      <c r="C3" s="119" t="s">
        <v>62</v>
      </c>
      <c r="D3" s="119"/>
      <c r="E3" s="119" t="s">
        <v>63</v>
      </c>
      <c r="F3" s="119"/>
      <c r="G3" s="119" t="s">
        <v>639</v>
      </c>
      <c r="H3" s="148" t="s">
        <v>29</v>
      </c>
      <c r="I3" s="119" t="s">
        <v>30</v>
      </c>
      <c r="J3" s="148" t="s">
        <v>29</v>
      </c>
      <c r="K3" s="119" t="s">
        <v>30</v>
      </c>
    </row>
    <row r="4" spans="1:11" x14ac:dyDescent="0.3">
      <c r="A4" s="144"/>
      <c r="B4" s="144"/>
      <c r="C4" s="8" t="s">
        <v>31</v>
      </c>
      <c r="D4" s="8" t="s">
        <v>32</v>
      </c>
      <c r="E4" s="8" t="s">
        <v>31</v>
      </c>
      <c r="F4" s="8" t="s">
        <v>32</v>
      </c>
      <c r="G4" s="119"/>
      <c r="H4" s="148"/>
      <c r="I4" s="119"/>
      <c r="J4" s="148"/>
      <c r="K4" s="119"/>
    </row>
    <row r="5" spans="1:11" x14ac:dyDescent="0.3">
      <c r="A5" s="113" t="s">
        <v>16</v>
      </c>
      <c r="B5" s="31" t="s">
        <v>33</v>
      </c>
      <c r="C5" s="31">
        <v>8180</v>
      </c>
      <c r="D5" s="31">
        <v>58</v>
      </c>
      <c r="E5" s="31">
        <v>8285</v>
      </c>
      <c r="F5" s="31">
        <v>125</v>
      </c>
      <c r="G5" s="31" t="s">
        <v>219</v>
      </c>
      <c r="H5" s="31">
        <v>5.32</v>
      </c>
      <c r="I5" s="32">
        <v>1.03E-7</v>
      </c>
      <c r="J5" s="120">
        <v>21.57</v>
      </c>
      <c r="K5" s="115">
        <v>3.6499999999999999E-103</v>
      </c>
    </row>
    <row r="6" spans="1:11" x14ac:dyDescent="0.3">
      <c r="A6" s="113"/>
      <c r="B6" s="31" t="s">
        <v>34</v>
      </c>
      <c r="C6" s="31">
        <v>207854</v>
      </c>
      <c r="D6" s="31">
        <v>1581</v>
      </c>
      <c r="E6" s="31">
        <v>17624</v>
      </c>
      <c r="F6" s="31">
        <v>334</v>
      </c>
      <c r="G6" s="31" t="s">
        <v>220</v>
      </c>
      <c r="H6" s="43">
        <v>21.34</v>
      </c>
      <c r="I6" s="32">
        <v>4.75E-101</v>
      </c>
      <c r="J6" s="120"/>
      <c r="K6" s="115"/>
    </row>
    <row r="7" spans="1:11" x14ac:dyDescent="0.3">
      <c r="A7" s="113" t="s">
        <v>17</v>
      </c>
      <c r="B7" s="31" t="s">
        <v>33</v>
      </c>
      <c r="C7" s="31">
        <v>8162</v>
      </c>
      <c r="D7" s="31">
        <v>76</v>
      </c>
      <c r="E7" s="31">
        <v>8185</v>
      </c>
      <c r="F7" s="31">
        <v>225</v>
      </c>
      <c r="G7" s="31" t="s">
        <v>221</v>
      </c>
      <c r="H7" s="31">
        <v>8.43</v>
      </c>
      <c r="I7" s="32">
        <v>3.6299999999999999E-17</v>
      </c>
      <c r="J7" s="120">
        <v>17.86</v>
      </c>
      <c r="K7" s="115">
        <v>2.4300000000000001E-71</v>
      </c>
    </row>
    <row r="8" spans="1:11" x14ac:dyDescent="0.3">
      <c r="A8" s="113"/>
      <c r="B8" s="31" t="s">
        <v>34</v>
      </c>
      <c r="C8" s="31">
        <v>207479</v>
      </c>
      <c r="D8" s="31">
        <v>1956</v>
      </c>
      <c r="E8" s="31">
        <v>17612</v>
      </c>
      <c r="F8" s="31">
        <v>346</v>
      </c>
      <c r="G8" s="31" t="s">
        <v>222</v>
      </c>
      <c r="H8" s="43">
        <v>15.77</v>
      </c>
      <c r="I8" s="32">
        <v>4.8300000000000003E-56</v>
      </c>
      <c r="J8" s="120"/>
      <c r="K8" s="115"/>
    </row>
    <row r="9" spans="1:11" x14ac:dyDescent="0.3">
      <c r="A9" s="113" t="s">
        <v>15</v>
      </c>
      <c r="B9" s="31" t="s">
        <v>33</v>
      </c>
      <c r="C9" s="31">
        <v>8221</v>
      </c>
      <c r="D9" s="31">
        <v>17</v>
      </c>
      <c r="E9" s="31">
        <v>8335</v>
      </c>
      <c r="F9" s="31">
        <v>75</v>
      </c>
      <c r="G9" s="31" t="s">
        <v>223</v>
      </c>
      <c r="H9" s="31">
        <v>6.03</v>
      </c>
      <c r="I9" s="32">
        <v>1.61E-9</v>
      </c>
      <c r="J9" s="120">
        <v>17.73</v>
      </c>
      <c r="K9" s="115">
        <v>2.4600000000000001E-70</v>
      </c>
    </row>
    <row r="10" spans="1:11" x14ac:dyDescent="0.3">
      <c r="A10" s="113"/>
      <c r="B10" s="31" t="s">
        <v>34</v>
      </c>
      <c r="C10" s="31">
        <v>209055</v>
      </c>
      <c r="D10" s="31">
        <v>380</v>
      </c>
      <c r="E10" s="31">
        <v>17840</v>
      </c>
      <c r="F10" s="31">
        <v>118</v>
      </c>
      <c r="G10" s="31" t="s">
        <v>224</v>
      </c>
      <c r="H10" s="43">
        <v>16.760000000000002</v>
      </c>
      <c r="I10" s="32">
        <v>4.6300000000000001E-63</v>
      </c>
      <c r="J10" s="120"/>
      <c r="K10" s="115"/>
    </row>
    <row r="11" spans="1:11" x14ac:dyDescent="0.3">
      <c r="A11" s="113" t="s">
        <v>35</v>
      </c>
      <c r="B11" s="31" t="s">
        <v>33</v>
      </c>
      <c r="C11" s="31">
        <v>8200</v>
      </c>
      <c r="D11" s="31">
        <v>38</v>
      </c>
      <c r="E11" s="31">
        <v>8371</v>
      </c>
      <c r="F11" s="31">
        <v>39</v>
      </c>
      <c r="G11" s="31" t="s">
        <v>225</v>
      </c>
      <c r="H11" s="42">
        <v>0.31</v>
      </c>
      <c r="I11" s="31">
        <v>0.754</v>
      </c>
      <c r="J11" s="120">
        <v>12.52</v>
      </c>
      <c r="K11" s="115">
        <v>6.0299999999999994E-36</v>
      </c>
    </row>
    <row r="12" spans="1:11" x14ac:dyDescent="0.3">
      <c r="A12" s="113"/>
      <c r="B12" s="31" t="s">
        <v>34</v>
      </c>
      <c r="C12" s="31">
        <v>208789</v>
      </c>
      <c r="D12" s="31">
        <v>646</v>
      </c>
      <c r="E12" s="31">
        <v>17814</v>
      </c>
      <c r="F12" s="31">
        <v>144</v>
      </c>
      <c r="G12" s="31" t="s">
        <v>226</v>
      </c>
      <c r="H12" s="31">
        <v>13.7</v>
      </c>
      <c r="I12" s="32">
        <v>9.6900000000000005E-43</v>
      </c>
      <c r="J12" s="120"/>
      <c r="K12" s="115"/>
    </row>
    <row r="13" spans="1:11" x14ac:dyDescent="0.3">
      <c r="A13" s="113" t="s">
        <v>14</v>
      </c>
      <c r="B13" s="31" t="s">
        <v>33</v>
      </c>
      <c r="C13" s="31">
        <v>8219</v>
      </c>
      <c r="D13" s="31">
        <v>19</v>
      </c>
      <c r="E13" s="31">
        <v>8354</v>
      </c>
      <c r="F13" s="31">
        <v>56</v>
      </c>
      <c r="G13" s="31" t="s">
        <v>72</v>
      </c>
      <c r="H13" s="31">
        <v>4.57</v>
      </c>
      <c r="I13" s="32">
        <v>4.7899999999999999E-6</v>
      </c>
      <c r="J13" s="120">
        <v>10.31</v>
      </c>
      <c r="K13" s="115">
        <v>6.1899999999999999E-25</v>
      </c>
    </row>
    <row r="14" spans="1:11" x14ac:dyDescent="0.3">
      <c r="A14" s="113"/>
      <c r="B14" s="31" t="s">
        <v>34</v>
      </c>
      <c r="C14" s="31">
        <v>208955</v>
      </c>
      <c r="D14" s="31">
        <v>480</v>
      </c>
      <c r="E14" s="31">
        <v>17866</v>
      </c>
      <c r="F14" s="31">
        <v>92</v>
      </c>
      <c r="G14" s="31" t="s">
        <v>227</v>
      </c>
      <c r="H14" s="31">
        <v>9.24</v>
      </c>
      <c r="I14" s="32">
        <v>2.3799999999999999E-20</v>
      </c>
      <c r="J14" s="120"/>
      <c r="K14" s="115"/>
    </row>
    <row r="15" spans="1:11" x14ac:dyDescent="0.3">
      <c r="A15" s="113" t="s">
        <v>84</v>
      </c>
      <c r="B15" s="31" t="s">
        <v>33</v>
      </c>
      <c r="C15" s="31">
        <v>8216</v>
      </c>
      <c r="D15" s="31">
        <v>22</v>
      </c>
      <c r="E15" s="31">
        <v>8366</v>
      </c>
      <c r="F15" s="31">
        <v>44</v>
      </c>
      <c r="G15" s="31" t="s">
        <v>228</v>
      </c>
      <c r="H15" s="31">
        <v>2.93</v>
      </c>
      <c r="I15" s="31">
        <v>3.4499999999999999E-3</v>
      </c>
      <c r="J15" s="114">
        <v>4.42</v>
      </c>
      <c r="K15" s="115">
        <v>9.8400000000000007E-6</v>
      </c>
    </row>
    <row r="16" spans="1:11" x14ac:dyDescent="0.3">
      <c r="A16" s="113"/>
      <c r="B16" s="31" t="s">
        <v>34</v>
      </c>
      <c r="C16" s="31">
        <v>208795</v>
      </c>
      <c r="D16" s="31">
        <v>640</v>
      </c>
      <c r="E16" s="31">
        <v>17880</v>
      </c>
      <c r="F16" s="31">
        <v>78</v>
      </c>
      <c r="G16" s="31" t="s">
        <v>229</v>
      </c>
      <c r="H16" s="31">
        <v>3.51</v>
      </c>
      <c r="I16" s="31">
        <v>4.5399999999999998E-4</v>
      </c>
      <c r="J16" s="114"/>
      <c r="K16" s="115"/>
    </row>
    <row r="17" spans="1:11" x14ac:dyDescent="0.3">
      <c r="A17" s="113" t="s">
        <v>36</v>
      </c>
      <c r="B17" s="31" t="s">
        <v>33</v>
      </c>
      <c r="C17" s="31">
        <v>8235</v>
      </c>
      <c r="D17" s="31">
        <v>3</v>
      </c>
      <c r="E17" s="31">
        <v>8397</v>
      </c>
      <c r="F17" s="31">
        <v>13</v>
      </c>
      <c r="G17" s="31" t="s">
        <v>230</v>
      </c>
      <c r="H17" s="31">
        <v>2.41</v>
      </c>
      <c r="I17" s="31">
        <v>1.5800000000000002E-2</v>
      </c>
      <c r="J17" s="114">
        <v>4.29</v>
      </c>
      <c r="K17" s="115">
        <v>1.8300000000000001E-5</v>
      </c>
    </row>
    <row r="18" spans="1:11" x14ac:dyDescent="0.3">
      <c r="A18" s="113"/>
      <c r="B18" s="31" t="s">
        <v>34</v>
      </c>
      <c r="C18" s="31">
        <v>209353</v>
      </c>
      <c r="D18" s="31">
        <v>82</v>
      </c>
      <c r="E18" s="31">
        <v>17944</v>
      </c>
      <c r="F18" s="31">
        <v>14</v>
      </c>
      <c r="G18" s="31" t="s">
        <v>231</v>
      </c>
      <c r="H18" s="40">
        <v>3.6</v>
      </c>
      <c r="I18" s="31">
        <v>3.21E-4</v>
      </c>
      <c r="J18" s="114"/>
      <c r="K18" s="115"/>
    </row>
    <row r="19" spans="1:11" x14ac:dyDescent="0.3">
      <c r="A19" s="113" t="s">
        <v>232</v>
      </c>
      <c r="B19" s="31" t="s">
        <v>33</v>
      </c>
      <c r="C19" s="31">
        <v>8235</v>
      </c>
      <c r="D19" s="31">
        <v>3</v>
      </c>
      <c r="E19" s="31">
        <v>8403</v>
      </c>
      <c r="F19" s="31">
        <v>7</v>
      </c>
      <c r="G19" s="31" t="s">
        <v>233</v>
      </c>
      <c r="H19" s="31">
        <v>1.22</v>
      </c>
      <c r="I19" s="31">
        <v>0.221</v>
      </c>
      <c r="J19" s="114">
        <v>4.25</v>
      </c>
      <c r="K19" s="115">
        <v>2.1399999999999998E-5</v>
      </c>
    </row>
    <row r="20" spans="1:11" x14ac:dyDescent="0.3">
      <c r="A20" s="113"/>
      <c r="B20" s="31" t="s">
        <v>34</v>
      </c>
      <c r="C20" s="31">
        <v>209360</v>
      </c>
      <c r="D20" s="31">
        <v>75</v>
      </c>
      <c r="E20" s="31">
        <v>17939</v>
      </c>
      <c r="F20" s="31">
        <v>19</v>
      </c>
      <c r="G20" s="31" t="s">
        <v>234</v>
      </c>
      <c r="H20" s="31">
        <v>4.12</v>
      </c>
      <c r="I20" s="32">
        <v>3.7599999999999999E-5</v>
      </c>
      <c r="J20" s="114"/>
      <c r="K20" s="115"/>
    </row>
    <row r="21" spans="1:11" x14ac:dyDescent="0.3">
      <c r="A21" s="113" t="s">
        <v>235</v>
      </c>
      <c r="B21" s="31" t="s">
        <v>33</v>
      </c>
      <c r="C21" s="31">
        <v>8235</v>
      </c>
      <c r="D21" s="31">
        <v>3</v>
      </c>
      <c r="E21" s="31">
        <v>8404</v>
      </c>
      <c r="F21" s="31">
        <v>6</v>
      </c>
      <c r="G21" s="31" t="s">
        <v>236</v>
      </c>
      <c r="H21" s="42">
        <v>0.86</v>
      </c>
      <c r="I21" s="31">
        <v>0.39100000000000001</v>
      </c>
      <c r="J21" s="114">
        <v>4.03</v>
      </c>
      <c r="K21" s="115">
        <v>5.6400000000000002E-5</v>
      </c>
    </row>
    <row r="22" spans="1:11" x14ac:dyDescent="0.3">
      <c r="A22" s="113"/>
      <c r="B22" s="31" t="s">
        <v>34</v>
      </c>
      <c r="C22" s="31">
        <v>209378</v>
      </c>
      <c r="D22" s="31">
        <v>57</v>
      </c>
      <c r="E22" s="31">
        <v>17947</v>
      </c>
      <c r="F22" s="31">
        <v>11</v>
      </c>
      <c r="G22" s="31" t="s">
        <v>237</v>
      </c>
      <c r="H22" s="31">
        <v>4.05</v>
      </c>
      <c r="I22" s="32">
        <v>5.1499999999999998E-5</v>
      </c>
      <c r="J22" s="114"/>
      <c r="K22" s="115"/>
    </row>
    <row r="23" spans="1:11" x14ac:dyDescent="0.3">
      <c r="A23" s="113" t="s">
        <v>238</v>
      </c>
      <c r="B23" s="31" t="s">
        <v>33</v>
      </c>
      <c r="C23" s="31">
        <v>8236</v>
      </c>
      <c r="D23" s="31">
        <v>2</v>
      </c>
      <c r="E23" s="31">
        <v>8403</v>
      </c>
      <c r="F23" s="31">
        <v>7</v>
      </c>
      <c r="G23" s="31" t="s">
        <v>239</v>
      </c>
      <c r="H23" s="31">
        <v>1.68</v>
      </c>
      <c r="I23" s="31">
        <v>9.3100000000000002E-2</v>
      </c>
      <c r="J23" s="114">
        <v>4.0199999999999996</v>
      </c>
      <c r="K23" s="115">
        <v>5.7599999999999997E-5</v>
      </c>
    </row>
    <row r="24" spans="1:11" x14ac:dyDescent="0.3">
      <c r="A24" s="113"/>
      <c r="B24" s="31" t="s">
        <v>34</v>
      </c>
      <c r="C24" s="31">
        <v>209353</v>
      </c>
      <c r="D24" s="31">
        <v>82</v>
      </c>
      <c r="E24" s="31">
        <v>17941</v>
      </c>
      <c r="F24" s="31">
        <v>17</v>
      </c>
      <c r="G24" s="31" t="s">
        <v>240</v>
      </c>
      <c r="H24" s="31">
        <v>3.66</v>
      </c>
      <c r="I24" s="31">
        <v>2.5599999999999999E-4</v>
      </c>
      <c r="J24" s="114"/>
      <c r="K24" s="115"/>
    </row>
    <row r="25" spans="1:11" x14ac:dyDescent="0.3">
      <c r="A25" s="113" t="s">
        <v>37</v>
      </c>
      <c r="B25" s="31" t="s">
        <v>33</v>
      </c>
      <c r="C25" s="31">
        <v>8235</v>
      </c>
      <c r="D25" s="31">
        <v>3</v>
      </c>
      <c r="E25" s="31">
        <v>8393</v>
      </c>
      <c r="F25" s="31">
        <v>17</v>
      </c>
      <c r="G25" s="31" t="s">
        <v>241</v>
      </c>
      <c r="H25" s="31">
        <v>3.19</v>
      </c>
      <c r="I25" s="31">
        <v>1.4300000000000001E-3</v>
      </c>
      <c r="J25" s="114">
        <v>3.97</v>
      </c>
      <c r="K25" s="115">
        <v>7.2999999999999999E-5</v>
      </c>
    </row>
    <row r="26" spans="1:11" x14ac:dyDescent="0.3">
      <c r="A26" s="113"/>
      <c r="B26" s="31" t="s">
        <v>34</v>
      </c>
      <c r="C26" s="31">
        <v>209337</v>
      </c>
      <c r="D26" s="31">
        <v>98</v>
      </c>
      <c r="E26" s="31">
        <v>17944</v>
      </c>
      <c r="F26" s="31">
        <v>14</v>
      </c>
      <c r="G26" s="31" t="s">
        <v>242</v>
      </c>
      <c r="H26" s="31">
        <v>2.88</v>
      </c>
      <c r="I26" s="31">
        <v>3.9899999999999996E-3</v>
      </c>
      <c r="J26" s="114"/>
      <c r="K26" s="115"/>
    </row>
    <row r="27" spans="1:11" x14ac:dyDescent="0.3">
      <c r="A27" s="121" t="s">
        <v>54</v>
      </c>
      <c r="B27" s="31" t="s">
        <v>33</v>
      </c>
      <c r="C27" s="31">
        <v>8198</v>
      </c>
      <c r="D27" s="31">
        <v>40</v>
      </c>
      <c r="E27" s="31">
        <v>8337</v>
      </c>
      <c r="F27" s="31">
        <v>73</v>
      </c>
      <c r="G27" s="31" t="s">
        <v>243</v>
      </c>
      <c r="H27" s="31">
        <v>3.02</v>
      </c>
      <c r="I27" s="31">
        <v>2.5100000000000001E-3</v>
      </c>
      <c r="J27" s="114">
        <v>3.88</v>
      </c>
      <c r="K27" s="146">
        <v>1.0331999999999999E-4</v>
      </c>
    </row>
    <row r="28" spans="1:11" x14ac:dyDescent="0.3">
      <c r="A28" s="156"/>
      <c r="B28" s="31" t="s">
        <v>34</v>
      </c>
      <c r="C28" s="31">
        <v>207180</v>
      </c>
      <c r="D28" s="31">
        <v>2255</v>
      </c>
      <c r="E28" s="31">
        <v>17720</v>
      </c>
      <c r="F28" s="31">
        <v>238</v>
      </c>
      <c r="G28" s="31" t="s">
        <v>244</v>
      </c>
      <c r="H28" s="31">
        <v>2.87</v>
      </c>
      <c r="I28" s="31">
        <v>4.1700000000000001E-3</v>
      </c>
      <c r="J28" s="114"/>
      <c r="K28" s="146"/>
    </row>
    <row r="29" spans="1:11" x14ac:dyDescent="0.3">
      <c r="A29" s="113" t="s">
        <v>44</v>
      </c>
      <c r="B29" s="31" t="s">
        <v>33</v>
      </c>
      <c r="C29" s="31">
        <v>8224</v>
      </c>
      <c r="D29" s="31">
        <v>14</v>
      </c>
      <c r="E29" s="31">
        <v>8384</v>
      </c>
      <c r="F29" s="31">
        <v>26</v>
      </c>
      <c r="G29" s="31" t="s">
        <v>245</v>
      </c>
      <c r="H29" s="31">
        <v>2.0499999999999998</v>
      </c>
      <c r="I29" s="31">
        <v>4.0500000000000001E-2</v>
      </c>
      <c r="J29" s="114">
        <v>3.84</v>
      </c>
      <c r="K29" s="146">
        <v>1.2194E-4</v>
      </c>
    </row>
    <row r="30" spans="1:11" x14ac:dyDescent="0.3">
      <c r="A30" s="113"/>
      <c r="B30" s="31" t="s">
        <v>34</v>
      </c>
      <c r="C30" s="31">
        <v>209159</v>
      </c>
      <c r="D30" s="31">
        <v>276</v>
      </c>
      <c r="E30" s="31">
        <v>17919</v>
      </c>
      <c r="F30" s="31">
        <v>39</v>
      </c>
      <c r="G30" s="31" t="s">
        <v>246</v>
      </c>
      <c r="H30" s="31">
        <v>3.28</v>
      </c>
      <c r="I30" s="31">
        <v>1.0300000000000001E-3</v>
      </c>
      <c r="J30" s="114"/>
      <c r="K30" s="146"/>
    </row>
    <row r="31" spans="1:11" x14ac:dyDescent="0.3">
      <c r="A31" s="113" t="s">
        <v>247</v>
      </c>
      <c r="B31" s="31" t="s">
        <v>33</v>
      </c>
      <c r="C31" s="31">
        <v>8234</v>
      </c>
      <c r="D31" s="31">
        <v>4</v>
      </c>
      <c r="E31" s="31">
        <v>8405</v>
      </c>
      <c r="F31" s="31">
        <v>5</v>
      </c>
      <c r="G31" s="31" t="s">
        <v>248</v>
      </c>
      <c r="H31" s="42">
        <v>0.21</v>
      </c>
      <c r="I31" s="31">
        <v>0.83499999999999996</v>
      </c>
      <c r="J31" s="114">
        <v>3.81</v>
      </c>
      <c r="K31" s="146">
        <v>1.3661000000000001E-4</v>
      </c>
    </row>
    <row r="32" spans="1:11" x14ac:dyDescent="0.3">
      <c r="A32" s="113"/>
      <c r="B32" s="31" t="s">
        <v>34</v>
      </c>
      <c r="C32" s="31">
        <v>209344</v>
      </c>
      <c r="D32" s="31">
        <v>91</v>
      </c>
      <c r="E32" s="31">
        <v>17939</v>
      </c>
      <c r="F32" s="31">
        <v>19</v>
      </c>
      <c r="G32" s="31" t="s">
        <v>249</v>
      </c>
      <c r="H32" s="31">
        <v>4.12</v>
      </c>
      <c r="I32" s="32">
        <v>3.7799999999999997E-5</v>
      </c>
      <c r="J32" s="114"/>
      <c r="K32" s="146"/>
    </row>
    <row r="33" spans="1:11" x14ac:dyDescent="0.3">
      <c r="A33" s="113" t="s">
        <v>250</v>
      </c>
      <c r="B33" s="31" t="s">
        <v>33</v>
      </c>
      <c r="C33" s="31">
        <v>8222</v>
      </c>
      <c r="D33" s="31">
        <v>16</v>
      </c>
      <c r="E33" s="31">
        <v>8407</v>
      </c>
      <c r="F33" s="31">
        <v>3</v>
      </c>
      <c r="G33" s="31" t="s">
        <v>251</v>
      </c>
      <c r="H33" s="31">
        <v>-2.5099999999999998</v>
      </c>
      <c r="I33" s="31">
        <v>1.12E-2</v>
      </c>
      <c r="J33" s="114">
        <v>-3.74</v>
      </c>
      <c r="K33" s="146">
        <v>1.8281999999999999E-4</v>
      </c>
    </row>
    <row r="34" spans="1:11" x14ac:dyDescent="0.3">
      <c r="A34" s="113"/>
      <c r="B34" s="31" t="s">
        <v>34</v>
      </c>
      <c r="C34" s="31">
        <v>209213</v>
      </c>
      <c r="D34" s="31">
        <v>222</v>
      </c>
      <c r="E34" s="31">
        <v>17954</v>
      </c>
      <c r="F34" s="31">
        <v>4</v>
      </c>
      <c r="G34" s="31" t="s">
        <v>252</v>
      </c>
      <c r="H34" s="31">
        <v>-2.95</v>
      </c>
      <c r="I34" s="31">
        <v>3.1700000000000001E-3</v>
      </c>
      <c r="J34" s="114"/>
      <c r="K34" s="146"/>
    </row>
    <row r="35" spans="1:11" x14ac:dyDescent="0.3">
      <c r="A35" s="113" t="s">
        <v>86</v>
      </c>
      <c r="B35" s="31" t="s">
        <v>33</v>
      </c>
      <c r="C35" s="31">
        <v>8236</v>
      </c>
      <c r="D35" s="31">
        <v>2</v>
      </c>
      <c r="E35" s="31">
        <v>8407</v>
      </c>
      <c r="F35" s="31">
        <v>3</v>
      </c>
      <c r="G35" s="31" t="s">
        <v>80</v>
      </c>
      <c r="H35" s="42">
        <v>0.99</v>
      </c>
      <c r="I35" s="31">
        <v>0.32400000000000001</v>
      </c>
      <c r="J35" s="114">
        <v>3.72</v>
      </c>
      <c r="K35" s="146">
        <v>1.9741E-4</v>
      </c>
    </row>
    <row r="36" spans="1:11" x14ac:dyDescent="0.3">
      <c r="A36" s="113"/>
      <c r="B36" s="31" t="s">
        <v>34</v>
      </c>
      <c r="C36" s="31">
        <v>209426</v>
      </c>
      <c r="D36" s="31">
        <v>9</v>
      </c>
      <c r="E36" s="31">
        <v>17952</v>
      </c>
      <c r="F36" s="31">
        <v>6</v>
      </c>
      <c r="G36" s="31" t="s">
        <v>81</v>
      </c>
      <c r="H36" s="31">
        <v>3.65</v>
      </c>
      <c r="I36" s="31">
        <v>2.6200000000000003E-4</v>
      </c>
      <c r="J36" s="114"/>
      <c r="K36" s="146"/>
    </row>
    <row r="37" spans="1:11" x14ac:dyDescent="0.3">
      <c r="A37" s="113" t="s">
        <v>87</v>
      </c>
      <c r="B37" s="31" t="s">
        <v>33</v>
      </c>
      <c r="C37" s="31">
        <v>8236</v>
      </c>
      <c r="D37" s="31">
        <v>2</v>
      </c>
      <c r="E37" s="31">
        <v>8404</v>
      </c>
      <c r="F37" s="31">
        <v>6</v>
      </c>
      <c r="G37" s="31" t="s">
        <v>82</v>
      </c>
      <c r="H37" s="31">
        <v>1.28</v>
      </c>
      <c r="I37" s="31">
        <v>0.19900000000000001</v>
      </c>
      <c r="J37" s="114">
        <v>3.71</v>
      </c>
      <c r="K37" s="146">
        <v>2.0588E-4</v>
      </c>
    </row>
    <row r="38" spans="1:11" x14ac:dyDescent="0.3">
      <c r="A38" s="113"/>
      <c r="B38" s="31" t="s">
        <v>34</v>
      </c>
      <c r="C38" s="31">
        <v>209416</v>
      </c>
      <c r="D38" s="31">
        <v>19</v>
      </c>
      <c r="E38" s="31">
        <v>17951</v>
      </c>
      <c r="F38" s="31">
        <v>7</v>
      </c>
      <c r="G38" s="31" t="s">
        <v>83</v>
      </c>
      <c r="H38" s="40">
        <v>3.5</v>
      </c>
      <c r="I38" s="31">
        <v>4.6999999999999999E-4</v>
      </c>
      <c r="J38" s="114"/>
      <c r="K38" s="146"/>
    </row>
    <row r="39" spans="1:11" x14ac:dyDescent="0.3">
      <c r="A39" s="113" t="s">
        <v>97</v>
      </c>
      <c r="B39" s="31" t="s">
        <v>33</v>
      </c>
      <c r="C39" s="31">
        <v>5536</v>
      </c>
      <c r="D39" s="31">
        <v>2702</v>
      </c>
      <c r="E39" s="31">
        <v>5334</v>
      </c>
      <c r="F39" s="31">
        <v>3076</v>
      </c>
      <c r="G39" s="31" t="s">
        <v>98</v>
      </c>
      <c r="H39" s="31">
        <v>2.39</v>
      </c>
      <c r="I39" s="31">
        <v>1.67E-2</v>
      </c>
      <c r="J39" s="114">
        <v>3.56</v>
      </c>
      <c r="K39" s="146">
        <v>3.7023999999999998E-4</v>
      </c>
    </row>
    <row r="40" spans="1:11" x14ac:dyDescent="0.3">
      <c r="A40" s="113"/>
      <c r="B40" s="31" t="s">
        <v>34</v>
      </c>
      <c r="C40" s="31">
        <v>88404</v>
      </c>
      <c r="D40" s="31">
        <v>121031</v>
      </c>
      <c r="E40" s="31">
        <v>7405</v>
      </c>
      <c r="F40" s="31">
        <v>10553</v>
      </c>
      <c r="G40" s="31" t="s">
        <v>99</v>
      </c>
      <c r="H40" s="31">
        <v>2.81</v>
      </c>
      <c r="I40" s="31">
        <v>4.9899999999999996E-3</v>
      </c>
      <c r="J40" s="114"/>
      <c r="K40" s="146"/>
    </row>
    <row r="41" spans="1:11" x14ac:dyDescent="0.3">
      <c r="A41" s="113" t="s">
        <v>253</v>
      </c>
      <c r="B41" s="31" t="s">
        <v>33</v>
      </c>
      <c r="C41" s="31">
        <v>8234</v>
      </c>
      <c r="D41" s="31">
        <v>4</v>
      </c>
      <c r="E41" s="31">
        <v>8400</v>
      </c>
      <c r="F41" s="31">
        <v>10</v>
      </c>
      <c r="G41" s="31" t="s">
        <v>254</v>
      </c>
      <c r="H41" s="31">
        <v>1.91</v>
      </c>
      <c r="I41" s="31">
        <v>5.6300000000000003E-2</v>
      </c>
      <c r="J41" s="114">
        <v>3.5</v>
      </c>
      <c r="K41" s="146">
        <v>4.6139999999999999E-4</v>
      </c>
    </row>
    <row r="42" spans="1:11" x14ac:dyDescent="0.3">
      <c r="A42" s="113"/>
      <c r="B42" s="31" t="s">
        <v>34</v>
      </c>
      <c r="C42" s="31">
        <v>209117</v>
      </c>
      <c r="D42" s="31">
        <v>318</v>
      </c>
      <c r="E42" s="31">
        <v>17912</v>
      </c>
      <c r="F42" s="31">
        <v>46</v>
      </c>
      <c r="G42" s="31" t="s">
        <v>255</v>
      </c>
      <c r="H42" s="31">
        <v>2.97</v>
      </c>
      <c r="I42" s="31">
        <v>2.9499999999999999E-3</v>
      </c>
      <c r="J42" s="114"/>
      <c r="K42" s="146"/>
    </row>
    <row r="43" spans="1:11" x14ac:dyDescent="0.3">
      <c r="A43" s="30" t="s">
        <v>107</v>
      </c>
      <c r="B43" s="31" t="s">
        <v>34</v>
      </c>
      <c r="C43" s="31">
        <v>209430</v>
      </c>
      <c r="D43" s="31">
        <v>5</v>
      </c>
      <c r="E43" s="31">
        <v>17955</v>
      </c>
      <c r="F43" s="31">
        <v>3</v>
      </c>
      <c r="G43" s="31" t="s">
        <v>108</v>
      </c>
      <c r="H43" s="31">
        <v>3.43</v>
      </c>
      <c r="I43" s="31">
        <v>6.0400000000000004E-4</v>
      </c>
      <c r="J43" s="31">
        <v>3.43</v>
      </c>
      <c r="K43" s="44">
        <v>6.0484999999999998E-4</v>
      </c>
    </row>
    <row r="44" spans="1:11" x14ac:dyDescent="0.3">
      <c r="A44" s="113" t="s">
        <v>102</v>
      </c>
      <c r="B44" s="31" t="s">
        <v>33</v>
      </c>
      <c r="C44" s="31">
        <v>8228</v>
      </c>
      <c r="D44" s="31">
        <v>10</v>
      </c>
      <c r="E44" s="31">
        <v>8404</v>
      </c>
      <c r="F44" s="31">
        <v>6</v>
      </c>
      <c r="G44" s="31" t="s">
        <v>103</v>
      </c>
      <c r="H44" s="31">
        <v>-0.93</v>
      </c>
      <c r="I44" s="31">
        <v>0.35099999999999998</v>
      </c>
      <c r="J44" s="114">
        <v>-3.41</v>
      </c>
      <c r="K44" s="146">
        <v>6.4738999999999997E-4</v>
      </c>
    </row>
    <row r="45" spans="1:11" x14ac:dyDescent="0.3">
      <c r="A45" s="113"/>
      <c r="B45" s="31" t="s">
        <v>34</v>
      </c>
      <c r="C45" s="31">
        <v>209227</v>
      </c>
      <c r="D45" s="31">
        <v>208</v>
      </c>
      <c r="E45" s="31">
        <v>17949</v>
      </c>
      <c r="F45" s="31">
        <v>9</v>
      </c>
      <c r="G45" s="31" t="s">
        <v>256</v>
      </c>
      <c r="H45" s="31">
        <v>-3.33</v>
      </c>
      <c r="I45" s="44">
        <v>8.654E-4</v>
      </c>
      <c r="J45" s="114"/>
      <c r="K45" s="146"/>
    </row>
    <row r="46" spans="1:11" x14ac:dyDescent="0.3">
      <c r="A46" s="113" t="s">
        <v>257</v>
      </c>
      <c r="B46" s="31" t="s">
        <v>33</v>
      </c>
      <c r="C46" s="31">
        <v>8228</v>
      </c>
      <c r="D46" s="31">
        <v>10</v>
      </c>
      <c r="E46" s="31">
        <v>8404</v>
      </c>
      <c r="F46" s="31">
        <v>6</v>
      </c>
      <c r="G46" s="31" t="s">
        <v>258</v>
      </c>
      <c r="H46" s="31">
        <v>-0.86</v>
      </c>
      <c r="I46" s="31">
        <v>0.39200000000000002</v>
      </c>
      <c r="J46" s="114">
        <v>-3.38</v>
      </c>
      <c r="K46" s="146">
        <v>7.2168000000000004E-4</v>
      </c>
    </row>
    <row r="47" spans="1:11" x14ac:dyDescent="0.3">
      <c r="A47" s="113"/>
      <c r="B47" s="31" t="s">
        <v>34</v>
      </c>
      <c r="C47" s="31">
        <v>209238</v>
      </c>
      <c r="D47" s="31">
        <v>197</v>
      </c>
      <c r="E47" s="31">
        <v>17951</v>
      </c>
      <c r="F47" s="31">
        <v>7</v>
      </c>
      <c r="G47" s="31" t="s">
        <v>259</v>
      </c>
      <c r="H47" s="31">
        <v>-3.34</v>
      </c>
      <c r="I47" s="31">
        <v>8.5300000000000003E-4</v>
      </c>
      <c r="J47" s="114"/>
      <c r="K47" s="146"/>
    </row>
    <row r="48" spans="1:11" x14ac:dyDescent="0.3">
      <c r="A48" s="113" t="s">
        <v>120</v>
      </c>
      <c r="B48" s="31" t="s">
        <v>33</v>
      </c>
      <c r="C48" s="31">
        <v>8228</v>
      </c>
      <c r="D48" s="31">
        <v>10</v>
      </c>
      <c r="E48" s="31">
        <v>8405</v>
      </c>
      <c r="F48" s="31">
        <v>5</v>
      </c>
      <c r="G48" s="31" t="s">
        <v>121</v>
      </c>
      <c r="H48" s="31">
        <v>-1.43</v>
      </c>
      <c r="I48" s="31">
        <v>0.153</v>
      </c>
      <c r="J48" s="114">
        <v>-3.36</v>
      </c>
      <c r="K48" s="146">
        <v>7.7298000000000004E-4</v>
      </c>
    </row>
    <row r="49" spans="1:15" x14ac:dyDescent="0.3">
      <c r="A49" s="113"/>
      <c r="B49" s="31" t="s">
        <v>34</v>
      </c>
      <c r="C49" s="31">
        <v>209065</v>
      </c>
      <c r="D49" s="31">
        <v>370</v>
      </c>
      <c r="E49" s="31">
        <v>17936</v>
      </c>
      <c r="F49" s="31">
        <v>22</v>
      </c>
      <c r="G49" s="31" t="s">
        <v>260</v>
      </c>
      <c r="H49" s="31">
        <v>-3.04</v>
      </c>
      <c r="I49" s="31">
        <v>2.3400000000000001E-3</v>
      </c>
      <c r="J49" s="114"/>
      <c r="K49" s="146"/>
    </row>
    <row r="50" spans="1:15" x14ac:dyDescent="0.3">
      <c r="A50" s="113" t="s">
        <v>261</v>
      </c>
      <c r="B50" s="31" t="s">
        <v>33</v>
      </c>
      <c r="C50" s="31">
        <v>8235</v>
      </c>
      <c r="D50" s="31">
        <v>3</v>
      </c>
      <c r="E50" s="31">
        <v>8408</v>
      </c>
      <c r="F50" s="31">
        <v>2</v>
      </c>
      <c r="G50" s="31" t="s">
        <v>262</v>
      </c>
      <c r="H50" s="42">
        <v>-0.1</v>
      </c>
      <c r="I50" s="31">
        <v>0.91600000000000004</v>
      </c>
      <c r="J50" s="114">
        <v>3.34</v>
      </c>
      <c r="K50" s="146">
        <v>8.2487000000000001E-4</v>
      </c>
    </row>
    <row r="51" spans="1:15" x14ac:dyDescent="0.3">
      <c r="A51" s="113"/>
      <c r="B51" s="31" t="s">
        <v>34</v>
      </c>
      <c r="C51" s="31">
        <v>209382</v>
      </c>
      <c r="D51" s="31">
        <v>53</v>
      </c>
      <c r="E51" s="31">
        <v>17942</v>
      </c>
      <c r="F51" s="31">
        <v>16</v>
      </c>
      <c r="G51" s="31" t="s">
        <v>263</v>
      </c>
      <c r="H51" s="31">
        <v>3.75</v>
      </c>
      <c r="I51" s="31">
        <v>1.7699999999999999E-4</v>
      </c>
      <c r="J51" s="114"/>
      <c r="K51" s="146"/>
    </row>
    <row r="52" spans="1:15" x14ac:dyDescent="0.3">
      <c r="A52" s="113" t="s">
        <v>264</v>
      </c>
      <c r="B52" s="31" t="s">
        <v>33</v>
      </c>
      <c r="C52" s="31">
        <v>3448</v>
      </c>
      <c r="D52" s="31">
        <v>13</v>
      </c>
      <c r="E52" s="31">
        <v>3185</v>
      </c>
      <c r="F52" s="31">
        <v>15</v>
      </c>
      <c r="G52" s="31" t="s">
        <v>265</v>
      </c>
      <c r="H52" s="42">
        <v>0.63</v>
      </c>
      <c r="I52" s="31">
        <v>0.52600000000000002</v>
      </c>
      <c r="J52" s="114">
        <v>3.34</v>
      </c>
      <c r="K52" s="146">
        <v>8.3394999999999997E-4</v>
      </c>
    </row>
    <row r="53" spans="1:15" x14ac:dyDescent="0.3">
      <c r="A53" s="113"/>
      <c r="B53" s="31" t="s">
        <v>34</v>
      </c>
      <c r="C53" s="31">
        <v>209301</v>
      </c>
      <c r="D53" s="31">
        <v>134</v>
      </c>
      <c r="E53" s="31">
        <v>17936</v>
      </c>
      <c r="F53" s="31">
        <v>22</v>
      </c>
      <c r="G53" s="31" t="s">
        <v>266</v>
      </c>
      <c r="H53" s="40">
        <v>3.4</v>
      </c>
      <c r="I53" s="31">
        <v>6.8400000000000004E-4</v>
      </c>
      <c r="J53" s="114"/>
      <c r="K53" s="146"/>
    </row>
    <row r="54" spans="1:15" x14ac:dyDescent="0.3">
      <c r="A54" s="113" t="s">
        <v>53</v>
      </c>
      <c r="B54" s="31" t="s">
        <v>33</v>
      </c>
      <c r="C54" s="31">
        <v>8238</v>
      </c>
      <c r="D54" s="31">
        <v>0</v>
      </c>
      <c r="E54" s="31">
        <v>8399</v>
      </c>
      <c r="F54" s="31">
        <v>11</v>
      </c>
      <c r="G54" s="31" t="s">
        <v>125</v>
      </c>
      <c r="H54" s="31">
        <v>3.09</v>
      </c>
      <c r="I54" s="31">
        <v>1.99E-3</v>
      </c>
      <c r="J54" s="114">
        <v>3.32</v>
      </c>
      <c r="K54" s="146">
        <v>9.0477999999999999E-4</v>
      </c>
    </row>
    <row r="55" spans="1:15" x14ac:dyDescent="0.3">
      <c r="A55" s="113"/>
      <c r="B55" s="31" t="s">
        <v>34</v>
      </c>
      <c r="C55" s="31">
        <v>209311</v>
      </c>
      <c r="D55" s="31">
        <v>124</v>
      </c>
      <c r="E55" s="31">
        <v>17942</v>
      </c>
      <c r="F55" s="31">
        <v>16</v>
      </c>
      <c r="G55" s="31" t="s">
        <v>126</v>
      </c>
      <c r="H55" s="31">
        <v>2.21</v>
      </c>
      <c r="I55" s="31">
        <v>2.7199999999999998E-2</v>
      </c>
      <c r="J55" s="114"/>
      <c r="K55" s="146"/>
    </row>
    <row r="56" spans="1:15" x14ac:dyDescent="0.3">
      <c r="A56" s="30" t="s">
        <v>267</v>
      </c>
      <c r="B56" s="31" t="s">
        <v>34</v>
      </c>
      <c r="C56" s="31">
        <v>209432</v>
      </c>
      <c r="D56" s="31">
        <v>3</v>
      </c>
      <c r="E56" s="31">
        <v>17955</v>
      </c>
      <c r="F56" s="31">
        <v>3</v>
      </c>
      <c r="G56" s="31" t="s">
        <v>268</v>
      </c>
      <c r="H56" s="31">
        <v>3.31</v>
      </c>
      <c r="I56" s="31">
        <v>9.1799999999999998E-4</v>
      </c>
      <c r="J56" s="31">
        <v>3.31</v>
      </c>
      <c r="K56" s="44">
        <v>9.1681E-4</v>
      </c>
    </row>
    <row r="57" spans="1:15" x14ac:dyDescent="0.3">
      <c r="A57" s="113" t="s">
        <v>269</v>
      </c>
      <c r="B57" s="31" t="s">
        <v>33</v>
      </c>
      <c r="C57" s="31">
        <v>4776</v>
      </c>
      <c r="D57" s="31">
        <v>1</v>
      </c>
      <c r="E57" s="31">
        <v>5210</v>
      </c>
      <c r="F57" s="31">
        <v>0</v>
      </c>
      <c r="G57" s="31" t="s">
        <v>270</v>
      </c>
      <c r="H57" s="41">
        <v>-0.01</v>
      </c>
      <c r="I57" s="31">
        <v>0.995</v>
      </c>
      <c r="J57" s="114">
        <v>3.31</v>
      </c>
      <c r="K57" s="146">
        <v>9.1850000000000005E-4</v>
      </c>
    </row>
    <row r="58" spans="1:15" x14ac:dyDescent="0.3">
      <c r="A58" s="113"/>
      <c r="B58" s="31" t="s">
        <v>34</v>
      </c>
      <c r="C58" s="31">
        <v>209434</v>
      </c>
      <c r="D58" s="31">
        <v>1</v>
      </c>
      <c r="E58" s="31">
        <v>17956</v>
      </c>
      <c r="F58" s="31">
        <v>2</v>
      </c>
      <c r="G58" s="31" t="s">
        <v>271</v>
      </c>
      <c r="H58" s="31">
        <v>3.67</v>
      </c>
      <c r="I58" s="31">
        <v>2.43E-4</v>
      </c>
      <c r="J58" s="114"/>
      <c r="K58" s="146"/>
    </row>
    <row r="59" spans="1:15" x14ac:dyDescent="0.3">
      <c r="A59" s="113" t="s">
        <v>127</v>
      </c>
      <c r="B59" s="31" t="s">
        <v>33</v>
      </c>
      <c r="C59" s="31">
        <v>4777</v>
      </c>
      <c r="D59" s="31">
        <v>0</v>
      </c>
      <c r="E59" s="31">
        <v>5209</v>
      </c>
      <c r="F59" s="31">
        <v>1</v>
      </c>
      <c r="G59" s="31" t="s">
        <v>128</v>
      </c>
      <c r="H59" s="42">
        <v>0.75</v>
      </c>
      <c r="I59" s="31">
        <v>0.45300000000000001</v>
      </c>
      <c r="J59" s="114">
        <v>3.3</v>
      </c>
      <c r="K59" s="146">
        <v>9.6604000000000004E-4</v>
      </c>
    </row>
    <row r="60" spans="1:15" x14ac:dyDescent="0.3">
      <c r="A60" s="121"/>
      <c r="B60" s="35" t="s">
        <v>34</v>
      </c>
      <c r="C60" s="35">
        <v>209429</v>
      </c>
      <c r="D60" s="35">
        <v>6</v>
      </c>
      <c r="E60" s="35">
        <v>17955</v>
      </c>
      <c r="F60" s="35">
        <v>3</v>
      </c>
      <c r="G60" s="35" t="s">
        <v>272</v>
      </c>
      <c r="H60" s="67">
        <v>3.3</v>
      </c>
      <c r="I60" s="35">
        <v>9.8299999999999993E-4</v>
      </c>
      <c r="J60" s="157"/>
      <c r="K60" s="158"/>
    </row>
    <row r="61" spans="1:15" x14ac:dyDescent="0.3">
      <c r="A61" s="10"/>
      <c r="I61" s="20"/>
      <c r="J61" s="23"/>
      <c r="K61" s="24"/>
    </row>
    <row r="62" spans="1:15" x14ac:dyDescent="0.3">
      <c r="A62" s="82" t="s">
        <v>64</v>
      </c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</row>
    <row r="63" spans="1:15" x14ac:dyDescent="0.3">
      <c r="A63" s="10"/>
      <c r="I63" s="20"/>
      <c r="J63" s="23"/>
      <c r="K63" s="24"/>
    </row>
    <row r="64" spans="1:15" x14ac:dyDescent="0.3">
      <c r="A64" s="10"/>
      <c r="I64" s="20"/>
      <c r="J64" s="23"/>
      <c r="K64" s="24"/>
    </row>
    <row r="65" spans="1:11" x14ac:dyDescent="0.3">
      <c r="A65" s="10"/>
      <c r="I65" s="20"/>
      <c r="J65" s="23"/>
      <c r="K65" s="24"/>
    </row>
    <row r="66" spans="1:11" x14ac:dyDescent="0.3">
      <c r="A66" s="10"/>
      <c r="I66" s="20"/>
      <c r="J66" s="23"/>
      <c r="K66" s="24"/>
    </row>
    <row r="67" spans="1:11" x14ac:dyDescent="0.3">
      <c r="A67" s="10"/>
      <c r="I67" s="20"/>
      <c r="J67" s="23"/>
      <c r="K67" s="24"/>
    </row>
    <row r="68" spans="1:11" x14ac:dyDescent="0.3">
      <c r="A68" s="10"/>
      <c r="I68" s="20"/>
      <c r="J68" s="23"/>
      <c r="K68" s="24"/>
    </row>
    <row r="69" spans="1:11" x14ac:dyDescent="0.3">
      <c r="A69" s="10"/>
      <c r="I69" s="20"/>
      <c r="J69" s="23"/>
      <c r="K69" s="24"/>
    </row>
    <row r="70" spans="1:11" x14ac:dyDescent="0.3">
      <c r="A70" s="10"/>
      <c r="I70" s="20"/>
      <c r="J70" s="23"/>
      <c r="K70" s="24"/>
    </row>
    <row r="71" spans="1:11" x14ac:dyDescent="0.3">
      <c r="A71" s="10"/>
      <c r="I71" s="20"/>
      <c r="J71" s="23"/>
      <c r="K71" s="24"/>
    </row>
    <row r="72" spans="1:11" x14ac:dyDescent="0.3">
      <c r="A72" s="10"/>
      <c r="I72" s="20"/>
      <c r="J72" s="23"/>
      <c r="K72" s="24"/>
    </row>
    <row r="73" spans="1:11" x14ac:dyDescent="0.3">
      <c r="A73" s="10"/>
      <c r="I73" s="20"/>
      <c r="J73" s="23"/>
      <c r="K73" s="24"/>
    </row>
    <row r="74" spans="1:11" x14ac:dyDescent="0.3">
      <c r="A74" s="10"/>
      <c r="I74" s="20"/>
      <c r="J74" s="23"/>
      <c r="K74" s="24"/>
    </row>
    <row r="75" spans="1:11" x14ac:dyDescent="0.3">
      <c r="A75" s="10"/>
      <c r="I75" s="20"/>
      <c r="J75" s="23"/>
      <c r="K75" s="24"/>
    </row>
    <row r="76" spans="1:11" x14ac:dyDescent="0.3">
      <c r="A76" s="10"/>
      <c r="I76" s="20"/>
      <c r="J76" s="23"/>
      <c r="K76" s="24"/>
    </row>
    <row r="77" spans="1:11" x14ac:dyDescent="0.3">
      <c r="A77" s="159"/>
      <c r="I77" s="20"/>
      <c r="J77" s="160"/>
      <c r="K77" s="161"/>
    </row>
    <row r="78" spans="1:11" x14ac:dyDescent="0.3">
      <c r="A78" s="159"/>
      <c r="I78" s="20"/>
      <c r="J78" s="160"/>
      <c r="K78" s="161"/>
    </row>
    <row r="79" spans="1:11" x14ac:dyDescent="0.3">
      <c r="A79" s="159"/>
      <c r="I79" s="20"/>
      <c r="J79" s="160"/>
      <c r="K79" s="161"/>
    </row>
    <row r="80" spans="1:11" x14ac:dyDescent="0.3">
      <c r="A80" s="159"/>
      <c r="I80" s="20"/>
      <c r="J80" s="160"/>
      <c r="K80" s="161"/>
    </row>
    <row r="81" spans="1:11" x14ac:dyDescent="0.3">
      <c r="A81" s="159"/>
      <c r="I81" s="20"/>
      <c r="J81" s="160"/>
      <c r="K81" s="161"/>
    </row>
    <row r="82" spans="1:11" x14ac:dyDescent="0.3">
      <c r="A82" s="159"/>
      <c r="I82" s="20"/>
      <c r="J82" s="160"/>
      <c r="K82" s="161"/>
    </row>
    <row r="83" spans="1:11" x14ac:dyDescent="0.3">
      <c r="A83" s="159"/>
      <c r="I83" s="20"/>
      <c r="J83" s="160"/>
      <c r="K83" s="161"/>
    </row>
    <row r="84" spans="1:11" x14ac:dyDescent="0.3">
      <c r="A84" s="159"/>
      <c r="I84" s="20"/>
      <c r="J84" s="160"/>
      <c r="K84" s="161"/>
    </row>
    <row r="85" spans="1:11" x14ac:dyDescent="0.3">
      <c r="A85" s="159"/>
      <c r="I85" s="20"/>
      <c r="J85" s="160"/>
      <c r="K85" s="161"/>
    </row>
    <row r="86" spans="1:11" x14ac:dyDescent="0.3">
      <c r="A86" s="159"/>
      <c r="I86" s="20"/>
      <c r="J86" s="160"/>
      <c r="K86" s="161"/>
    </row>
    <row r="87" spans="1:11" x14ac:dyDescent="0.3">
      <c r="A87" s="159"/>
      <c r="I87" s="20"/>
      <c r="J87" s="160"/>
      <c r="K87" s="161"/>
    </row>
    <row r="88" spans="1:11" x14ac:dyDescent="0.3">
      <c r="A88" s="159"/>
      <c r="I88" s="20"/>
      <c r="J88" s="160"/>
      <c r="K88" s="161"/>
    </row>
    <row r="89" spans="1:11" x14ac:dyDescent="0.3">
      <c r="A89" s="159"/>
      <c r="I89" s="20"/>
      <c r="J89" s="160"/>
      <c r="K89" s="161"/>
    </row>
    <row r="90" spans="1:11" x14ac:dyDescent="0.3">
      <c r="A90" s="159"/>
      <c r="I90" s="20"/>
      <c r="J90" s="160"/>
      <c r="K90" s="161"/>
    </row>
    <row r="91" spans="1:11" x14ac:dyDescent="0.3">
      <c r="A91" s="159"/>
      <c r="I91" s="20"/>
      <c r="J91" s="160"/>
      <c r="K91" s="161"/>
    </row>
    <row r="92" spans="1:11" x14ac:dyDescent="0.3">
      <c r="A92" s="159"/>
      <c r="I92" s="20"/>
      <c r="J92" s="160"/>
      <c r="K92" s="161"/>
    </row>
    <row r="93" spans="1:11" x14ac:dyDescent="0.3">
      <c r="A93" s="159"/>
      <c r="I93" s="20"/>
      <c r="J93" s="160"/>
      <c r="K93" s="161"/>
    </row>
    <row r="94" spans="1:11" x14ac:dyDescent="0.3">
      <c r="A94" s="159"/>
      <c r="I94" s="20"/>
      <c r="J94" s="160"/>
      <c r="K94" s="161"/>
    </row>
    <row r="95" spans="1:11" x14ac:dyDescent="0.3">
      <c r="A95" s="159"/>
      <c r="I95" s="20"/>
      <c r="J95" s="160"/>
      <c r="K95" s="161"/>
    </row>
    <row r="96" spans="1:11" x14ac:dyDescent="0.3">
      <c r="A96" s="159"/>
      <c r="I96" s="20"/>
      <c r="J96" s="160"/>
      <c r="K96" s="161"/>
    </row>
    <row r="97" spans="1:11" x14ac:dyDescent="0.3">
      <c r="I97" s="20"/>
      <c r="J97" s="6"/>
      <c r="K97" s="20"/>
    </row>
    <row r="98" spans="1:11" x14ac:dyDescent="0.3">
      <c r="A98" s="159"/>
      <c r="I98" s="20"/>
      <c r="J98" s="160"/>
      <c r="K98" s="161"/>
    </row>
    <row r="99" spans="1:11" x14ac:dyDescent="0.3">
      <c r="A99" s="159"/>
      <c r="I99" s="20"/>
      <c r="J99" s="160"/>
      <c r="K99" s="161"/>
    </row>
    <row r="100" spans="1:11" x14ac:dyDescent="0.3">
      <c r="A100" s="159"/>
      <c r="I100" s="20"/>
      <c r="J100" s="160"/>
      <c r="K100" s="161"/>
    </row>
    <row r="101" spans="1:11" x14ac:dyDescent="0.3">
      <c r="A101" s="159"/>
      <c r="I101" s="20"/>
      <c r="J101" s="160"/>
      <c r="K101" s="161"/>
    </row>
    <row r="102" spans="1:11" x14ac:dyDescent="0.3">
      <c r="A102" s="159"/>
      <c r="I102" s="20"/>
      <c r="J102" s="160"/>
      <c r="K102" s="161"/>
    </row>
    <row r="103" spans="1:11" x14ac:dyDescent="0.3">
      <c r="A103" s="159"/>
      <c r="I103" s="20"/>
      <c r="J103" s="160"/>
      <c r="K103" s="161"/>
    </row>
  </sheetData>
  <mergeCells count="130">
    <mergeCell ref="A102:A103"/>
    <mergeCell ref="J102:J103"/>
    <mergeCell ref="K102:K103"/>
    <mergeCell ref="J44:J45"/>
    <mergeCell ref="K44:K45"/>
    <mergeCell ref="J46:J47"/>
    <mergeCell ref="K46:K47"/>
    <mergeCell ref="J48:J49"/>
    <mergeCell ref="K48:K49"/>
    <mergeCell ref="J50:J51"/>
    <mergeCell ref="A98:A99"/>
    <mergeCell ref="J98:J99"/>
    <mergeCell ref="K98:K99"/>
    <mergeCell ref="A100:A101"/>
    <mergeCell ref="J100:J101"/>
    <mergeCell ref="K100:K101"/>
    <mergeCell ref="A93:A94"/>
    <mergeCell ref="J93:J94"/>
    <mergeCell ref="K93:K94"/>
    <mergeCell ref="A95:A96"/>
    <mergeCell ref="J95:J96"/>
    <mergeCell ref="K95:K96"/>
    <mergeCell ref="A89:A90"/>
    <mergeCell ref="J89:J90"/>
    <mergeCell ref="K89:K90"/>
    <mergeCell ref="A91:A92"/>
    <mergeCell ref="J91:J92"/>
    <mergeCell ref="K91:K92"/>
    <mergeCell ref="A85:A86"/>
    <mergeCell ref="J85:J86"/>
    <mergeCell ref="K85:K86"/>
    <mergeCell ref="A87:A88"/>
    <mergeCell ref="J87:J88"/>
    <mergeCell ref="K87:K88"/>
    <mergeCell ref="A81:A82"/>
    <mergeCell ref="J81:J82"/>
    <mergeCell ref="K81:K82"/>
    <mergeCell ref="A83:A84"/>
    <mergeCell ref="J83:J84"/>
    <mergeCell ref="K83:K84"/>
    <mergeCell ref="A77:A78"/>
    <mergeCell ref="J77:J78"/>
    <mergeCell ref="K77:K78"/>
    <mergeCell ref="A79:A80"/>
    <mergeCell ref="J79:J80"/>
    <mergeCell ref="K79:K80"/>
    <mergeCell ref="A57:A58"/>
    <mergeCell ref="J57:J58"/>
    <mergeCell ref="K57:K58"/>
    <mergeCell ref="A59:A60"/>
    <mergeCell ref="J59:J60"/>
    <mergeCell ref="K59:K60"/>
    <mergeCell ref="J52:J53"/>
    <mergeCell ref="K52:K53"/>
    <mergeCell ref="J54:J55"/>
    <mergeCell ref="K54:K55"/>
    <mergeCell ref="A54:A55"/>
    <mergeCell ref="A52:A53"/>
    <mergeCell ref="K50:K51"/>
    <mergeCell ref="A41:A42"/>
    <mergeCell ref="J41:J42"/>
    <mergeCell ref="K41:K42"/>
    <mergeCell ref="A37:A38"/>
    <mergeCell ref="J37:J38"/>
    <mergeCell ref="K37:K38"/>
    <mergeCell ref="A39:A40"/>
    <mergeCell ref="J39:J40"/>
    <mergeCell ref="K39:K40"/>
    <mergeCell ref="A50:A51"/>
    <mergeCell ref="A48:A49"/>
    <mergeCell ref="A46:A47"/>
    <mergeCell ref="A44:A45"/>
    <mergeCell ref="A33:A34"/>
    <mergeCell ref="J33:J34"/>
    <mergeCell ref="K33:K34"/>
    <mergeCell ref="A35:A36"/>
    <mergeCell ref="J35:J36"/>
    <mergeCell ref="K35:K36"/>
    <mergeCell ref="A29:A30"/>
    <mergeCell ref="J29:J30"/>
    <mergeCell ref="K29:K30"/>
    <mergeCell ref="A31:A32"/>
    <mergeCell ref="J31:J32"/>
    <mergeCell ref="K31:K32"/>
    <mergeCell ref="A25:A26"/>
    <mergeCell ref="J25:J26"/>
    <mergeCell ref="K25:K26"/>
    <mergeCell ref="J27:J28"/>
    <mergeCell ref="K27:K28"/>
    <mergeCell ref="A21:A22"/>
    <mergeCell ref="J21:J22"/>
    <mergeCell ref="K21:K22"/>
    <mergeCell ref="A23:A24"/>
    <mergeCell ref="J23:J24"/>
    <mergeCell ref="K23:K24"/>
    <mergeCell ref="A27:A28"/>
    <mergeCell ref="A17:A18"/>
    <mergeCell ref="J17:J18"/>
    <mergeCell ref="K17:K18"/>
    <mergeCell ref="A19:A20"/>
    <mergeCell ref="J19:J20"/>
    <mergeCell ref="K19:K20"/>
    <mergeCell ref="A13:A14"/>
    <mergeCell ref="J13:J14"/>
    <mergeCell ref="K13:K14"/>
    <mergeCell ref="A15:A16"/>
    <mergeCell ref="J15:J16"/>
    <mergeCell ref="K15:K16"/>
    <mergeCell ref="A9:A10"/>
    <mergeCell ref="J9:J10"/>
    <mergeCell ref="K9:K10"/>
    <mergeCell ref="A11:A12"/>
    <mergeCell ref="J11:J12"/>
    <mergeCell ref="K11:K12"/>
    <mergeCell ref="A5:A6"/>
    <mergeCell ref="J5:J6"/>
    <mergeCell ref="K5:K6"/>
    <mergeCell ref="A7:A8"/>
    <mergeCell ref="J7:J8"/>
    <mergeCell ref="K7:K8"/>
    <mergeCell ref="A2:B4"/>
    <mergeCell ref="C2:I2"/>
    <mergeCell ref="J2:K2"/>
    <mergeCell ref="C3:D3"/>
    <mergeCell ref="E3:F3"/>
    <mergeCell ref="G3:G4"/>
    <mergeCell ref="H3:H4"/>
    <mergeCell ref="I3:I4"/>
    <mergeCell ref="J3:J4"/>
    <mergeCell ref="K3:K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32"/>
  <sheetViews>
    <sheetView workbookViewId="0">
      <pane xSplit="4" topLeftCell="V1" activePane="topRight" state="frozen"/>
      <selection pane="topRight" activeCell="AC3" sqref="AC3"/>
    </sheetView>
  </sheetViews>
  <sheetFormatPr defaultColWidth="10.796875" defaultRowHeight="15.6" x14ac:dyDescent="0.3"/>
  <cols>
    <col min="1" max="1" width="13.296875" customWidth="1"/>
    <col min="2" max="2" width="16.296875" customWidth="1"/>
    <col min="3" max="3" width="13.796875" customWidth="1"/>
    <col min="4" max="4" width="26.69921875" style="7" customWidth="1"/>
    <col min="5" max="5" width="13.796875" customWidth="1"/>
    <col min="6" max="7" width="13.796875" style="7" customWidth="1"/>
    <col min="8" max="8" width="13.796875" customWidth="1"/>
    <col min="9" max="10" width="13.796875" style="7" customWidth="1"/>
    <col min="12" max="13" width="10.796875" style="7"/>
    <col min="15" max="16" width="10.796875" style="7"/>
    <col min="18" max="19" width="10.796875" style="7"/>
    <col min="31" max="31" width="13.19921875" customWidth="1"/>
  </cols>
  <sheetData>
    <row r="1" spans="1:31" ht="16.05" customHeight="1" x14ac:dyDescent="0.3">
      <c r="A1" s="1" t="s">
        <v>554</v>
      </c>
    </row>
    <row r="2" spans="1:31" ht="51" customHeight="1" x14ac:dyDescent="0.3">
      <c r="A2" s="164"/>
      <c r="B2" s="164"/>
      <c r="C2" s="163" t="s">
        <v>354</v>
      </c>
      <c r="D2" s="163"/>
      <c r="E2" s="163" t="s">
        <v>550</v>
      </c>
      <c r="F2" s="163"/>
      <c r="G2" s="163"/>
      <c r="H2" s="163" t="s">
        <v>551</v>
      </c>
      <c r="I2" s="163"/>
      <c r="J2" s="163"/>
      <c r="K2" s="163" t="s">
        <v>549</v>
      </c>
      <c r="L2" s="163"/>
      <c r="M2" s="163"/>
      <c r="N2" s="163" t="s">
        <v>553</v>
      </c>
      <c r="O2" s="163"/>
      <c r="P2" s="163"/>
      <c r="Q2" s="163" t="s">
        <v>653</v>
      </c>
      <c r="R2" s="163"/>
      <c r="S2" s="163"/>
      <c r="T2" s="163" t="s">
        <v>654</v>
      </c>
      <c r="U2" s="163"/>
      <c r="V2" s="163"/>
      <c r="W2" s="163" t="s">
        <v>655</v>
      </c>
      <c r="X2" s="163"/>
      <c r="Y2" s="163"/>
      <c r="Z2" s="163" t="s">
        <v>656</v>
      </c>
      <c r="AA2" s="163"/>
      <c r="AB2" s="163"/>
      <c r="AC2" s="163" t="s">
        <v>657</v>
      </c>
      <c r="AD2" s="163"/>
      <c r="AE2" s="163"/>
    </row>
    <row r="3" spans="1:31" ht="33" customHeight="1" x14ac:dyDescent="0.3">
      <c r="A3" s="165"/>
      <c r="B3" s="165"/>
      <c r="C3" s="69" t="s">
        <v>6</v>
      </c>
      <c r="D3" s="74" t="s">
        <v>7</v>
      </c>
      <c r="E3" s="69" t="s">
        <v>6</v>
      </c>
      <c r="F3" s="74" t="s">
        <v>7</v>
      </c>
      <c r="G3" s="74" t="s">
        <v>59</v>
      </c>
      <c r="H3" s="69" t="s">
        <v>6</v>
      </c>
      <c r="I3" s="74" t="s">
        <v>7</v>
      </c>
      <c r="J3" s="74" t="s">
        <v>59</v>
      </c>
      <c r="K3" s="69" t="s">
        <v>6</v>
      </c>
      <c r="L3" s="74" t="s">
        <v>7</v>
      </c>
      <c r="M3" s="74" t="s">
        <v>59</v>
      </c>
      <c r="N3" s="69" t="s">
        <v>6</v>
      </c>
      <c r="O3" s="74" t="s">
        <v>7</v>
      </c>
      <c r="P3" s="74" t="s">
        <v>59</v>
      </c>
      <c r="Q3" s="69" t="s">
        <v>6</v>
      </c>
      <c r="R3" s="74" t="s">
        <v>7</v>
      </c>
      <c r="S3" s="74" t="s">
        <v>59</v>
      </c>
      <c r="T3" s="69" t="s">
        <v>6</v>
      </c>
      <c r="U3" s="74" t="s">
        <v>7</v>
      </c>
      <c r="V3" s="74" t="s">
        <v>59</v>
      </c>
      <c r="W3" s="69" t="s">
        <v>6</v>
      </c>
      <c r="X3" s="74" t="s">
        <v>7</v>
      </c>
      <c r="Y3" s="74" t="s">
        <v>59</v>
      </c>
      <c r="Z3" s="69" t="s">
        <v>6</v>
      </c>
      <c r="AA3" s="74" t="s">
        <v>7</v>
      </c>
      <c r="AB3" s="74" t="s">
        <v>59</v>
      </c>
      <c r="AC3" s="69" t="s">
        <v>6</v>
      </c>
      <c r="AD3" s="74" t="s">
        <v>7</v>
      </c>
      <c r="AE3" s="74" t="s">
        <v>59</v>
      </c>
    </row>
    <row r="4" spans="1:31" ht="18" customHeight="1" x14ac:dyDescent="0.3">
      <c r="A4" s="162" t="s">
        <v>58</v>
      </c>
      <c r="B4" s="70" t="s">
        <v>56</v>
      </c>
      <c r="C4" s="31">
        <v>8123</v>
      </c>
      <c r="D4" s="40">
        <v>96.84</v>
      </c>
      <c r="E4" s="31">
        <v>50</v>
      </c>
      <c r="F4" s="40">
        <v>98.04</v>
      </c>
      <c r="G4" s="122">
        <v>0.92879999999999996</v>
      </c>
      <c r="H4" s="15">
        <v>76</v>
      </c>
      <c r="I4" s="40">
        <v>100</v>
      </c>
      <c r="J4" s="122">
        <v>0.2104</v>
      </c>
      <c r="K4" s="15">
        <v>134</v>
      </c>
      <c r="L4" s="40">
        <f>(134/137)*100</f>
        <v>97.810218978102199</v>
      </c>
      <c r="M4" s="122">
        <v>0.68340000000000001</v>
      </c>
      <c r="N4" s="15">
        <v>6</v>
      </c>
      <c r="O4" s="40">
        <v>100</v>
      </c>
      <c r="P4" s="120">
        <v>1</v>
      </c>
      <c r="Q4" s="15">
        <v>52</v>
      </c>
      <c r="R4" s="40">
        <f>(52/56)*100</f>
        <v>92.857142857142861</v>
      </c>
      <c r="S4" s="122">
        <v>0.18459999999999999</v>
      </c>
      <c r="T4" s="31">
        <v>9</v>
      </c>
      <c r="U4" s="40">
        <v>100</v>
      </c>
      <c r="V4" s="120">
        <v>1</v>
      </c>
      <c r="W4" s="31">
        <v>26</v>
      </c>
      <c r="X4" s="40">
        <v>96.3</v>
      </c>
      <c r="Y4" s="120">
        <v>1</v>
      </c>
      <c r="Z4" s="31">
        <v>13</v>
      </c>
      <c r="AA4" s="40">
        <v>100</v>
      </c>
      <c r="AB4" s="120">
        <v>1</v>
      </c>
      <c r="AC4" s="31">
        <v>11</v>
      </c>
      <c r="AD4" s="40">
        <v>100</v>
      </c>
      <c r="AE4" s="120">
        <v>1</v>
      </c>
    </row>
    <row r="5" spans="1:31" ht="18" customHeight="1" x14ac:dyDescent="0.3">
      <c r="A5" s="162"/>
      <c r="B5" s="70" t="s">
        <v>57</v>
      </c>
      <c r="C5" s="31">
        <v>265</v>
      </c>
      <c r="D5" s="40">
        <v>3.16</v>
      </c>
      <c r="E5" s="31">
        <v>1</v>
      </c>
      <c r="F5" s="40">
        <v>1.96</v>
      </c>
      <c r="G5" s="122"/>
      <c r="H5" s="31">
        <v>0</v>
      </c>
      <c r="I5" s="40">
        <v>0</v>
      </c>
      <c r="J5" s="122"/>
      <c r="K5" s="31">
        <v>3</v>
      </c>
      <c r="L5" s="40">
        <f>(3/137)*100</f>
        <v>2.1897810218978102</v>
      </c>
      <c r="M5" s="122"/>
      <c r="N5" s="31">
        <v>0</v>
      </c>
      <c r="O5" s="40">
        <v>0</v>
      </c>
      <c r="P5" s="120"/>
      <c r="Q5" s="31">
        <v>4</v>
      </c>
      <c r="R5" s="40">
        <f>(4/56)*100</f>
        <v>7.1428571428571423</v>
      </c>
      <c r="S5" s="122"/>
      <c r="T5" s="31">
        <v>0</v>
      </c>
      <c r="U5" s="40">
        <v>0</v>
      </c>
      <c r="V5" s="120"/>
      <c r="W5" s="31">
        <v>1</v>
      </c>
      <c r="X5" s="40">
        <v>3.7</v>
      </c>
      <c r="Y5" s="120"/>
      <c r="Z5" s="31">
        <v>0</v>
      </c>
      <c r="AA5" s="40">
        <v>0</v>
      </c>
      <c r="AB5" s="120"/>
      <c r="AC5" s="31">
        <v>0</v>
      </c>
      <c r="AD5" s="40">
        <v>0</v>
      </c>
      <c r="AE5" s="120"/>
    </row>
    <row r="6" spans="1:31" ht="18" customHeight="1" x14ac:dyDescent="0.3">
      <c r="A6" s="162"/>
      <c r="B6" s="70" t="s">
        <v>4</v>
      </c>
      <c r="C6" s="31">
        <v>22</v>
      </c>
      <c r="D6" s="40"/>
      <c r="E6" s="31">
        <v>1</v>
      </c>
      <c r="F6" s="40"/>
      <c r="G6" s="75"/>
      <c r="H6" s="31">
        <v>1</v>
      </c>
      <c r="I6" s="40"/>
      <c r="J6" s="75"/>
      <c r="K6" s="31">
        <v>0</v>
      </c>
      <c r="L6" s="40"/>
      <c r="M6" s="75"/>
      <c r="N6" s="31">
        <v>0</v>
      </c>
      <c r="O6" s="40"/>
      <c r="P6" s="75"/>
      <c r="Q6" s="31">
        <v>0</v>
      </c>
      <c r="R6" s="40"/>
      <c r="S6" s="75"/>
      <c r="T6" s="31" t="s">
        <v>355</v>
      </c>
      <c r="U6" s="40"/>
      <c r="V6" s="75"/>
      <c r="W6" s="31" t="s">
        <v>355</v>
      </c>
      <c r="X6" s="75"/>
      <c r="Y6" s="75"/>
      <c r="Z6" s="31"/>
      <c r="AA6" s="75"/>
      <c r="AB6" s="75"/>
      <c r="AC6" s="31">
        <v>0</v>
      </c>
      <c r="AD6" s="75"/>
      <c r="AE6" s="75"/>
    </row>
    <row r="7" spans="1:31" ht="18" customHeight="1" x14ac:dyDescent="0.3">
      <c r="A7" s="162" t="s">
        <v>0</v>
      </c>
      <c r="B7" s="70">
        <v>1</v>
      </c>
      <c r="C7" s="31">
        <v>1054</v>
      </c>
      <c r="D7" s="40">
        <v>15.06</v>
      </c>
      <c r="E7" s="31">
        <v>1</v>
      </c>
      <c r="F7" s="40">
        <v>2.86</v>
      </c>
      <c r="G7" s="173">
        <v>2.0110000000000001E-4</v>
      </c>
      <c r="H7" s="31">
        <v>4</v>
      </c>
      <c r="I7" s="40">
        <f>(H7/68)*100</f>
        <v>5.8823529411764701</v>
      </c>
      <c r="J7" s="177">
        <v>6.3020000000000003E-3</v>
      </c>
      <c r="K7" s="31">
        <v>8</v>
      </c>
      <c r="L7" s="40">
        <f>(K7/103)*100</f>
        <v>7.7669902912621351</v>
      </c>
      <c r="M7" s="122">
        <v>0.752</v>
      </c>
      <c r="N7" s="31">
        <v>1</v>
      </c>
      <c r="O7" s="40">
        <f>(1/6)*100</f>
        <v>16.666666666666664</v>
      </c>
      <c r="P7" s="122">
        <v>0.63680000000000003</v>
      </c>
      <c r="Q7" s="31">
        <v>7</v>
      </c>
      <c r="R7" s="40">
        <f>(Q7/50)*100</f>
        <v>14.000000000000002</v>
      </c>
      <c r="S7" s="122">
        <v>0.85340000000000005</v>
      </c>
      <c r="T7" s="31">
        <v>2</v>
      </c>
      <c r="U7" s="40">
        <v>25</v>
      </c>
      <c r="V7" s="122">
        <v>0.4</v>
      </c>
      <c r="W7" s="31">
        <v>2</v>
      </c>
      <c r="X7" s="40">
        <v>9.52</v>
      </c>
      <c r="Y7" s="122">
        <v>0.56999999999999995</v>
      </c>
      <c r="Z7" s="31">
        <v>2</v>
      </c>
      <c r="AA7" s="40">
        <v>15.39</v>
      </c>
      <c r="AB7" s="122">
        <v>0.57999999999999996</v>
      </c>
      <c r="AC7" s="31">
        <v>1</v>
      </c>
      <c r="AD7" s="40">
        <v>11.11</v>
      </c>
      <c r="AE7" s="122">
        <v>0.56299999999999994</v>
      </c>
    </row>
    <row r="8" spans="1:31" ht="18" customHeight="1" x14ac:dyDescent="0.3">
      <c r="A8" s="162"/>
      <c r="B8" s="70">
        <v>2</v>
      </c>
      <c r="C8" s="31">
        <v>3476</v>
      </c>
      <c r="D8" s="40">
        <v>49.66</v>
      </c>
      <c r="E8" s="31">
        <v>11</v>
      </c>
      <c r="F8" s="40">
        <v>31.43</v>
      </c>
      <c r="G8" s="173"/>
      <c r="H8" s="31">
        <v>31</v>
      </c>
      <c r="I8" s="40">
        <f t="shared" ref="I8:I9" si="0">(H8/68)*100</f>
        <v>45.588235294117645</v>
      </c>
      <c r="J8" s="177"/>
      <c r="K8" s="31">
        <v>64</v>
      </c>
      <c r="L8" s="40">
        <f t="shared" ref="L8:L9" si="1">(K8/103)*100</f>
        <v>62.135922330097081</v>
      </c>
      <c r="M8" s="122"/>
      <c r="N8" s="31">
        <v>2</v>
      </c>
      <c r="O8" s="40">
        <f>(2/6)*100</f>
        <v>33.333333333333329</v>
      </c>
      <c r="P8" s="122"/>
      <c r="Q8" s="31">
        <v>25</v>
      </c>
      <c r="R8" s="40">
        <f>(Q8/50)*100</f>
        <v>50</v>
      </c>
      <c r="S8" s="122"/>
      <c r="T8" s="31">
        <v>4</v>
      </c>
      <c r="U8" s="40">
        <v>50</v>
      </c>
      <c r="V8" s="122"/>
      <c r="W8" s="31">
        <v>11</v>
      </c>
      <c r="X8" s="40">
        <v>52.38</v>
      </c>
      <c r="Y8" s="122"/>
      <c r="Z8" s="31">
        <v>5</v>
      </c>
      <c r="AA8" s="40">
        <v>38.46</v>
      </c>
      <c r="AB8" s="122"/>
      <c r="AC8" s="31">
        <v>4</v>
      </c>
      <c r="AD8" s="40">
        <v>44.44</v>
      </c>
      <c r="AE8" s="122"/>
    </row>
    <row r="9" spans="1:31" ht="18" customHeight="1" x14ac:dyDescent="0.3">
      <c r="A9" s="162"/>
      <c r="B9" s="70">
        <v>3</v>
      </c>
      <c r="C9" s="31">
        <v>2470</v>
      </c>
      <c r="D9" s="40">
        <v>35.29</v>
      </c>
      <c r="E9" s="31">
        <v>23</v>
      </c>
      <c r="F9" s="40">
        <v>65.709999999999994</v>
      </c>
      <c r="G9" s="173"/>
      <c r="H9" s="31">
        <v>33</v>
      </c>
      <c r="I9" s="40">
        <f t="shared" si="0"/>
        <v>48.529411764705884</v>
      </c>
      <c r="J9" s="177"/>
      <c r="K9" s="31">
        <v>31</v>
      </c>
      <c r="L9" s="40">
        <f t="shared" si="1"/>
        <v>30.097087378640776</v>
      </c>
      <c r="M9" s="122"/>
      <c r="N9" s="31">
        <v>3</v>
      </c>
      <c r="O9" s="40">
        <f>(3/6)*100</f>
        <v>50</v>
      </c>
      <c r="P9" s="122"/>
      <c r="Q9" s="31">
        <v>18</v>
      </c>
      <c r="R9" s="40">
        <f>(Q9/50)*100</f>
        <v>36</v>
      </c>
      <c r="S9" s="122"/>
      <c r="T9" s="31">
        <v>2</v>
      </c>
      <c r="U9" s="40">
        <v>25</v>
      </c>
      <c r="V9" s="122"/>
      <c r="W9" s="31">
        <v>8</v>
      </c>
      <c r="X9" s="40">
        <v>38.1</v>
      </c>
      <c r="Y9" s="122"/>
      <c r="Z9" s="31">
        <v>6</v>
      </c>
      <c r="AA9" s="40">
        <v>46.15</v>
      </c>
      <c r="AB9" s="122"/>
      <c r="AC9" s="31">
        <v>4</v>
      </c>
      <c r="AD9" s="40">
        <v>44.44</v>
      </c>
      <c r="AE9" s="122"/>
    </row>
    <row r="10" spans="1:31" ht="18" customHeight="1" x14ac:dyDescent="0.3">
      <c r="A10" s="162"/>
      <c r="B10" s="70" t="s">
        <v>4</v>
      </c>
      <c r="C10" s="31">
        <v>1410</v>
      </c>
      <c r="D10" s="40"/>
      <c r="E10" s="31">
        <v>17</v>
      </c>
      <c r="F10" s="40"/>
      <c r="G10" s="75"/>
      <c r="H10" s="31">
        <v>9</v>
      </c>
      <c r="I10" s="40"/>
      <c r="J10" s="75"/>
      <c r="K10" s="31">
        <v>34</v>
      </c>
      <c r="L10" s="40"/>
      <c r="M10" s="75"/>
      <c r="N10" s="31">
        <v>0</v>
      </c>
      <c r="O10" s="40"/>
      <c r="P10" s="75"/>
      <c r="Q10" s="31">
        <v>6</v>
      </c>
      <c r="R10" s="40"/>
      <c r="S10" s="75"/>
      <c r="T10" s="31">
        <v>1</v>
      </c>
      <c r="U10" s="40"/>
      <c r="V10" s="75"/>
      <c r="W10" s="31">
        <v>6</v>
      </c>
      <c r="X10" s="75"/>
      <c r="Y10" s="75"/>
      <c r="Z10" s="31">
        <v>0</v>
      </c>
      <c r="AA10" s="75"/>
      <c r="AB10" s="75"/>
      <c r="AC10" s="31">
        <v>2</v>
      </c>
      <c r="AD10" s="75"/>
      <c r="AE10" s="75"/>
    </row>
    <row r="11" spans="1:31" ht="18" customHeight="1" x14ac:dyDescent="0.3">
      <c r="A11" s="162" t="s">
        <v>49</v>
      </c>
      <c r="B11" s="70" t="s">
        <v>3</v>
      </c>
      <c r="C11" s="31">
        <v>818</v>
      </c>
      <c r="D11" s="40">
        <v>10.24</v>
      </c>
      <c r="E11" s="31">
        <v>0</v>
      </c>
      <c r="F11" s="40">
        <v>0</v>
      </c>
      <c r="G11" s="174">
        <v>2.9530000000000001E-2</v>
      </c>
      <c r="H11" s="31">
        <v>1</v>
      </c>
      <c r="I11" s="40">
        <f>(H11/70)*100</f>
        <v>1.4285714285714286</v>
      </c>
      <c r="J11" s="174">
        <v>4.6780000000000002E-2</v>
      </c>
      <c r="K11" s="31">
        <v>17</v>
      </c>
      <c r="L11" s="40">
        <f>(K11/134)*100</f>
        <v>12.686567164179104</v>
      </c>
      <c r="M11" s="122">
        <v>0.2218</v>
      </c>
      <c r="N11" s="31">
        <v>0</v>
      </c>
      <c r="O11" s="40">
        <v>0</v>
      </c>
      <c r="P11" s="122">
        <v>0.58299999999999996</v>
      </c>
      <c r="Q11" s="31">
        <v>8</v>
      </c>
      <c r="R11" s="40">
        <f>(Q11/52)*100</f>
        <v>15.384615384615385</v>
      </c>
      <c r="S11" s="174">
        <v>1.934E-2</v>
      </c>
      <c r="T11" s="31">
        <v>1</v>
      </c>
      <c r="U11" s="40">
        <v>12.5</v>
      </c>
      <c r="V11" s="122">
        <v>0.61</v>
      </c>
      <c r="W11" s="31">
        <v>2</v>
      </c>
      <c r="X11" s="40">
        <v>8</v>
      </c>
      <c r="Y11" s="174">
        <v>0.02</v>
      </c>
      <c r="Z11" s="31">
        <v>0</v>
      </c>
      <c r="AA11" s="40">
        <v>0</v>
      </c>
      <c r="AB11" s="122">
        <v>0.34</v>
      </c>
      <c r="AC11" s="31">
        <v>0</v>
      </c>
      <c r="AD11" s="40">
        <v>0</v>
      </c>
      <c r="AE11" s="122">
        <v>0.37159999999999999</v>
      </c>
    </row>
    <row r="12" spans="1:31" ht="18" customHeight="1" x14ac:dyDescent="0.3">
      <c r="A12" s="162"/>
      <c r="B12" s="70" t="s">
        <v>5</v>
      </c>
      <c r="C12" s="31">
        <v>6405</v>
      </c>
      <c r="D12" s="40">
        <v>80.2</v>
      </c>
      <c r="E12" s="31">
        <v>39</v>
      </c>
      <c r="F12" s="40">
        <v>86.67</v>
      </c>
      <c r="G12" s="174"/>
      <c r="H12" s="31">
        <v>63</v>
      </c>
      <c r="I12" s="40">
        <f t="shared" ref="I12:I14" si="2">(H12/70)*100</f>
        <v>90</v>
      </c>
      <c r="J12" s="174"/>
      <c r="K12" s="31">
        <v>103</v>
      </c>
      <c r="L12" s="40">
        <f t="shared" ref="L12:L14" si="3">(K12/134)*100</f>
        <v>76.865671641791039</v>
      </c>
      <c r="M12" s="122"/>
      <c r="N12" s="31">
        <v>6</v>
      </c>
      <c r="O12" s="40">
        <v>100</v>
      </c>
      <c r="P12" s="122"/>
      <c r="Q12" s="31">
        <v>38</v>
      </c>
      <c r="R12" s="40">
        <f>(Q12/52)*100</f>
        <v>73.076923076923066</v>
      </c>
      <c r="S12" s="174"/>
      <c r="T12" s="31">
        <v>7</v>
      </c>
      <c r="U12" s="40">
        <v>87.5</v>
      </c>
      <c r="V12" s="122"/>
      <c r="W12" s="31">
        <v>19</v>
      </c>
      <c r="X12" s="40">
        <v>76</v>
      </c>
      <c r="Y12" s="174"/>
      <c r="Z12" s="31">
        <v>12</v>
      </c>
      <c r="AA12" s="40">
        <v>100</v>
      </c>
      <c r="AB12" s="122"/>
      <c r="AC12" s="31">
        <v>11</v>
      </c>
      <c r="AD12" s="40">
        <v>100</v>
      </c>
      <c r="AE12" s="122"/>
    </row>
    <row r="13" spans="1:31" ht="18" customHeight="1" x14ac:dyDescent="0.3">
      <c r="A13" s="162"/>
      <c r="B13" s="70" t="s">
        <v>8</v>
      </c>
      <c r="C13" s="31">
        <v>333</v>
      </c>
      <c r="D13" s="40">
        <v>4.17</v>
      </c>
      <c r="E13" s="31">
        <v>0</v>
      </c>
      <c r="F13" s="40">
        <v>0</v>
      </c>
      <c r="G13" s="174"/>
      <c r="H13" s="31">
        <v>3</v>
      </c>
      <c r="I13" s="40">
        <f t="shared" si="2"/>
        <v>4.2857142857142856</v>
      </c>
      <c r="J13" s="174"/>
      <c r="K13" s="31">
        <v>9</v>
      </c>
      <c r="L13" s="40">
        <f t="shared" si="3"/>
        <v>6.7164179104477615</v>
      </c>
      <c r="M13" s="122"/>
      <c r="N13" s="31">
        <v>0</v>
      </c>
      <c r="O13" s="40">
        <v>0</v>
      </c>
      <c r="P13" s="122"/>
      <c r="Q13" s="31">
        <v>6</v>
      </c>
      <c r="R13" s="40">
        <f>(Q13/52)*100</f>
        <v>11.538461538461538</v>
      </c>
      <c r="S13" s="174"/>
      <c r="T13" s="31">
        <v>1</v>
      </c>
      <c r="U13" s="40">
        <v>12.5</v>
      </c>
      <c r="V13" s="122"/>
      <c r="W13" s="31">
        <v>4</v>
      </c>
      <c r="X13" s="40">
        <v>16</v>
      </c>
      <c r="Y13" s="174"/>
      <c r="Z13" s="31">
        <v>0</v>
      </c>
      <c r="AA13" s="40">
        <v>0</v>
      </c>
      <c r="AB13" s="122"/>
      <c r="AC13" s="31">
        <v>0</v>
      </c>
      <c r="AD13" s="40">
        <v>0</v>
      </c>
      <c r="AE13" s="122"/>
    </row>
    <row r="14" spans="1:31" ht="18" customHeight="1" x14ac:dyDescent="0.3">
      <c r="A14" s="162"/>
      <c r="B14" s="70" t="s">
        <v>9</v>
      </c>
      <c r="C14" s="31">
        <v>431</v>
      </c>
      <c r="D14" s="40">
        <v>5.4</v>
      </c>
      <c r="E14" s="31">
        <v>6</v>
      </c>
      <c r="F14" s="40">
        <v>13.33</v>
      </c>
      <c r="G14" s="174"/>
      <c r="H14" s="31">
        <v>3</v>
      </c>
      <c r="I14" s="40">
        <f t="shared" si="2"/>
        <v>4.2857142857142856</v>
      </c>
      <c r="J14" s="174"/>
      <c r="K14" s="31">
        <v>5</v>
      </c>
      <c r="L14" s="40">
        <f t="shared" si="3"/>
        <v>3.7313432835820892</v>
      </c>
      <c r="M14" s="122"/>
      <c r="N14" s="31">
        <v>0</v>
      </c>
      <c r="O14" s="40">
        <v>0</v>
      </c>
      <c r="P14" s="122"/>
      <c r="Q14" s="31">
        <v>0</v>
      </c>
      <c r="R14" s="40">
        <f>(Q14/52)*100</f>
        <v>0</v>
      </c>
      <c r="S14" s="174"/>
      <c r="T14" s="31">
        <v>0</v>
      </c>
      <c r="U14" s="40">
        <v>0</v>
      </c>
      <c r="V14" s="122"/>
      <c r="W14" s="31">
        <v>0</v>
      </c>
      <c r="X14" s="40">
        <v>0</v>
      </c>
      <c r="Y14" s="174"/>
      <c r="Z14" s="31">
        <v>0</v>
      </c>
      <c r="AA14" s="40">
        <v>0</v>
      </c>
      <c r="AB14" s="122"/>
      <c r="AC14" s="31">
        <v>0</v>
      </c>
      <c r="AD14" s="40">
        <v>0</v>
      </c>
      <c r="AE14" s="122"/>
    </row>
    <row r="15" spans="1:31" ht="18" customHeight="1" x14ac:dyDescent="0.3">
      <c r="A15" s="162"/>
      <c r="B15" s="70" t="s">
        <v>4</v>
      </c>
      <c r="C15" s="31">
        <v>423</v>
      </c>
      <c r="D15" s="40"/>
      <c r="E15" s="31">
        <v>7</v>
      </c>
      <c r="F15" s="40"/>
      <c r="G15" s="75"/>
      <c r="H15" s="31">
        <v>7</v>
      </c>
      <c r="I15" s="40"/>
      <c r="J15" s="75"/>
      <c r="K15" s="31">
        <v>3</v>
      </c>
      <c r="L15" s="40"/>
      <c r="M15" s="75"/>
      <c r="N15" s="31">
        <v>0</v>
      </c>
      <c r="O15" s="40"/>
      <c r="P15" s="75"/>
      <c r="Q15" s="31">
        <v>4</v>
      </c>
      <c r="R15" s="40"/>
      <c r="S15" s="75"/>
      <c r="T15" s="31">
        <v>1</v>
      </c>
      <c r="U15" s="40"/>
      <c r="V15" s="75"/>
      <c r="W15" s="31">
        <v>2</v>
      </c>
      <c r="X15" s="75"/>
      <c r="Y15" s="75"/>
      <c r="Z15" s="31">
        <v>1</v>
      </c>
      <c r="AA15" s="75"/>
      <c r="AB15" s="75"/>
      <c r="AC15" s="31">
        <v>0</v>
      </c>
      <c r="AD15" s="75"/>
      <c r="AE15" s="75"/>
    </row>
    <row r="16" spans="1:31" ht="18" customHeight="1" x14ac:dyDescent="0.3">
      <c r="A16" s="162" t="s">
        <v>45</v>
      </c>
      <c r="B16" s="70" t="s">
        <v>2</v>
      </c>
      <c r="C16" s="31">
        <v>6324</v>
      </c>
      <c r="D16" s="40">
        <v>78.040000000000006</v>
      </c>
      <c r="E16" s="31">
        <v>19</v>
      </c>
      <c r="F16" s="40">
        <v>36.54</v>
      </c>
      <c r="G16" s="169">
        <v>1.409E-12</v>
      </c>
      <c r="H16" s="31">
        <v>59</v>
      </c>
      <c r="I16" s="40">
        <f>(H16/77)*100</f>
        <v>76.623376623376629</v>
      </c>
      <c r="J16" s="122">
        <v>0.87090000000000001</v>
      </c>
      <c r="K16" s="31">
        <v>116</v>
      </c>
      <c r="L16" s="40">
        <f>(116/132)*100</f>
        <v>87.878787878787875</v>
      </c>
      <c r="M16" s="177">
        <v>8.0929999999999995E-3</v>
      </c>
      <c r="N16" s="31">
        <v>4</v>
      </c>
      <c r="O16" s="40">
        <f>(4/6)*100</f>
        <v>66.666666666666657</v>
      </c>
      <c r="P16" s="122">
        <v>0.85740000000000005</v>
      </c>
      <c r="Q16" s="31">
        <v>46</v>
      </c>
      <c r="R16" s="40">
        <f>(46/50)*100</f>
        <v>92</v>
      </c>
      <c r="S16" s="174">
        <v>2.6339999999999999E-2</v>
      </c>
      <c r="T16" s="31">
        <v>7</v>
      </c>
      <c r="U16" s="40">
        <v>77.78</v>
      </c>
      <c r="V16" s="120">
        <v>1</v>
      </c>
      <c r="W16" s="31">
        <v>19</v>
      </c>
      <c r="X16" s="40">
        <v>73.08</v>
      </c>
      <c r="Y16" s="122">
        <v>0.7</v>
      </c>
      <c r="Z16" s="31">
        <v>13</v>
      </c>
      <c r="AA16" s="40">
        <v>100</v>
      </c>
      <c r="AB16" s="122">
        <v>0.11</v>
      </c>
      <c r="AC16" s="31">
        <v>8</v>
      </c>
      <c r="AD16" s="40">
        <v>72.73</v>
      </c>
      <c r="AE16" s="122">
        <v>0.95120000000000005</v>
      </c>
    </row>
    <row r="17" spans="1:31" ht="18" customHeight="1" x14ac:dyDescent="0.3">
      <c r="A17" s="162"/>
      <c r="B17" s="70" t="s">
        <v>1</v>
      </c>
      <c r="C17" s="31">
        <v>1780</v>
      </c>
      <c r="D17" s="40">
        <v>21.96</v>
      </c>
      <c r="E17" s="31">
        <v>33</v>
      </c>
      <c r="F17" s="40">
        <v>63.46</v>
      </c>
      <c r="G17" s="169"/>
      <c r="H17" s="31">
        <v>18</v>
      </c>
      <c r="I17" s="40">
        <f>(H17/77)*100</f>
        <v>23.376623376623375</v>
      </c>
      <c r="J17" s="122"/>
      <c r="K17" s="31">
        <v>16</v>
      </c>
      <c r="L17" s="40">
        <f>(16/132)*100</f>
        <v>12.121212121212121</v>
      </c>
      <c r="M17" s="177"/>
      <c r="N17" s="31">
        <v>2</v>
      </c>
      <c r="O17" s="40">
        <f>(2/6)*100</f>
        <v>33.333333333333329</v>
      </c>
      <c r="P17" s="122"/>
      <c r="Q17" s="31">
        <v>4</v>
      </c>
      <c r="R17" s="40">
        <f>(4/50)*100</f>
        <v>8</v>
      </c>
      <c r="S17" s="174"/>
      <c r="T17" s="31">
        <v>2</v>
      </c>
      <c r="U17" s="40">
        <v>22.22</v>
      </c>
      <c r="V17" s="120"/>
      <c r="W17" s="31">
        <v>7</v>
      </c>
      <c r="X17" s="40">
        <v>26.92</v>
      </c>
      <c r="Y17" s="122"/>
      <c r="Z17" s="31">
        <v>0</v>
      </c>
      <c r="AA17" s="40">
        <v>0</v>
      </c>
      <c r="AB17" s="122"/>
      <c r="AC17" s="31">
        <v>3</v>
      </c>
      <c r="AD17" s="40">
        <v>27.27</v>
      </c>
      <c r="AE17" s="122"/>
    </row>
    <row r="18" spans="1:31" ht="18" customHeight="1" x14ac:dyDescent="0.3">
      <c r="A18" s="162"/>
      <c r="B18" s="70" t="s">
        <v>4</v>
      </c>
      <c r="C18" s="31">
        <v>306</v>
      </c>
      <c r="D18" s="40"/>
      <c r="E18" s="31">
        <v>0</v>
      </c>
      <c r="F18" s="40"/>
      <c r="G18" s="75"/>
      <c r="H18" s="31">
        <v>0</v>
      </c>
      <c r="I18" s="40"/>
      <c r="J18" s="75"/>
      <c r="K18" s="31">
        <v>5</v>
      </c>
      <c r="L18" s="40"/>
      <c r="M18" s="75"/>
      <c r="N18" s="31">
        <v>0</v>
      </c>
      <c r="O18" s="40"/>
      <c r="P18" s="75"/>
      <c r="Q18" s="31">
        <v>6</v>
      </c>
      <c r="R18" s="40"/>
      <c r="S18" s="75"/>
      <c r="T18" s="31">
        <v>0</v>
      </c>
      <c r="U18" s="40"/>
      <c r="V18" s="75"/>
      <c r="W18" s="31">
        <v>1</v>
      </c>
      <c r="X18" s="75"/>
      <c r="Y18" s="75"/>
      <c r="Z18" s="31">
        <v>0</v>
      </c>
      <c r="AA18" s="75"/>
      <c r="AB18" s="75"/>
      <c r="AC18" s="31">
        <v>0</v>
      </c>
      <c r="AE18" s="75"/>
    </row>
    <row r="19" spans="1:31" ht="18" customHeight="1" x14ac:dyDescent="0.3">
      <c r="A19" s="162" t="s">
        <v>46</v>
      </c>
      <c r="B19" s="70" t="s">
        <v>2</v>
      </c>
      <c r="C19" s="31">
        <v>4424</v>
      </c>
      <c r="D19" s="40">
        <v>68.650000000000006</v>
      </c>
      <c r="E19" s="31">
        <v>17</v>
      </c>
      <c r="F19" s="40">
        <v>35.42</v>
      </c>
      <c r="G19" s="168">
        <v>1.392E-6</v>
      </c>
      <c r="H19" s="31">
        <v>48</v>
      </c>
      <c r="I19" s="40">
        <f>(H19/72)*100</f>
        <v>66.666666666666657</v>
      </c>
      <c r="J19" s="122">
        <v>0.81220000000000003</v>
      </c>
      <c r="K19" s="31">
        <v>75</v>
      </c>
      <c r="L19" s="40">
        <f>K19/(75+28)*100</f>
        <v>72.815533980582529</v>
      </c>
      <c r="M19" s="122">
        <v>0.41739999999999999</v>
      </c>
      <c r="N19" s="31">
        <v>3</v>
      </c>
      <c r="O19" s="40">
        <v>50</v>
      </c>
      <c r="P19" s="122">
        <v>0.5857</v>
      </c>
      <c r="Q19" s="31">
        <v>33</v>
      </c>
      <c r="R19" s="40">
        <f>(33/40)*100</f>
        <v>82.5</v>
      </c>
      <c r="S19" s="170">
        <v>8.4930000000000005E-2</v>
      </c>
      <c r="T19" s="31">
        <v>4</v>
      </c>
      <c r="U19" s="40">
        <v>57.14</v>
      </c>
      <c r="V19" s="122">
        <v>0.8</v>
      </c>
      <c r="W19" s="31">
        <v>15</v>
      </c>
      <c r="X19" s="40">
        <v>62.5</v>
      </c>
      <c r="Y19" s="122">
        <v>0.67</v>
      </c>
      <c r="Z19" s="31">
        <v>5</v>
      </c>
      <c r="AA19" s="40">
        <v>62.5</v>
      </c>
      <c r="AB19" s="120">
        <v>1</v>
      </c>
      <c r="AC19" s="31">
        <v>6</v>
      </c>
      <c r="AD19" s="75">
        <v>66.67</v>
      </c>
      <c r="AE19" s="120">
        <v>1</v>
      </c>
    </row>
    <row r="20" spans="1:31" ht="18" customHeight="1" x14ac:dyDescent="0.3">
      <c r="A20" s="162"/>
      <c r="B20" s="70" t="s">
        <v>1</v>
      </c>
      <c r="C20" s="31">
        <v>2020</v>
      </c>
      <c r="D20" s="40">
        <v>31.35</v>
      </c>
      <c r="E20" s="31">
        <v>31</v>
      </c>
      <c r="F20" s="40">
        <v>64.58</v>
      </c>
      <c r="G20" s="168"/>
      <c r="H20" s="31">
        <v>24</v>
      </c>
      <c r="I20" s="40">
        <f>(H20/72)*100</f>
        <v>33.333333333333329</v>
      </c>
      <c r="J20" s="122"/>
      <c r="K20" s="31">
        <v>28</v>
      </c>
      <c r="L20" s="40">
        <f>K20/(75+28)*100</f>
        <v>27.184466019417474</v>
      </c>
      <c r="M20" s="122"/>
      <c r="N20" s="31">
        <v>3</v>
      </c>
      <c r="O20" s="40">
        <v>50</v>
      </c>
      <c r="P20" s="122"/>
      <c r="Q20" s="31">
        <v>7</v>
      </c>
      <c r="R20" s="40">
        <f>100-R19</f>
        <v>17.5</v>
      </c>
      <c r="S20" s="170"/>
      <c r="T20" s="31">
        <v>3</v>
      </c>
      <c r="U20" s="40">
        <v>42.86</v>
      </c>
      <c r="V20" s="122"/>
      <c r="W20" s="31">
        <v>9</v>
      </c>
      <c r="X20" s="40">
        <v>37.5</v>
      </c>
      <c r="Y20" s="122"/>
      <c r="Z20" s="31">
        <v>3</v>
      </c>
      <c r="AA20" s="40">
        <v>37.5</v>
      </c>
      <c r="AB20" s="120"/>
      <c r="AC20" s="31">
        <v>3</v>
      </c>
      <c r="AD20" s="40">
        <v>33.33</v>
      </c>
      <c r="AE20" s="120"/>
    </row>
    <row r="21" spans="1:31" ht="18" customHeight="1" x14ac:dyDescent="0.3">
      <c r="A21" s="162"/>
      <c r="B21" s="70" t="s">
        <v>4</v>
      </c>
      <c r="C21" s="31">
        <v>1966</v>
      </c>
      <c r="D21" s="40"/>
      <c r="E21" s="31">
        <v>4</v>
      </c>
      <c r="F21" s="40"/>
      <c r="G21" s="75"/>
      <c r="H21" s="31">
        <v>5</v>
      </c>
      <c r="I21" s="40"/>
      <c r="J21" s="75"/>
      <c r="K21" s="31">
        <v>34</v>
      </c>
      <c r="L21" s="40"/>
      <c r="M21" s="75"/>
      <c r="N21" s="31">
        <v>0</v>
      </c>
      <c r="O21" s="40"/>
      <c r="P21" s="75"/>
      <c r="Q21" s="31">
        <v>16</v>
      </c>
      <c r="R21" s="40"/>
      <c r="S21" s="75"/>
      <c r="T21" s="31">
        <v>2</v>
      </c>
      <c r="U21" s="40"/>
      <c r="V21" s="75"/>
      <c r="W21" s="31">
        <v>3</v>
      </c>
      <c r="X21" s="75"/>
      <c r="Y21" s="75"/>
      <c r="Z21" s="31">
        <v>5</v>
      </c>
      <c r="AA21" s="75"/>
      <c r="AB21" s="75"/>
      <c r="AC21" s="31">
        <v>2</v>
      </c>
      <c r="AD21" s="75"/>
      <c r="AE21" s="75"/>
    </row>
    <row r="22" spans="1:31" ht="18" customHeight="1" x14ac:dyDescent="0.3">
      <c r="A22" s="162" t="s">
        <v>47</v>
      </c>
      <c r="B22" s="70" t="s">
        <v>2</v>
      </c>
      <c r="C22" s="31">
        <v>1208</v>
      </c>
      <c r="D22" s="40">
        <v>21.61</v>
      </c>
      <c r="E22" s="31">
        <v>4</v>
      </c>
      <c r="F22" s="40">
        <v>11.43</v>
      </c>
      <c r="G22" s="122">
        <v>0.2069</v>
      </c>
      <c r="H22" s="31">
        <v>10</v>
      </c>
      <c r="I22" s="40">
        <f>(H22/56)*100</f>
        <v>17.857142857142858</v>
      </c>
      <c r="J22" s="122">
        <v>0.60119999999999996</v>
      </c>
      <c r="K22" s="31">
        <v>24</v>
      </c>
      <c r="L22" s="40">
        <f>(24/90)*100</f>
        <v>26.666666666666668</v>
      </c>
      <c r="M22" s="122">
        <v>0.29559999999999997</v>
      </c>
      <c r="N22" s="31">
        <v>1</v>
      </c>
      <c r="O22" s="40">
        <f>(1/6)*100</f>
        <v>16.666666666666664</v>
      </c>
      <c r="P22" s="120">
        <v>1</v>
      </c>
      <c r="Q22" s="31">
        <v>4</v>
      </c>
      <c r="R22" s="40">
        <f>(4/30)*100</f>
        <v>13.333333333333334</v>
      </c>
      <c r="S22" s="122">
        <v>0.37780000000000002</v>
      </c>
      <c r="T22" s="31">
        <v>0</v>
      </c>
      <c r="U22" s="40">
        <v>0</v>
      </c>
      <c r="V22" s="122">
        <v>0.35</v>
      </c>
      <c r="W22" s="31">
        <v>5</v>
      </c>
      <c r="X22" s="40">
        <v>25</v>
      </c>
      <c r="Y22" s="122">
        <v>0.93</v>
      </c>
      <c r="Z22" s="31">
        <v>1</v>
      </c>
      <c r="AA22" s="40">
        <v>12.5</v>
      </c>
      <c r="AB22" s="122">
        <v>0.84</v>
      </c>
      <c r="AC22" s="31">
        <v>0</v>
      </c>
      <c r="AD22" s="40">
        <v>0</v>
      </c>
      <c r="AE22" s="122">
        <v>0.2908</v>
      </c>
    </row>
    <row r="23" spans="1:31" ht="18" customHeight="1" x14ac:dyDescent="0.3">
      <c r="A23" s="162"/>
      <c r="B23" s="70" t="s">
        <v>1</v>
      </c>
      <c r="C23" s="31">
        <v>4382</v>
      </c>
      <c r="D23" s="40">
        <v>78.39</v>
      </c>
      <c r="E23" s="31">
        <v>31</v>
      </c>
      <c r="F23" s="40">
        <v>88.57</v>
      </c>
      <c r="G23" s="122"/>
      <c r="H23" s="31">
        <v>46</v>
      </c>
      <c r="I23" s="40">
        <f>(H23/56)*100</f>
        <v>82.142857142857139</v>
      </c>
      <c r="J23" s="122"/>
      <c r="K23" s="31">
        <v>66</v>
      </c>
      <c r="L23" s="40">
        <f>(66/90)*100</f>
        <v>73.333333333333329</v>
      </c>
      <c r="M23" s="122"/>
      <c r="N23" s="31">
        <v>5</v>
      </c>
      <c r="O23" s="40">
        <f>(5/6)*100</f>
        <v>83.333333333333343</v>
      </c>
      <c r="P23" s="120"/>
      <c r="Q23" s="31">
        <v>26</v>
      </c>
      <c r="R23" s="40">
        <f>(26/30)*100</f>
        <v>86.666666666666671</v>
      </c>
      <c r="S23" s="122"/>
      <c r="T23" s="31">
        <v>7</v>
      </c>
      <c r="U23" s="40">
        <v>100</v>
      </c>
      <c r="V23" s="122"/>
      <c r="W23" s="31">
        <v>15</v>
      </c>
      <c r="X23" s="40">
        <v>75</v>
      </c>
      <c r="Y23" s="122"/>
      <c r="Z23" s="31">
        <v>7</v>
      </c>
      <c r="AA23" s="40">
        <v>87.5</v>
      </c>
      <c r="AB23" s="122"/>
      <c r="AC23" s="31">
        <v>8</v>
      </c>
      <c r="AD23" s="40">
        <v>100</v>
      </c>
      <c r="AE23" s="122"/>
    </row>
    <row r="24" spans="1:31" ht="18" customHeight="1" x14ac:dyDescent="0.3">
      <c r="A24" s="162"/>
      <c r="B24" s="70" t="s">
        <v>4</v>
      </c>
      <c r="C24" s="31">
        <v>2820</v>
      </c>
      <c r="D24" s="40"/>
      <c r="E24" s="31">
        <v>17</v>
      </c>
      <c r="F24" s="40"/>
      <c r="G24" s="75"/>
      <c r="H24" s="31">
        <v>21</v>
      </c>
      <c r="I24" s="40"/>
      <c r="J24" s="75"/>
      <c r="K24" s="31">
        <v>47</v>
      </c>
      <c r="L24" s="40"/>
      <c r="M24" s="75"/>
      <c r="N24" s="31"/>
      <c r="O24" s="40"/>
      <c r="P24" s="75"/>
      <c r="Q24" s="31">
        <v>26</v>
      </c>
      <c r="R24" s="40"/>
      <c r="S24" s="75"/>
      <c r="T24" s="31">
        <v>2</v>
      </c>
      <c r="U24" s="40"/>
      <c r="V24" s="75"/>
      <c r="W24" s="31">
        <v>7</v>
      </c>
      <c r="X24" s="75"/>
      <c r="Y24" s="75"/>
      <c r="Z24" s="31">
        <v>5</v>
      </c>
      <c r="AA24" s="75"/>
      <c r="AB24" s="75"/>
      <c r="AC24" s="31">
        <v>3</v>
      </c>
      <c r="AD24" s="75"/>
      <c r="AE24" s="75"/>
    </row>
    <row r="25" spans="1:31" ht="18" customHeight="1" x14ac:dyDescent="0.3">
      <c r="A25" s="162" t="s">
        <v>48</v>
      </c>
      <c r="B25" s="70" t="s">
        <v>10</v>
      </c>
      <c r="C25" s="31">
        <v>4386</v>
      </c>
      <c r="D25" s="40">
        <v>86.47</v>
      </c>
      <c r="E25" s="31">
        <v>17</v>
      </c>
      <c r="F25" s="40">
        <v>48.57</v>
      </c>
      <c r="G25" s="169">
        <v>2.4260000000000002E-10</v>
      </c>
      <c r="H25" s="31">
        <v>40</v>
      </c>
      <c r="I25" s="40">
        <f>(H25/53)*100</f>
        <v>75.471698113207552</v>
      </c>
      <c r="J25" s="174">
        <v>3.134E-2</v>
      </c>
      <c r="K25" s="31">
        <v>76</v>
      </c>
      <c r="L25" s="40">
        <f>K25/(6+76)*100</f>
        <v>92.682926829268297</v>
      </c>
      <c r="M25" s="122">
        <v>0.13500000000000001</v>
      </c>
      <c r="N25" s="31">
        <v>4</v>
      </c>
      <c r="O25" s="40">
        <f>(4/6)*100</f>
        <v>66.666666666666657</v>
      </c>
      <c r="P25" s="122">
        <v>0.41089999999999999</v>
      </c>
      <c r="Q25" s="31">
        <v>25</v>
      </c>
      <c r="R25" s="40">
        <f>(25/27)*100</f>
        <v>92.592592592592595</v>
      </c>
      <c r="S25" s="122">
        <v>0.51580000000000004</v>
      </c>
      <c r="T25" s="31">
        <v>4</v>
      </c>
      <c r="U25" s="40">
        <v>66.67</v>
      </c>
      <c r="V25" s="122">
        <v>0.41</v>
      </c>
      <c r="W25" s="31">
        <v>8</v>
      </c>
      <c r="X25" s="40">
        <v>42.11</v>
      </c>
      <c r="Y25" s="122">
        <v>0.37</v>
      </c>
      <c r="Z25" s="31">
        <v>6</v>
      </c>
      <c r="AA25" s="40">
        <v>85.71</v>
      </c>
      <c r="AB25" s="120">
        <v>1</v>
      </c>
      <c r="AC25" s="31">
        <v>6</v>
      </c>
      <c r="AD25" s="40">
        <v>75</v>
      </c>
      <c r="AE25" s="122">
        <v>0.66539999999999999</v>
      </c>
    </row>
    <row r="26" spans="1:31" ht="18" customHeight="1" x14ac:dyDescent="0.3">
      <c r="A26" s="162"/>
      <c r="B26" s="70" t="s">
        <v>11</v>
      </c>
      <c r="C26" s="31">
        <v>686</v>
      </c>
      <c r="D26" s="40">
        <v>13.53</v>
      </c>
      <c r="E26" s="31">
        <v>18</v>
      </c>
      <c r="F26" s="40">
        <v>51.43</v>
      </c>
      <c r="G26" s="169"/>
      <c r="H26" s="31">
        <v>13</v>
      </c>
      <c r="I26" s="40">
        <f>(H26/53)*100</f>
        <v>24.528301886792452</v>
      </c>
      <c r="J26" s="174"/>
      <c r="K26" s="31">
        <v>6</v>
      </c>
      <c r="L26" s="40">
        <f>K26/(6+76)*100</f>
        <v>7.3170731707317067</v>
      </c>
      <c r="M26" s="122"/>
      <c r="N26" s="71">
        <v>2</v>
      </c>
      <c r="O26" s="40">
        <f>(2/6)*100</f>
        <v>33.333333333333329</v>
      </c>
      <c r="P26" s="122"/>
      <c r="Q26" s="31">
        <v>2</v>
      </c>
      <c r="R26" s="40">
        <f>(2/27)*100</f>
        <v>7.4074074074074066</v>
      </c>
      <c r="S26" s="122"/>
      <c r="T26" s="31">
        <v>2</v>
      </c>
      <c r="U26" s="40">
        <v>33.33</v>
      </c>
      <c r="V26" s="122"/>
      <c r="W26" s="31">
        <v>3</v>
      </c>
      <c r="X26" s="40">
        <v>15.79</v>
      </c>
      <c r="Y26" s="122"/>
      <c r="Z26" s="31">
        <v>1</v>
      </c>
      <c r="AA26" s="40">
        <v>14.29</v>
      </c>
      <c r="AB26" s="120"/>
      <c r="AC26" s="31">
        <v>2</v>
      </c>
      <c r="AD26" s="40">
        <v>25</v>
      </c>
      <c r="AE26" s="122"/>
    </row>
    <row r="27" spans="1:31" ht="18" customHeight="1" x14ac:dyDescent="0.3">
      <c r="A27" s="162"/>
      <c r="B27" s="70" t="s">
        <v>4</v>
      </c>
      <c r="C27" s="31">
        <v>3338</v>
      </c>
      <c r="D27" s="40"/>
      <c r="E27" s="31">
        <v>17</v>
      </c>
      <c r="F27" s="40"/>
      <c r="G27" s="40"/>
      <c r="H27" s="31">
        <v>24</v>
      </c>
      <c r="I27" s="40"/>
      <c r="J27" s="40"/>
      <c r="K27" s="31">
        <v>55</v>
      </c>
      <c r="L27" s="40"/>
      <c r="M27" s="40"/>
      <c r="N27" s="31">
        <v>0</v>
      </c>
      <c r="O27" s="40"/>
      <c r="P27" s="40"/>
      <c r="Q27" s="31">
        <v>29</v>
      </c>
      <c r="R27" s="40"/>
      <c r="S27" s="40"/>
      <c r="T27" s="31">
        <v>3</v>
      </c>
      <c r="U27" s="40"/>
      <c r="V27" s="40"/>
      <c r="W27" s="31">
        <v>8</v>
      </c>
      <c r="X27" s="75"/>
      <c r="Y27" s="40"/>
      <c r="Z27" s="31">
        <v>7</v>
      </c>
      <c r="AA27" s="40"/>
      <c r="AB27" s="75"/>
      <c r="AC27" s="31">
        <v>3</v>
      </c>
      <c r="AD27" s="40"/>
      <c r="AE27" s="75"/>
    </row>
    <row r="28" spans="1:31" x14ac:dyDescent="0.3">
      <c r="A28" s="166" t="s">
        <v>449</v>
      </c>
      <c r="B28" s="70" t="s">
        <v>450</v>
      </c>
      <c r="C28" s="31">
        <v>6398</v>
      </c>
      <c r="D28" s="36">
        <v>76.08</v>
      </c>
      <c r="E28" s="72">
        <v>46</v>
      </c>
      <c r="F28" s="36">
        <v>88.46</v>
      </c>
      <c r="G28" s="175">
        <v>5.2749999999999998E-2</v>
      </c>
      <c r="H28" s="72">
        <v>61</v>
      </c>
      <c r="I28" s="36">
        <v>79.22</v>
      </c>
      <c r="J28" s="127">
        <v>0.60609999999999997</v>
      </c>
      <c r="K28" s="72">
        <v>102</v>
      </c>
      <c r="L28" s="36">
        <v>74.45</v>
      </c>
      <c r="M28" s="127">
        <v>0.72770000000000001</v>
      </c>
      <c r="N28" s="72">
        <v>4</v>
      </c>
      <c r="O28" s="36">
        <v>66.67</v>
      </c>
      <c r="P28" s="127">
        <v>0.95069999999999999</v>
      </c>
      <c r="Q28" s="72">
        <v>37</v>
      </c>
      <c r="R28" s="36">
        <v>66.069999999999993</v>
      </c>
      <c r="S28" s="127">
        <v>0.10879999999999999</v>
      </c>
      <c r="T28" s="72">
        <v>5</v>
      </c>
      <c r="U28" s="36">
        <v>55.56</v>
      </c>
      <c r="V28" s="127">
        <v>0.29239999999999999</v>
      </c>
      <c r="W28" s="72">
        <v>18</v>
      </c>
      <c r="X28" s="36">
        <v>66.67</v>
      </c>
      <c r="Y28" s="127">
        <v>0.35649999999999998</v>
      </c>
      <c r="Z28" s="72">
        <v>6</v>
      </c>
      <c r="AA28" s="36">
        <v>46.15</v>
      </c>
      <c r="AB28" s="171">
        <v>2.742E-2</v>
      </c>
      <c r="AC28" s="72">
        <v>8</v>
      </c>
      <c r="AD28" s="36">
        <v>72.73</v>
      </c>
      <c r="AE28" s="178">
        <v>1</v>
      </c>
    </row>
    <row r="29" spans="1:31" x14ac:dyDescent="0.3">
      <c r="A29" s="167"/>
      <c r="B29" s="76" t="s">
        <v>451</v>
      </c>
      <c r="C29" s="35">
        <v>2012</v>
      </c>
      <c r="D29" s="37">
        <v>23.93</v>
      </c>
      <c r="E29" s="34">
        <v>6</v>
      </c>
      <c r="F29" s="37">
        <v>11.54</v>
      </c>
      <c r="G29" s="176"/>
      <c r="H29" s="34">
        <v>16</v>
      </c>
      <c r="I29" s="37">
        <v>20.78</v>
      </c>
      <c r="J29" s="137"/>
      <c r="K29" s="34">
        <v>35</v>
      </c>
      <c r="L29" s="37">
        <v>25.55</v>
      </c>
      <c r="M29" s="137"/>
      <c r="N29" s="34">
        <v>2</v>
      </c>
      <c r="O29" s="37">
        <v>33.33</v>
      </c>
      <c r="P29" s="137"/>
      <c r="Q29" s="34">
        <v>19</v>
      </c>
      <c r="R29" s="37">
        <v>33.93</v>
      </c>
      <c r="S29" s="137"/>
      <c r="T29" s="34">
        <v>4</v>
      </c>
      <c r="U29" s="37">
        <v>44.44</v>
      </c>
      <c r="V29" s="137"/>
      <c r="W29" s="34">
        <v>9</v>
      </c>
      <c r="X29" s="37">
        <v>33.33</v>
      </c>
      <c r="Y29" s="137"/>
      <c r="Z29" s="34">
        <v>7</v>
      </c>
      <c r="AA29" s="37">
        <v>53.85</v>
      </c>
      <c r="AB29" s="172"/>
      <c r="AC29" s="34">
        <v>3</v>
      </c>
      <c r="AD29" s="37">
        <v>27.27</v>
      </c>
      <c r="AE29" s="179"/>
    </row>
    <row r="30" spans="1:31" x14ac:dyDescent="0.3">
      <c r="A30" s="19"/>
      <c r="B30" s="19"/>
      <c r="C30" s="19"/>
      <c r="D30" s="77"/>
      <c r="E30" s="19"/>
      <c r="F30" s="77"/>
      <c r="G30" s="77"/>
      <c r="H30" s="19"/>
      <c r="I30" s="71"/>
      <c r="J30" s="77"/>
      <c r="K30" s="19"/>
      <c r="L30" s="77"/>
      <c r="M30" s="77"/>
      <c r="N30" s="19"/>
      <c r="O30" s="77"/>
      <c r="P30" s="77"/>
      <c r="Q30" s="19"/>
      <c r="R30" s="77"/>
      <c r="S30" s="77"/>
    </row>
    <row r="31" spans="1:31" x14ac:dyDescent="0.3">
      <c r="A31" s="19"/>
      <c r="B31" s="19"/>
      <c r="C31" s="19"/>
      <c r="D31" s="77"/>
      <c r="E31" s="19"/>
      <c r="F31" s="77"/>
      <c r="G31" s="77"/>
      <c r="H31" s="19"/>
      <c r="I31" s="77"/>
      <c r="J31" s="77"/>
      <c r="K31" s="19"/>
      <c r="L31" s="77"/>
      <c r="M31" s="77"/>
      <c r="N31" s="19"/>
      <c r="O31" s="77"/>
      <c r="P31" s="77"/>
      <c r="Q31" s="19"/>
      <c r="R31" s="77"/>
      <c r="S31" s="77"/>
    </row>
    <row r="32" spans="1:31" s="68" customFormat="1" x14ac:dyDescent="0.3">
      <c r="A32" s="68" t="s">
        <v>552</v>
      </c>
      <c r="D32" s="83"/>
      <c r="F32" s="83"/>
      <c r="G32" s="83"/>
      <c r="I32" s="83"/>
      <c r="J32" s="83"/>
      <c r="L32" s="83"/>
      <c r="M32" s="83"/>
      <c r="O32" s="83"/>
      <c r="P32" s="83"/>
      <c r="R32" s="83"/>
      <c r="S32" s="83"/>
    </row>
  </sheetData>
  <mergeCells count="91">
    <mergeCell ref="S28:S29"/>
    <mergeCell ref="AC2:AE2"/>
    <mergeCell ref="AE4:AE5"/>
    <mergeCell ref="AE7:AE9"/>
    <mergeCell ref="AE11:AE14"/>
    <mergeCell ref="AE16:AE17"/>
    <mergeCell ref="AE19:AE20"/>
    <mergeCell ref="AE22:AE23"/>
    <mergeCell ref="AE25:AE26"/>
    <mergeCell ref="AE28:AE29"/>
    <mergeCell ref="Q2:S2"/>
    <mergeCell ref="S4:S5"/>
    <mergeCell ref="S7:S9"/>
    <mergeCell ref="S11:S14"/>
    <mergeCell ref="S16:S17"/>
    <mergeCell ref="Y25:Y26"/>
    <mergeCell ref="Y11:Y14"/>
    <mergeCell ref="W2:Y2"/>
    <mergeCell ref="AB4:AB5"/>
    <mergeCell ref="AB11:AB14"/>
    <mergeCell ref="AB16:AB17"/>
    <mergeCell ref="AB19:AB20"/>
    <mergeCell ref="AB22:AB23"/>
    <mergeCell ref="AB25:AB26"/>
    <mergeCell ref="M28:M29"/>
    <mergeCell ref="N2:P2"/>
    <mergeCell ref="P4:P5"/>
    <mergeCell ref="P7:P9"/>
    <mergeCell ref="P11:P14"/>
    <mergeCell ref="P16:P17"/>
    <mergeCell ref="P19:P20"/>
    <mergeCell ref="P22:P23"/>
    <mergeCell ref="P25:P26"/>
    <mergeCell ref="P28:P29"/>
    <mergeCell ref="M11:M14"/>
    <mergeCell ref="M16:M17"/>
    <mergeCell ref="M19:M20"/>
    <mergeCell ref="G28:G29"/>
    <mergeCell ref="H2:J2"/>
    <mergeCell ref="J4:J5"/>
    <mergeCell ref="J7:J9"/>
    <mergeCell ref="J11:J14"/>
    <mergeCell ref="J16:J17"/>
    <mergeCell ref="J19:J20"/>
    <mergeCell ref="J22:J23"/>
    <mergeCell ref="J25:J26"/>
    <mergeCell ref="J28:J29"/>
    <mergeCell ref="AB28:AB29"/>
    <mergeCell ref="Y28:Y29"/>
    <mergeCell ref="V28:V29"/>
    <mergeCell ref="E2:G2"/>
    <mergeCell ref="G4:G5"/>
    <mergeCell ref="G7:G9"/>
    <mergeCell ref="G11:G14"/>
    <mergeCell ref="G16:G17"/>
    <mergeCell ref="V7:V9"/>
    <mergeCell ref="Y7:Y9"/>
    <mergeCell ref="Y16:Y17"/>
    <mergeCell ref="Y4:Y5"/>
    <mergeCell ref="Z2:AB2"/>
    <mergeCell ref="AB7:AB9"/>
    <mergeCell ref="Y19:Y20"/>
    <mergeCell ref="Y22:Y23"/>
    <mergeCell ref="A28:A29"/>
    <mergeCell ref="A19:A21"/>
    <mergeCell ref="V16:V17"/>
    <mergeCell ref="V19:V20"/>
    <mergeCell ref="A22:A24"/>
    <mergeCell ref="A25:A27"/>
    <mergeCell ref="V22:V23"/>
    <mergeCell ref="V25:V26"/>
    <mergeCell ref="G19:G20"/>
    <mergeCell ref="G22:G23"/>
    <mergeCell ref="G25:G26"/>
    <mergeCell ref="S19:S20"/>
    <mergeCell ref="S22:S23"/>
    <mergeCell ref="S25:S26"/>
    <mergeCell ref="M22:M23"/>
    <mergeCell ref="M25:M26"/>
    <mergeCell ref="A11:A15"/>
    <mergeCell ref="V11:V14"/>
    <mergeCell ref="A16:A18"/>
    <mergeCell ref="V4:V5"/>
    <mergeCell ref="K2:M2"/>
    <mergeCell ref="M4:M5"/>
    <mergeCell ref="M7:M9"/>
    <mergeCell ref="A7:A10"/>
    <mergeCell ref="A2:B3"/>
    <mergeCell ref="C2:D2"/>
    <mergeCell ref="T2:V2"/>
    <mergeCell ref="A4:A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2"/>
  <sheetViews>
    <sheetView workbookViewId="0">
      <selection activeCell="A2" sqref="A2:B3"/>
    </sheetView>
  </sheetViews>
  <sheetFormatPr defaultColWidth="10.796875" defaultRowHeight="15.6" x14ac:dyDescent="0.3"/>
  <cols>
    <col min="1" max="1" width="13.296875" customWidth="1"/>
    <col min="2" max="2" width="16.296875" customWidth="1"/>
    <col min="3" max="3" width="13.796875" customWidth="1"/>
    <col min="4" max="4" width="13.796875" style="7" customWidth="1"/>
    <col min="7" max="7" width="12.296875" customWidth="1"/>
  </cols>
  <sheetData>
    <row r="1" spans="1:19" ht="16.05" customHeight="1" x14ac:dyDescent="0.3">
      <c r="A1" s="1" t="s">
        <v>647</v>
      </c>
    </row>
    <row r="2" spans="1:19" ht="51" customHeight="1" x14ac:dyDescent="0.3">
      <c r="A2" s="164"/>
      <c r="B2" s="164"/>
      <c r="C2" s="163" t="s">
        <v>354</v>
      </c>
      <c r="D2" s="163"/>
      <c r="E2" s="163" t="s">
        <v>648</v>
      </c>
      <c r="F2" s="163"/>
      <c r="G2" s="163"/>
      <c r="H2" s="163" t="s">
        <v>649</v>
      </c>
      <c r="I2" s="163"/>
      <c r="J2" s="163"/>
      <c r="K2" s="163" t="s">
        <v>650</v>
      </c>
      <c r="L2" s="163"/>
      <c r="M2" s="163"/>
      <c r="N2" s="163" t="s">
        <v>651</v>
      </c>
      <c r="O2" s="163"/>
      <c r="P2" s="163"/>
      <c r="Q2" s="163" t="s">
        <v>652</v>
      </c>
      <c r="R2" s="163"/>
      <c r="S2" s="163"/>
    </row>
    <row r="3" spans="1:19" ht="33" customHeight="1" x14ac:dyDescent="0.3">
      <c r="A3" s="165"/>
      <c r="B3" s="165"/>
      <c r="C3" s="69" t="s">
        <v>6</v>
      </c>
      <c r="D3" s="74" t="s">
        <v>7</v>
      </c>
      <c r="E3" s="69" t="s">
        <v>6</v>
      </c>
      <c r="F3" s="74" t="s">
        <v>7</v>
      </c>
      <c r="G3" s="74" t="s">
        <v>59</v>
      </c>
      <c r="H3" s="69" t="s">
        <v>6</v>
      </c>
      <c r="I3" s="74" t="s">
        <v>7</v>
      </c>
      <c r="J3" s="74" t="s">
        <v>59</v>
      </c>
      <c r="K3" s="69" t="s">
        <v>6</v>
      </c>
      <c r="L3" s="74" t="s">
        <v>7</v>
      </c>
      <c r="M3" s="74" t="s">
        <v>59</v>
      </c>
      <c r="N3" s="69" t="s">
        <v>6</v>
      </c>
      <c r="O3" s="74" t="s">
        <v>7</v>
      </c>
      <c r="P3" s="74" t="s">
        <v>59</v>
      </c>
      <c r="Q3" s="69" t="s">
        <v>6</v>
      </c>
      <c r="R3" s="74" t="s">
        <v>7</v>
      </c>
      <c r="S3" s="74" t="s">
        <v>59</v>
      </c>
    </row>
    <row r="4" spans="1:19" ht="18" customHeight="1" x14ac:dyDescent="0.3">
      <c r="A4" s="162" t="s">
        <v>58</v>
      </c>
      <c r="B4" s="70" t="s">
        <v>56</v>
      </c>
      <c r="C4" s="31">
        <v>8123</v>
      </c>
      <c r="D4" s="40">
        <v>96.84</v>
      </c>
      <c r="E4" s="31">
        <v>46</v>
      </c>
      <c r="F4" s="40">
        <v>100</v>
      </c>
      <c r="G4" s="122">
        <v>0.42</v>
      </c>
      <c r="H4" s="31">
        <v>9</v>
      </c>
      <c r="I4" s="40">
        <v>90</v>
      </c>
      <c r="J4" s="122">
        <v>0.74</v>
      </c>
      <c r="K4" s="31">
        <v>14</v>
      </c>
      <c r="L4" s="40">
        <v>100</v>
      </c>
      <c r="M4" s="122">
        <v>1</v>
      </c>
      <c r="N4" s="31">
        <v>89</v>
      </c>
      <c r="O4" s="40">
        <f>(89/94)*100</f>
        <v>94.680851063829792</v>
      </c>
      <c r="P4" s="122">
        <v>0.36</v>
      </c>
      <c r="Q4" s="31">
        <v>31</v>
      </c>
      <c r="R4" s="40">
        <f>(31/33)*100</f>
        <v>93.939393939393938</v>
      </c>
      <c r="S4" s="122">
        <v>0.65</v>
      </c>
    </row>
    <row r="5" spans="1:19" ht="18" customHeight="1" x14ac:dyDescent="0.3">
      <c r="A5" s="162"/>
      <c r="B5" s="70" t="s">
        <v>57</v>
      </c>
      <c r="C5" s="31">
        <v>265</v>
      </c>
      <c r="D5" s="40">
        <v>3.16</v>
      </c>
      <c r="E5" s="31">
        <v>0</v>
      </c>
      <c r="F5" s="40">
        <v>0</v>
      </c>
      <c r="G5" s="122"/>
      <c r="H5" s="31">
        <v>1</v>
      </c>
      <c r="I5" s="40">
        <v>10</v>
      </c>
      <c r="J5" s="122"/>
      <c r="K5" s="31">
        <v>0</v>
      </c>
      <c r="L5" s="40">
        <v>0</v>
      </c>
      <c r="M5" s="122"/>
      <c r="N5" s="31">
        <v>5</v>
      </c>
      <c r="O5" s="40">
        <f>(5/94)*100</f>
        <v>5.3191489361702127</v>
      </c>
      <c r="P5" s="122"/>
      <c r="Q5" s="31">
        <v>2</v>
      </c>
      <c r="R5" s="40">
        <f>(2/31)*100</f>
        <v>6.4516129032258061</v>
      </c>
      <c r="S5" s="122"/>
    </row>
    <row r="6" spans="1:19" ht="18" customHeight="1" x14ac:dyDescent="0.3">
      <c r="A6" s="162"/>
      <c r="B6" s="70" t="s">
        <v>4</v>
      </c>
      <c r="C6" s="31">
        <v>22</v>
      </c>
      <c r="D6" s="40"/>
      <c r="E6" s="31" t="s">
        <v>355</v>
      </c>
      <c r="F6" s="75"/>
      <c r="G6" s="75"/>
      <c r="H6" s="31" t="s">
        <v>355</v>
      </c>
      <c r="I6" s="75"/>
      <c r="J6" s="75"/>
      <c r="K6" s="31">
        <v>0</v>
      </c>
      <c r="L6" s="75"/>
      <c r="M6" s="75"/>
      <c r="N6" s="31">
        <v>0</v>
      </c>
      <c r="O6" s="75"/>
      <c r="P6" s="75"/>
      <c r="Q6" s="31">
        <v>0</v>
      </c>
      <c r="R6" s="75"/>
      <c r="S6" s="75"/>
    </row>
    <row r="7" spans="1:19" ht="18" customHeight="1" x14ac:dyDescent="0.3">
      <c r="A7" s="162" t="s">
        <v>0</v>
      </c>
      <c r="B7" s="70">
        <v>1</v>
      </c>
      <c r="C7" s="31">
        <v>1054</v>
      </c>
      <c r="D7" s="40">
        <v>15.06</v>
      </c>
      <c r="E7" s="31">
        <v>3</v>
      </c>
      <c r="F7" s="40">
        <v>7.5</v>
      </c>
      <c r="G7" s="122">
        <v>0.66</v>
      </c>
      <c r="H7" s="31">
        <v>4</v>
      </c>
      <c r="I7" s="40">
        <v>50</v>
      </c>
      <c r="J7" s="122">
        <v>0.17</v>
      </c>
      <c r="K7" s="31">
        <v>2</v>
      </c>
      <c r="L7" s="40">
        <f>(K7/11)*100</f>
        <v>18.181818181818183</v>
      </c>
      <c r="M7" s="122">
        <v>0.73099999999999998</v>
      </c>
      <c r="N7" s="31">
        <v>13</v>
      </c>
      <c r="O7" s="40">
        <f>(N7/82)*100</f>
        <v>15.853658536585366</v>
      </c>
      <c r="P7" s="122">
        <v>0.8175</v>
      </c>
      <c r="Q7" s="31">
        <v>2</v>
      </c>
      <c r="R7" s="40">
        <f>(Q7/27)*100</f>
        <v>7.4074074074074066</v>
      </c>
      <c r="S7" s="122">
        <v>0.31580000000000003</v>
      </c>
    </row>
    <row r="8" spans="1:19" ht="18" customHeight="1" x14ac:dyDescent="0.3">
      <c r="A8" s="162"/>
      <c r="B8" s="70">
        <v>2</v>
      </c>
      <c r="C8" s="31">
        <v>3476</v>
      </c>
      <c r="D8" s="40">
        <v>49.66</v>
      </c>
      <c r="E8" s="31">
        <v>24</v>
      </c>
      <c r="F8" s="40">
        <v>60</v>
      </c>
      <c r="G8" s="122"/>
      <c r="H8" s="31">
        <v>1</v>
      </c>
      <c r="I8" s="40">
        <v>10</v>
      </c>
      <c r="J8" s="122"/>
      <c r="K8" s="31">
        <v>4</v>
      </c>
      <c r="L8" s="40">
        <f t="shared" ref="L8:L9" si="0">(K8/11)*100</f>
        <v>36.363636363636367</v>
      </c>
      <c r="M8" s="122"/>
      <c r="N8" s="31">
        <v>38</v>
      </c>
      <c r="O8" s="40">
        <f t="shared" ref="O8:O9" si="1">(N8/82)*100</f>
        <v>46.341463414634148</v>
      </c>
      <c r="P8" s="122"/>
      <c r="Q8" s="31">
        <v>14</v>
      </c>
      <c r="R8" s="40">
        <f t="shared" ref="R8:R9" si="2">(Q8/27)*100</f>
        <v>51.851851851851848</v>
      </c>
      <c r="S8" s="122"/>
    </row>
    <row r="9" spans="1:19" ht="18" customHeight="1" x14ac:dyDescent="0.3">
      <c r="A9" s="162"/>
      <c r="B9" s="70">
        <v>3</v>
      </c>
      <c r="C9" s="31">
        <v>2470</v>
      </c>
      <c r="D9" s="40">
        <v>35.29</v>
      </c>
      <c r="E9" s="31">
        <v>13</v>
      </c>
      <c r="F9" s="40">
        <v>32.5</v>
      </c>
      <c r="G9" s="122"/>
      <c r="H9" s="31">
        <v>3</v>
      </c>
      <c r="I9" s="40">
        <v>30</v>
      </c>
      <c r="J9" s="122"/>
      <c r="K9" s="31">
        <v>5</v>
      </c>
      <c r="L9" s="40">
        <f t="shared" si="0"/>
        <v>45.454545454545453</v>
      </c>
      <c r="M9" s="122"/>
      <c r="N9" s="31">
        <v>31</v>
      </c>
      <c r="O9" s="40">
        <f t="shared" si="1"/>
        <v>37.804878048780488</v>
      </c>
      <c r="P9" s="122"/>
      <c r="Q9" s="31">
        <v>11</v>
      </c>
      <c r="R9" s="40">
        <f t="shared" si="2"/>
        <v>40.74074074074074</v>
      </c>
      <c r="S9" s="122"/>
    </row>
    <row r="10" spans="1:19" ht="18" customHeight="1" x14ac:dyDescent="0.3">
      <c r="A10" s="162"/>
      <c r="B10" s="70" t="s">
        <v>4</v>
      </c>
      <c r="C10" s="31">
        <v>1410</v>
      </c>
      <c r="D10" s="40"/>
      <c r="E10" s="31">
        <v>11</v>
      </c>
      <c r="F10" s="75"/>
      <c r="G10" s="75"/>
      <c r="H10" s="31">
        <v>2</v>
      </c>
      <c r="I10" s="75"/>
      <c r="J10" s="75"/>
      <c r="K10" s="31">
        <v>3</v>
      </c>
      <c r="L10" s="75"/>
      <c r="M10" s="75"/>
      <c r="N10" s="31">
        <v>12</v>
      </c>
      <c r="O10" s="75"/>
      <c r="P10" s="75"/>
      <c r="Q10" s="31">
        <v>6</v>
      </c>
      <c r="R10" s="75"/>
      <c r="S10" s="75"/>
    </row>
    <row r="11" spans="1:19" ht="18" customHeight="1" x14ac:dyDescent="0.3">
      <c r="A11" s="162" t="s">
        <v>49</v>
      </c>
      <c r="B11" s="70" t="s">
        <v>3</v>
      </c>
      <c r="C11" s="31">
        <v>818</v>
      </c>
      <c r="D11" s="40">
        <v>10.24</v>
      </c>
      <c r="E11" s="31">
        <v>6</v>
      </c>
      <c r="F11" s="40">
        <v>12.25</v>
      </c>
      <c r="G11" s="122">
        <v>0.72</v>
      </c>
      <c r="H11" s="31">
        <v>0</v>
      </c>
      <c r="I11" s="40">
        <v>0</v>
      </c>
      <c r="J11" s="122">
        <v>0.45</v>
      </c>
      <c r="K11" s="31">
        <v>3</v>
      </c>
      <c r="L11" s="40">
        <f>(K11/9)*100</f>
        <v>33.333333333333329</v>
      </c>
      <c r="M11" s="180">
        <v>4.8739999999999999E-2</v>
      </c>
      <c r="N11" s="31">
        <v>6</v>
      </c>
      <c r="O11" s="40">
        <f>(N11/90)*100</f>
        <v>6.666666666666667</v>
      </c>
      <c r="P11" s="122">
        <v>0.54890000000000005</v>
      </c>
      <c r="Q11" s="31">
        <v>2</v>
      </c>
      <c r="R11" s="40">
        <f>(Q11/31)*100</f>
        <v>6.4516129032258061</v>
      </c>
      <c r="S11" s="114">
        <v>0.68320000000000003</v>
      </c>
    </row>
    <row r="12" spans="1:19" ht="18" customHeight="1" x14ac:dyDescent="0.3">
      <c r="A12" s="162"/>
      <c r="B12" s="70" t="s">
        <v>5</v>
      </c>
      <c r="C12" s="31">
        <v>6405</v>
      </c>
      <c r="D12" s="40">
        <v>80.2</v>
      </c>
      <c r="E12" s="31">
        <v>38</v>
      </c>
      <c r="F12" s="40">
        <v>77.55</v>
      </c>
      <c r="G12" s="122"/>
      <c r="H12" s="31">
        <v>9</v>
      </c>
      <c r="I12" s="40">
        <v>90</v>
      </c>
      <c r="J12" s="122"/>
      <c r="K12" s="31">
        <v>5</v>
      </c>
      <c r="L12" s="40">
        <f t="shared" ref="L12:L13" si="3">(K12/9)*100</f>
        <v>55.555555555555557</v>
      </c>
      <c r="M12" s="180"/>
      <c r="N12" s="31">
        <v>74</v>
      </c>
      <c r="O12" s="40">
        <f t="shared" ref="O12:O14" si="4">(N12/90)*100</f>
        <v>82.222222222222214</v>
      </c>
      <c r="P12" s="122"/>
      <c r="Q12" s="31">
        <v>28</v>
      </c>
      <c r="R12" s="40">
        <f t="shared" ref="R12:R14" si="5">(Q12/31)*100</f>
        <v>90.322580645161281</v>
      </c>
      <c r="S12" s="114"/>
    </row>
    <row r="13" spans="1:19" ht="18" customHeight="1" x14ac:dyDescent="0.3">
      <c r="A13" s="162"/>
      <c r="B13" s="70" t="s">
        <v>8</v>
      </c>
      <c r="C13" s="31">
        <v>333</v>
      </c>
      <c r="D13" s="40">
        <v>4.17</v>
      </c>
      <c r="E13" s="31">
        <v>3</v>
      </c>
      <c r="F13" s="40">
        <v>6.12</v>
      </c>
      <c r="G13" s="122"/>
      <c r="H13" s="31">
        <v>0</v>
      </c>
      <c r="I13" s="40">
        <v>0</v>
      </c>
      <c r="J13" s="122"/>
      <c r="K13" s="31">
        <v>1</v>
      </c>
      <c r="L13" s="40">
        <f t="shared" si="3"/>
        <v>11.111111111111111</v>
      </c>
      <c r="M13" s="180"/>
      <c r="N13" s="31">
        <v>4</v>
      </c>
      <c r="O13" s="40">
        <f t="shared" si="4"/>
        <v>4.4444444444444446</v>
      </c>
      <c r="P13" s="122"/>
      <c r="Q13" s="31">
        <v>1</v>
      </c>
      <c r="R13" s="40">
        <f t="shared" si="5"/>
        <v>3.225806451612903</v>
      </c>
      <c r="S13" s="114"/>
    </row>
    <row r="14" spans="1:19" ht="18" customHeight="1" x14ac:dyDescent="0.3">
      <c r="A14" s="162"/>
      <c r="B14" s="70" t="s">
        <v>9</v>
      </c>
      <c r="C14" s="31">
        <v>431</v>
      </c>
      <c r="D14" s="40">
        <v>5.4</v>
      </c>
      <c r="E14" s="31">
        <v>2</v>
      </c>
      <c r="F14" s="40">
        <v>4.08</v>
      </c>
      <c r="G14" s="122"/>
      <c r="H14" s="31">
        <v>1</v>
      </c>
      <c r="I14" s="40">
        <v>10</v>
      </c>
      <c r="J14" s="122"/>
      <c r="K14" s="31">
        <v>0</v>
      </c>
      <c r="L14" s="40"/>
      <c r="M14" s="180"/>
      <c r="N14" s="31">
        <v>6</v>
      </c>
      <c r="O14" s="40">
        <f t="shared" si="4"/>
        <v>6.666666666666667</v>
      </c>
      <c r="P14" s="122"/>
      <c r="Q14" s="31">
        <v>0</v>
      </c>
      <c r="R14" s="40">
        <f t="shared" si="5"/>
        <v>0</v>
      </c>
      <c r="S14" s="114"/>
    </row>
    <row r="15" spans="1:19" ht="18" customHeight="1" x14ac:dyDescent="0.3">
      <c r="A15" s="162"/>
      <c r="B15" s="70" t="s">
        <v>4</v>
      </c>
      <c r="C15" s="31">
        <v>423</v>
      </c>
      <c r="D15" s="40"/>
      <c r="E15" s="31">
        <v>2</v>
      </c>
      <c r="F15" s="75"/>
      <c r="G15" s="75"/>
      <c r="H15" s="31">
        <v>0</v>
      </c>
      <c r="I15" s="75"/>
      <c r="J15" s="75"/>
      <c r="K15" s="31">
        <v>5</v>
      </c>
      <c r="L15" s="75"/>
      <c r="M15" s="75"/>
      <c r="N15" s="31">
        <v>4</v>
      </c>
      <c r="O15" s="75"/>
      <c r="P15" s="75"/>
      <c r="Q15" s="31">
        <v>2</v>
      </c>
      <c r="R15" s="75"/>
      <c r="S15" s="75"/>
    </row>
    <row r="16" spans="1:19" ht="18" customHeight="1" x14ac:dyDescent="0.3">
      <c r="A16" s="162" t="s">
        <v>45</v>
      </c>
      <c r="B16" s="70" t="s">
        <v>2</v>
      </c>
      <c r="C16" s="31">
        <v>6324</v>
      </c>
      <c r="D16" s="40">
        <v>78.040000000000006</v>
      </c>
      <c r="E16" s="31">
        <v>36</v>
      </c>
      <c r="F16" s="40">
        <v>73.47</v>
      </c>
      <c r="G16" s="122">
        <v>0.55000000000000004</v>
      </c>
      <c r="H16" s="31">
        <v>7</v>
      </c>
      <c r="I16" s="40">
        <v>70</v>
      </c>
      <c r="J16" s="122">
        <v>0.82</v>
      </c>
      <c r="K16" s="31">
        <v>10</v>
      </c>
      <c r="L16" s="40">
        <f>(K16/13)*100</f>
        <v>76.923076923076934</v>
      </c>
      <c r="M16" s="122">
        <v>1</v>
      </c>
      <c r="N16" s="31">
        <v>68</v>
      </c>
      <c r="O16" s="40">
        <f>(N16/93)*100</f>
        <v>73.118279569892479</v>
      </c>
      <c r="P16" s="122">
        <v>0.3049</v>
      </c>
      <c r="Q16" s="31">
        <v>21</v>
      </c>
      <c r="R16" s="40">
        <f>(Q16/29)*100</f>
        <v>72.41379310344827</v>
      </c>
      <c r="S16" s="122">
        <v>0.61150000000000004</v>
      </c>
    </row>
    <row r="17" spans="1:19" ht="18" customHeight="1" x14ac:dyDescent="0.3">
      <c r="A17" s="162"/>
      <c r="B17" s="70" t="s">
        <v>1</v>
      </c>
      <c r="C17" s="31">
        <v>1780</v>
      </c>
      <c r="D17" s="40">
        <v>21.96</v>
      </c>
      <c r="E17" s="31">
        <v>13</v>
      </c>
      <c r="F17" s="40">
        <v>26.53</v>
      </c>
      <c r="G17" s="122"/>
      <c r="H17" s="31">
        <v>3</v>
      </c>
      <c r="I17" s="40">
        <v>30</v>
      </c>
      <c r="J17" s="122"/>
      <c r="K17" s="31">
        <v>3</v>
      </c>
      <c r="L17" s="40">
        <f>(K17/13)*100</f>
        <v>23.076923076923077</v>
      </c>
      <c r="M17" s="122"/>
      <c r="N17" s="31">
        <v>25</v>
      </c>
      <c r="O17" s="40">
        <f>(N17/93)*100</f>
        <v>26.881720430107524</v>
      </c>
      <c r="P17" s="122"/>
      <c r="Q17" s="31">
        <v>8</v>
      </c>
      <c r="R17" s="40">
        <f>(Q17/29)*100</f>
        <v>27.586206896551722</v>
      </c>
      <c r="S17" s="122"/>
    </row>
    <row r="18" spans="1:19" ht="18" customHeight="1" x14ac:dyDescent="0.3">
      <c r="A18" s="162"/>
      <c r="B18" s="70" t="s">
        <v>4</v>
      </c>
      <c r="C18" s="31">
        <v>306</v>
      </c>
      <c r="D18" s="40"/>
      <c r="E18" s="31">
        <v>2</v>
      </c>
      <c r="F18" s="75"/>
      <c r="G18" s="75"/>
      <c r="H18" s="31">
        <v>0</v>
      </c>
      <c r="I18" s="75"/>
      <c r="J18" s="75"/>
      <c r="K18" s="31">
        <v>1</v>
      </c>
      <c r="L18" s="75"/>
      <c r="M18" s="75"/>
      <c r="N18" s="31">
        <v>1</v>
      </c>
      <c r="O18" s="75"/>
      <c r="P18" s="75"/>
      <c r="Q18" s="31">
        <v>4</v>
      </c>
      <c r="R18" s="75"/>
      <c r="S18" s="75"/>
    </row>
    <row r="19" spans="1:19" ht="18" customHeight="1" x14ac:dyDescent="0.3">
      <c r="A19" s="162" t="s">
        <v>46</v>
      </c>
      <c r="B19" s="70" t="s">
        <v>2</v>
      </c>
      <c r="C19" s="31">
        <v>4424</v>
      </c>
      <c r="D19" s="40">
        <v>68.650000000000006</v>
      </c>
      <c r="E19" s="31">
        <v>26</v>
      </c>
      <c r="F19" s="40">
        <v>70.27</v>
      </c>
      <c r="G19" s="122">
        <v>0.97</v>
      </c>
      <c r="H19" s="31">
        <v>5</v>
      </c>
      <c r="I19" s="40">
        <v>55.56</v>
      </c>
      <c r="J19" s="122">
        <v>0.63</v>
      </c>
      <c r="K19" s="31">
        <v>8</v>
      </c>
      <c r="L19" s="40">
        <f>(K19/11)*100</f>
        <v>72.727272727272734</v>
      </c>
      <c r="M19" s="122">
        <v>1</v>
      </c>
      <c r="N19" s="31">
        <v>53</v>
      </c>
      <c r="O19" s="40">
        <f>(N19/80)*100</f>
        <v>66.25</v>
      </c>
      <c r="P19" s="122">
        <v>0.73009999999999997</v>
      </c>
      <c r="Q19" s="31">
        <v>14</v>
      </c>
      <c r="R19" s="40">
        <f>(Q19/25)*100</f>
        <v>56.000000000000007</v>
      </c>
      <c r="S19" s="122">
        <v>0.25</v>
      </c>
    </row>
    <row r="20" spans="1:19" ht="18" customHeight="1" x14ac:dyDescent="0.3">
      <c r="A20" s="162"/>
      <c r="B20" s="70" t="s">
        <v>1</v>
      </c>
      <c r="C20" s="31">
        <v>2020</v>
      </c>
      <c r="D20" s="40">
        <v>31.35</v>
      </c>
      <c r="E20" s="31">
        <v>11</v>
      </c>
      <c r="F20" s="40">
        <v>29.73</v>
      </c>
      <c r="G20" s="122"/>
      <c r="H20" s="31">
        <v>4</v>
      </c>
      <c r="I20" s="40">
        <v>44.44</v>
      </c>
      <c r="J20" s="122"/>
      <c r="K20" s="31">
        <v>3</v>
      </c>
      <c r="L20" s="40">
        <f>(K20/11)*100</f>
        <v>27.27272727272727</v>
      </c>
      <c r="M20" s="122"/>
      <c r="N20" s="31">
        <v>27</v>
      </c>
      <c r="O20" s="40">
        <f>(N20/80)*100</f>
        <v>33.75</v>
      </c>
      <c r="P20" s="122"/>
      <c r="Q20" s="31">
        <v>11</v>
      </c>
      <c r="R20" s="40">
        <f>(Q20/25)*100</f>
        <v>44</v>
      </c>
      <c r="S20" s="122"/>
    </row>
    <row r="21" spans="1:19" ht="18" customHeight="1" x14ac:dyDescent="0.3">
      <c r="A21" s="162"/>
      <c r="B21" s="70" t="s">
        <v>4</v>
      </c>
      <c r="C21" s="31">
        <v>1966</v>
      </c>
      <c r="D21" s="40"/>
      <c r="E21" s="31">
        <v>14</v>
      </c>
      <c r="F21" s="75"/>
      <c r="G21" s="75"/>
      <c r="H21" s="31">
        <v>1</v>
      </c>
      <c r="I21" s="75"/>
      <c r="J21" s="75"/>
      <c r="K21" s="31">
        <v>3</v>
      </c>
      <c r="L21" s="75"/>
      <c r="M21" s="75"/>
      <c r="N21" s="31">
        <v>14</v>
      </c>
      <c r="O21" s="75"/>
      <c r="P21" s="75"/>
      <c r="Q21" s="31">
        <v>8</v>
      </c>
      <c r="R21" s="75"/>
      <c r="S21" s="75"/>
    </row>
    <row r="22" spans="1:19" ht="18" customHeight="1" x14ac:dyDescent="0.3">
      <c r="A22" s="162" t="s">
        <v>47</v>
      </c>
      <c r="B22" s="70" t="s">
        <v>2</v>
      </c>
      <c r="C22" s="31">
        <v>1208</v>
      </c>
      <c r="D22" s="40">
        <v>21.61</v>
      </c>
      <c r="E22" s="31">
        <v>7</v>
      </c>
      <c r="F22" s="40">
        <v>22.58</v>
      </c>
      <c r="G22" s="120">
        <v>1</v>
      </c>
      <c r="H22" s="31">
        <v>1</v>
      </c>
      <c r="I22" s="40">
        <v>11.11</v>
      </c>
      <c r="J22" s="122">
        <v>0.71</v>
      </c>
      <c r="K22" s="31">
        <v>3</v>
      </c>
      <c r="L22" s="40">
        <f>(K22/9)*100</f>
        <v>33.333333333333329</v>
      </c>
      <c r="M22" s="122">
        <v>0.65280000000000005</v>
      </c>
      <c r="N22" s="31">
        <v>8</v>
      </c>
      <c r="O22" s="40">
        <f>(N22/70)*100</f>
        <v>11.428571428571429</v>
      </c>
      <c r="P22" s="180">
        <v>5.2789999999999997E-2</v>
      </c>
      <c r="Q22" s="31">
        <v>6</v>
      </c>
      <c r="R22" s="40">
        <f>(Q22/26)*100</f>
        <v>23.076923076923077</v>
      </c>
      <c r="S22" s="122">
        <v>1</v>
      </c>
    </row>
    <row r="23" spans="1:19" ht="18" customHeight="1" x14ac:dyDescent="0.3">
      <c r="A23" s="162"/>
      <c r="B23" s="70" t="s">
        <v>1</v>
      </c>
      <c r="C23" s="31">
        <v>4382</v>
      </c>
      <c r="D23" s="40">
        <v>78.39</v>
      </c>
      <c r="E23" s="31">
        <v>24</v>
      </c>
      <c r="F23" s="40">
        <v>77.42</v>
      </c>
      <c r="G23" s="120"/>
      <c r="H23" s="31">
        <v>8</v>
      </c>
      <c r="I23" s="40">
        <v>88.89</v>
      </c>
      <c r="J23" s="122"/>
      <c r="K23" s="31">
        <v>6</v>
      </c>
      <c r="L23" s="40">
        <f>(K23/9)*100</f>
        <v>66.666666666666657</v>
      </c>
      <c r="M23" s="122"/>
      <c r="N23" s="31">
        <v>62</v>
      </c>
      <c r="O23" s="40">
        <f>(N23/70)*100</f>
        <v>88.571428571428569</v>
      </c>
      <c r="P23" s="180"/>
      <c r="Q23" s="31">
        <v>20</v>
      </c>
      <c r="R23" s="40">
        <f>(Q23/26)*100</f>
        <v>76.923076923076934</v>
      </c>
      <c r="S23" s="122"/>
    </row>
    <row r="24" spans="1:19" ht="18" customHeight="1" x14ac:dyDescent="0.3">
      <c r="A24" s="162"/>
      <c r="B24" s="70" t="s">
        <v>4</v>
      </c>
      <c r="C24" s="31">
        <v>2820</v>
      </c>
      <c r="D24" s="40"/>
      <c r="E24" s="31">
        <v>20</v>
      </c>
      <c r="F24" s="75"/>
      <c r="G24" s="75"/>
      <c r="H24" s="31">
        <v>1</v>
      </c>
      <c r="I24" s="75"/>
      <c r="J24" s="75"/>
      <c r="K24" s="31">
        <v>5</v>
      </c>
      <c r="L24" s="75"/>
      <c r="M24" s="75"/>
      <c r="N24" s="31">
        <v>24</v>
      </c>
      <c r="O24" s="75"/>
      <c r="P24" s="75"/>
      <c r="Q24" s="31">
        <v>7</v>
      </c>
      <c r="R24" s="75"/>
      <c r="S24" s="75"/>
    </row>
    <row r="25" spans="1:19" ht="18" customHeight="1" x14ac:dyDescent="0.3">
      <c r="A25" s="162" t="s">
        <v>48</v>
      </c>
      <c r="B25" s="70" t="s">
        <v>10</v>
      </c>
      <c r="C25" s="31">
        <v>4386</v>
      </c>
      <c r="D25" s="40">
        <v>86.47</v>
      </c>
      <c r="E25" s="31">
        <v>25</v>
      </c>
      <c r="F25" s="40">
        <v>89.29</v>
      </c>
      <c r="G25" s="122">
        <v>0.87</v>
      </c>
      <c r="H25" s="31">
        <v>6</v>
      </c>
      <c r="I25" s="40">
        <v>75</v>
      </c>
      <c r="J25" s="122">
        <v>0.67</v>
      </c>
      <c r="K25" s="31">
        <v>8</v>
      </c>
      <c r="L25" s="40">
        <f>(K25/9)*100</f>
        <v>88.888888888888886</v>
      </c>
      <c r="M25" s="122">
        <v>1</v>
      </c>
      <c r="N25" s="31">
        <v>57</v>
      </c>
      <c r="O25" s="40">
        <f>(N25/66)*100</f>
        <v>86.36363636363636</v>
      </c>
      <c r="P25" s="122">
        <v>1</v>
      </c>
      <c r="Q25" s="31">
        <v>20</v>
      </c>
      <c r="R25" s="40">
        <f>(Q25/24)*100</f>
        <v>83.333333333333343</v>
      </c>
      <c r="S25" s="122">
        <v>0.87919999999999998</v>
      </c>
    </row>
    <row r="26" spans="1:19" ht="18" customHeight="1" x14ac:dyDescent="0.3">
      <c r="A26" s="162"/>
      <c r="B26" s="70" t="s">
        <v>11</v>
      </c>
      <c r="C26" s="31">
        <v>686</v>
      </c>
      <c r="D26" s="40">
        <v>13.53</v>
      </c>
      <c r="E26" s="31">
        <v>3</v>
      </c>
      <c r="F26" s="40">
        <v>10.71</v>
      </c>
      <c r="G26" s="122"/>
      <c r="H26" s="31">
        <v>2</v>
      </c>
      <c r="I26" s="40">
        <v>25</v>
      </c>
      <c r="J26" s="122"/>
      <c r="K26" s="31">
        <v>1</v>
      </c>
      <c r="L26" s="40">
        <f>(K26/9)*100</f>
        <v>11.111111111111111</v>
      </c>
      <c r="M26" s="122"/>
      <c r="N26" s="31">
        <v>9</v>
      </c>
      <c r="O26" s="40">
        <f>(N26/66)*100</f>
        <v>13.636363636363635</v>
      </c>
      <c r="P26" s="122"/>
      <c r="Q26" s="31">
        <v>4</v>
      </c>
      <c r="R26" s="40">
        <f>(Q26/24)*100</f>
        <v>16.666666666666664</v>
      </c>
      <c r="S26" s="122"/>
    </row>
    <row r="27" spans="1:19" ht="18" customHeight="1" x14ac:dyDescent="0.3">
      <c r="A27" s="162"/>
      <c r="B27" s="70" t="s">
        <v>4</v>
      </c>
      <c r="C27" s="31">
        <v>3338</v>
      </c>
      <c r="D27" s="40"/>
      <c r="E27" s="31">
        <v>23</v>
      </c>
      <c r="F27" s="40"/>
      <c r="G27" s="40"/>
      <c r="H27" s="31">
        <v>2</v>
      </c>
      <c r="I27" s="75"/>
      <c r="J27" s="75"/>
      <c r="K27" s="31">
        <v>5</v>
      </c>
      <c r="L27" s="75"/>
      <c r="M27" s="75"/>
      <c r="N27" s="31">
        <v>28</v>
      </c>
      <c r="O27" s="75"/>
      <c r="P27" s="75"/>
      <c r="Q27" s="31">
        <v>9</v>
      </c>
      <c r="R27" s="75"/>
      <c r="S27" s="75"/>
    </row>
    <row r="28" spans="1:19" x14ac:dyDescent="0.3">
      <c r="A28" s="166" t="s">
        <v>449</v>
      </c>
      <c r="B28" s="70" t="s">
        <v>450</v>
      </c>
      <c r="C28" s="31">
        <v>6398</v>
      </c>
      <c r="D28" s="36">
        <v>76.08</v>
      </c>
      <c r="E28" s="72">
        <v>40</v>
      </c>
      <c r="F28" s="36">
        <v>78.430000000000007</v>
      </c>
      <c r="G28" s="127">
        <v>0.81740000000000002</v>
      </c>
      <c r="H28" s="72">
        <v>10</v>
      </c>
      <c r="I28" s="36">
        <v>100</v>
      </c>
      <c r="J28" s="127">
        <v>0.1605</v>
      </c>
      <c r="K28" s="72">
        <v>11</v>
      </c>
      <c r="L28" s="36">
        <v>78.569999999999993</v>
      </c>
      <c r="M28" s="127">
        <v>1</v>
      </c>
      <c r="N28" s="72">
        <v>65</v>
      </c>
      <c r="O28" s="36">
        <v>69.150000000000006</v>
      </c>
      <c r="P28" s="127">
        <v>0.14000000000000001</v>
      </c>
      <c r="Q28" s="72">
        <v>26</v>
      </c>
      <c r="R28" s="36">
        <v>78.790000000000006</v>
      </c>
      <c r="S28" s="127">
        <v>0.87</v>
      </c>
    </row>
    <row r="29" spans="1:19" x14ac:dyDescent="0.3">
      <c r="A29" s="167"/>
      <c r="B29" s="76" t="s">
        <v>451</v>
      </c>
      <c r="C29" s="35">
        <v>2012</v>
      </c>
      <c r="D29" s="37">
        <v>23.93</v>
      </c>
      <c r="E29" s="34">
        <v>11</v>
      </c>
      <c r="F29" s="37">
        <v>21.57</v>
      </c>
      <c r="G29" s="137"/>
      <c r="H29" s="34">
        <v>0</v>
      </c>
      <c r="I29" s="37">
        <v>0</v>
      </c>
      <c r="J29" s="137"/>
      <c r="K29" s="34">
        <v>3</v>
      </c>
      <c r="L29" s="37">
        <v>21.43</v>
      </c>
      <c r="M29" s="137"/>
      <c r="N29" s="34">
        <v>29</v>
      </c>
      <c r="O29" s="37">
        <v>30.85</v>
      </c>
      <c r="P29" s="137"/>
      <c r="Q29" s="34">
        <v>7</v>
      </c>
      <c r="R29" s="37">
        <v>21.21</v>
      </c>
      <c r="S29" s="137"/>
    </row>
    <row r="30" spans="1:19" x14ac:dyDescent="0.3">
      <c r="A30" s="19"/>
      <c r="B30" s="19"/>
      <c r="C30" s="19"/>
      <c r="D30" s="77"/>
    </row>
    <row r="31" spans="1:19" x14ac:dyDescent="0.3">
      <c r="A31" s="19"/>
      <c r="B31" s="19"/>
      <c r="C31" s="19"/>
      <c r="D31" s="77"/>
    </row>
    <row r="32" spans="1:19" s="68" customFormat="1" x14ac:dyDescent="0.3">
      <c r="D32" s="83"/>
    </row>
  </sheetData>
  <mergeCells count="55">
    <mergeCell ref="S19:S20"/>
    <mergeCell ref="S22:S23"/>
    <mergeCell ref="S25:S26"/>
    <mergeCell ref="S28:S29"/>
    <mergeCell ref="Q2:S2"/>
    <mergeCell ref="S4:S5"/>
    <mergeCell ref="S7:S9"/>
    <mergeCell ref="S11:S14"/>
    <mergeCell ref="S16:S17"/>
    <mergeCell ref="P19:P20"/>
    <mergeCell ref="P22:P23"/>
    <mergeCell ref="P25:P26"/>
    <mergeCell ref="P28:P29"/>
    <mergeCell ref="K2:M2"/>
    <mergeCell ref="M4:M5"/>
    <mergeCell ref="M7:M9"/>
    <mergeCell ref="N2:P2"/>
    <mergeCell ref="P4:P5"/>
    <mergeCell ref="P7:P9"/>
    <mergeCell ref="P11:P14"/>
    <mergeCell ref="P16:P17"/>
    <mergeCell ref="M11:M14"/>
    <mergeCell ref="M16:M17"/>
    <mergeCell ref="M19:M20"/>
    <mergeCell ref="M22:M23"/>
    <mergeCell ref="M25:M26"/>
    <mergeCell ref="M28:M29"/>
    <mergeCell ref="G28:G29"/>
    <mergeCell ref="J28:J29"/>
    <mergeCell ref="G25:G26"/>
    <mergeCell ref="J25:J26"/>
    <mergeCell ref="A28:A29"/>
    <mergeCell ref="J22:J23"/>
    <mergeCell ref="A25:A27"/>
    <mergeCell ref="G22:G23"/>
    <mergeCell ref="G19:G20"/>
    <mergeCell ref="J19:J20"/>
    <mergeCell ref="A22:A24"/>
    <mergeCell ref="A19:A21"/>
    <mergeCell ref="A16:A18"/>
    <mergeCell ref="G11:G14"/>
    <mergeCell ref="G7:G9"/>
    <mergeCell ref="J7:J9"/>
    <mergeCell ref="A11:A15"/>
    <mergeCell ref="J11:J14"/>
    <mergeCell ref="G16:G17"/>
    <mergeCell ref="J16:J17"/>
    <mergeCell ref="G4:G5"/>
    <mergeCell ref="J4:J5"/>
    <mergeCell ref="A7:A10"/>
    <mergeCell ref="H2:J2"/>
    <mergeCell ref="A4:A6"/>
    <mergeCell ref="E2:G2"/>
    <mergeCell ref="A2:B3"/>
    <mergeCell ref="C2:D2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BC0A-D9F2-5E4B-AA2F-1841E88905BC}">
  <dimension ref="A1:I33"/>
  <sheetViews>
    <sheetView workbookViewId="0"/>
  </sheetViews>
  <sheetFormatPr defaultColWidth="11.19921875" defaultRowHeight="15.6" x14ac:dyDescent="0.3"/>
  <cols>
    <col min="1" max="1" width="47.69921875" style="91" customWidth="1"/>
    <col min="2" max="2" width="11" bestFit="1" customWidth="1"/>
    <col min="3" max="3" width="14.796875" style="46" bestFit="1" customWidth="1"/>
    <col min="4" max="4" width="11" style="7" bestFit="1" customWidth="1"/>
    <col min="5" max="5" width="11" bestFit="1" customWidth="1"/>
    <col min="6" max="6" width="12" bestFit="1" customWidth="1"/>
    <col min="7" max="7" width="11" bestFit="1" customWidth="1"/>
    <col min="8" max="8" width="83" style="91" customWidth="1"/>
  </cols>
  <sheetData>
    <row r="1" spans="1:9" s="11" customFormat="1" x14ac:dyDescent="0.3">
      <c r="A1" s="9" t="s">
        <v>645</v>
      </c>
      <c r="B1" s="93"/>
      <c r="C1" s="94"/>
      <c r="D1" s="95"/>
      <c r="E1" s="93"/>
      <c r="F1" s="93"/>
      <c r="G1" s="94"/>
      <c r="H1" s="94"/>
      <c r="I1" s="93"/>
    </row>
    <row r="2" spans="1:9" x14ac:dyDescent="0.3">
      <c r="A2" s="8" t="s">
        <v>589</v>
      </c>
      <c r="B2" s="8" t="s">
        <v>623</v>
      </c>
      <c r="C2" s="14" t="s">
        <v>622</v>
      </c>
      <c r="D2" s="92" t="s">
        <v>621</v>
      </c>
      <c r="E2" s="8" t="s">
        <v>143</v>
      </c>
      <c r="F2" s="8" t="s">
        <v>620</v>
      </c>
      <c r="G2" s="8" t="s">
        <v>619</v>
      </c>
      <c r="H2" s="8" t="s">
        <v>618</v>
      </c>
    </row>
    <row r="3" spans="1:9" ht="28.8" x14ac:dyDescent="0.3">
      <c r="A3" s="110" t="s">
        <v>581</v>
      </c>
      <c r="B3" s="100">
        <v>119</v>
      </c>
      <c r="C3" s="104">
        <v>0.67822577334271905</v>
      </c>
      <c r="D3" s="103">
        <v>2.6038704877697301</v>
      </c>
      <c r="E3" s="105">
        <v>5.3948392956976797E-15</v>
      </c>
      <c r="F3" s="105">
        <v>1.0687460583687401E-11</v>
      </c>
      <c r="G3" s="100">
        <v>839</v>
      </c>
      <c r="H3" s="100" t="s">
        <v>617</v>
      </c>
    </row>
    <row r="4" spans="1:9" ht="28.8" x14ac:dyDescent="0.3">
      <c r="A4" s="100" t="s">
        <v>560</v>
      </c>
      <c r="B4" s="100">
        <v>41</v>
      </c>
      <c r="C4" s="104">
        <v>0.83580804940569198</v>
      </c>
      <c r="D4" s="103">
        <v>2.7229134292575599</v>
      </c>
      <c r="E4" s="105">
        <v>4.6102024152708402E-12</v>
      </c>
      <c r="F4" s="105">
        <v>4.5665268134419597E-9</v>
      </c>
      <c r="G4" s="100">
        <v>86</v>
      </c>
      <c r="H4" s="100" t="s">
        <v>616</v>
      </c>
    </row>
    <row r="5" spans="1:9" ht="28.8" x14ac:dyDescent="0.3">
      <c r="A5" s="100" t="s">
        <v>584</v>
      </c>
      <c r="B5" s="100">
        <v>59</v>
      </c>
      <c r="C5" s="104">
        <v>0.76495031479580999</v>
      </c>
      <c r="D5" s="103">
        <v>2.64231971809554</v>
      </c>
      <c r="E5" s="105">
        <v>8.0631814868961399E-11</v>
      </c>
      <c r="F5" s="105">
        <v>5.32452896783808E-8</v>
      </c>
      <c r="G5" s="100">
        <v>86</v>
      </c>
      <c r="H5" s="100" t="s">
        <v>616</v>
      </c>
    </row>
    <row r="6" spans="1:9" x14ac:dyDescent="0.3">
      <c r="A6" s="100" t="s">
        <v>580</v>
      </c>
      <c r="B6" s="100">
        <v>91</v>
      </c>
      <c r="C6" s="104">
        <v>0.674907421862595</v>
      </c>
      <c r="D6" s="103">
        <v>2.5047869403897098</v>
      </c>
      <c r="E6" s="105">
        <v>1.08213840691683E-10</v>
      </c>
      <c r="F6" s="105">
        <v>5.3594328468880702E-8</v>
      </c>
      <c r="G6" s="100">
        <v>773</v>
      </c>
      <c r="H6" s="100" t="s">
        <v>615</v>
      </c>
    </row>
    <row r="7" spans="1:9" x14ac:dyDescent="0.3">
      <c r="A7" s="100" t="s">
        <v>574</v>
      </c>
      <c r="B7" s="100">
        <v>53</v>
      </c>
      <c r="C7" s="104">
        <v>0.75280739488939197</v>
      </c>
      <c r="D7" s="103">
        <v>2.5659978307368698</v>
      </c>
      <c r="E7" s="105">
        <v>1.04101671808509E-9</v>
      </c>
      <c r="F7" s="105">
        <v>4.1246178177603002E-7</v>
      </c>
      <c r="G7" s="100">
        <v>590</v>
      </c>
      <c r="H7" s="100" t="s">
        <v>614</v>
      </c>
    </row>
    <row r="8" spans="1:9" ht="28.8" x14ac:dyDescent="0.3">
      <c r="A8" s="100" t="s">
        <v>588</v>
      </c>
      <c r="B8" s="100">
        <v>25</v>
      </c>
      <c r="C8" s="104">
        <v>0.87595188747312303</v>
      </c>
      <c r="D8" s="103">
        <v>2.5844330220975502</v>
      </c>
      <c r="E8" s="105">
        <v>2.1648132306363101E-9</v>
      </c>
      <c r="F8" s="105">
        <v>7.1476815790483196E-7</v>
      </c>
      <c r="G8" s="100">
        <v>86</v>
      </c>
      <c r="H8" s="100" t="s">
        <v>612</v>
      </c>
    </row>
    <row r="9" spans="1:9" x14ac:dyDescent="0.3">
      <c r="A9" s="100" t="s">
        <v>586</v>
      </c>
      <c r="B9" s="100">
        <v>31</v>
      </c>
      <c r="C9" s="104">
        <v>0.85220978127449998</v>
      </c>
      <c r="D9" s="103">
        <v>2.6249402038570602</v>
      </c>
      <c r="E9" s="105">
        <v>3.4893535086431499E-9</v>
      </c>
      <c r="F9" s="105">
        <v>9.8751327868667708E-7</v>
      </c>
      <c r="G9" s="100">
        <v>86</v>
      </c>
      <c r="H9" s="100" t="s">
        <v>612</v>
      </c>
    </row>
    <row r="10" spans="1:9" x14ac:dyDescent="0.3">
      <c r="A10" s="100" t="s">
        <v>578</v>
      </c>
      <c r="B10" s="100">
        <v>38</v>
      </c>
      <c r="C10" s="104">
        <v>0.80103842489609201</v>
      </c>
      <c r="D10" s="103">
        <v>2.5782182930521098</v>
      </c>
      <c r="E10" s="105">
        <v>4.5890498248257399E-9</v>
      </c>
      <c r="F10" s="105">
        <v>1.0469495772327101E-6</v>
      </c>
      <c r="G10" s="100">
        <v>839</v>
      </c>
      <c r="H10" s="100" t="s">
        <v>613</v>
      </c>
    </row>
    <row r="11" spans="1:9" x14ac:dyDescent="0.3">
      <c r="A11" s="100" t="s">
        <v>587</v>
      </c>
      <c r="B11" s="100">
        <v>33</v>
      </c>
      <c r="C11" s="104">
        <v>0.83832759616047303</v>
      </c>
      <c r="D11" s="103">
        <v>2.63858472656834</v>
      </c>
      <c r="E11" s="105">
        <v>4.7563330952920701E-9</v>
      </c>
      <c r="F11" s="105">
        <v>1.0469495772327101E-6</v>
      </c>
      <c r="G11" s="100">
        <v>86</v>
      </c>
      <c r="H11" s="100" t="s">
        <v>612</v>
      </c>
    </row>
    <row r="12" spans="1:9" ht="43.2" x14ac:dyDescent="0.3">
      <c r="A12" s="100" t="s">
        <v>575</v>
      </c>
      <c r="B12" s="100">
        <v>260</v>
      </c>
      <c r="C12" s="104">
        <v>0.47683231209260601</v>
      </c>
      <c r="D12" s="103">
        <v>1.99316193842347</v>
      </c>
      <c r="E12" s="105">
        <v>1.31027708860013E-8</v>
      </c>
      <c r="F12" s="105">
        <v>2.59572787446889E-6</v>
      </c>
      <c r="G12" s="100">
        <v>1592</v>
      </c>
      <c r="H12" s="100" t="s">
        <v>611</v>
      </c>
    </row>
    <row r="13" spans="1:9" ht="28.8" x14ac:dyDescent="0.3">
      <c r="A13" s="100" t="s">
        <v>565</v>
      </c>
      <c r="B13" s="100">
        <v>55</v>
      </c>
      <c r="C13" s="104">
        <v>0.67975119438230502</v>
      </c>
      <c r="D13" s="103">
        <v>2.3364514347737599</v>
      </c>
      <c r="E13" s="105">
        <v>3.8403439698351898E-8</v>
      </c>
      <c r="F13" s="105">
        <v>6.9162941160094E-6</v>
      </c>
      <c r="G13" s="100">
        <v>590</v>
      </c>
      <c r="H13" s="100" t="s">
        <v>610</v>
      </c>
    </row>
    <row r="14" spans="1:9" x14ac:dyDescent="0.3">
      <c r="A14" s="100" t="s">
        <v>572</v>
      </c>
      <c r="B14" s="100">
        <v>32</v>
      </c>
      <c r="C14" s="104">
        <v>0.76820143155081499</v>
      </c>
      <c r="D14" s="103">
        <v>2.3829578732526602</v>
      </c>
      <c r="E14" s="105">
        <v>1.10291496916731E-7</v>
      </c>
      <c r="F14" s="105">
        <v>1.8207771683972599E-5</v>
      </c>
      <c r="G14" s="100">
        <v>553</v>
      </c>
      <c r="H14" s="100" t="s">
        <v>609</v>
      </c>
    </row>
    <row r="15" spans="1:9" x14ac:dyDescent="0.3">
      <c r="A15" s="100" t="s">
        <v>585</v>
      </c>
      <c r="B15" s="100">
        <v>20</v>
      </c>
      <c r="C15" s="104">
        <v>0.87824938377865402</v>
      </c>
      <c r="D15" s="103">
        <v>2.4579926602295101</v>
      </c>
      <c r="E15" s="105">
        <v>5.7515068465042903E-7</v>
      </c>
      <c r="F15" s="105">
        <v>8.7646444413935903E-5</v>
      </c>
      <c r="G15" s="100">
        <v>5</v>
      </c>
      <c r="H15" s="100" t="s">
        <v>608</v>
      </c>
    </row>
    <row r="16" spans="1:9" ht="28.8" x14ac:dyDescent="0.3">
      <c r="A16" s="100" t="s">
        <v>569</v>
      </c>
      <c r="B16" s="100">
        <v>80</v>
      </c>
      <c r="C16" s="104">
        <v>0.62196729607048695</v>
      </c>
      <c r="D16" s="103">
        <v>2.26421991140296</v>
      </c>
      <c r="E16" s="105">
        <v>6.56051338970482E-7</v>
      </c>
      <c r="F16" s="105">
        <v>9.2833730822740402E-5</v>
      </c>
      <c r="G16" s="100">
        <v>672</v>
      </c>
      <c r="H16" s="100" t="s">
        <v>607</v>
      </c>
    </row>
    <row r="17" spans="1:8" x14ac:dyDescent="0.3">
      <c r="A17" s="100" t="s">
        <v>582</v>
      </c>
      <c r="B17" s="100">
        <v>22</v>
      </c>
      <c r="C17" s="104">
        <v>0.83732362626796997</v>
      </c>
      <c r="D17" s="103">
        <v>2.3838904765032201</v>
      </c>
      <c r="E17" s="105">
        <v>5.4203365285799304E-6</v>
      </c>
      <c r="F17" s="102">
        <v>7.1586479626578397E-4</v>
      </c>
      <c r="G17" s="100">
        <v>491</v>
      </c>
      <c r="H17" s="100" t="s">
        <v>606</v>
      </c>
    </row>
    <row r="18" spans="1:8" x14ac:dyDescent="0.3">
      <c r="A18" s="100" t="s">
        <v>566</v>
      </c>
      <c r="B18" s="100">
        <v>117</v>
      </c>
      <c r="C18" s="104">
        <v>0.53296692891872099</v>
      </c>
      <c r="D18" s="103">
        <v>2.0400150880258301</v>
      </c>
      <c r="E18" s="105">
        <v>1.40510456953195E-5</v>
      </c>
      <c r="F18" s="101">
        <v>1.7397413156967901E-3</v>
      </c>
      <c r="G18" s="100">
        <v>590</v>
      </c>
      <c r="H18" s="100" t="s">
        <v>605</v>
      </c>
    </row>
    <row r="19" spans="1:8" ht="28.8" x14ac:dyDescent="0.3">
      <c r="A19" s="100" t="s">
        <v>563</v>
      </c>
      <c r="B19" s="100">
        <v>141</v>
      </c>
      <c r="C19" s="104">
        <v>0.49893529964648498</v>
      </c>
      <c r="D19" s="103">
        <v>1.9579020042447499</v>
      </c>
      <c r="E19" s="105">
        <v>2.0141732478942899E-5</v>
      </c>
      <c r="F19" s="101">
        <v>2.34716659599818E-3</v>
      </c>
      <c r="G19" s="100">
        <v>1010</v>
      </c>
      <c r="H19" s="100" t="s">
        <v>604</v>
      </c>
    </row>
    <row r="20" spans="1:8" x14ac:dyDescent="0.3">
      <c r="A20" s="100" t="s">
        <v>576</v>
      </c>
      <c r="B20" s="100">
        <v>19</v>
      </c>
      <c r="C20" s="104">
        <v>0.85252739170047798</v>
      </c>
      <c r="D20" s="103">
        <v>2.35630934531041</v>
      </c>
      <c r="E20" s="105">
        <v>2.8042904962166602E-5</v>
      </c>
      <c r="F20" s="101">
        <v>3.08635948180102E-3</v>
      </c>
      <c r="G20" s="100">
        <v>491</v>
      </c>
      <c r="H20" s="100" t="s">
        <v>603</v>
      </c>
    </row>
    <row r="21" spans="1:8" ht="28.8" x14ac:dyDescent="0.3">
      <c r="A21" s="100" t="s">
        <v>570</v>
      </c>
      <c r="B21" s="100">
        <v>36</v>
      </c>
      <c r="C21" s="104">
        <v>0.72499589031441203</v>
      </c>
      <c r="D21" s="103">
        <v>2.3033515732410401</v>
      </c>
      <c r="E21" s="105">
        <v>3.9308906157279797E-5</v>
      </c>
      <c r="F21" s="101">
        <v>4.0985795782825796E-3</v>
      </c>
      <c r="G21" s="100">
        <v>86</v>
      </c>
      <c r="H21" s="100" t="s">
        <v>602</v>
      </c>
    </row>
    <row r="22" spans="1:8" x14ac:dyDescent="0.3">
      <c r="A22" s="100" t="s">
        <v>583</v>
      </c>
      <c r="B22" s="100">
        <v>27</v>
      </c>
      <c r="C22" s="104">
        <v>0.78920493605212705</v>
      </c>
      <c r="D22" s="103">
        <v>2.3486771313747701</v>
      </c>
      <c r="E22" s="105">
        <v>4.6100775459623498E-5</v>
      </c>
      <c r="F22" s="101">
        <v>4.4565445548181799E-3</v>
      </c>
      <c r="G22" s="100">
        <v>86</v>
      </c>
      <c r="H22" s="100" t="s">
        <v>599</v>
      </c>
    </row>
    <row r="23" spans="1:8" ht="57.6" x14ac:dyDescent="0.3">
      <c r="A23" s="100" t="s">
        <v>562</v>
      </c>
      <c r="B23" s="100">
        <v>230</v>
      </c>
      <c r="C23" s="104">
        <v>0.42087583225798902</v>
      </c>
      <c r="D23" s="103">
        <v>1.7413256078364501</v>
      </c>
      <c r="E23" s="105">
        <v>4.7241266667706001E-5</v>
      </c>
      <c r="F23" s="101">
        <v>4.4565445548181799E-3</v>
      </c>
      <c r="G23" s="100">
        <v>2363</v>
      </c>
      <c r="H23" s="100" t="s">
        <v>601</v>
      </c>
    </row>
    <row r="24" spans="1:8" x14ac:dyDescent="0.3">
      <c r="A24" s="100" t="s">
        <v>573</v>
      </c>
      <c r="B24" s="100">
        <v>79</v>
      </c>
      <c r="C24" s="104">
        <v>0.55251680967068095</v>
      </c>
      <c r="D24" s="103">
        <v>2.0172855055905798</v>
      </c>
      <c r="E24" s="105">
        <v>5.1040468622539197E-5</v>
      </c>
      <c r="F24" s="101">
        <v>4.59608430371382E-3</v>
      </c>
      <c r="G24" s="100">
        <v>86</v>
      </c>
      <c r="H24" s="100" t="s">
        <v>599</v>
      </c>
    </row>
    <row r="25" spans="1:8" ht="57.6" x14ac:dyDescent="0.3">
      <c r="A25" s="100" t="s">
        <v>561</v>
      </c>
      <c r="B25" s="100">
        <v>211</v>
      </c>
      <c r="C25" s="104">
        <v>0.43126377121512499</v>
      </c>
      <c r="D25" s="103">
        <v>1.7700656994025099</v>
      </c>
      <c r="E25" s="105">
        <v>7.6610365017286294E-5</v>
      </c>
      <c r="F25" s="101">
        <v>6.5986593575529896E-3</v>
      </c>
      <c r="G25" s="100">
        <v>2514</v>
      </c>
      <c r="H25" s="100" t="s">
        <v>600</v>
      </c>
    </row>
    <row r="26" spans="1:8" x14ac:dyDescent="0.3">
      <c r="A26" s="100" t="s">
        <v>579</v>
      </c>
      <c r="B26" s="100">
        <v>56</v>
      </c>
      <c r="C26" s="104">
        <v>0.62744432785302795</v>
      </c>
      <c r="D26" s="103">
        <v>2.1669919600618499</v>
      </c>
      <c r="E26" s="105">
        <v>8.9680867254986204E-5</v>
      </c>
      <c r="F26" s="101">
        <v>7.4026049199072E-3</v>
      </c>
      <c r="G26" s="100">
        <v>86</v>
      </c>
      <c r="H26" s="100" t="s">
        <v>599</v>
      </c>
    </row>
    <row r="27" spans="1:8" ht="28.8" x14ac:dyDescent="0.3">
      <c r="A27" s="100" t="s">
        <v>567</v>
      </c>
      <c r="B27" s="100">
        <v>57</v>
      </c>
      <c r="C27" s="104">
        <v>0.57743097634561602</v>
      </c>
      <c r="D27" s="103">
        <v>1.99639852123297</v>
      </c>
      <c r="E27" s="102">
        <v>2.7619505558139199E-4</v>
      </c>
      <c r="F27" s="108">
        <v>2.1886277667544401E-2</v>
      </c>
      <c r="G27" s="100">
        <v>491</v>
      </c>
      <c r="H27" s="100" t="s">
        <v>598</v>
      </c>
    </row>
    <row r="28" spans="1:8" x14ac:dyDescent="0.3">
      <c r="A28" s="100" t="s">
        <v>597</v>
      </c>
      <c r="B28" s="100">
        <v>11</v>
      </c>
      <c r="C28" s="104">
        <v>0.81655117094369301</v>
      </c>
      <c r="D28" s="103">
        <v>1.9259801116781401</v>
      </c>
      <c r="E28" s="102">
        <v>3.8339283048967901E-4</v>
      </c>
      <c r="F28" s="108">
        <v>2.9212360606541601E-2</v>
      </c>
      <c r="G28" s="100">
        <v>885</v>
      </c>
      <c r="H28" s="100" t="s">
        <v>596</v>
      </c>
    </row>
    <row r="29" spans="1:8" x14ac:dyDescent="0.3">
      <c r="A29" s="100" t="s">
        <v>595</v>
      </c>
      <c r="B29" s="100">
        <v>13</v>
      </c>
      <c r="C29" s="104">
        <v>-0.74026959495176103</v>
      </c>
      <c r="D29" s="103">
        <v>-2.05454926415696</v>
      </c>
      <c r="E29" s="102">
        <v>6.8141077074184797E-4</v>
      </c>
      <c r="F29" s="108">
        <v>4.9996688909791698E-2</v>
      </c>
      <c r="G29" s="100">
        <v>2118</v>
      </c>
      <c r="H29" s="100" t="s">
        <v>594</v>
      </c>
    </row>
    <row r="30" spans="1:8" x14ac:dyDescent="0.3">
      <c r="A30" s="100" t="s">
        <v>577</v>
      </c>
      <c r="B30" s="100">
        <v>15</v>
      </c>
      <c r="C30" s="104">
        <v>0.83118703408037697</v>
      </c>
      <c r="D30" s="103">
        <v>2.1416938248975401</v>
      </c>
      <c r="E30" s="102">
        <v>8.53372118527944E-4</v>
      </c>
      <c r="F30" s="108">
        <v>6.0377681468781599E-2</v>
      </c>
      <c r="G30" s="100">
        <v>553</v>
      </c>
      <c r="H30" s="100" t="s">
        <v>593</v>
      </c>
    </row>
    <row r="31" spans="1:8" x14ac:dyDescent="0.3">
      <c r="A31" s="100" t="s">
        <v>564</v>
      </c>
      <c r="B31" s="100">
        <v>47</v>
      </c>
      <c r="C31" s="104">
        <v>0.59200167538732795</v>
      </c>
      <c r="D31" s="103">
        <v>1.9824741041371701</v>
      </c>
      <c r="E31" s="102">
        <v>9.1006383431984402E-4</v>
      </c>
      <c r="F31" s="108">
        <v>6.2168425996005403E-2</v>
      </c>
      <c r="G31" s="100">
        <v>2363</v>
      </c>
      <c r="H31" s="100" t="s">
        <v>592</v>
      </c>
    </row>
    <row r="32" spans="1:8" ht="28.8" x14ac:dyDescent="0.3">
      <c r="A32" s="100" t="s">
        <v>571</v>
      </c>
      <c r="B32" s="100">
        <v>13</v>
      </c>
      <c r="C32" s="104">
        <v>0.82776201873187105</v>
      </c>
      <c r="D32" s="103">
        <v>2.05750699971686</v>
      </c>
      <c r="E32" s="102">
        <v>9.5980574006730105E-4</v>
      </c>
      <c r="F32" s="108">
        <v>6.3380856238830205E-2</v>
      </c>
      <c r="G32" s="100">
        <v>491</v>
      </c>
      <c r="H32" s="100" t="s">
        <v>591</v>
      </c>
    </row>
    <row r="33" spans="1:8" x14ac:dyDescent="0.3">
      <c r="A33" s="96" t="s">
        <v>568</v>
      </c>
      <c r="B33" s="96">
        <v>16</v>
      </c>
      <c r="C33" s="99">
        <v>0.75828985621655098</v>
      </c>
      <c r="D33" s="98">
        <v>1.97668184468208</v>
      </c>
      <c r="E33" s="97">
        <v>1.2329933469632801E-3</v>
      </c>
      <c r="F33" s="109">
        <v>7.8794345636159599E-2</v>
      </c>
      <c r="G33" s="96">
        <v>1824</v>
      </c>
      <c r="H33" s="96" t="s">
        <v>590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Supplementary Table 3</vt:lpstr>
      <vt:lpstr>Supplementary Table 5</vt:lpstr>
      <vt:lpstr>Supplementary Table 6</vt:lpstr>
      <vt:lpstr>Supplementary Table 7</vt:lpstr>
      <vt:lpstr>Supplementary Table 8</vt:lpstr>
      <vt:lpstr>Supplementary Table 9</vt:lpstr>
      <vt:lpstr>Supplementary Table 11</vt:lpstr>
      <vt:lpstr>Supplementary Table 12</vt:lpstr>
      <vt:lpstr>Supplementary Table 13</vt:lpstr>
      <vt:lpstr>Supplementary Table 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Douglas Easton</cp:lastModifiedBy>
  <dcterms:created xsi:type="dcterms:W3CDTF">2022-02-25T13:01:37Z</dcterms:created>
  <dcterms:modified xsi:type="dcterms:W3CDTF">2023-04-21T13:53:40Z</dcterms:modified>
</cp:coreProperties>
</file>