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lants" sheetId="1" r:id="rId4"/>
    <sheet state="visible" name="area" sheetId="2" r:id="rId5"/>
    <sheet state="visible" name="monitoring" sheetId="3" r:id="rId6"/>
    <sheet state="visible" name="Oct 25th, 2022" sheetId="4" r:id="rId7"/>
    <sheet state="visible" name="Price per cora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68">
      <text>
        <t xml:space="preserve">At one point this said ACER06.3 but think that was a typo?
	-Molly Wilson</t>
      </text>
    </comment>
    <comment authorId="0" ref="K54">
      <text>
        <t xml:space="preserve">Could have been more...!
	-Molly Wilson</t>
      </text>
    </comment>
    <comment authorId="0" ref="K48">
      <text>
        <t xml:space="preserve">New number including additions from 11/4
	-Molly Wilson
11/3 was 6 clusters of ~20, 11/4 was 3 clusters of ~10?
	-Molly Wilson</t>
      </text>
    </comment>
    <comment authorId="0" ref="I26">
      <text>
        <t xml:space="preserve">We planted blems from 23 before, so just want to confirm if 23.1 is the actual tag for this one
	-Molly Wilson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7">
      <text>
        <t xml:space="preserve">Accidentally combined these two
	-Molly Wilson</t>
      </text>
    </comment>
  </commentList>
</comments>
</file>

<file path=xl/sharedStrings.xml><?xml version="1.0" encoding="utf-8"?>
<sst xmlns="http://schemas.openxmlformats.org/spreadsheetml/2006/main" count="901" uniqueCount="233">
  <si>
    <t>date</t>
  </si>
  <si>
    <t>site</t>
  </si>
  <si>
    <t>GPS</t>
  </si>
  <si>
    <t>GPS marker</t>
  </si>
  <si>
    <t>lat</t>
  </si>
  <si>
    <t>long</t>
  </si>
  <si>
    <t>depth_m</t>
  </si>
  <si>
    <t>genotype</t>
  </si>
  <si>
    <t>outplant_id</t>
  </si>
  <si>
    <t>condition</t>
  </si>
  <si>
    <t>number</t>
  </si>
  <si>
    <t>method</t>
  </si>
  <si>
    <t>notes</t>
  </si>
  <si>
    <t>tag status</t>
  </si>
  <si>
    <t>n_clusters</t>
  </si>
  <si>
    <t>York Island</t>
  </si>
  <si>
    <t>ACER04</t>
  </si>
  <si>
    <t>ACER04.1</t>
  </si>
  <si>
    <t>healthy</t>
  </si>
  <si>
    <t>cement</t>
  </si>
  <si>
    <t>clusters</t>
  </si>
  <si>
    <t>APAL02</t>
  </si>
  <si>
    <t>blems</t>
  </si>
  <si>
    <t>individuals</t>
  </si>
  <si>
    <t>mising tag</t>
  </si>
  <si>
    <t>APAL07</t>
  </si>
  <si>
    <t>missing tag</t>
  </si>
  <si>
    <t>APAL19</t>
  </si>
  <si>
    <t>APAL21</t>
  </si>
  <si>
    <t>APAL22</t>
  </si>
  <si>
    <t>APAL22.1</t>
  </si>
  <si>
    <t>APAL23</t>
  </si>
  <si>
    <t>untagged - blems cut from otherwise healthy genotype</t>
  </si>
  <si>
    <t>APRO06</t>
  </si>
  <si>
    <t>APRO06.1</t>
  </si>
  <si>
    <t>Running total</t>
  </si>
  <si>
    <t>Ten Pound Bay</t>
  </si>
  <si>
    <t>ACER02</t>
  </si>
  <si>
    <t>ACER02.1</t>
  </si>
  <si>
    <t>Elkhorn coral outplants</t>
  </si>
  <si>
    <t>APAL13</t>
  </si>
  <si>
    <t>APAL13.1</t>
  </si>
  <si>
    <t>cement &amp; epoxy putty</t>
  </si>
  <si>
    <t>individuals in thicket</t>
  </si>
  <si>
    <t>Staghorn coral outplants</t>
  </si>
  <si>
    <t>APAL14</t>
  </si>
  <si>
    <t>APAL14.1</t>
  </si>
  <si>
    <t>Fused staghorn coral outplants</t>
  </si>
  <si>
    <t>APRO04</t>
  </si>
  <si>
    <t>APRO04.1</t>
  </si>
  <si>
    <t>Total</t>
  </si>
  <si>
    <t>APAL13.2</t>
  </si>
  <si>
    <t>APAL14.2</t>
  </si>
  <si>
    <t>APRO04.2</t>
  </si>
  <si>
    <t>APRO06.2</t>
  </si>
  <si>
    <t>Rickett's</t>
  </si>
  <si>
    <t>APAL01</t>
  </si>
  <si>
    <t>APAL01.1</t>
  </si>
  <si>
    <t>APAL03</t>
  </si>
  <si>
    <t>APAL03.1</t>
  </si>
  <si>
    <t>APAL06</t>
  </si>
  <si>
    <t>APAL06.1</t>
  </si>
  <si>
    <t>APAL09</t>
  </si>
  <si>
    <t>APAL09.1</t>
  </si>
  <si>
    <t>APAL10</t>
  </si>
  <si>
    <t>APAL10.1</t>
  </si>
  <si>
    <t>APAL11</t>
  </si>
  <si>
    <t>APAL11.1</t>
  </si>
  <si>
    <t>APAL12</t>
  </si>
  <si>
    <t>APAL12.1</t>
  </si>
  <si>
    <t>APAL16</t>
  </si>
  <si>
    <t>APAL16.1</t>
  </si>
  <si>
    <t>APAL23.1</t>
  </si>
  <si>
    <t>APAL26</t>
  </si>
  <si>
    <t>APAL26.1</t>
  </si>
  <si>
    <t>APAL13.3</t>
  </si>
  <si>
    <t>APAL14.3</t>
  </si>
  <si>
    <t>APAL15</t>
  </si>
  <si>
    <t>APAL15.6</t>
  </si>
  <si>
    <t>APAL17</t>
  </si>
  <si>
    <t>APAL17.1</t>
  </si>
  <si>
    <t>APAL18</t>
  </si>
  <si>
    <t>APAL18.1</t>
  </si>
  <si>
    <t>ACER11</t>
  </si>
  <si>
    <t>ACER11.3</t>
  </si>
  <si>
    <t>APAL24</t>
  </si>
  <si>
    <t>APAL24.1</t>
  </si>
  <si>
    <t>APAL25</t>
  </si>
  <si>
    <t>APAL25.1</t>
  </si>
  <si>
    <t>APAL27</t>
  </si>
  <si>
    <t>APAL27.1</t>
  </si>
  <si>
    <t>rescue</t>
  </si>
  <si>
    <t>APAL28</t>
  </si>
  <si>
    <t>APAL28.1</t>
  </si>
  <si>
    <t>misc rescue genotype</t>
  </si>
  <si>
    <t>APAL30</t>
  </si>
  <si>
    <t>APAL30.2</t>
  </si>
  <si>
    <t>APRO11</t>
  </si>
  <si>
    <t>APRO11.3</t>
  </si>
  <si>
    <t>ACER01</t>
  </si>
  <si>
    <t>ACER01.1</t>
  </si>
  <si>
    <t>ACER02.2</t>
  </si>
  <si>
    <t>ACER03</t>
  </si>
  <si>
    <t>ACER03.1</t>
  </si>
  <si>
    <t>ACER06</t>
  </si>
  <si>
    <t>ACER06.1</t>
  </si>
  <si>
    <t>ACER09</t>
  </si>
  <si>
    <t>ACER09.1</t>
  </si>
  <si>
    <t>ACER09.2</t>
  </si>
  <si>
    <t>APRO04.4</t>
  </si>
  <si>
    <t>APRO12</t>
  </si>
  <si>
    <t>APRO12.1</t>
  </si>
  <si>
    <t>This is either APRO03 or APRO11 - need to check for bumps</t>
  </si>
  <si>
    <t>ACER2</t>
  </si>
  <si>
    <t>ACER02.3</t>
  </si>
  <si>
    <t>Adjusted GPS number in-field</t>
  </si>
  <si>
    <t>APAL01.2</t>
  </si>
  <si>
    <t>epoxy putty</t>
  </si>
  <si>
    <t>APAL03.2</t>
  </si>
  <si>
    <t>APAL09.2</t>
  </si>
  <si>
    <t>loctite and epoxy putty</t>
  </si>
  <si>
    <t>APAL10.2</t>
  </si>
  <si>
    <t>loctite</t>
  </si>
  <si>
    <t>APAL26.2</t>
  </si>
  <si>
    <t>APRO01</t>
  </si>
  <si>
    <t>APRO01.1</t>
  </si>
  <si>
    <t>APAL15.5</t>
  </si>
  <si>
    <t>APAL18.3</t>
  </si>
  <si>
    <t>APAL23.3</t>
  </si>
  <si>
    <t>APAL11.2</t>
  </si>
  <si>
    <t>APAL12.2</t>
  </si>
  <si>
    <t>APAL15.4</t>
  </si>
  <si>
    <t>APAL16.2</t>
  </si>
  <si>
    <t>APAL17.3</t>
  </si>
  <si>
    <t>APAL18.2</t>
  </si>
  <si>
    <t>APAL23.2</t>
  </si>
  <si>
    <t>ACER01.2</t>
  </si>
  <si>
    <t>ACER02.4</t>
  </si>
  <si>
    <t>ACER03.2</t>
  </si>
  <si>
    <t>ACER06.2</t>
  </si>
  <si>
    <t>ACER07</t>
  </si>
  <si>
    <t>ACER07.1</t>
  </si>
  <si>
    <t>ACER08</t>
  </si>
  <si>
    <t>ACER08.1</t>
  </si>
  <si>
    <t>ACER09.3</t>
  </si>
  <si>
    <t>APRO06.3</t>
  </si>
  <si>
    <t>ACER07.2</t>
  </si>
  <si>
    <t>ACER08.2</t>
  </si>
  <si>
    <t>ACER09.4</t>
  </si>
  <si>
    <t>ACER01.3</t>
  </si>
  <si>
    <t>ACER06.3</t>
  </si>
  <si>
    <t>ACER03.3</t>
  </si>
  <si>
    <t>APRO07</t>
  </si>
  <si>
    <t>APRO07.2</t>
  </si>
  <si>
    <t>APRO05</t>
  </si>
  <si>
    <t>APRO05.1</t>
  </si>
  <si>
    <t>APRO01.2</t>
  </si>
  <si>
    <t>APRO06.4</t>
  </si>
  <si>
    <t>ACER08.3</t>
  </si>
  <si>
    <t>ACER09.5</t>
  </si>
  <si>
    <t>APRO05.2</t>
  </si>
  <si>
    <t>APRO06.5</t>
  </si>
  <si>
    <t>ACER02.5</t>
  </si>
  <si>
    <t>ACER03.4</t>
  </si>
  <si>
    <t>ACER05</t>
  </si>
  <si>
    <t>ACER05.1</t>
  </si>
  <si>
    <t>ACER08.4</t>
  </si>
  <si>
    <t>APRO04.3</t>
  </si>
  <si>
    <t>ACER05.2</t>
  </si>
  <si>
    <t xml:space="preserve">Double check slate </t>
  </si>
  <si>
    <t>APRO06.9</t>
  </si>
  <si>
    <t>ACER02.6</t>
  </si>
  <si>
    <t>APRO05.3</t>
  </si>
  <si>
    <t>ACER07.3</t>
  </si>
  <si>
    <t>APRO04.5</t>
  </si>
  <si>
    <t>APRO07.3</t>
  </si>
  <si>
    <t>APAL026</t>
  </si>
  <si>
    <t>APAL026.3</t>
  </si>
  <si>
    <t>putty not fully mixed, check ASAP</t>
  </si>
  <si>
    <t>APRO06.6</t>
  </si>
  <si>
    <t>APRO04.6</t>
  </si>
  <si>
    <t>APRO03</t>
  </si>
  <si>
    <t>APRO03.1</t>
  </si>
  <si>
    <t>APRO11.4</t>
  </si>
  <si>
    <t>Currently tagged as APRO12.2</t>
  </si>
  <si>
    <t>ACER05.3</t>
  </si>
  <si>
    <t>ACER05.4</t>
  </si>
  <si>
    <t>Site</t>
  </si>
  <si>
    <t>Total acres to be restored (2022-2024)</t>
  </si>
  <si>
    <t>Restored acres to date</t>
  </si>
  <si>
    <t>% restored</t>
  </si>
  <si>
    <t>Remaining acres to be restored</t>
  </si>
  <si>
    <t># of corals planted to date</t>
  </si>
  <si>
    <t># of corals per sq.m (planting density)</t>
  </si>
  <si>
    <t>Ave. sq.m area per coral</t>
  </si>
  <si>
    <t>Approx # of corals to be planted (based on density)</t>
  </si>
  <si>
    <t>Approx # of corals to be planted (based on % restored vs numbers of corals)</t>
  </si>
  <si>
    <t>TPB</t>
  </si>
  <si>
    <t>York</t>
  </si>
  <si>
    <t>Ricketts</t>
  </si>
  <si>
    <t>total</t>
  </si>
  <si>
    <t>Total corals to plant</t>
  </si>
  <si>
    <t>Total corals planted</t>
  </si>
  <si>
    <t>id</t>
  </si>
  <si>
    <t>n_healthy</t>
  </si>
  <si>
    <t>n_stressed</t>
  </si>
  <si>
    <t>n_dead</t>
  </si>
  <si>
    <t>n_sum</t>
  </si>
  <si>
    <t>n_outplanted</t>
  </si>
  <si>
    <t>p_healthy</t>
  </si>
  <si>
    <t>p_survival</t>
  </si>
  <si>
    <t>Lost corals</t>
  </si>
  <si>
    <t>Genotype</t>
  </si>
  <si>
    <t>Location</t>
  </si>
  <si>
    <t># of frags</t>
  </si>
  <si>
    <t>Notes</t>
  </si>
  <si>
    <t>APRO3</t>
  </si>
  <si>
    <t>C3</t>
  </si>
  <si>
    <t>All in fairly bad condition - not large</t>
  </si>
  <si>
    <t>APRO4</t>
  </si>
  <si>
    <t>D4</t>
  </si>
  <si>
    <t>All in great condition - 1/2 harvest so 1/2 left to harvest</t>
  </si>
  <si>
    <t>APRO1</t>
  </si>
  <si>
    <t>F7 Top</t>
  </si>
  <si>
    <t>Fairly poor condition - 2/3 harvest F7 top</t>
  </si>
  <si>
    <t>APRO5</t>
  </si>
  <si>
    <t>E3</t>
  </si>
  <si>
    <t>Great condition - only harvested 2 fragments</t>
  </si>
  <si>
    <t>Expense type</t>
  </si>
  <si>
    <t>GRB/MWW time (w/out WQ)</t>
  </si>
  <si>
    <t>Operations (w/out WQ)</t>
  </si>
  <si>
    <t>total corals planted</t>
  </si>
  <si>
    <t>Price per coral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</si>
</sst>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/d/yyyy"/>
    <numFmt numFmtId="166" formatCode="mm/dd/yy"/>
    <numFmt numFmtId="167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0" fontId="2" numFmtId="0" xfId="0" applyFont="1"/>
    <xf borderId="0" fillId="0" fontId="2" numFmtId="10" xfId="0" applyFont="1" applyNumberFormat="1"/>
    <xf borderId="0" fillId="0" fontId="2" numFmtId="0" xfId="0" applyAlignment="1" applyFont="1">
      <alignment horizontal="right"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2" xfId="0" applyFont="1" applyNumberFormat="1"/>
    <xf borderId="0" fillId="0" fontId="2" numFmtId="2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2" xfId="0" applyFont="1" applyNumberFormat="1"/>
    <xf borderId="1" fillId="0" fontId="1" numFmtId="2" xfId="0" applyAlignment="1" applyBorder="1" applyFont="1" applyNumberFormat="1">
      <alignment horizontal="right" readingOrder="0"/>
    </xf>
    <xf borderId="1" fillId="0" fontId="2" numFmtId="2" xfId="0" applyBorder="1" applyFont="1" applyNumberFormat="1"/>
    <xf borderId="1" fillId="0" fontId="2" numFmtId="10" xfId="0" applyBorder="1" applyFont="1" applyNumberFormat="1"/>
    <xf borderId="0" fillId="0" fontId="2" numFmtId="166" xfId="0" applyAlignment="1" applyFont="1" applyNumberFormat="1">
      <alignment readingOrder="0"/>
    </xf>
    <xf borderId="0" fillId="0" fontId="4" numFmtId="167" xfId="0" applyAlignment="1" applyFont="1" applyNumberFormat="1">
      <alignment readingOrder="0" vertical="bottom"/>
    </xf>
    <xf borderId="0" fillId="0" fontId="4" numFmtId="0" xfId="0" applyAlignment="1" applyFont="1">
      <alignment horizontal="right" vertical="bottom"/>
    </xf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10</xdr:row>
      <xdr:rowOff>152400</xdr:rowOff>
    </xdr:from>
    <xdr:ext cx="5391150" cy="302895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26</xdr:row>
      <xdr:rowOff>152400</xdr:rowOff>
    </xdr:from>
    <xdr:ext cx="5391150" cy="302895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42</xdr:row>
      <xdr:rowOff>152400</xdr:rowOff>
    </xdr:from>
    <xdr:ext cx="5391150" cy="302895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25"/>
    <col customWidth="1" min="16" max="16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3">
        <v>44745.0</v>
      </c>
      <c r="B2" s="4" t="s">
        <v>15</v>
      </c>
      <c r="C2" s="4">
        <v>1.0</v>
      </c>
      <c r="D2" s="4">
        <v>28.0</v>
      </c>
      <c r="G2" s="4">
        <v>1.5</v>
      </c>
      <c r="H2" s="4" t="s">
        <v>16</v>
      </c>
      <c r="I2" s="4" t="s">
        <v>17</v>
      </c>
      <c r="J2" s="4" t="s">
        <v>18</v>
      </c>
      <c r="K2" s="4">
        <v>30.0</v>
      </c>
      <c r="L2" s="4" t="s">
        <v>19</v>
      </c>
      <c r="M2" s="4" t="s">
        <v>20</v>
      </c>
      <c r="S2" s="5"/>
    </row>
    <row r="3">
      <c r="A3" s="3">
        <v>44745.0</v>
      </c>
      <c r="B3" s="4" t="s">
        <v>15</v>
      </c>
      <c r="C3" s="4">
        <v>1.0</v>
      </c>
      <c r="D3" s="4">
        <v>31.0</v>
      </c>
      <c r="G3" s="4">
        <v>1.0</v>
      </c>
      <c r="H3" s="4" t="s">
        <v>21</v>
      </c>
      <c r="I3" s="4" t="s">
        <v>21</v>
      </c>
      <c r="J3" s="4" t="s">
        <v>22</v>
      </c>
      <c r="K3" s="4">
        <v>12.0</v>
      </c>
      <c r="L3" s="4" t="s">
        <v>19</v>
      </c>
      <c r="M3" s="4" t="s">
        <v>23</v>
      </c>
      <c r="N3" s="4" t="s">
        <v>24</v>
      </c>
      <c r="S3" s="5"/>
    </row>
    <row r="4">
      <c r="A4" s="3">
        <v>44745.0</v>
      </c>
      <c r="B4" s="4" t="s">
        <v>15</v>
      </c>
      <c r="C4" s="4">
        <v>1.0</v>
      </c>
      <c r="D4" s="4">
        <v>38.0</v>
      </c>
      <c r="G4" s="4">
        <v>1.0</v>
      </c>
      <c r="H4" s="4" t="s">
        <v>25</v>
      </c>
      <c r="I4" s="4" t="s">
        <v>25</v>
      </c>
      <c r="J4" s="4" t="s">
        <v>22</v>
      </c>
      <c r="K4" s="4">
        <v>11.0</v>
      </c>
      <c r="L4" s="4" t="s">
        <v>19</v>
      </c>
      <c r="M4" s="4" t="s">
        <v>23</v>
      </c>
      <c r="N4" s="4" t="s">
        <v>26</v>
      </c>
    </row>
    <row r="5">
      <c r="A5" s="3">
        <v>44745.0</v>
      </c>
      <c r="B5" s="4" t="s">
        <v>15</v>
      </c>
      <c r="C5" s="4">
        <v>1.0</v>
      </c>
      <c r="D5" s="4">
        <v>40.0</v>
      </c>
      <c r="G5" s="4">
        <v>1.0</v>
      </c>
      <c r="H5" s="4" t="s">
        <v>27</v>
      </c>
      <c r="I5" s="4" t="s">
        <v>27</v>
      </c>
      <c r="J5" s="4" t="s">
        <v>22</v>
      </c>
      <c r="K5" s="4">
        <v>5.0</v>
      </c>
      <c r="L5" s="4" t="s">
        <v>19</v>
      </c>
      <c r="M5" s="4" t="s">
        <v>23</v>
      </c>
    </row>
    <row r="6">
      <c r="A6" s="3">
        <v>44745.0</v>
      </c>
      <c r="B6" s="4" t="s">
        <v>15</v>
      </c>
      <c r="C6" s="4">
        <v>1.0</v>
      </c>
      <c r="D6" s="4">
        <v>39.0</v>
      </c>
      <c r="G6" s="4">
        <v>1.0</v>
      </c>
      <c r="H6" s="4" t="s">
        <v>28</v>
      </c>
      <c r="I6" s="4" t="s">
        <v>28</v>
      </c>
      <c r="J6" s="4" t="s">
        <v>22</v>
      </c>
      <c r="K6" s="4">
        <v>16.0</v>
      </c>
      <c r="L6" s="4" t="s">
        <v>19</v>
      </c>
      <c r="M6" s="4" t="s">
        <v>23</v>
      </c>
    </row>
    <row r="7">
      <c r="A7" s="3">
        <v>44745.0</v>
      </c>
      <c r="B7" s="4" t="s">
        <v>15</v>
      </c>
      <c r="C7" s="4">
        <v>1.0</v>
      </c>
      <c r="D7" s="4">
        <v>32.0</v>
      </c>
      <c r="G7" s="4">
        <v>1.0</v>
      </c>
      <c r="H7" s="4" t="s">
        <v>29</v>
      </c>
      <c r="I7" s="4" t="s">
        <v>30</v>
      </c>
      <c r="J7" s="4" t="s">
        <v>22</v>
      </c>
      <c r="K7" s="4">
        <v>9.0</v>
      </c>
      <c r="L7" s="4" t="s">
        <v>19</v>
      </c>
      <c r="M7" s="4" t="s">
        <v>23</v>
      </c>
    </row>
    <row r="8">
      <c r="A8" s="3">
        <v>44745.0</v>
      </c>
      <c r="B8" s="4" t="s">
        <v>15</v>
      </c>
      <c r="C8" s="4">
        <v>1.0</v>
      </c>
      <c r="D8" s="4">
        <v>36.0</v>
      </c>
      <c r="G8" s="4">
        <v>1.0</v>
      </c>
      <c r="H8" s="4" t="s">
        <v>31</v>
      </c>
      <c r="I8" s="4" t="s">
        <v>31</v>
      </c>
      <c r="J8" s="4" t="s">
        <v>22</v>
      </c>
      <c r="K8" s="4">
        <v>2.0</v>
      </c>
      <c r="L8" s="4" t="s">
        <v>19</v>
      </c>
      <c r="M8" s="4" t="s">
        <v>32</v>
      </c>
    </row>
    <row r="9">
      <c r="A9" s="3">
        <v>44745.0</v>
      </c>
      <c r="B9" s="4" t="s">
        <v>15</v>
      </c>
      <c r="C9" s="4">
        <v>1.0</v>
      </c>
      <c r="D9" s="4">
        <v>30.0</v>
      </c>
      <c r="G9" s="4">
        <v>1.5</v>
      </c>
      <c r="H9" s="4" t="s">
        <v>33</v>
      </c>
      <c r="I9" s="4" t="s">
        <v>34</v>
      </c>
      <c r="J9" s="4" t="s">
        <v>18</v>
      </c>
      <c r="K9" s="4">
        <v>27.0</v>
      </c>
      <c r="L9" s="4" t="s">
        <v>19</v>
      </c>
      <c r="M9" s="4" t="s">
        <v>20</v>
      </c>
      <c r="P9" s="6" t="s">
        <v>35</v>
      </c>
      <c r="Q9" s="7">
        <f>SUM(K2:K992)</f>
        <v>4304</v>
      </c>
    </row>
    <row r="10">
      <c r="A10" s="3">
        <v>44746.0</v>
      </c>
      <c r="B10" s="4" t="s">
        <v>36</v>
      </c>
      <c r="C10" s="4">
        <v>1.0</v>
      </c>
      <c r="D10" s="4">
        <v>50.0</v>
      </c>
      <c r="G10" s="4">
        <v>2.0</v>
      </c>
      <c r="H10" s="4" t="s">
        <v>37</v>
      </c>
      <c r="I10" s="4" t="s">
        <v>38</v>
      </c>
      <c r="J10" s="4" t="s">
        <v>18</v>
      </c>
      <c r="K10" s="4">
        <v>60.0</v>
      </c>
      <c r="L10" s="4" t="s">
        <v>19</v>
      </c>
      <c r="M10" s="4" t="s">
        <v>20</v>
      </c>
      <c r="P10" s="4" t="s">
        <v>39</v>
      </c>
      <c r="Q10" s="8">
        <f>SUMIF(H:H,"*APAL*",K:K)</f>
        <v>749</v>
      </c>
      <c r="R10" s="9">
        <f>Q10/Q9</f>
        <v>0.1740241636</v>
      </c>
      <c r="S10" s="5"/>
    </row>
    <row r="11">
      <c r="A11" s="3">
        <v>44746.0</v>
      </c>
      <c r="B11" s="4" t="s">
        <v>36</v>
      </c>
      <c r="C11" s="4">
        <v>1.0</v>
      </c>
      <c r="D11" s="4">
        <v>51.0</v>
      </c>
      <c r="G11" s="4">
        <v>1.0</v>
      </c>
      <c r="H11" s="4" t="s">
        <v>40</v>
      </c>
      <c r="I11" s="4" t="s">
        <v>41</v>
      </c>
      <c r="J11" s="4" t="s">
        <v>18</v>
      </c>
      <c r="K11" s="4">
        <v>25.0</v>
      </c>
      <c r="L11" s="4" t="s">
        <v>42</v>
      </c>
      <c r="M11" s="4" t="s">
        <v>43</v>
      </c>
      <c r="P11" s="4" t="s">
        <v>44</v>
      </c>
      <c r="Q11" s="8">
        <f>SUMIF(H:H,"*ACER*",K:K)</f>
        <v>2225</v>
      </c>
      <c r="R11" s="9">
        <f>Q11/Q9</f>
        <v>0.5169609665</v>
      </c>
    </row>
    <row r="12">
      <c r="A12" s="3">
        <v>44746.0</v>
      </c>
      <c r="B12" s="4" t="s">
        <v>36</v>
      </c>
      <c r="C12" s="4">
        <v>1.0</v>
      </c>
      <c r="D12" s="4">
        <v>52.0</v>
      </c>
      <c r="G12" s="4">
        <v>1.0</v>
      </c>
      <c r="H12" s="4" t="s">
        <v>45</v>
      </c>
      <c r="I12" s="4" t="s">
        <v>46</v>
      </c>
      <c r="J12" s="4" t="s">
        <v>18</v>
      </c>
      <c r="K12" s="4">
        <v>25.0</v>
      </c>
      <c r="L12" s="4" t="s">
        <v>19</v>
      </c>
      <c r="M12" s="4" t="s">
        <v>43</v>
      </c>
      <c r="P12" s="4" t="s">
        <v>47</v>
      </c>
      <c r="Q12" s="8">
        <f>SUMIF(H:H,"*APRO*",K:K)</f>
        <v>1330</v>
      </c>
      <c r="R12" s="9">
        <f>Q12/Q9</f>
        <v>0.3090148699</v>
      </c>
    </row>
    <row r="13">
      <c r="A13" s="3">
        <v>44746.0</v>
      </c>
      <c r="B13" s="4" t="s">
        <v>36</v>
      </c>
      <c r="C13" s="4">
        <v>1.0</v>
      </c>
      <c r="D13" s="4">
        <v>49.0</v>
      </c>
      <c r="G13" s="4">
        <v>1.5</v>
      </c>
      <c r="H13" s="4" t="s">
        <v>48</v>
      </c>
      <c r="I13" s="4" t="s">
        <v>49</v>
      </c>
      <c r="J13" s="4" t="s">
        <v>18</v>
      </c>
      <c r="K13" s="4">
        <v>80.0</v>
      </c>
      <c r="L13" s="4" t="s">
        <v>19</v>
      </c>
      <c r="M13" s="4" t="s">
        <v>20</v>
      </c>
      <c r="P13" s="10" t="s">
        <v>50</v>
      </c>
      <c r="Q13" s="8">
        <f t="shared" ref="Q13:R13" si="1">SUM(Q1:Q12)</f>
        <v>8608</v>
      </c>
      <c r="R13" s="8">
        <f t="shared" si="1"/>
        <v>1</v>
      </c>
    </row>
    <row r="14">
      <c r="A14" s="3">
        <v>44747.0</v>
      </c>
      <c r="B14" s="4" t="s">
        <v>15</v>
      </c>
      <c r="C14" s="4">
        <v>1.0</v>
      </c>
      <c r="D14" s="4">
        <v>35.0</v>
      </c>
      <c r="G14" s="4"/>
      <c r="H14" s="4" t="s">
        <v>40</v>
      </c>
      <c r="I14" s="4" t="s">
        <v>51</v>
      </c>
      <c r="J14" s="4" t="s">
        <v>18</v>
      </c>
      <c r="K14" s="4">
        <v>25.0</v>
      </c>
      <c r="L14" s="4" t="s">
        <v>19</v>
      </c>
      <c r="M14" s="4" t="s">
        <v>23</v>
      </c>
    </row>
    <row r="15">
      <c r="A15" s="3">
        <v>44747.0</v>
      </c>
      <c r="B15" s="4" t="s">
        <v>15</v>
      </c>
      <c r="C15" s="4">
        <v>1.0</v>
      </c>
      <c r="D15" s="4">
        <v>33.0</v>
      </c>
      <c r="G15" s="4">
        <v>1.0</v>
      </c>
      <c r="H15" s="4" t="s">
        <v>45</v>
      </c>
      <c r="I15" s="4" t="s">
        <v>52</v>
      </c>
      <c r="J15" s="4" t="s">
        <v>18</v>
      </c>
      <c r="K15" s="4">
        <v>25.0</v>
      </c>
      <c r="L15" s="4" t="s">
        <v>19</v>
      </c>
      <c r="M15" s="4" t="s">
        <v>23</v>
      </c>
    </row>
    <row r="16">
      <c r="A16" s="3">
        <v>44747.0</v>
      </c>
      <c r="B16" s="4" t="s">
        <v>15</v>
      </c>
      <c r="C16" s="4">
        <v>1.0</v>
      </c>
      <c r="D16" s="4">
        <v>28.0</v>
      </c>
      <c r="G16" s="4">
        <v>1.0</v>
      </c>
      <c r="H16" s="4" t="s">
        <v>48</v>
      </c>
      <c r="I16" s="4" t="s">
        <v>53</v>
      </c>
      <c r="J16" s="4" t="s">
        <v>18</v>
      </c>
      <c r="K16" s="4">
        <v>28.0</v>
      </c>
      <c r="L16" s="4" t="s">
        <v>19</v>
      </c>
      <c r="M16" s="4" t="s">
        <v>23</v>
      </c>
    </row>
    <row r="17">
      <c r="A17" s="3">
        <v>44747.0</v>
      </c>
      <c r="B17" s="4" t="s">
        <v>15</v>
      </c>
      <c r="C17" s="4">
        <v>1.0</v>
      </c>
      <c r="D17" s="4">
        <v>29.0</v>
      </c>
      <c r="G17" s="4">
        <v>1.5</v>
      </c>
      <c r="H17" s="4" t="s">
        <v>33</v>
      </c>
      <c r="I17" s="4" t="s">
        <v>54</v>
      </c>
      <c r="J17" s="4" t="s">
        <v>18</v>
      </c>
      <c r="K17" s="4">
        <v>28.0</v>
      </c>
      <c r="L17" s="4" t="s">
        <v>19</v>
      </c>
      <c r="M17" s="4" t="s">
        <v>20</v>
      </c>
    </row>
    <row r="18" ht="17.25" customHeight="1">
      <c r="A18" s="3">
        <v>44858.0</v>
      </c>
      <c r="B18" s="4" t="s">
        <v>55</v>
      </c>
      <c r="C18" s="4">
        <v>1.0</v>
      </c>
      <c r="D18" s="4">
        <v>61.0</v>
      </c>
      <c r="H18" s="4" t="s">
        <v>56</v>
      </c>
      <c r="I18" s="4" t="s">
        <v>57</v>
      </c>
      <c r="J18" s="4" t="s">
        <v>18</v>
      </c>
      <c r="K18" s="4">
        <v>12.0</v>
      </c>
      <c r="L18" s="4" t="s">
        <v>19</v>
      </c>
      <c r="M18" s="4" t="s">
        <v>23</v>
      </c>
    </row>
    <row r="19">
      <c r="A19" s="3">
        <v>44858.0</v>
      </c>
      <c r="B19" s="4" t="s">
        <v>55</v>
      </c>
      <c r="C19" s="4">
        <v>1.0</v>
      </c>
      <c r="D19" s="4">
        <v>62.0</v>
      </c>
      <c r="H19" s="4" t="s">
        <v>58</v>
      </c>
      <c r="I19" s="4" t="s">
        <v>59</v>
      </c>
      <c r="J19" s="4" t="s">
        <v>18</v>
      </c>
      <c r="K19" s="4">
        <v>10.0</v>
      </c>
      <c r="L19" s="4" t="s">
        <v>19</v>
      </c>
      <c r="M19" s="4" t="s">
        <v>23</v>
      </c>
    </row>
    <row r="20">
      <c r="A20" s="3">
        <v>44858.0</v>
      </c>
      <c r="B20" s="4" t="s">
        <v>55</v>
      </c>
      <c r="C20" s="4">
        <v>1.0</v>
      </c>
      <c r="D20" s="4">
        <v>65.0</v>
      </c>
      <c r="H20" s="4" t="s">
        <v>60</v>
      </c>
      <c r="I20" s="4" t="s">
        <v>61</v>
      </c>
      <c r="J20" s="4" t="s">
        <v>18</v>
      </c>
      <c r="K20" s="4">
        <v>15.0</v>
      </c>
      <c r="L20" s="4" t="s">
        <v>19</v>
      </c>
      <c r="M20" s="4" t="s">
        <v>23</v>
      </c>
    </row>
    <row r="21">
      <c r="A21" s="3">
        <v>44858.0</v>
      </c>
      <c r="B21" s="4" t="s">
        <v>55</v>
      </c>
      <c r="C21" s="11"/>
      <c r="D21" s="12"/>
      <c r="H21" s="4" t="s">
        <v>62</v>
      </c>
      <c r="I21" s="4" t="s">
        <v>63</v>
      </c>
      <c r="J21" s="4" t="s">
        <v>18</v>
      </c>
      <c r="K21" s="4">
        <v>14.0</v>
      </c>
      <c r="L21" s="4" t="s">
        <v>19</v>
      </c>
      <c r="M21" s="4" t="s">
        <v>23</v>
      </c>
    </row>
    <row r="22">
      <c r="A22" s="3">
        <v>44858.0</v>
      </c>
      <c r="B22" s="4" t="s">
        <v>55</v>
      </c>
      <c r="C22" s="4">
        <v>1.0</v>
      </c>
      <c r="D22" s="4">
        <v>68.0</v>
      </c>
      <c r="H22" s="4" t="s">
        <v>64</v>
      </c>
      <c r="I22" s="4" t="s">
        <v>65</v>
      </c>
      <c r="J22" s="4" t="s">
        <v>18</v>
      </c>
      <c r="K22" s="4">
        <v>16.0</v>
      </c>
      <c r="L22" s="4" t="s">
        <v>19</v>
      </c>
      <c r="M22" s="4" t="s">
        <v>23</v>
      </c>
    </row>
    <row r="23">
      <c r="A23" s="3">
        <v>44858.0</v>
      </c>
      <c r="B23" s="4" t="s">
        <v>55</v>
      </c>
      <c r="C23" s="4">
        <v>1.0</v>
      </c>
      <c r="D23" s="4">
        <v>60.0</v>
      </c>
      <c r="H23" s="4" t="s">
        <v>66</v>
      </c>
      <c r="I23" s="4" t="s">
        <v>67</v>
      </c>
      <c r="J23" s="4" t="s">
        <v>18</v>
      </c>
      <c r="K23" s="4">
        <v>15.0</v>
      </c>
      <c r="L23" s="4" t="s">
        <v>19</v>
      </c>
      <c r="M23" s="4" t="s">
        <v>23</v>
      </c>
    </row>
    <row r="24">
      <c r="A24" s="3">
        <v>44858.0</v>
      </c>
      <c r="B24" s="4" t="s">
        <v>55</v>
      </c>
      <c r="C24" s="4">
        <v>1.0</v>
      </c>
      <c r="D24" s="4">
        <v>66.0</v>
      </c>
      <c r="H24" s="4" t="s">
        <v>68</v>
      </c>
      <c r="I24" s="4" t="s">
        <v>69</v>
      </c>
      <c r="J24" s="4" t="s">
        <v>18</v>
      </c>
      <c r="K24" s="4">
        <v>15.0</v>
      </c>
      <c r="L24" s="4" t="s">
        <v>19</v>
      </c>
      <c r="M24" s="4" t="s">
        <v>23</v>
      </c>
    </row>
    <row r="25">
      <c r="A25" s="3">
        <v>44858.0</v>
      </c>
      <c r="B25" s="4" t="s">
        <v>55</v>
      </c>
      <c r="C25" s="4">
        <v>1.0</v>
      </c>
      <c r="D25" s="4">
        <v>67.0</v>
      </c>
      <c r="H25" s="4" t="s">
        <v>70</v>
      </c>
      <c r="I25" s="4" t="s">
        <v>71</v>
      </c>
      <c r="J25" s="4" t="s">
        <v>18</v>
      </c>
      <c r="K25" s="4">
        <v>16.0</v>
      </c>
      <c r="L25" s="4" t="s">
        <v>19</v>
      </c>
      <c r="M25" s="4" t="s">
        <v>23</v>
      </c>
    </row>
    <row r="26">
      <c r="A26" s="3">
        <v>44858.0</v>
      </c>
      <c r="B26" s="4" t="s">
        <v>55</v>
      </c>
      <c r="C26" s="4">
        <v>1.0</v>
      </c>
      <c r="D26" s="4">
        <v>63.0</v>
      </c>
      <c r="H26" s="4" t="s">
        <v>31</v>
      </c>
      <c r="I26" s="4" t="s">
        <v>72</v>
      </c>
      <c r="J26" s="4" t="s">
        <v>18</v>
      </c>
      <c r="K26" s="4">
        <v>15.0</v>
      </c>
      <c r="L26" s="4" t="s">
        <v>19</v>
      </c>
      <c r="M26" s="4" t="s">
        <v>23</v>
      </c>
    </row>
    <row r="27">
      <c r="A27" s="3">
        <v>44858.0</v>
      </c>
      <c r="B27" s="4" t="s">
        <v>55</v>
      </c>
      <c r="C27" s="4">
        <v>1.0</v>
      </c>
      <c r="D27" s="4">
        <v>64.0</v>
      </c>
      <c r="H27" s="4" t="s">
        <v>73</v>
      </c>
      <c r="I27" s="4" t="s">
        <v>74</v>
      </c>
      <c r="J27" s="4" t="s">
        <v>18</v>
      </c>
      <c r="K27" s="4">
        <v>26.0</v>
      </c>
      <c r="L27" s="4" t="s">
        <v>19</v>
      </c>
      <c r="M27" s="4" t="s">
        <v>23</v>
      </c>
    </row>
    <row r="28">
      <c r="A28" s="3">
        <v>44859.0</v>
      </c>
      <c r="B28" s="4" t="s">
        <v>55</v>
      </c>
      <c r="C28" s="4">
        <v>1.0</v>
      </c>
      <c r="D28" s="4">
        <v>70.0</v>
      </c>
      <c r="H28" s="4" t="s">
        <v>40</v>
      </c>
      <c r="I28" s="4" t="s">
        <v>75</v>
      </c>
      <c r="J28" s="4" t="s">
        <v>18</v>
      </c>
      <c r="K28" s="4">
        <v>16.0</v>
      </c>
      <c r="L28" s="4" t="s">
        <v>19</v>
      </c>
      <c r="M28" s="4" t="s">
        <v>23</v>
      </c>
    </row>
    <row r="29">
      <c r="A29" s="3">
        <v>44859.0</v>
      </c>
      <c r="B29" s="4" t="s">
        <v>55</v>
      </c>
      <c r="C29" s="4">
        <v>1.0</v>
      </c>
      <c r="D29" s="4">
        <v>73.0</v>
      </c>
      <c r="H29" s="4" t="s">
        <v>45</v>
      </c>
      <c r="I29" s="4" t="s">
        <v>76</v>
      </c>
      <c r="J29" s="4" t="s">
        <v>18</v>
      </c>
      <c r="K29" s="4">
        <v>32.0</v>
      </c>
      <c r="L29" s="4" t="s">
        <v>19</v>
      </c>
      <c r="M29" s="4" t="s">
        <v>23</v>
      </c>
    </row>
    <row r="30">
      <c r="A30" s="3">
        <v>44859.0</v>
      </c>
      <c r="B30" s="4" t="s">
        <v>55</v>
      </c>
      <c r="C30" s="4">
        <v>1.0</v>
      </c>
      <c r="D30" s="4">
        <v>69.0</v>
      </c>
      <c r="H30" s="4" t="s">
        <v>77</v>
      </c>
      <c r="I30" s="4" t="s">
        <v>78</v>
      </c>
      <c r="J30" s="4" t="s">
        <v>18</v>
      </c>
      <c r="K30" s="4">
        <v>16.0</v>
      </c>
      <c r="L30" s="4" t="s">
        <v>19</v>
      </c>
      <c r="M30" s="4" t="s">
        <v>23</v>
      </c>
    </row>
    <row r="31">
      <c r="A31" s="3">
        <v>44859.0</v>
      </c>
      <c r="B31" s="4" t="s">
        <v>55</v>
      </c>
      <c r="C31" s="4">
        <v>1.0</v>
      </c>
      <c r="D31" s="4">
        <v>71.0</v>
      </c>
      <c r="H31" s="4" t="s">
        <v>79</v>
      </c>
      <c r="I31" s="4" t="s">
        <v>80</v>
      </c>
      <c r="J31" s="4" t="s">
        <v>18</v>
      </c>
      <c r="K31" s="4">
        <v>8.0</v>
      </c>
      <c r="L31" s="4" t="s">
        <v>19</v>
      </c>
      <c r="M31" s="4" t="s">
        <v>23</v>
      </c>
    </row>
    <row r="32">
      <c r="A32" s="3">
        <v>44859.0</v>
      </c>
      <c r="B32" s="4" t="s">
        <v>55</v>
      </c>
      <c r="C32" s="4">
        <v>1.0</v>
      </c>
      <c r="D32" s="4">
        <v>72.0</v>
      </c>
      <c r="H32" s="4" t="s">
        <v>81</v>
      </c>
      <c r="I32" s="4" t="s">
        <v>82</v>
      </c>
      <c r="J32" s="4" t="s">
        <v>18</v>
      </c>
      <c r="K32" s="4">
        <v>13.0</v>
      </c>
      <c r="L32" s="4" t="s">
        <v>19</v>
      </c>
      <c r="M32" s="4" t="s">
        <v>23</v>
      </c>
    </row>
    <row r="33">
      <c r="A33" s="3">
        <v>44862.0</v>
      </c>
      <c r="B33" s="4" t="s">
        <v>36</v>
      </c>
      <c r="C33" s="4">
        <v>1.0</v>
      </c>
      <c r="D33" s="4">
        <v>79.0</v>
      </c>
      <c r="H33" s="4" t="s">
        <v>83</v>
      </c>
      <c r="I33" s="4" t="s">
        <v>84</v>
      </c>
      <c r="J33" s="4" t="s">
        <v>18</v>
      </c>
      <c r="K33" s="4">
        <v>30.0</v>
      </c>
      <c r="L33" s="4" t="s">
        <v>19</v>
      </c>
      <c r="M33" s="4" t="s">
        <v>20</v>
      </c>
    </row>
    <row r="34">
      <c r="A34" s="3">
        <v>44862.0</v>
      </c>
      <c r="B34" s="4" t="s">
        <v>36</v>
      </c>
      <c r="C34" s="4">
        <v>1.0</v>
      </c>
      <c r="D34" s="4">
        <v>74.0</v>
      </c>
      <c r="H34" s="4" t="s">
        <v>85</v>
      </c>
      <c r="I34" s="4" t="s">
        <v>86</v>
      </c>
      <c r="J34" s="4" t="s">
        <v>18</v>
      </c>
      <c r="K34" s="4">
        <v>7.0</v>
      </c>
      <c r="L34" s="4" t="s">
        <v>19</v>
      </c>
      <c r="M34" s="4" t="s">
        <v>23</v>
      </c>
    </row>
    <row r="35">
      <c r="A35" s="3">
        <v>44862.0</v>
      </c>
      <c r="B35" s="4" t="s">
        <v>36</v>
      </c>
      <c r="C35" s="4">
        <v>1.0</v>
      </c>
      <c r="D35" s="4">
        <v>76.0</v>
      </c>
      <c r="H35" s="4" t="s">
        <v>87</v>
      </c>
      <c r="I35" s="4" t="s">
        <v>88</v>
      </c>
      <c r="J35" s="4" t="s">
        <v>18</v>
      </c>
      <c r="K35" s="4">
        <v>9.0</v>
      </c>
      <c r="L35" s="4" t="s">
        <v>19</v>
      </c>
      <c r="M35" s="4" t="s">
        <v>23</v>
      </c>
    </row>
    <row r="36">
      <c r="A36" s="3">
        <v>44862.0</v>
      </c>
      <c r="B36" s="4" t="s">
        <v>36</v>
      </c>
      <c r="C36" s="4">
        <v>1.0</v>
      </c>
      <c r="D36" s="4">
        <v>75.0</v>
      </c>
      <c r="H36" s="4" t="s">
        <v>89</v>
      </c>
      <c r="I36" s="4" t="s">
        <v>90</v>
      </c>
      <c r="J36" s="4" t="s">
        <v>91</v>
      </c>
      <c r="K36" s="4">
        <v>11.0</v>
      </c>
      <c r="L36" s="4" t="s">
        <v>19</v>
      </c>
      <c r="M36" s="4" t="s">
        <v>23</v>
      </c>
    </row>
    <row r="37">
      <c r="A37" s="3">
        <v>44862.0</v>
      </c>
      <c r="B37" s="4" t="s">
        <v>36</v>
      </c>
      <c r="C37" s="4">
        <v>1.0</v>
      </c>
      <c r="D37" s="4">
        <v>80.0</v>
      </c>
      <c r="H37" s="4" t="s">
        <v>92</v>
      </c>
      <c r="I37" s="4" t="s">
        <v>93</v>
      </c>
      <c r="J37" s="4" t="s">
        <v>91</v>
      </c>
      <c r="K37" s="4">
        <v>19.0</v>
      </c>
      <c r="L37" s="4" t="s">
        <v>19</v>
      </c>
      <c r="M37" s="4" t="s">
        <v>23</v>
      </c>
      <c r="N37" s="4" t="s">
        <v>94</v>
      </c>
    </row>
    <row r="38">
      <c r="A38" s="3">
        <v>44862.0</v>
      </c>
      <c r="B38" s="4" t="s">
        <v>36</v>
      </c>
      <c r="C38" s="4">
        <v>1.0</v>
      </c>
      <c r="D38" s="4">
        <v>77.0</v>
      </c>
      <c r="H38" s="4" t="s">
        <v>95</v>
      </c>
      <c r="I38" s="4" t="s">
        <v>96</v>
      </c>
      <c r="J38" s="4" t="s">
        <v>91</v>
      </c>
      <c r="K38" s="4">
        <v>12.0</v>
      </c>
      <c r="L38" s="4" t="s">
        <v>19</v>
      </c>
      <c r="M38" s="4" t="s">
        <v>23</v>
      </c>
    </row>
    <row r="39">
      <c r="A39" s="3">
        <v>44862.0</v>
      </c>
      <c r="B39" s="4" t="s">
        <v>36</v>
      </c>
      <c r="C39" s="4">
        <v>1.0</v>
      </c>
      <c r="D39" s="4">
        <v>78.0</v>
      </c>
      <c r="H39" s="4" t="s">
        <v>97</v>
      </c>
      <c r="I39" s="4" t="s">
        <v>98</v>
      </c>
      <c r="J39" s="4" t="s">
        <v>18</v>
      </c>
      <c r="K39" s="4">
        <v>19.0</v>
      </c>
      <c r="L39" s="4" t="s">
        <v>19</v>
      </c>
      <c r="M39" s="4" t="s">
        <v>23</v>
      </c>
    </row>
    <row r="40">
      <c r="A40" s="3">
        <v>44865.0</v>
      </c>
      <c r="B40" s="4" t="s">
        <v>55</v>
      </c>
      <c r="C40" s="4">
        <v>1.0</v>
      </c>
      <c r="D40" s="4">
        <v>82.0</v>
      </c>
      <c r="H40" s="4" t="s">
        <v>99</v>
      </c>
      <c r="I40" s="4" t="s">
        <v>100</v>
      </c>
      <c r="J40" s="4" t="s">
        <v>18</v>
      </c>
      <c r="K40" s="4">
        <v>24.0</v>
      </c>
      <c r="L40" s="4" t="s">
        <v>19</v>
      </c>
      <c r="M40" s="4" t="s">
        <v>20</v>
      </c>
    </row>
    <row r="41">
      <c r="A41" s="3">
        <v>44865.0</v>
      </c>
      <c r="B41" s="4" t="s">
        <v>55</v>
      </c>
      <c r="C41" s="4">
        <v>1.0</v>
      </c>
      <c r="D41" s="4">
        <v>85.0</v>
      </c>
      <c r="H41" s="4" t="s">
        <v>37</v>
      </c>
      <c r="I41" s="4" t="s">
        <v>101</v>
      </c>
      <c r="J41" s="4" t="s">
        <v>18</v>
      </c>
      <c r="K41" s="4">
        <v>25.0</v>
      </c>
      <c r="L41" s="4" t="s">
        <v>19</v>
      </c>
      <c r="M41" s="4" t="s">
        <v>20</v>
      </c>
    </row>
    <row r="42">
      <c r="A42" s="3">
        <v>44865.0</v>
      </c>
      <c r="B42" s="4" t="s">
        <v>55</v>
      </c>
      <c r="C42" s="4">
        <v>1.0</v>
      </c>
      <c r="D42" s="4">
        <v>84.0</v>
      </c>
      <c r="H42" s="4" t="s">
        <v>102</v>
      </c>
      <c r="I42" s="4" t="s">
        <v>103</v>
      </c>
      <c r="J42" s="4" t="s">
        <v>18</v>
      </c>
      <c r="K42" s="4">
        <v>30.0</v>
      </c>
      <c r="L42" s="4" t="s">
        <v>19</v>
      </c>
      <c r="M42" s="4" t="s">
        <v>20</v>
      </c>
    </row>
    <row r="43">
      <c r="A43" s="3">
        <v>44865.0</v>
      </c>
      <c r="B43" s="4" t="s">
        <v>55</v>
      </c>
      <c r="C43" s="4">
        <v>1.0</v>
      </c>
      <c r="D43" s="4">
        <v>83.0</v>
      </c>
      <c r="H43" s="4" t="s">
        <v>104</v>
      </c>
      <c r="I43" s="4" t="s">
        <v>105</v>
      </c>
      <c r="J43" s="4" t="s">
        <v>18</v>
      </c>
      <c r="K43" s="4">
        <v>18.0</v>
      </c>
      <c r="L43" s="4" t="s">
        <v>19</v>
      </c>
      <c r="M43" s="4" t="s">
        <v>20</v>
      </c>
    </row>
    <row r="44">
      <c r="A44" s="3">
        <v>44865.0</v>
      </c>
      <c r="B44" s="4" t="s">
        <v>55</v>
      </c>
      <c r="C44" s="4">
        <v>1.0</v>
      </c>
      <c r="D44" s="4">
        <v>81.0</v>
      </c>
      <c r="H44" s="4" t="s">
        <v>106</v>
      </c>
      <c r="I44" s="4" t="s">
        <v>107</v>
      </c>
      <c r="J44" s="4" t="s">
        <v>18</v>
      </c>
      <c r="K44" s="4">
        <v>70.0</v>
      </c>
      <c r="L44" s="4" t="s">
        <v>19</v>
      </c>
      <c r="M44" s="4" t="s">
        <v>20</v>
      </c>
    </row>
    <row r="45">
      <c r="A45" s="3">
        <v>44865.0</v>
      </c>
      <c r="B45" s="4" t="s">
        <v>36</v>
      </c>
      <c r="C45" s="4">
        <v>1.0</v>
      </c>
      <c r="D45" s="4">
        <v>91.0</v>
      </c>
      <c r="H45" s="4" t="s">
        <v>106</v>
      </c>
      <c r="I45" s="4" t="s">
        <v>108</v>
      </c>
      <c r="J45" s="4" t="s">
        <v>18</v>
      </c>
      <c r="K45" s="4">
        <v>15.0</v>
      </c>
      <c r="L45" s="4" t="s">
        <v>19</v>
      </c>
      <c r="M45" s="4" t="s">
        <v>20</v>
      </c>
    </row>
    <row r="46">
      <c r="A46" s="3">
        <v>44865.0</v>
      </c>
      <c r="B46" s="4" t="s">
        <v>36</v>
      </c>
      <c r="C46" s="12"/>
      <c r="D46" s="12"/>
      <c r="H46" s="4" t="s">
        <v>48</v>
      </c>
      <c r="I46" s="4" t="s">
        <v>109</v>
      </c>
      <c r="J46" s="4" t="s">
        <v>18</v>
      </c>
      <c r="K46" s="4">
        <v>50.0</v>
      </c>
      <c r="L46" s="4" t="s">
        <v>19</v>
      </c>
      <c r="M46" s="4" t="s">
        <v>20</v>
      </c>
    </row>
    <row r="47">
      <c r="A47" s="3">
        <v>44865.0</v>
      </c>
      <c r="B47" s="4" t="s">
        <v>36</v>
      </c>
      <c r="C47" s="4">
        <v>1.0</v>
      </c>
      <c r="D47" s="4">
        <v>90.0</v>
      </c>
      <c r="H47" s="4" t="s">
        <v>110</v>
      </c>
      <c r="I47" s="4" t="s">
        <v>111</v>
      </c>
      <c r="J47" s="4" t="s">
        <v>18</v>
      </c>
      <c r="K47" s="4">
        <v>15.0</v>
      </c>
      <c r="L47" s="4" t="s">
        <v>19</v>
      </c>
      <c r="M47" s="4" t="s">
        <v>20</v>
      </c>
      <c r="N47" s="4" t="s">
        <v>112</v>
      </c>
    </row>
    <row r="48">
      <c r="A48" s="3">
        <v>44869.0</v>
      </c>
      <c r="B48" s="4" t="s">
        <v>36</v>
      </c>
      <c r="C48" s="4">
        <v>1.0</v>
      </c>
      <c r="D48" s="10" t="s">
        <v>113</v>
      </c>
      <c r="H48" s="4" t="s">
        <v>37</v>
      </c>
      <c r="I48" s="4" t="s">
        <v>114</v>
      </c>
      <c r="J48" s="4" t="s">
        <v>18</v>
      </c>
      <c r="K48" s="4">
        <v>150.0</v>
      </c>
      <c r="L48" s="4" t="s">
        <v>19</v>
      </c>
      <c r="M48" s="4" t="s">
        <v>20</v>
      </c>
      <c r="N48" s="4" t="s">
        <v>115</v>
      </c>
    </row>
    <row r="49">
      <c r="A49" s="3">
        <v>44869.0</v>
      </c>
      <c r="B49" s="4" t="s">
        <v>36</v>
      </c>
      <c r="C49" s="4">
        <v>1.0</v>
      </c>
      <c r="D49" s="4">
        <v>93.0</v>
      </c>
      <c r="H49" s="4" t="s">
        <v>56</v>
      </c>
      <c r="I49" s="4" t="s">
        <v>116</v>
      </c>
      <c r="J49" s="4" t="s">
        <v>18</v>
      </c>
      <c r="K49" s="13">
        <v>20.0</v>
      </c>
      <c r="L49" s="4" t="s">
        <v>117</v>
      </c>
      <c r="M49" s="4" t="s">
        <v>23</v>
      </c>
    </row>
    <row r="50">
      <c r="A50" s="3">
        <v>44869.0</v>
      </c>
      <c r="B50" s="4" t="s">
        <v>36</v>
      </c>
      <c r="C50" s="4">
        <v>1.0</v>
      </c>
      <c r="D50" s="4">
        <v>92.0</v>
      </c>
      <c r="H50" s="4" t="s">
        <v>58</v>
      </c>
      <c r="I50" s="4" t="s">
        <v>118</v>
      </c>
      <c r="J50" s="4" t="s">
        <v>18</v>
      </c>
      <c r="K50" s="13">
        <v>20.0</v>
      </c>
      <c r="L50" s="4" t="s">
        <v>117</v>
      </c>
      <c r="M50" s="4" t="s">
        <v>23</v>
      </c>
    </row>
    <row r="51">
      <c r="A51" s="3">
        <v>44869.0</v>
      </c>
      <c r="B51" s="4" t="s">
        <v>36</v>
      </c>
      <c r="C51" s="4">
        <v>1.0</v>
      </c>
      <c r="D51" s="4">
        <v>88.0</v>
      </c>
      <c r="H51" s="4" t="s">
        <v>62</v>
      </c>
      <c r="I51" s="4" t="s">
        <v>119</v>
      </c>
      <c r="J51" s="4" t="s">
        <v>18</v>
      </c>
      <c r="K51" s="4">
        <v>6.0</v>
      </c>
      <c r="L51" s="4" t="s">
        <v>120</v>
      </c>
      <c r="M51" s="4" t="s">
        <v>23</v>
      </c>
    </row>
    <row r="52">
      <c r="A52" s="3">
        <v>44869.0</v>
      </c>
      <c r="B52" s="4" t="s">
        <v>36</v>
      </c>
      <c r="C52" s="4">
        <v>1.0</v>
      </c>
      <c r="D52" s="4">
        <v>87.0</v>
      </c>
      <c r="H52" s="4" t="s">
        <v>64</v>
      </c>
      <c r="I52" s="4" t="s">
        <v>121</v>
      </c>
      <c r="J52" s="4" t="s">
        <v>18</v>
      </c>
      <c r="K52" s="13">
        <v>18.0</v>
      </c>
      <c r="L52" s="4" t="s">
        <v>122</v>
      </c>
      <c r="M52" s="4" t="s">
        <v>23</v>
      </c>
    </row>
    <row r="53">
      <c r="A53" s="3">
        <v>44869.0</v>
      </c>
      <c r="B53" s="4" t="s">
        <v>36</v>
      </c>
      <c r="C53" s="4">
        <v>1.0</v>
      </c>
      <c r="D53" s="4">
        <v>86.0</v>
      </c>
      <c r="H53" s="4" t="s">
        <v>73</v>
      </c>
      <c r="I53" s="4" t="s">
        <v>123</v>
      </c>
      <c r="J53" s="4" t="s">
        <v>18</v>
      </c>
      <c r="K53" s="4">
        <v>6.0</v>
      </c>
      <c r="L53" s="4" t="s">
        <v>122</v>
      </c>
      <c r="M53" s="4" t="s">
        <v>23</v>
      </c>
    </row>
    <row r="54">
      <c r="A54" s="3">
        <v>44869.0</v>
      </c>
      <c r="B54" s="4" t="s">
        <v>36</v>
      </c>
      <c r="C54" s="4">
        <v>1.0</v>
      </c>
      <c r="D54" s="4">
        <v>99.0</v>
      </c>
      <c r="H54" s="4" t="s">
        <v>124</v>
      </c>
      <c r="I54" s="4" t="s">
        <v>125</v>
      </c>
      <c r="J54" s="4" t="s">
        <v>18</v>
      </c>
      <c r="K54" s="4">
        <v>60.0</v>
      </c>
      <c r="L54" s="4" t="s">
        <v>19</v>
      </c>
      <c r="M54" s="4" t="s">
        <v>20</v>
      </c>
    </row>
    <row r="55">
      <c r="A55" s="3">
        <v>44875.0</v>
      </c>
      <c r="B55" s="4" t="s">
        <v>36</v>
      </c>
      <c r="C55" s="4">
        <v>1.0</v>
      </c>
      <c r="D55" s="4">
        <v>102.0</v>
      </c>
      <c r="H55" s="4" t="s">
        <v>77</v>
      </c>
      <c r="I55" s="4" t="s">
        <v>126</v>
      </c>
      <c r="J55" s="4" t="s">
        <v>18</v>
      </c>
      <c r="K55" s="4">
        <v>51.0</v>
      </c>
      <c r="L55" s="4" t="s">
        <v>117</v>
      </c>
      <c r="M55" s="4" t="s">
        <v>23</v>
      </c>
    </row>
    <row r="56">
      <c r="A56" s="3">
        <v>44875.0</v>
      </c>
      <c r="B56" s="4" t="s">
        <v>36</v>
      </c>
      <c r="C56" s="4">
        <v>1.0</v>
      </c>
      <c r="D56" s="4">
        <v>101.0</v>
      </c>
      <c r="H56" s="4" t="s">
        <v>81</v>
      </c>
      <c r="I56" s="4" t="s">
        <v>127</v>
      </c>
      <c r="J56" s="4" t="s">
        <v>18</v>
      </c>
      <c r="K56" s="4">
        <v>20.0</v>
      </c>
      <c r="L56" s="4" t="s">
        <v>117</v>
      </c>
      <c r="M56" s="4" t="s">
        <v>23</v>
      </c>
    </row>
    <row r="57">
      <c r="A57" s="3">
        <v>44875.0</v>
      </c>
      <c r="B57" s="4" t="s">
        <v>36</v>
      </c>
      <c r="C57" s="4">
        <v>1.0</v>
      </c>
      <c r="D57" s="4">
        <v>103.0</v>
      </c>
      <c r="H57" s="4" t="s">
        <v>31</v>
      </c>
      <c r="I57" s="4" t="s">
        <v>128</v>
      </c>
      <c r="J57" s="4" t="s">
        <v>18</v>
      </c>
      <c r="K57" s="4">
        <v>14.0</v>
      </c>
      <c r="L57" s="4" t="s">
        <v>117</v>
      </c>
      <c r="M57" s="4" t="s">
        <v>23</v>
      </c>
    </row>
    <row r="58">
      <c r="A58" s="3">
        <v>44875.0</v>
      </c>
      <c r="B58" s="4" t="s">
        <v>15</v>
      </c>
      <c r="C58" s="4">
        <v>1.0</v>
      </c>
      <c r="D58" s="4">
        <v>94.0</v>
      </c>
      <c r="H58" s="4" t="s">
        <v>66</v>
      </c>
      <c r="I58" s="4" t="s">
        <v>129</v>
      </c>
      <c r="J58" s="4" t="s">
        <v>18</v>
      </c>
      <c r="K58" s="4">
        <v>17.0</v>
      </c>
      <c r="L58" s="4" t="s">
        <v>117</v>
      </c>
      <c r="M58" s="4" t="s">
        <v>23</v>
      </c>
    </row>
    <row r="59">
      <c r="A59" s="3">
        <v>44875.0</v>
      </c>
      <c r="B59" s="4" t="s">
        <v>15</v>
      </c>
      <c r="C59" s="4">
        <v>1.0</v>
      </c>
      <c r="D59" s="4">
        <v>100.0</v>
      </c>
      <c r="H59" s="4" t="s">
        <v>68</v>
      </c>
      <c r="I59" s="4" t="s">
        <v>130</v>
      </c>
      <c r="J59" s="4" t="s">
        <v>18</v>
      </c>
      <c r="K59" s="4">
        <v>19.0</v>
      </c>
      <c r="L59" s="4" t="s">
        <v>117</v>
      </c>
      <c r="M59" s="4" t="s">
        <v>23</v>
      </c>
    </row>
    <row r="60">
      <c r="A60" s="3">
        <v>44875.0</v>
      </c>
      <c r="B60" s="4" t="s">
        <v>15</v>
      </c>
      <c r="C60" s="4">
        <v>1.0</v>
      </c>
      <c r="D60" s="4">
        <v>98.0</v>
      </c>
      <c r="H60" s="4" t="s">
        <v>77</v>
      </c>
      <c r="I60" s="4" t="s">
        <v>131</v>
      </c>
      <c r="J60" s="4" t="s">
        <v>18</v>
      </c>
      <c r="K60" s="4">
        <v>22.0</v>
      </c>
      <c r="L60" s="4" t="s">
        <v>117</v>
      </c>
      <c r="M60" s="4" t="s">
        <v>23</v>
      </c>
    </row>
    <row r="61">
      <c r="A61" s="3">
        <v>44875.0</v>
      </c>
      <c r="B61" s="4" t="s">
        <v>15</v>
      </c>
      <c r="C61" s="4">
        <v>1.0</v>
      </c>
      <c r="D61" s="4">
        <v>96.0</v>
      </c>
      <c r="H61" s="4" t="s">
        <v>70</v>
      </c>
      <c r="I61" s="4" t="s">
        <v>132</v>
      </c>
      <c r="J61" s="4" t="s">
        <v>18</v>
      </c>
      <c r="K61" s="4">
        <v>13.0</v>
      </c>
      <c r="L61" s="4" t="s">
        <v>117</v>
      </c>
      <c r="M61" s="4" t="s">
        <v>23</v>
      </c>
    </row>
    <row r="62">
      <c r="A62" s="3">
        <v>44875.0</v>
      </c>
      <c r="B62" s="4" t="s">
        <v>15</v>
      </c>
      <c r="C62" s="4">
        <v>1.0</v>
      </c>
      <c r="D62" s="4">
        <v>97.0</v>
      </c>
      <c r="H62" s="4" t="s">
        <v>79</v>
      </c>
      <c r="I62" s="4" t="s">
        <v>133</v>
      </c>
      <c r="J62" s="4" t="s">
        <v>18</v>
      </c>
      <c r="K62" s="4">
        <v>8.0</v>
      </c>
      <c r="L62" s="4" t="s">
        <v>117</v>
      </c>
      <c r="M62" s="4" t="s">
        <v>23</v>
      </c>
    </row>
    <row r="63">
      <c r="A63" s="3">
        <v>44875.0</v>
      </c>
      <c r="B63" s="4" t="s">
        <v>15</v>
      </c>
      <c r="C63" s="4">
        <v>1.0</v>
      </c>
      <c r="D63" s="4">
        <v>95.0</v>
      </c>
      <c r="H63" s="4" t="s">
        <v>81</v>
      </c>
      <c r="I63" s="4" t="s">
        <v>134</v>
      </c>
      <c r="J63" s="4" t="s">
        <v>18</v>
      </c>
      <c r="K63" s="4">
        <v>15.0</v>
      </c>
      <c r="L63" s="4" t="s">
        <v>117</v>
      </c>
      <c r="M63" s="4" t="s">
        <v>23</v>
      </c>
    </row>
    <row r="64">
      <c r="A64" s="3">
        <v>44875.0</v>
      </c>
      <c r="B64" s="4" t="s">
        <v>15</v>
      </c>
      <c r="C64" s="4">
        <v>1.0</v>
      </c>
      <c r="D64" s="4">
        <v>99.0</v>
      </c>
      <c r="H64" s="4" t="s">
        <v>31</v>
      </c>
      <c r="I64" s="4" t="s">
        <v>135</v>
      </c>
      <c r="J64" s="4" t="s">
        <v>18</v>
      </c>
      <c r="K64" s="4">
        <v>14.0</v>
      </c>
      <c r="L64" s="4" t="s">
        <v>117</v>
      </c>
      <c r="M64" s="4" t="s">
        <v>23</v>
      </c>
    </row>
    <row r="65">
      <c r="A65" s="3">
        <v>44897.0</v>
      </c>
      <c r="B65" s="4" t="s">
        <v>15</v>
      </c>
      <c r="C65" s="4">
        <v>1.0</v>
      </c>
      <c r="D65" s="4">
        <v>108.0</v>
      </c>
      <c r="H65" s="4" t="s">
        <v>99</v>
      </c>
      <c r="I65" s="4" t="s">
        <v>136</v>
      </c>
      <c r="J65" s="4" t="s">
        <v>18</v>
      </c>
      <c r="K65" s="4">
        <v>61.0</v>
      </c>
      <c r="L65" s="4" t="s">
        <v>19</v>
      </c>
      <c r="M65" s="4" t="s">
        <v>20</v>
      </c>
    </row>
    <row r="66">
      <c r="A66" s="3">
        <v>44897.0</v>
      </c>
      <c r="B66" s="4" t="s">
        <v>15</v>
      </c>
      <c r="C66" s="4">
        <v>1.0</v>
      </c>
      <c r="D66" s="4">
        <v>104.0</v>
      </c>
      <c r="H66" s="4" t="s">
        <v>37</v>
      </c>
      <c r="I66" s="4" t="s">
        <v>137</v>
      </c>
      <c r="J66" s="4" t="s">
        <v>18</v>
      </c>
      <c r="K66" s="4">
        <f>56+30</f>
        <v>86</v>
      </c>
      <c r="L66" s="4" t="s">
        <v>19</v>
      </c>
      <c r="M66" s="4" t="s">
        <v>20</v>
      </c>
    </row>
    <row r="67">
      <c r="A67" s="3">
        <v>44897.0</v>
      </c>
      <c r="B67" s="4" t="s">
        <v>15</v>
      </c>
      <c r="C67" s="4">
        <v>1.0</v>
      </c>
      <c r="D67" s="4">
        <v>106.0</v>
      </c>
      <c r="H67" s="4" t="s">
        <v>102</v>
      </c>
      <c r="I67" s="4" t="s">
        <v>138</v>
      </c>
      <c r="J67" s="4" t="s">
        <v>18</v>
      </c>
      <c r="K67" s="4">
        <v>77.0</v>
      </c>
      <c r="L67" s="4" t="s">
        <v>19</v>
      </c>
      <c r="M67" s="4" t="s">
        <v>20</v>
      </c>
    </row>
    <row r="68">
      <c r="A68" s="3">
        <v>44897.0</v>
      </c>
      <c r="B68" s="4" t="s">
        <v>15</v>
      </c>
      <c r="C68" s="4">
        <v>1.0</v>
      </c>
      <c r="D68" s="4">
        <v>105.0</v>
      </c>
      <c r="H68" s="4" t="s">
        <v>104</v>
      </c>
      <c r="I68" s="4" t="s">
        <v>139</v>
      </c>
      <c r="J68" s="4" t="s">
        <v>18</v>
      </c>
      <c r="K68" s="4">
        <v>23.0</v>
      </c>
      <c r="L68" s="4" t="s">
        <v>19</v>
      </c>
      <c r="M68" s="4" t="s">
        <v>20</v>
      </c>
    </row>
    <row r="69">
      <c r="A69" s="3">
        <v>44897.0</v>
      </c>
      <c r="B69" s="4" t="s">
        <v>15</v>
      </c>
      <c r="C69" s="4">
        <v>1.0</v>
      </c>
      <c r="D69" s="4">
        <v>110.0</v>
      </c>
      <c r="H69" s="4" t="s">
        <v>140</v>
      </c>
      <c r="I69" s="4" t="s">
        <v>141</v>
      </c>
      <c r="J69" s="4" t="s">
        <v>18</v>
      </c>
      <c r="K69" s="4">
        <v>43.0</v>
      </c>
      <c r="L69" s="4" t="s">
        <v>19</v>
      </c>
      <c r="M69" s="4" t="s">
        <v>20</v>
      </c>
    </row>
    <row r="70">
      <c r="A70" s="3">
        <v>44897.0</v>
      </c>
      <c r="B70" s="4" t="s">
        <v>15</v>
      </c>
      <c r="C70" s="4">
        <v>1.0</v>
      </c>
      <c r="D70" s="4">
        <v>109.0</v>
      </c>
      <c r="H70" s="4" t="s">
        <v>142</v>
      </c>
      <c r="I70" s="4" t="s">
        <v>143</v>
      </c>
      <c r="J70" s="4" t="s">
        <v>18</v>
      </c>
      <c r="K70" s="4">
        <v>92.0</v>
      </c>
      <c r="L70" s="4" t="s">
        <v>19</v>
      </c>
      <c r="M70" s="4" t="s">
        <v>20</v>
      </c>
    </row>
    <row r="71">
      <c r="A71" s="3">
        <v>44897.0</v>
      </c>
      <c r="B71" s="4" t="s">
        <v>15</v>
      </c>
      <c r="C71" s="4">
        <v>1.0</v>
      </c>
      <c r="D71" s="4">
        <v>107.0</v>
      </c>
      <c r="H71" s="4" t="s">
        <v>106</v>
      </c>
      <c r="I71" s="4" t="s">
        <v>144</v>
      </c>
      <c r="J71" s="4" t="s">
        <v>18</v>
      </c>
      <c r="K71" s="4">
        <v>52.0</v>
      </c>
      <c r="L71" s="4" t="s">
        <v>19</v>
      </c>
      <c r="M71" s="4" t="s">
        <v>20</v>
      </c>
    </row>
    <row r="72">
      <c r="A72" s="3">
        <v>44897.0</v>
      </c>
      <c r="B72" s="4" t="s">
        <v>15</v>
      </c>
      <c r="C72" s="4">
        <v>1.0</v>
      </c>
      <c r="D72" s="4">
        <v>111.0</v>
      </c>
      <c r="H72" s="4" t="s">
        <v>33</v>
      </c>
      <c r="I72" s="4" t="s">
        <v>145</v>
      </c>
      <c r="J72" s="4" t="s">
        <v>18</v>
      </c>
      <c r="K72" s="13">
        <v>85.0</v>
      </c>
      <c r="L72" s="4" t="s">
        <v>19</v>
      </c>
      <c r="M72" s="4" t="s">
        <v>20</v>
      </c>
    </row>
    <row r="73">
      <c r="A73" s="3">
        <v>44928.0</v>
      </c>
      <c r="B73" s="4" t="s">
        <v>36</v>
      </c>
      <c r="C73" s="4">
        <v>1.0</v>
      </c>
      <c r="D73" s="4">
        <v>112.0</v>
      </c>
      <c r="H73" s="4" t="s">
        <v>140</v>
      </c>
      <c r="I73" s="4" t="s">
        <v>146</v>
      </c>
      <c r="J73" s="4" t="s">
        <v>18</v>
      </c>
      <c r="K73" s="4">
        <v>35.0</v>
      </c>
      <c r="L73" s="4" t="s">
        <v>19</v>
      </c>
      <c r="M73" s="4" t="s">
        <v>20</v>
      </c>
    </row>
    <row r="74">
      <c r="A74" s="3">
        <v>44928.0</v>
      </c>
      <c r="B74" s="4" t="s">
        <v>36</v>
      </c>
      <c r="C74" s="4">
        <v>1.0</v>
      </c>
      <c r="D74" s="4">
        <v>113.0</v>
      </c>
      <c r="H74" s="4" t="s">
        <v>142</v>
      </c>
      <c r="I74" s="4" t="s">
        <v>147</v>
      </c>
      <c r="J74" s="4" t="s">
        <v>18</v>
      </c>
      <c r="K74" s="4">
        <v>65.0</v>
      </c>
      <c r="L74" s="4" t="s">
        <v>19</v>
      </c>
      <c r="M74" s="4" t="s">
        <v>20</v>
      </c>
    </row>
    <row r="75">
      <c r="A75" s="3">
        <v>44928.0</v>
      </c>
      <c r="B75" s="4" t="s">
        <v>36</v>
      </c>
      <c r="C75" s="4">
        <v>1.0</v>
      </c>
      <c r="D75" s="4">
        <v>114.0</v>
      </c>
      <c r="H75" s="4" t="s">
        <v>106</v>
      </c>
      <c r="I75" s="4" t="s">
        <v>148</v>
      </c>
      <c r="J75" s="4" t="s">
        <v>18</v>
      </c>
      <c r="K75" s="8">
        <f>94+37</f>
        <v>131</v>
      </c>
      <c r="L75" s="4" t="s">
        <v>19</v>
      </c>
      <c r="M75" s="4" t="s">
        <v>20</v>
      </c>
    </row>
    <row r="76">
      <c r="A76" s="3">
        <v>44928.0</v>
      </c>
      <c r="B76" s="4" t="s">
        <v>36</v>
      </c>
      <c r="C76" s="4">
        <v>1.0</v>
      </c>
      <c r="D76" s="4">
        <v>115.0</v>
      </c>
      <c r="H76" s="4" t="s">
        <v>99</v>
      </c>
      <c r="I76" s="4" t="s">
        <v>149</v>
      </c>
      <c r="J76" s="4" t="s">
        <v>18</v>
      </c>
      <c r="K76" s="8">
        <f>41+13</f>
        <v>54</v>
      </c>
      <c r="L76" s="4" t="s">
        <v>19</v>
      </c>
      <c r="M76" s="4" t="s">
        <v>20</v>
      </c>
    </row>
    <row r="77">
      <c r="A77" s="3">
        <v>44928.0</v>
      </c>
      <c r="B77" s="4" t="s">
        <v>36</v>
      </c>
      <c r="C77" s="4">
        <v>1.0</v>
      </c>
      <c r="D77" s="4">
        <v>116.0</v>
      </c>
      <c r="H77" s="4" t="s">
        <v>104</v>
      </c>
      <c r="I77" s="4" t="s">
        <v>150</v>
      </c>
      <c r="J77" s="4" t="s">
        <v>18</v>
      </c>
      <c r="K77" s="8">
        <f>62+63</f>
        <v>125</v>
      </c>
      <c r="L77" s="4" t="s">
        <v>19</v>
      </c>
      <c r="M77" s="4" t="s">
        <v>20</v>
      </c>
    </row>
    <row r="78">
      <c r="A78" s="3">
        <v>44928.0</v>
      </c>
      <c r="B78" s="4" t="s">
        <v>36</v>
      </c>
      <c r="C78" s="4">
        <v>1.0</v>
      </c>
      <c r="D78" s="4">
        <v>117.0</v>
      </c>
      <c r="H78" s="4" t="s">
        <v>102</v>
      </c>
      <c r="I78" s="4" t="s">
        <v>151</v>
      </c>
      <c r="J78" s="4" t="s">
        <v>18</v>
      </c>
      <c r="K78" s="4">
        <v>63.0</v>
      </c>
      <c r="L78" s="4" t="s">
        <v>19</v>
      </c>
      <c r="M78" s="4" t="s">
        <v>20</v>
      </c>
    </row>
    <row r="79">
      <c r="A79" s="14">
        <v>44938.0</v>
      </c>
      <c r="B79" s="4" t="s">
        <v>55</v>
      </c>
      <c r="C79" s="4">
        <v>1.0</v>
      </c>
      <c r="D79" s="4">
        <v>118.0</v>
      </c>
      <c r="H79" s="4" t="s">
        <v>152</v>
      </c>
      <c r="I79" s="4" t="s">
        <v>153</v>
      </c>
      <c r="J79" s="4" t="s">
        <v>18</v>
      </c>
      <c r="K79" s="4">
        <v>104.0</v>
      </c>
      <c r="L79" s="4" t="s">
        <v>19</v>
      </c>
      <c r="M79" s="4" t="s">
        <v>20</v>
      </c>
    </row>
    <row r="80">
      <c r="A80" s="14">
        <v>44938.0</v>
      </c>
      <c r="B80" s="4" t="s">
        <v>55</v>
      </c>
      <c r="C80" s="4">
        <v>1.0</v>
      </c>
      <c r="D80" s="4">
        <v>119.0</v>
      </c>
      <c r="H80" s="4" t="s">
        <v>154</v>
      </c>
      <c r="I80" s="4" t="s">
        <v>155</v>
      </c>
      <c r="J80" s="4" t="s">
        <v>18</v>
      </c>
      <c r="K80" s="4">
        <v>41.0</v>
      </c>
      <c r="L80" s="4" t="s">
        <v>19</v>
      </c>
      <c r="M80" s="4" t="s">
        <v>20</v>
      </c>
    </row>
    <row r="81">
      <c r="A81" s="14">
        <v>44938.0</v>
      </c>
      <c r="B81" s="4" t="s">
        <v>55</v>
      </c>
      <c r="C81" s="4">
        <v>1.0</v>
      </c>
      <c r="D81" s="4">
        <v>120.0</v>
      </c>
      <c r="H81" s="4" t="s">
        <v>124</v>
      </c>
      <c r="I81" s="4" t="s">
        <v>156</v>
      </c>
      <c r="J81" s="4" t="s">
        <v>18</v>
      </c>
      <c r="K81" s="4">
        <v>79.0</v>
      </c>
      <c r="L81" s="4" t="s">
        <v>19</v>
      </c>
      <c r="M81" s="4" t="s">
        <v>20</v>
      </c>
    </row>
    <row r="82">
      <c r="A82" s="14">
        <v>44938.0</v>
      </c>
      <c r="B82" s="4" t="s">
        <v>55</v>
      </c>
      <c r="C82" s="4">
        <v>1.0</v>
      </c>
      <c r="D82" s="4">
        <v>121.0</v>
      </c>
      <c r="H82" s="4" t="s">
        <v>33</v>
      </c>
      <c r="I82" s="4" t="s">
        <v>157</v>
      </c>
      <c r="J82" s="4" t="s">
        <v>18</v>
      </c>
      <c r="K82" s="4">
        <v>46.0</v>
      </c>
      <c r="L82" s="4" t="s">
        <v>19</v>
      </c>
      <c r="M82" s="4" t="s">
        <v>20</v>
      </c>
    </row>
    <row r="83">
      <c r="A83" s="14">
        <v>44939.0</v>
      </c>
      <c r="B83" s="4" t="s">
        <v>15</v>
      </c>
      <c r="C83" s="4">
        <v>1.0</v>
      </c>
      <c r="D83" s="4">
        <v>122.0</v>
      </c>
      <c r="H83" s="4" t="s">
        <v>142</v>
      </c>
      <c r="I83" s="4" t="s">
        <v>158</v>
      </c>
      <c r="J83" s="4" t="s">
        <v>18</v>
      </c>
      <c r="K83" s="4">
        <v>81.0</v>
      </c>
      <c r="L83" s="4" t="s">
        <v>19</v>
      </c>
      <c r="M83" s="4" t="s">
        <v>20</v>
      </c>
    </row>
    <row r="84">
      <c r="A84" s="14">
        <v>44939.0</v>
      </c>
      <c r="B84" s="4" t="s">
        <v>15</v>
      </c>
      <c r="C84" s="4">
        <v>1.0</v>
      </c>
      <c r="D84" s="4">
        <v>123.0</v>
      </c>
      <c r="H84" s="4" t="s">
        <v>106</v>
      </c>
      <c r="I84" s="4" t="s">
        <v>159</v>
      </c>
      <c r="J84" s="4" t="s">
        <v>18</v>
      </c>
      <c r="K84" s="4">
        <v>42.0</v>
      </c>
      <c r="L84" s="4" t="s">
        <v>19</v>
      </c>
      <c r="M84" s="4" t="s">
        <v>20</v>
      </c>
    </row>
    <row r="85">
      <c r="A85" s="14">
        <v>44939.0</v>
      </c>
      <c r="B85" s="4" t="s">
        <v>15</v>
      </c>
      <c r="C85" s="4">
        <v>1.0</v>
      </c>
      <c r="D85" s="4">
        <v>124.0</v>
      </c>
      <c r="H85" s="4" t="s">
        <v>154</v>
      </c>
      <c r="I85" s="4" t="s">
        <v>160</v>
      </c>
      <c r="J85" s="4" t="s">
        <v>18</v>
      </c>
      <c r="K85" s="4">
        <v>54.0</v>
      </c>
      <c r="L85" s="4" t="s">
        <v>19</v>
      </c>
      <c r="M85" s="4" t="s">
        <v>20</v>
      </c>
    </row>
    <row r="86">
      <c r="A86" s="14">
        <v>44939.0</v>
      </c>
      <c r="B86" s="4" t="s">
        <v>15</v>
      </c>
      <c r="C86" s="4">
        <v>1.0</v>
      </c>
      <c r="D86" s="4">
        <v>125.0</v>
      </c>
      <c r="H86" s="4" t="s">
        <v>33</v>
      </c>
      <c r="I86" s="4" t="s">
        <v>161</v>
      </c>
      <c r="J86" s="4" t="s">
        <v>18</v>
      </c>
      <c r="K86" s="8">
        <f>39+79</f>
        <v>118</v>
      </c>
      <c r="L86" s="4" t="s">
        <v>19</v>
      </c>
      <c r="M86" s="4" t="s">
        <v>20</v>
      </c>
    </row>
    <row r="87">
      <c r="A87" s="14">
        <v>44942.0</v>
      </c>
      <c r="B87" s="4" t="s">
        <v>55</v>
      </c>
      <c r="C87" s="4">
        <v>1.0</v>
      </c>
      <c r="D87" s="4">
        <v>126.0</v>
      </c>
      <c r="H87" s="4" t="s">
        <v>37</v>
      </c>
      <c r="I87" s="4" t="s">
        <v>162</v>
      </c>
      <c r="J87" s="4" t="s">
        <v>18</v>
      </c>
      <c r="K87" s="4">
        <v>93.0</v>
      </c>
      <c r="L87" s="4" t="s">
        <v>19</v>
      </c>
      <c r="M87" s="4" t="s">
        <v>20</v>
      </c>
    </row>
    <row r="88">
      <c r="A88" s="14">
        <v>44942.0</v>
      </c>
      <c r="B88" s="4" t="s">
        <v>55</v>
      </c>
      <c r="C88" s="4">
        <v>1.0</v>
      </c>
      <c r="D88" s="4">
        <v>127.0</v>
      </c>
      <c r="H88" s="4" t="s">
        <v>102</v>
      </c>
      <c r="I88" s="4" t="s">
        <v>163</v>
      </c>
      <c r="J88" s="4" t="s">
        <v>18</v>
      </c>
      <c r="K88" s="4">
        <v>60.0</v>
      </c>
      <c r="L88" s="4" t="s">
        <v>19</v>
      </c>
      <c r="M88" s="4" t="s">
        <v>20</v>
      </c>
    </row>
    <row r="89">
      <c r="A89" s="14">
        <v>44942.0</v>
      </c>
      <c r="B89" s="4" t="s">
        <v>55</v>
      </c>
      <c r="C89" s="4">
        <v>1.0</v>
      </c>
      <c r="D89" s="4">
        <v>130.0</v>
      </c>
      <c r="H89" s="4" t="s">
        <v>164</v>
      </c>
      <c r="I89" s="4" t="s">
        <v>165</v>
      </c>
      <c r="J89" s="4" t="s">
        <v>18</v>
      </c>
      <c r="K89" s="4">
        <v>127.0</v>
      </c>
      <c r="L89" s="4" t="s">
        <v>19</v>
      </c>
      <c r="M89" s="4" t="s">
        <v>20</v>
      </c>
    </row>
    <row r="90">
      <c r="A90" s="14">
        <v>44942.0</v>
      </c>
      <c r="B90" s="4" t="s">
        <v>55</v>
      </c>
      <c r="C90" s="4">
        <v>1.0</v>
      </c>
      <c r="D90" s="4">
        <v>128.0</v>
      </c>
      <c r="H90" s="4" t="s">
        <v>142</v>
      </c>
      <c r="I90" s="4" t="s">
        <v>166</v>
      </c>
      <c r="J90" s="4" t="s">
        <v>18</v>
      </c>
      <c r="K90" s="4">
        <v>91.0</v>
      </c>
      <c r="L90" s="4" t="s">
        <v>19</v>
      </c>
      <c r="M90" s="4" t="s">
        <v>20</v>
      </c>
    </row>
    <row r="91">
      <c r="A91" s="14">
        <v>44942.0</v>
      </c>
      <c r="B91" s="4" t="s">
        <v>55</v>
      </c>
      <c r="C91" s="4">
        <v>1.0</v>
      </c>
      <c r="D91" s="4">
        <v>129.0</v>
      </c>
      <c r="H91" s="4" t="s">
        <v>48</v>
      </c>
      <c r="I91" s="4" t="s">
        <v>167</v>
      </c>
      <c r="J91" s="4" t="s">
        <v>18</v>
      </c>
      <c r="K91" s="8">
        <f>67+54+31</f>
        <v>152</v>
      </c>
      <c r="L91" s="4" t="s">
        <v>19</v>
      </c>
      <c r="M91" s="4" t="s">
        <v>20</v>
      </c>
    </row>
    <row r="92">
      <c r="A92" s="14">
        <v>44960.0</v>
      </c>
      <c r="B92" s="4" t="s">
        <v>15</v>
      </c>
      <c r="C92" s="4">
        <v>1.0</v>
      </c>
      <c r="D92" s="4">
        <v>136.0</v>
      </c>
      <c r="H92" s="4" t="s">
        <v>164</v>
      </c>
      <c r="I92" s="4" t="s">
        <v>168</v>
      </c>
      <c r="J92" s="4" t="s">
        <v>18</v>
      </c>
      <c r="K92" s="4">
        <v>72.0</v>
      </c>
      <c r="L92" s="4" t="s">
        <v>19</v>
      </c>
      <c r="M92" s="4" t="s">
        <v>20</v>
      </c>
      <c r="N92" s="4" t="s">
        <v>169</v>
      </c>
    </row>
    <row r="93">
      <c r="A93" s="14">
        <v>44960.0</v>
      </c>
      <c r="B93" s="4" t="s">
        <v>15</v>
      </c>
      <c r="C93" s="4">
        <v>1.0</v>
      </c>
      <c r="D93" s="4">
        <v>137.0</v>
      </c>
      <c r="H93" s="4" t="s">
        <v>33</v>
      </c>
      <c r="I93" s="4" t="s">
        <v>170</v>
      </c>
      <c r="J93" s="4" t="s">
        <v>18</v>
      </c>
      <c r="K93" s="4">
        <v>56.0</v>
      </c>
      <c r="L93" s="4" t="s">
        <v>19</v>
      </c>
      <c r="M93" s="4" t="s">
        <v>20</v>
      </c>
      <c r="N93" s="4" t="s">
        <v>169</v>
      </c>
    </row>
    <row r="94">
      <c r="A94" s="14">
        <v>44960.0</v>
      </c>
      <c r="B94" s="4" t="s">
        <v>15</v>
      </c>
      <c r="C94" s="4">
        <v>1.0</v>
      </c>
      <c r="D94" s="4">
        <v>132.0</v>
      </c>
      <c r="H94" s="4" t="s">
        <v>37</v>
      </c>
      <c r="I94" s="4" t="s">
        <v>171</v>
      </c>
      <c r="J94" s="4" t="s">
        <v>18</v>
      </c>
      <c r="K94" s="4">
        <v>77.0</v>
      </c>
      <c r="L94" s="4" t="s">
        <v>19</v>
      </c>
      <c r="M94" s="4" t="s">
        <v>20</v>
      </c>
    </row>
    <row r="95">
      <c r="A95" s="14">
        <v>44960.0</v>
      </c>
      <c r="B95" s="4" t="s">
        <v>15</v>
      </c>
      <c r="C95" s="4">
        <v>1.0</v>
      </c>
      <c r="D95" s="4">
        <v>134.0</v>
      </c>
      <c r="H95" s="4" t="s">
        <v>154</v>
      </c>
      <c r="I95" s="4" t="s">
        <v>172</v>
      </c>
      <c r="J95" s="4" t="s">
        <v>18</v>
      </c>
      <c r="K95" s="4">
        <v>77.0</v>
      </c>
      <c r="L95" s="4" t="s">
        <v>19</v>
      </c>
      <c r="M95" s="4" t="s">
        <v>20</v>
      </c>
    </row>
    <row r="96">
      <c r="A96" s="14">
        <v>44960.0</v>
      </c>
      <c r="B96" s="4" t="s">
        <v>15</v>
      </c>
      <c r="C96" s="4">
        <v>1.0</v>
      </c>
      <c r="D96" s="4">
        <v>131.0</v>
      </c>
      <c r="H96" s="4" t="s">
        <v>140</v>
      </c>
      <c r="I96" s="4" t="s">
        <v>173</v>
      </c>
      <c r="J96" s="4" t="s">
        <v>18</v>
      </c>
      <c r="K96" s="4">
        <v>123.0</v>
      </c>
      <c r="L96" s="4" t="s">
        <v>19</v>
      </c>
      <c r="M96" s="4" t="s">
        <v>20</v>
      </c>
    </row>
    <row r="97">
      <c r="A97" s="14">
        <v>44960.0</v>
      </c>
      <c r="B97" s="4" t="s">
        <v>15</v>
      </c>
      <c r="C97" s="4">
        <v>1.0</v>
      </c>
      <c r="D97" s="4">
        <v>135.0</v>
      </c>
      <c r="H97" s="4" t="s">
        <v>48</v>
      </c>
      <c r="I97" s="4" t="s">
        <v>174</v>
      </c>
      <c r="J97" s="4" t="s">
        <v>18</v>
      </c>
      <c r="K97" s="4">
        <v>13.0</v>
      </c>
      <c r="L97" s="4" t="s">
        <v>19</v>
      </c>
      <c r="M97" s="4" t="s">
        <v>20</v>
      </c>
    </row>
    <row r="98">
      <c r="A98" s="14">
        <v>44960.0</v>
      </c>
      <c r="B98" s="4" t="s">
        <v>15</v>
      </c>
      <c r="C98" s="4">
        <v>1.0</v>
      </c>
      <c r="D98" s="4">
        <v>133.0</v>
      </c>
      <c r="H98" s="4" t="s">
        <v>152</v>
      </c>
      <c r="I98" s="4" t="s">
        <v>175</v>
      </c>
      <c r="J98" s="4" t="s">
        <v>18</v>
      </c>
      <c r="K98" s="4">
        <v>35.0</v>
      </c>
      <c r="L98" s="4" t="s">
        <v>19</v>
      </c>
      <c r="M98" s="4" t="s">
        <v>20</v>
      </c>
    </row>
    <row r="99">
      <c r="A99" s="14">
        <v>44972.0</v>
      </c>
      <c r="B99" s="4" t="s">
        <v>15</v>
      </c>
      <c r="C99" s="12"/>
      <c r="D99" s="12"/>
      <c r="H99" s="4" t="s">
        <v>176</v>
      </c>
      <c r="I99" s="4" t="s">
        <v>177</v>
      </c>
      <c r="J99" s="4" t="s">
        <v>18</v>
      </c>
      <c r="K99" s="4">
        <v>34.0</v>
      </c>
      <c r="L99" s="4" t="s">
        <v>19</v>
      </c>
      <c r="M99" s="4" t="s">
        <v>20</v>
      </c>
      <c r="N99" s="4" t="s">
        <v>178</v>
      </c>
    </row>
    <row r="100">
      <c r="A100" s="14">
        <v>44972.0</v>
      </c>
      <c r="B100" s="4" t="s">
        <v>36</v>
      </c>
      <c r="C100" s="4">
        <v>1.0</v>
      </c>
      <c r="D100" s="4">
        <v>138.0</v>
      </c>
      <c r="H100" s="4" t="s">
        <v>33</v>
      </c>
      <c r="I100" s="4" t="s">
        <v>179</v>
      </c>
      <c r="J100" s="4" t="s">
        <v>18</v>
      </c>
      <c r="K100" s="4">
        <v>71.0</v>
      </c>
      <c r="L100" s="4" t="s">
        <v>19</v>
      </c>
      <c r="M100" s="4" t="s">
        <v>20</v>
      </c>
    </row>
    <row r="101">
      <c r="A101" s="14">
        <v>44972.0</v>
      </c>
      <c r="B101" s="4" t="s">
        <v>36</v>
      </c>
      <c r="C101" s="4">
        <v>1.0</v>
      </c>
      <c r="D101" s="4">
        <v>143.0</v>
      </c>
      <c r="H101" s="4" t="s">
        <v>48</v>
      </c>
      <c r="I101" s="4" t="s">
        <v>180</v>
      </c>
      <c r="J101" s="4" t="s">
        <v>18</v>
      </c>
      <c r="K101" s="4">
        <v>9.0</v>
      </c>
      <c r="L101" s="4" t="s">
        <v>19</v>
      </c>
      <c r="M101" s="4" t="s">
        <v>20</v>
      </c>
    </row>
    <row r="102">
      <c r="A102" s="14">
        <v>44972.0</v>
      </c>
      <c r="B102" s="4" t="s">
        <v>36</v>
      </c>
      <c r="C102" s="4">
        <v>1.0</v>
      </c>
      <c r="D102" s="4">
        <v>142.0</v>
      </c>
      <c r="H102" s="4" t="s">
        <v>181</v>
      </c>
      <c r="I102" s="4" t="s">
        <v>182</v>
      </c>
      <c r="J102" s="4" t="s">
        <v>18</v>
      </c>
      <c r="K102" s="4">
        <v>38.0</v>
      </c>
      <c r="L102" s="4" t="s">
        <v>19</v>
      </c>
      <c r="M102" s="4" t="s">
        <v>20</v>
      </c>
    </row>
    <row r="103">
      <c r="A103" s="14">
        <v>44972.0</v>
      </c>
      <c r="B103" s="4" t="s">
        <v>36</v>
      </c>
      <c r="C103" s="4">
        <v>1.0</v>
      </c>
      <c r="D103" s="4">
        <v>139.0</v>
      </c>
      <c r="H103" s="4" t="s">
        <v>97</v>
      </c>
      <c r="I103" s="4" t="s">
        <v>183</v>
      </c>
      <c r="J103" s="4" t="s">
        <v>18</v>
      </c>
      <c r="K103" s="4">
        <v>45.0</v>
      </c>
      <c r="L103" s="4" t="s">
        <v>19</v>
      </c>
      <c r="M103" s="4" t="s">
        <v>20</v>
      </c>
      <c r="N103" s="4" t="s">
        <v>184</v>
      </c>
    </row>
    <row r="104">
      <c r="A104" s="14">
        <v>44972.0</v>
      </c>
      <c r="B104" s="4" t="s">
        <v>36</v>
      </c>
      <c r="C104" s="4">
        <v>1.0</v>
      </c>
      <c r="D104" s="4">
        <v>140.0</v>
      </c>
      <c r="H104" s="4" t="s">
        <v>164</v>
      </c>
      <c r="I104" s="4" t="s">
        <v>185</v>
      </c>
      <c r="J104" s="4" t="s">
        <v>18</v>
      </c>
      <c r="K104" s="4">
        <v>50.0</v>
      </c>
      <c r="L104" s="4" t="s">
        <v>19</v>
      </c>
      <c r="M104" s="4" t="s">
        <v>20</v>
      </c>
    </row>
    <row r="105">
      <c r="A105" s="14">
        <v>44972.0</v>
      </c>
      <c r="B105" s="4" t="s">
        <v>36</v>
      </c>
      <c r="C105" s="4">
        <v>1.0</v>
      </c>
      <c r="D105" s="4">
        <v>141.0</v>
      </c>
      <c r="H105" s="4" t="s">
        <v>164</v>
      </c>
      <c r="I105" s="4" t="s">
        <v>186</v>
      </c>
      <c r="J105" s="4" t="s">
        <v>18</v>
      </c>
      <c r="K105" s="4">
        <v>50.0</v>
      </c>
      <c r="L105" s="4" t="s">
        <v>19</v>
      </c>
      <c r="M105" s="4" t="s">
        <v>20</v>
      </c>
    </row>
    <row r="1003">
      <c r="A1003" s="14">
        <v>44939.0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8" max="8" width="12.63"/>
  </cols>
  <sheetData>
    <row r="1">
      <c r="A1" s="15" t="s">
        <v>187</v>
      </c>
      <c r="B1" s="15" t="s">
        <v>188</v>
      </c>
      <c r="C1" s="15" t="s">
        <v>189</v>
      </c>
      <c r="D1" s="16" t="s">
        <v>190</v>
      </c>
      <c r="E1" s="15" t="s">
        <v>191</v>
      </c>
      <c r="F1" s="15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>
      <c r="A2" s="18" t="s">
        <v>197</v>
      </c>
      <c r="B2" s="18">
        <v>0.65</v>
      </c>
      <c r="C2" s="18">
        <v>0.19</v>
      </c>
      <c r="D2" s="19">
        <f t="shared" ref="D2:D4" si="1">C2/B2</f>
        <v>0.2923076923</v>
      </c>
      <c r="E2" s="20">
        <f t="shared" ref="E2:E4" si="2">B2-C2</f>
        <v>0.46</v>
      </c>
      <c r="F2" s="20">
        <f>SUMIF(outplants!B:B,"Ten Pound Bay",outplants!K:K)</f>
        <v>1478</v>
      </c>
      <c r="G2" s="20">
        <f t="shared" ref="G2:G4" si="3">F2/(C2*4046.86)</f>
        <v>1.922218058</v>
      </c>
      <c r="H2" s="20">
        <f t="shared" ref="H2:H4" si="4">1/G2</f>
        <v>0.520232341</v>
      </c>
      <c r="I2" s="20">
        <f t="shared" ref="I2:I4" si="5">(E2*4046.86)*G2</f>
        <v>3578.315789</v>
      </c>
      <c r="J2" s="20">
        <f t="shared" ref="J2:J5" si="6">F2/D2-F2</f>
        <v>3578.315789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8" t="s">
        <v>198</v>
      </c>
      <c r="B3" s="18">
        <v>0.33</v>
      </c>
      <c r="C3" s="18">
        <v>0.11</v>
      </c>
      <c r="D3" s="19">
        <f t="shared" si="1"/>
        <v>0.3333333333</v>
      </c>
      <c r="E3" s="20">
        <f t="shared" si="2"/>
        <v>0.22</v>
      </c>
      <c r="F3" s="20">
        <f>SUMIF(outplants!B:B,"York Island",outplants!K:K)</f>
        <v>1627</v>
      </c>
      <c r="G3" s="20">
        <f t="shared" si="3"/>
        <v>3.654910002</v>
      </c>
      <c r="H3" s="20">
        <f t="shared" si="4"/>
        <v>0.2736045482</v>
      </c>
      <c r="I3" s="20">
        <f t="shared" si="5"/>
        <v>3254</v>
      </c>
      <c r="J3" s="20">
        <f t="shared" si="6"/>
        <v>3254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8" t="s">
        <v>199</v>
      </c>
      <c r="B4" s="18">
        <v>0.57</v>
      </c>
      <c r="C4" s="18">
        <v>0.1</v>
      </c>
      <c r="D4" s="19">
        <f t="shared" si="1"/>
        <v>0.1754385965</v>
      </c>
      <c r="E4" s="20">
        <f t="shared" si="2"/>
        <v>0.47</v>
      </c>
      <c r="F4" s="20">
        <f>SUMIF(outplants!B:B,"Rickett's",outplants!K:K)</f>
        <v>1199</v>
      </c>
      <c r="G4" s="20">
        <f t="shared" si="3"/>
        <v>2.962790905</v>
      </c>
      <c r="H4" s="20">
        <f t="shared" si="4"/>
        <v>0.3375195997</v>
      </c>
      <c r="I4" s="20">
        <f t="shared" si="5"/>
        <v>5635.3</v>
      </c>
      <c r="J4" s="20">
        <f t="shared" si="6"/>
        <v>5635.3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21" t="s">
        <v>200</v>
      </c>
      <c r="B5" s="22">
        <f t="shared" ref="B5:C5" si="7">SUM(B2:B4)</f>
        <v>1.55</v>
      </c>
      <c r="C5" s="22">
        <f t="shared" si="7"/>
        <v>0.4</v>
      </c>
      <c r="D5" s="23">
        <f>SUM(C2:C4)/SUM(B2:B4)</f>
        <v>0.2580645161</v>
      </c>
      <c r="E5" s="22">
        <f t="shared" ref="E5:F5" si="8">SUM(E2:E4)</f>
        <v>1.15</v>
      </c>
      <c r="F5" s="22">
        <f t="shared" si="8"/>
        <v>4304</v>
      </c>
      <c r="G5" s="22">
        <f t="shared" ref="G5:H5" si="9">AVERAGE(G2:G4)</f>
        <v>2.846639655</v>
      </c>
      <c r="H5" s="22">
        <f t="shared" si="9"/>
        <v>0.3771188296</v>
      </c>
      <c r="I5" s="22">
        <f>SUM(I2:I4)</f>
        <v>12467.61579</v>
      </c>
      <c r="J5" s="22">
        <f t="shared" si="6"/>
        <v>12374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20"/>
      <c r="B7" s="18" t="s">
        <v>201</v>
      </c>
      <c r="C7" s="20">
        <f>F5+J5</f>
        <v>16678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20"/>
      <c r="B8" s="18" t="s">
        <v>202</v>
      </c>
      <c r="C8" s="18">
        <f>D5*C7</f>
        <v>4304</v>
      </c>
      <c r="D8" s="18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7" width="12.63"/>
  </cols>
  <sheetData>
    <row r="1">
      <c r="A1" s="1" t="s">
        <v>0</v>
      </c>
      <c r="B1" s="1" t="s">
        <v>1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>
        <v>44753.0</v>
      </c>
      <c r="B2" s="4" t="s">
        <v>36</v>
      </c>
      <c r="C2" s="4" t="s">
        <v>41</v>
      </c>
      <c r="D2" s="4">
        <v>0.0</v>
      </c>
      <c r="E2" s="4">
        <v>14.0</v>
      </c>
      <c r="F2" s="4">
        <v>13.0</v>
      </c>
      <c r="G2" s="8">
        <f t="shared" ref="G2:G26" si="1">SUM(D2:F2)</f>
        <v>27</v>
      </c>
      <c r="H2" s="8">
        <f>VLOOKUP(C2,outplants!I$2:K$192,3,FALSE)</f>
        <v>25</v>
      </c>
      <c r="I2" s="8">
        <f t="shared" ref="I2:I62" si="2">D2/$H2*100</f>
        <v>0</v>
      </c>
      <c r="J2" s="8">
        <f t="shared" ref="J2:J62" si="3">sum(D2:E2)/H2</f>
        <v>0.56</v>
      </c>
    </row>
    <row r="3">
      <c r="A3" s="3">
        <v>44753.0</v>
      </c>
      <c r="B3" s="4" t="s">
        <v>36</v>
      </c>
      <c r="C3" s="4" t="s">
        <v>46</v>
      </c>
      <c r="D3" s="4">
        <v>5.0</v>
      </c>
      <c r="E3" s="4">
        <v>14.0</v>
      </c>
      <c r="F3" s="4">
        <v>7.0</v>
      </c>
      <c r="G3" s="8">
        <f t="shared" si="1"/>
        <v>26</v>
      </c>
      <c r="H3" s="8">
        <f>VLOOKUP(C3,outplants!I$2:K$192,3,FALSE)</f>
        <v>25</v>
      </c>
      <c r="I3" s="8">
        <f t="shared" si="2"/>
        <v>20</v>
      </c>
      <c r="J3" s="8">
        <f t="shared" si="3"/>
        <v>0.76</v>
      </c>
    </row>
    <row r="4">
      <c r="A4" s="3">
        <v>44753.0</v>
      </c>
      <c r="B4" s="4" t="s">
        <v>15</v>
      </c>
      <c r="C4" s="4" t="s">
        <v>17</v>
      </c>
      <c r="D4" s="4">
        <v>28.0</v>
      </c>
      <c r="E4" s="4">
        <v>2.0</v>
      </c>
      <c r="F4" s="4">
        <v>0.0</v>
      </c>
      <c r="G4" s="8">
        <f t="shared" si="1"/>
        <v>30</v>
      </c>
      <c r="H4" s="8">
        <f>VLOOKUP(C4,outplants!I$2:K$192,3,FALSE)</f>
        <v>30</v>
      </c>
      <c r="I4" s="8">
        <f t="shared" si="2"/>
        <v>93.33333333</v>
      </c>
      <c r="J4" s="8">
        <f t="shared" si="3"/>
        <v>1</v>
      </c>
    </row>
    <row r="5">
      <c r="A5" s="3">
        <v>44753.0</v>
      </c>
      <c r="B5" s="4" t="s">
        <v>15</v>
      </c>
      <c r="C5" s="4" t="s">
        <v>21</v>
      </c>
      <c r="D5" s="4">
        <v>0.0</v>
      </c>
      <c r="E5" s="4">
        <v>11.0</v>
      </c>
      <c r="F5" s="4">
        <v>1.0</v>
      </c>
      <c r="G5" s="8">
        <f t="shared" si="1"/>
        <v>12</v>
      </c>
      <c r="H5" s="8">
        <f>VLOOKUP(C5,outplants!I$2:K$192,3,FALSE)</f>
        <v>12</v>
      </c>
      <c r="I5" s="8">
        <f t="shared" si="2"/>
        <v>0</v>
      </c>
      <c r="J5" s="8">
        <f t="shared" si="3"/>
        <v>0.9166666667</v>
      </c>
    </row>
    <row r="6">
      <c r="A6" s="3">
        <v>44753.0</v>
      </c>
      <c r="B6" s="4" t="s">
        <v>15</v>
      </c>
      <c r="C6" s="4" t="s">
        <v>25</v>
      </c>
      <c r="D6" s="4">
        <v>0.0</v>
      </c>
      <c r="E6" s="4">
        <v>10.0</v>
      </c>
      <c r="F6" s="4">
        <v>1.0</v>
      </c>
      <c r="G6" s="8">
        <f t="shared" si="1"/>
        <v>11</v>
      </c>
      <c r="H6" s="8">
        <f>VLOOKUP(C6,outplants!I$2:K$192,3,FALSE)</f>
        <v>11</v>
      </c>
      <c r="I6" s="8">
        <f t="shared" si="2"/>
        <v>0</v>
      </c>
      <c r="J6" s="8">
        <f t="shared" si="3"/>
        <v>0.9090909091</v>
      </c>
    </row>
    <row r="7">
      <c r="A7" s="3">
        <v>44753.0</v>
      </c>
      <c r="B7" s="4" t="s">
        <v>15</v>
      </c>
      <c r="C7" s="4" t="s">
        <v>51</v>
      </c>
      <c r="D7" s="4">
        <v>0.0</v>
      </c>
      <c r="E7" s="4">
        <v>11.0</v>
      </c>
      <c r="F7" s="4">
        <v>14.0</v>
      </c>
      <c r="G7" s="8">
        <f t="shared" si="1"/>
        <v>25</v>
      </c>
      <c r="H7" s="8">
        <f>VLOOKUP(C7,outplants!I$2:K$192,3,FALSE)</f>
        <v>25</v>
      </c>
      <c r="I7" s="8">
        <f t="shared" si="2"/>
        <v>0</v>
      </c>
      <c r="J7" s="8">
        <f t="shared" si="3"/>
        <v>0.44</v>
      </c>
    </row>
    <row r="8">
      <c r="A8" s="3">
        <v>44753.0</v>
      </c>
      <c r="B8" s="4" t="s">
        <v>15</v>
      </c>
      <c r="C8" s="4" t="s">
        <v>52</v>
      </c>
      <c r="D8" s="4">
        <v>15.0</v>
      </c>
      <c r="E8" s="4">
        <v>8.0</v>
      </c>
      <c r="F8" s="4">
        <v>2.0</v>
      </c>
      <c r="G8" s="8">
        <f t="shared" si="1"/>
        <v>25</v>
      </c>
      <c r="H8" s="8">
        <f>VLOOKUP(C8,outplants!I$2:K$192,3,FALSE)</f>
        <v>25</v>
      </c>
      <c r="I8" s="8">
        <f t="shared" si="2"/>
        <v>60</v>
      </c>
      <c r="J8" s="8">
        <f t="shared" si="3"/>
        <v>0.92</v>
      </c>
    </row>
    <row r="9">
      <c r="A9" s="3">
        <v>44753.0</v>
      </c>
      <c r="B9" s="4" t="s">
        <v>15</v>
      </c>
      <c r="C9" s="4" t="s">
        <v>27</v>
      </c>
      <c r="D9" s="4">
        <v>1.0</v>
      </c>
      <c r="E9" s="4">
        <v>4.0</v>
      </c>
      <c r="F9" s="4">
        <v>0.0</v>
      </c>
      <c r="G9" s="8">
        <f t="shared" si="1"/>
        <v>5</v>
      </c>
      <c r="H9" s="8">
        <f>VLOOKUP(C9,outplants!I$2:K$192,3,FALSE)</f>
        <v>5</v>
      </c>
      <c r="I9" s="8">
        <f t="shared" si="2"/>
        <v>20</v>
      </c>
      <c r="J9" s="8">
        <f t="shared" si="3"/>
        <v>1</v>
      </c>
    </row>
    <row r="10">
      <c r="A10" s="3">
        <v>44753.0</v>
      </c>
      <c r="B10" s="4" t="s">
        <v>15</v>
      </c>
      <c r="C10" s="4" t="s">
        <v>28</v>
      </c>
      <c r="D10" s="4">
        <v>0.0</v>
      </c>
      <c r="E10" s="4">
        <v>16.0</v>
      </c>
      <c r="F10" s="4">
        <v>0.0</v>
      </c>
      <c r="G10" s="8">
        <f t="shared" si="1"/>
        <v>16</v>
      </c>
      <c r="H10" s="8">
        <f>VLOOKUP(C10,outplants!I$2:K$192,3,FALSE)</f>
        <v>16</v>
      </c>
      <c r="I10" s="8">
        <f t="shared" si="2"/>
        <v>0</v>
      </c>
      <c r="J10" s="8">
        <f t="shared" si="3"/>
        <v>1</v>
      </c>
    </row>
    <row r="11">
      <c r="A11" s="3">
        <v>44753.0</v>
      </c>
      <c r="B11" s="4" t="s">
        <v>15</v>
      </c>
      <c r="C11" s="4" t="s">
        <v>30</v>
      </c>
      <c r="D11" s="4">
        <v>0.0</v>
      </c>
      <c r="E11" s="4">
        <v>8.0</v>
      </c>
      <c r="F11" s="4">
        <v>1.0</v>
      </c>
      <c r="G11" s="8">
        <f t="shared" si="1"/>
        <v>9</v>
      </c>
      <c r="H11" s="8">
        <f>VLOOKUP(C11,outplants!I$2:K$192,3,FALSE)</f>
        <v>9</v>
      </c>
      <c r="I11" s="8">
        <f t="shared" si="2"/>
        <v>0</v>
      </c>
      <c r="J11" s="8">
        <f t="shared" si="3"/>
        <v>0.8888888889</v>
      </c>
    </row>
    <row r="12">
      <c r="A12" s="3">
        <v>44753.0</v>
      </c>
      <c r="B12" s="4" t="s">
        <v>15</v>
      </c>
      <c r="C12" s="4" t="s">
        <v>53</v>
      </c>
      <c r="D12" s="4">
        <v>10.0</v>
      </c>
      <c r="E12" s="4">
        <v>12.0</v>
      </c>
      <c r="F12" s="4">
        <v>6.0</v>
      </c>
      <c r="G12" s="8">
        <f t="shared" si="1"/>
        <v>28</v>
      </c>
      <c r="H12" s="8">
        <f>VLOOKUP(C12,outplants!I$2:K$192,3,FALSE)</f>
        <v>28</v>
      </c>
      <c r="I12" s="8">
        <f t="shared" si="2"/>
        <v>35.71428571</v>
      </c>
      <c r="J12" s="8">
        <f t="shared" si="3"/>
        <v>0.7857142857</v>
      </c>
    </row>
    <row r="13">
      <c r="A13" s="3">
        <v>44753.0</v>
      </c>
      <c r="B13" s="4" t="s">
        <v>15</v>
      </c>
      <c r="C13" s="4" t="s">
        <v>34</v>
      </c>
      <c r="D13" s="4">
        <v>5.0</v>
      </c>
      <c r="E13" s="4">
        <v>16.0</v>
      </c>
      <c r="F13" s="4">
        <v>6.0</v>
      </c>
      <c r="G13" s="8">
        <f t="shared" si="1"/>
        <v>27</v>
      </c>
      <c r="H13" s="8">
        <f>VLOOKUP(C13,outplants!I$2:K$192,3,FALSE)</f>
        <v>27</v>
      </c>
      <c r="I13" s="8">
        <f t="shared" si="2"/>
        <v>18.51851852</v>
      </c>
      <c r="J13" s="8">
        <f t="shared" si="3"/>
        <v>0.7777777778</v>
      </c>
    </row>
    <row r="14">
      <c r="A14" s="3">
        <v>44753.0</v>
      </c>
      <c r="B14" s="4" t="s">
        <v>15</v>
      </c>
      <c r="C14" s="4" t="s">
        <v>54</v>
      </c>
      <c r="D14" s="4">
        <v>9.0</v>
      </c>
      <c r="E14" s="4">
        <v>6.0</v>
      </c>
      <c r="F14" s="4">
        <v>13.0</v>
      </c>
      <c r="G14" s="8">
        <f t="shared" si="1"/>
        <v>28</v>
      </c>
      <c r="H14" s="8">
        <f>VLOOKUP(C14,outplants!I$2:K$192,3,FALSE)</f>
        <v>28</v>
      </c>
      <c r="I14" s="8">
        <f t="shared" si="2"/>
        <v>32.14285714</v>
      </c>
      <c r="J14" s="8">
        <f t="shared" si="3"/>
        <v>0.5357142857</v>
      </c>
    </row>
    <row r="15">
      <c r="A15" s="3">
        <v>44809.0</v>
      </c>
      <c r="B15" s="4" t="s">
        <v>36</v>
      </c>
      <c r="C15" s="4" t="s">
        <v>38</v>
      </c>
      <c r="D15" s="4">
        <v>34.0</v>
      </c>
      <c r="E15" s="4">
        <v>0.0</v>
      </c>
      <c r="F15" s="4">
        <v>26.0</v>
      </c>
      <c r="G15" s="8">
        <f t="shared" si="1"/>
        <v>60</v>
      </c>
      <c r="H15" s="8">
        <f>VLOOKUP(C15,outplants!I$2:K$192,3,FALSE)</f>
        <v>60</v>
      </c>
      <c r="I15" s="8">
        <f t="shared" si="2"/>
        <v>56.66666667</v>
      </c>
      <c r="J15" s="8">
        <f t="shared" si="3"/>
        <v>0.5666666667</v>
      </c>
    </row>
    <row r="16">
      <c r="A16" s="3">
        <v>44809.0</v>
      </c>
      <c r="B16" s="4" t="s">
        <v>36</v>
      </c>
      <c r="C16" s="4" t="s">
        <v>41</v>
      </c>
      <c r="D16" s="4">
        <v>6.0</v>
      </c>
      <c r="E16" s="4">
        <v>2.0</v>
      </c>
      <c r="F16" s="4">
        <v>17.0</v>
      </c>
      <c r="G16" s="8">
        <f t="shared" si="1"/>
        <v>25</v>
      </c>
      <c r="H16" s="8">
        <f>VLOOKUP(C16,outplants!I$2:K$192,3,FALSE)</f>
        <v>25</v>
      </c>
      <c r="I16" s="8">
        <f t="shared" si="2"/>
        <v>24</v>
      </c>
      <c r="J16" s="8">
        <f t="shared" si="3"/>
        <v>0.32</v>
      </c>
    </row>
    <row r="17">
      <c r="A17" s="3">
        <v>44809.0</v>
      </c>
      <c r="B17" s="4" t="s">
        <v>36</v>
      </c>
      <c r="C17" s="4" t="s">
        <v>46</v>
      </c>
      <c r="D17" s="4">
        <v>20.0</v>
      </c>
      <c r="E17" s="4">
        <v>0.0</v>
      </c>
      <c r="F17" s="4">
        <v>5.0</v>
      </c>
      <c r="G17" s="8">
        <f t="shared" si="1"/>
        <v>25</v>
      </c>
      <c r="H17" s="8">
        <f>VLOOKUP(C17,outplants!I$2:K$192,3,FALSE)</f>
        <v>25</v>
      </c>
      <c r="I17" s="8">
        <f t="shared" si="2"/>
        <v>80</v>
      </c>
      <c r="J17" s="8">
        <f t="shared" si="3"/>
        <v>0.8</v>
      </c>
    </row>
    <row r="18">
      <c r="A18" s="3">
        <v>44809.0</v>
      </c>
      <c r="B18" s="4" t="s">
        <v>36</v>
      </c>
      <c r="C18" s="4" t="s">
        <v>49</v>
      </c>
      <c r="D18" s="4">
        <v>67.0</v>
      </c>
      <c r="E18" s="4">
        <v>0.0</v>
      </c>
      <c r="F18" s="4">
        <v>13.0</v>
      </c>
      <c r="G18" s="8">
        <f t="shared" si="1"/>
        <v>80</v>
      </c>
      <c r="H18" s="8">
        <f>VLOOKUP(C18,outplants!I$2:K$192,3,FALSE)</f>
        <v>80</v>
      </c>
      <c r="I18" s="8">
        <f t="shared" si="2"/>
        <v>83.75</v>
      </c>
      <c r="J18" s="8">
        <f t="shared" si="3"/>
        <v>0.8375</v>
      </c>
    </row>
    <row r="19">
      <c r="A19" s="3">
        <v>44809.0</v>
      </c>
      <c r="B19" s="4" t="s">
        <v>15</v>
      </c>
      <c r="C19" s="4" t="s">
        <v>17</v>
      </c>
      <c r="D19" s="4">
        <v>30.0</v>
      </c>
      <c r="E19" s="4">
        <v>0.0</v>
      </c>
      <c r="F19" s="4">
        <v>0.0</v>
      </c>
      <c r="G19" s="8">
        <f t="shared" si="1"/>
        <v>30</v>
      </c>
      <c r="H19" s="8">
        <f>VLOOKUP(C19,outplants!I$2:K$192,3,FALSE)</f>
        <v>30</v>
      </c>
      <c r="I19" s="8">
        <f t="shared" si="2"/>
        <v>100</v>
      </c>
      <c r="J19" s="8">
        <f t="shared" si="3"/>
        <v>1</v>
      </c>
    </row>
    <row r="20">
      <c r="A20" s="3">
        <v>44809.0</v>
      </c>
      <c r="B20" s="4" t="s">
        <v>15</v>
      </c>
      <c r="C20" s="4" t="s">
        <v>21</v>
      </c>
      <c r="D20" s="4">
        <v>0.0</v>
      </c>
      <c r="E20" s="4">
        <v>12.0</v>
      </c>
      <c r="F20" s="4">
        <v>0.0</v>
      </c>
      <c r="G20" s="8">
        <f t="shared" si="1"/>
        <v>12</v>
      </c>
      <c r="H20" s="8">
        <f>VLOOKUP(C20,outplants!I$2:K$192,3,FALSE)</f>
        <v>12</v>
      </c>
      <c r="I20" s="8">
        <f t="shared" si="2"/>
        <v>0</v>
      </c>
      <c r="J20" s="8">
        <f t="shared" si="3"/>
        <v>1</v>
      </c>
    </row>
    <row r="21">
      <c r="A21" s="3">
        <v>44809.0</v>
      </c>
      <c r="B21" s="4" t="s">
        <v>15</v>
      </c>
      <c r="C21" s="4" t="s">
        <v>25</v>
      </c>
      <c r="D21" s="4">
        <v>1.0</v>
      </c>
      <c r="E21" s="4">
        <v>8.0</v>
      </c>
      <c r="F21" s="4">
        <v>2.0</v>
      </c>
      <c r="G21" s="8">
        <f t="shared" si="1"/>
        <v>11</v>
      </c>
      <c r="H21" s="8">
        <f>VLOOKUP(C21,outplants!I$2:K$192,3,FALSE)</f>
        <v>11</v>
      </c>
      <c r="I21" s="8">
        <f t="shared" si="2"/>
        <v>9.090909091</v>
      </c>
      <c r="J21" s="8">
        <f t="shared" si="3"/>
        <v>0.8181818182</v>
      </c>
    </row>
    <row r="22">
      <c r="A22" s="3">
        <v>44809.0</v>
      </c>
      <c r="B22" s="4" t="s">
        <v>15</v>
      </c>
      <c r="C22" s="4" t="s">
        <v>51</v>
      </c>
      <c r="D22" s="4">
        <v>10.0</v>
      </c>
      <c r="E22" s="4">
        <v>1.0</v>
      </c>
      <c r="F22" s="4">
        <v>14.0</v>
      </c>
      <c r="G22" s="8">
        <f t="shared" si="1"/>
        <v>25</v>
      </c>
      <c r="H22" s="8">
        <f>VLOOKUP(C22,outplants!I$2:K$192,3,FALSE)</f>
        <v>25</v>
      </c>
      <c r="I22" s="8">
        <f t="shared" si="2"/>
        <v>40</v>
      </c>
      <c r="J22" s="8">
        <f t="shared" si="3"/>
        <v>0.44</v>
      </c>
    </row>
    <row r="23">
      <c r="A23" s="3">
        <v>44809.0</v>
      </c>
      <c r="B23" s="4" t="s">
        <v>15</v>
      </c>
      <c r="C23" s="4" t="s">
        <v>52</v>
      </c>
      <c r="D23" s="4">
        <v>20.0</v>
      </c>
      <c r="E23" s="4">
        <v>0.0</v>
      </c>
      <c r="F23" s="4">
        <v>5.0</v>
      </c>
      <c r="G23" s="8">
        <f t="shared" si="1"/>
        <v>25</v>
      </c>
      <c r="H23" s="8">
        <f>VLOOKUP(C23,outplants!I$2:K$192,3,FALSE)</f>
        <v>25</v>
      </c>
      <c r="I23" s="8">
        <f t="shared" si="2"/>
        <v>80</v>
      </c>
      <c r="J23" s="8">
        <f t="shared" si="3"/>
        <v>0.8</v>
      </c>
    </row>
    <row r="24">
      <c r="A24" s="3">
        <v>44809.0</v>
      </c>
      <c r="B24" s="4" t="s">
        <v>15</v>
      </c>
      <c r="C24" s="4" t="s">
        <v>27</v>
      </c>
      <c r="D24" s="4">
        <v>3.0</v>
      </c>
      <c r="E24" s="4">
        <v>0.0</v>
      </c>
      <c r="F24" s="4">
        <v>2.0</v>
      </c>
      <c r="G24" s="8">
        <f t="shared" si="1"/>
        <v>5</v>
      </c>
      <c r="H24" s="8">
        <f>VLOOKUP(C24,outplants!I$2:K$192,3,FALSE)</f>
        <v>5</v>
      </c>
      <c r="I24" s="8">
        <f t="shared" si="2"/>
        <v>60</v>
      </c>
      <c r="J24" s="8">
        <f t="shared" si="3"/>
        <v>0.6</v>
      </c>
    </row>
    <row r="25">
      <c r="A25" s="3">
        <v>44809.0</v>
      </c>
      <c r="B25" s="4" t="s">
        <v>15</v>
      </c>
      <c r="C25" s="4" t="s">
        <v>28</v>
      </c>
      <c r="D25" s="4">
        <v>12.0</v>
      </c>
      <c r="E25" s="4">
        <v>1.0</v>
      </c>
      <c r="F25" s="4">
        <v>3.0</v>
      </c>
      <c r="G25" s="8">
        <f t="shared" si="1"/>
        <v>16</v>
      </c>
      <c r="H25" s="8">
        <f>VLOOKUP(C25,outplants!I$2:K$192,3,FALSE)</f>
        <v>16</v>
      </c>
      <c r="I25" s="8">
        <f t="shared" si="2"/>
        <v>75</v>
      </c>
      <c r="J25" s="8">
        <f t="shared" si="3"/>
        <v>0.8125</v>
      </c>
    </row>
    <row r="26">
      <c r="A26" s="3">
        <v>44809.0</v>
      </c>
      <c r="B26" s="4" t="s">
        <v>15</v>
      </c>
      <c r="C26" s="4" t="s">
        <v>30</v>
      </c>
      <c r="D26" s="4">
        <v>4.0</v>
      </c>
      <c r="E26" s="4">
        <v>3.0</v>
      </c>
      <c r="F26" s="4">
        <v>2.0</v>
      </c>
      <c r="G26" s="8">
        <f t="shared" si="1"/>
        <v>9</v>
      </c>
      <c r="H26" s="8">
        <f>VLOOKUP(C26,outplants!I$2:K$192,3,FALSE)</f>
        <v>9</v>
      </c>
      <c r="I26" s="8">
        <f t="shared" si="2"/>
        <v>44.44444444</v>
      </c>
      <c r="J26" s="8">
        <f t="shared" si="3"/>
        <v>0.7777777778</v>
      </c>
    </row>
    <row r="27">
      <c r="A27" s="3">
        <v>44809.0</v>
      </c>
      <c r="B27" s="4" t="s">
        <v>15</v>
      </c>
      <c r="C27" s="4" t="s">
        <v>31</v>
      </c>
      <c r="D27" s="4">
        <v>2.0</v>
      </c>
      <c r="E27" s="4">
        <v>0.0</v>
      </c>
      <c r="F27" s="4">
        <v>0.0</v>
      </c>
      <c r="G27" s="4">
        <v>2.0</v>
      </c>
      <c r="H27" s="8">
        <f>VLOOKUP(C27,outplants!I$2:K$192,3,FALSE)</f>
        <v>2</v>
      </c>
      <c r="I27" s="8">
        <f t="shared" si="2"/>
        <v>100</v>
      </c>
      <c r="J27" s="8">
        <f t="shared" si="3"/>
        <v>1</v>
      </c>
    </row>
    <row r="28">
      <c r="A28" s="3">
        <v>44809.0</v>
      </c>
      <c r="B28" s="4" t="s">
        <v>15</v>
      </c>
      <c r="C28" s="4" t="s">
        <v>53</v>
      </c>
      <c r="D28" s="4">
        <v>19.0</v>
      </c>
      <c r="E28" s="4">
        <v>0.0</v>
      </c>
      <c r="F28" s="4">
        <v>7.0</v>
      </c>
      <c r="G28" s="8">
        <f t="shared" ref="G28:G30" si="4">SUM(D28:F28)</f>
        <v>26</v>
      </c>
      <c r="H28" s="8">
        <f>VLOOKUP(C28,outplants!I$2:K$192,3,FALSE)</f>
        <v>28</v>
      </c>
      <c r="I28" s="8">
        <f t="shared" si="2"/>
        <v>67.85714286</v>
      </c>
      <c r="J28" s="8">
        <f t="shared" si="3"/>
        <v>0.6785714286</v>
      </c>
    </row>
    <row r="29">
      <c r="A29" s="3">
        <v>44809.0</v>
      </c>
      <c r="B29" s="4" t="s">
        <v>15</v>
      </c>
      <c r="C29" s="4" t="s">
        <v>34</v>
      </c>
      <c r="D29" s="4">
        <v>19.0</v>
      </c>
      <c r="E29" s="4">
        <v>0.0</v>
      </c>
      <c r="F29" s="4">
        <v>8.0</v>
      </c>
      <c r="G29" s="8">
        <f t="shared" si="4"/>
        <v>27</v>
      </c>
      <c r="H29" s="8">
        <f>VLOOKUP(C29,outplants!I$2:K$192,3,FALSE)</f>
        <v>27</v>
      </c>
      <c r="I29" s="8">
        <f t="shared" si="2"/>
        <v>70.37037037</v>
      </c>
      <c r="J29" s="8">
        <f t="shared" si="3"/>
        <v>0.7037037037</v>
      </c>
    </row>
    <row r="30">
      <c r="A30" s="3">
        <v>44809.0</v>
      </c>
      <c r="B30" s="4" t="s">
        <v>15</v>
      </c>
      <c r="C30" s="4" t="s">
        <v>54</v>
      </c>
      <c r="D30" s="4">
        <v>15.0</v>
      </c>
      <c r="E30" s="4">
        <v>0.0</v>
      </c>
      <c r="F30" s="4">
        <v>13.0</v>
      </c>
      <c r="G30" s="8">
        <f t="shared" si="4"/>
        <v>28</v>
      </c>
      <c r="H30" s="8">
        <f>VLOOKUP(C30,outplants!I$2:K$192,3,FALSE)</f>
        <v>28</v>
      </c>
      <c r="I30" s="8">
        <f t="shared" si="2"/>
        <v>53.57142857</v>
      </c>
      <c r="J30" s="8">
        <f t="shared" si="3"/>
        <v>0.5357142857</v>
      </c>
    </row>
    <row r="31">
      <c r="A31" s="24">
        <v>44902.0</v>
      </c>
      <c r="B31" s="4" t="s">
        <v>55</v>
      </c>
      <c r="C31" s="4" t="s">
        <v>100</v>
      </c>
      <c r="D31" s="4">
        <v>23.0</v>
      </c>
      <c r="E31" s="4">
        <v>0.0</v>
      </c>
      <c r="H31" s="8">
        <f>VLOOKUP(C31, outplants!$I$2:$K$192, 3, FALSE)</f>
        <v>24</v>
      </c>
      <c r="I31" s="8">
        <f t="shared" si="2"/>
        <v>95.83333333</v>
      </c>
      <c r="J31" s="8">
        <f t="shared" si="3"/>
        <v>0.9583333333</v>
      </c>
    </row>
    <row r="32">
      <c r="A32" s="24">
        <v>44902.0</v>
      </c>
      <c r="B32" s="4" t="s">
        <v>55</v>
      </c>
      <c r="C32" s="4" t="s">
        <v>101</v>
      </c>
      <c r="D32" s="4">
        <v>22.0</v>
      </c>
      <c r="E32" s="4">
        <v>0.0</v>
      </c>
      <c r="H32" s="8">
        <f>VLOOKUP(C32, outplants!$I$2:$K$192, 3, FALSE)</f>
        <v>25</v>
      </c>
      <c r="I32" s="8">
        <f t="shared" si="2"/>
        <v>88</v>
      </c>
      <c r="J32" s="8">
        <f t="shared" si="3"/>
        <v>0.88</v>
      </c>
    </row>
    <row r="33">
      <c r="A33" s="24">
        <v>44902.0</v>
      </c>
      <c r="B33" s="4" t="s">
        <v>55</v>
      </c>
      <c r="C33" s="4" t="s">
        <v>103</v>
      </c>
      <c r="D33" s="4">
        <v>27.0</v>
      </c>
      <c r="E33" s="4">
        <v>0.0</v>
      </c>
      <c r="H33" s="8">
        <f>VLOOKUP(C33, outplants!$I$2:$K$192, 3, FALSE)</f>
        <v>30</v>
      </c>
      <c r="I33" s="8">
        <f t="shared" si="2"/>
        <v>90</v>
      </c>
      <c r="J33" s="8">
        <f t="shared" si="3"/>
        <v>0.9</v>
      </c>
    </row>
    <row r="34">
      <c r="A34" s="24">
        <v>44902.0</v>
      </c>
      <c r="B34" s="4" t="s">
        <v>55</v>
      </c>
      <c r="C34" s="4" t="s">
        <v>105</v>
      </c>
      <c r="D34" s="4">
        <v>17.0</v>
      </c>
      <c r="E34" s="4">
        <v>0.0</v>
      </c>
      <c r="H34" s="8">
        <f>VLOOKUP(C34, outplants!$I$2:$K$192, 3, FALSE)</f>
        <v>18</v>
      </c>
      <c r="I34" s="8">
        <f t="shared" si="2"/>
        <v>94.44444444</v>
      </c>
      <c r="J34" s="8">
        <f t="shared" si="3"/>
        <v>0.9444444444</v>
      </c>
    </row>
    <row r="35">
      <c r="A35" s="24">
        <v>44902.0</v>
      </c>
      <c r="B35" s="4" t="s">
        <v>55</v>
      </c>
      <c r="C35" s="4" t="s">
        <v>107</v>
      </c>
      <c r="D35" s="4">
        <v>52.0</v>
      </c>
      <c r="E35" s="4">
        <v>12.0</v>
      </c>
      <c r="H35" s="8">
        <f>VLOOKUP(C35, outplants!$I$2:$K$192, 3, FALSE)</f>
        <v>70</v>
      </c>
      <c r="I35" s="8">
        <f t="shared" si="2"/>
        <v>74.28571429</v>
      </c>
      <c r="J35" s="8">
        <f t="shared" si="3"/>
        <v>0.9142857143</v>
      </c>
    </row>
    <row r="36">
      <c r="A36" s="24">
        <v>44902.0</v>
      </c>
      <c r="B36" s="4" t="s">
        <v>55</v>
      </c>
      <c r="C36" s="4" t="s">
        <v>57</v>
      </c>
      <c r="D36" s="4">
        <v>9.0</v>
      </c>
      <c r="E36" s="4">
        <v>0.0</v>
      </c>
      <c r="H36" s="8">
        <f>VLOOKUP(C36,outplants!I$2:K$26,3,FALSE)</f>
        <v>12</v>
      </c>
      <c r="I36" s="8">
        <f t="shared" si="2"/>
        <v>75</v>
      </c>
      <c r="J36" s="8">
        <f t="shared" si="3"/>
        <v>0.75</v>
      </c>
    </row>
    <row r="37">
      <c r="A37" s="24">
        <v>44902.0</v>
      </c>
      <c r="B37" s="4" t="s">
        <v>55</v>
      </c>
      <c r="C37" s="4" t="s">
        <v>59</v>
      </c>
      <c r="D37" s="4">
        <v>3.0</v>
      </c>
      <c r="E37" s="4">
        <v>2.0</v>
      </c>
      <c r="H37" s="8">
        <f>VLOOKUP(C37,outplants!I$2:K$26,3,FALSE)</f>
        <v>10</v>
      </c>
      <c r="I37" s="8">
        <f t="shared" si="2"/>
        <v>30</v>
      </c>
      <c r="J37" s="8">
        <f t="shared" si="3"/>
        <v>0.5</v>
      </c>
    </row>
    <row r="38">
      <c r="A38" s="24">
        <v>44902.0</v>
      </c>
      <c r="B38" s="4" t="s">
        <v>55</v>
      </c>
      <c r="C38" s="4" t="s">
        <v>61</v>
      </c>
      <c r="D38" s="4">
        <v>11.0</v>
      </c>
      <c r="E38" s="4">
        <v>0.0</v>
      </c>
      <c r="H38" s="8">
        <f>VLOOKUP(C38,outplants!I$2:K$26,3,FALSE)</f>
        <v>15</v>
      </c>
      <c r="I38" s="8">
        <f t="shared" si="2"/>
        <v>73.33333333</v>
      </c>
      <c r="J38" s="8">
        <f t="shared" si="3"/>
        <v>0.7333333333</v>
      </c>
    </row>
    <row r="39">
      <c r="A39" s="24">
        <v>44902.0</v>
      </c>
      <c r="B39" s="4" t="s">
        <v>55</v>
      </c>
      <c r="C39" s="4" t="s">
        <v>63</v>
      </c>
      <c r="D39" s="4">
        <v>9.0</v>
      </c>
      <c r="E39" s="4">
        <v>0.0</v>
      </c>
      <c r="H39" s="8">
        <f>VLOOKUP(C39,outplants!I$2:K$26,3,FALSE)</f>
        <v>14</v>
      </c>
      <c r="I39" s="8">
        <f t="shared" si="2"/>
        <v>64.28571429</v>
      </c>
      <c r="J39" s="8">
        <f t="shared" si="3"/>
        <v>0.6428571429</v>
      </c>
    </row>
    <row r="40">
      <c r="A40" s="24">
        <v>44902.0</v>
      </c>
      <c r="B40" s="4" t="s">
        <v>55</v>
      </c>
      <c r="C40" s="4" t="s">
        <v>65</v>
      </c>
      <c r="D40" s="4">
        <v>14.0</v>
      </c>
      <c r="E40" s="4">
        <v>0.0</v>
      </c>
      <c r="H40" s="8">
        <f>VLOOKUP(C40,outplants!I$2:K$26,3,FALSE)</f>
        <v>16</v>
      </c>
      <c r="I40" s="8">
        <f t="shared" si="2"/>
        <v>87.5</v>
      </c>
      <c r="J40" s="8">
        <f t="shared" si="3"/>
        <v>0.875</v>
      </c>
    </row>
    <row r="41">
      <c r="A41" s="24">
        <v>44902.0</v>
      </c>
      <c r="B41" s="4" t="s">
        <v>55</v>
      </c>
      <c r="C41" s="4" t="s">
        <v>67</v>
      </c>
      <c r="D41" s="4">
        <v>8.0</v>
      </c>
      <c r="E41" s="4">
        <v>0.0</v>
      </c>
      <c r="H41" s="8">
        <f>VLOOKUP(C41,outplants!I$2:K$26,3,FALSE)</f>
        <v>15</v>
      </c>
      <c r="I41" s="8">
        <f t="shared" si="2"/>
        <v>53.33333333</v>
      </c>
      <c r="J41" s="8">
        <f t="shared" si="3"/>
        <v>0.5333333333</v>
      </c>
    </row>
    <row r="42">
      <c r="A42" s="24">
        <v>44902.0</v>
      </c>
      <c r="B42" s="4" t="s">
        <v>55</v>
      </c>
      <c r="C42" s="4" t="s">
        <v>69</v>
      </c>
      <c r="D42" s="4">
        <v>13.0</v>
      </c>
      <c r="E42" s="4">
        <v>0.0</v>
      </c>
      <c r="H42" s="8">
        <f>VLOOKUP(C42,outplants!I$2:K$26,3,FALSE)</f>
        <v>15</v>
      </c>
      <c r="I42" s="8">
        <f t="shared" si="2"/>
        <v>86.66666667</v>
      </c>
      <c r="J42" s="8">
        <f t="shared" si="3"/>
        <v>0.8666666667</v>
      </c>
    </row>
    <row r="43">
      <c r="A43" s="24">
        <v>44902.0</v>
      </c>
      <c r="B43" s="4" t="s">
        <v>55</v>
      </c>
      <c r="C43" s="4" t="s">
        <v>75</v>
      </c>
      <c r="D43" s="4">
        <v>7.0</v>
      </c>
      <c r="E43" s="4">
        <v>2.0</v>
      </c>
      <c r="H43" s="8">
        <f>VLOOKUP(C43, outplants!$I$2:$K$192, 3, FALSE)</f>
        <v>16</v>
      </c>
      <c r="I43" s="8">
        <f t="shared" si="2"/>
        <v>43.75</v>
      </c>
      <c r="J43" s="8">
        <f t="shared" si="3"/>
        <v>0.5625</v>
      </c>
    </row>
    <row r="44">
      <c r="A44" s="24">
        <v>44902.0</v>
      </c>
      <c r="B44" s="4" t="s">
        <v>55</v>
      </c>
      <c r="C44" s="4" t="s">
        <v>76</v>
      </c>
      <c r="D44" s="4">
        <v>14.0</v>
      </c>
      <c r="E44" s="4">
        <v>0.0</v>
      </c>
      <c r="H44" s="8">
        <f>VLOOKUP(C44, outplants!$I$2:$K$192, 3, FALSE)</f>
        <v>32</v>
      </c>
      <c r="I44" s="8">
        <f t="shared" si="2"/>
        <v>43.75</v>
      </c>
      <c r="J44" s="8">
        <f t="shared" si="3"/>
        <v>0.4375</v>
      </c>
    </row>
    <row r="45">
      <c r="A45" s="24">
        <v>44902.0</v>
      </c>
      <c r="B45" s="4" t="s">
        <v>55</v>
      </c>
      <c r="C45" s="4" t="s">
        <v>78</v>
      </c>
      <c r="D45" s="4">
        <v>11.0</v>
      </c>
      <c r="E45" s="4">
        <v>0.0</v>
      </c>
      <c r="H45" s="8">
        <f>VLOOKUP(C45, outplants!$I$2:$K$192, 3, FALSE)</f>
        <v>16</v>
      </c>
      <c r="I45" s="8">
        <f t="shared" si="2"/>
        <v>68.75</v>
      </c>
      <c r="J45" s="8">
        <f t="shared" si="3"/>
        <v>0.6875</v>
      </c>
    </row>
    <row r="46">
      <c r="A46" s="24">
        <v>44902.0</v>
      </c>
      <c r="B46" s="4" t="s">
        <v>55</v>
      </c>
      <c r="C46" s="4" t="s">
        <v>71</v>
      </c>
      <c r="D46" s="4">
        <v>14.0</v>
      </c>
      <c r="E46" s="4">
        <v>0.0</v>
      </c>
      <c r="H46" s="8">
        <f>VLOOKUP(C46, outplants!$I$2:$K$192, 3, FALSE)</f>
        <v>16</v>
      </c>
      <c r="I46" s="8">
        <f t="shared" si="2"/>
        <v>87.5</v>
      </c>
      <c r="J46" s="8">
        <f t="shared" si="3"/>
        <v>0.875</v>
      </c>
    </row>
    <row r="47">
      <c r="A47" s="24">
        <v>44902.0</v>
      </c>
      <c r="B47" s="4" t="s">
        <v>55</v>
      </c>
      <c r="C47" s="4" t="s">
        <v>80</v>
      </c>
      <c r="D47" s="4">
        <v>8.0</v>
      </c>
      <c r="E47" s="4">
        <v>0.0</v>
      </c>
      <c r="H47" s="8">
        <f>VLOOKUP(C47, outplants!$I$2:$K$192, 3, FALSE)</f>
        <v>8</v>
      </c>
      <c r="I47" s="8">
        <f t="shared" si="2"/>
        <v>100</v>
      </c>
      <c r="J47" s="8">
        <f t="shared" si="3"/>
        <v>1</v>
      </c>
    </row>
    <row r="48">
      <c r="A48" s="24">
        <v>44902.0</v>
      </c>
      <c r="B48" s="4" t="s">
        <v>55</v>
      </c>
      <c r="C48" s="4" t="s">
        <v>82</v>
      </c>
      <c r="D48" s="4">
        <v>10.0</v>
      </c>
      <c r="E48" s="4">
        <v>0.0</v>
      </c>
      <c r="H48" s="8">
        <f>VLOOKUP(C48, outplants!$I$2:$K$192, 3, FALSE)</f>
        <v>13</v>
      </c>
      <c r="I48" s="8">
        <f t="shared" si="2"/>
        <v>76.92307692</v>
      </c>
      <c r="J48" s="8">
        <f t="shared" si="3"/>
        <v>0.7692307692</v>
      </c>
    </row>
    <row r="49">
      <c r="A49" s="24">
        <v>44902.0</v>
      </c>
      <c r="B49" s="4" t="s">
        <v>55</v>
      </c>
      <c r="C49" s="4" t="s">
        <v>72</v>
      </c>
      <c r="D49" s="4">
        <v>7.0</v>
      </c>
      <c r="E49" s="4">
        <v>0.0</v>
      </c>
      <c r="H49" s="8">
        <f>VLOOKUP(C49, outplants!$I$2:$K$192, 3, FALSE)</f>
        <v>15</v>
      </c>
      <c r="I49" s="8">
        <f t="shared" si="2"/>
        <v>46.66666667</v>
      </c>
      <c r="J49" s="8">
        <f t="shared" si="3"/>
        <v>0.4666666667</v>
      </c>
    </row>
    <row r="50">
      <c r="A50" s="24">
        <v>44902.0</v>
      </c>
      <c r="B50" s="4" t="s">
        <v>55</v>
      </c>
      <c r="C50" s="4" t="s">
        <v>74</v>
      </c>
      <c r="D50" s="4">
        <v>10.0</v>
      </c>
      <c r="E50" s="4">
        <v>0.0</v>
      </c>
      <c r="H50" s="8">
        <f>VLOOKUP(C50, outplants!$I$2:$K$192, 3, FALSE)</f>
        <v>26</v>
      </c>
      <c r="I50" s="8">
        <f t="shared" si="2"/>
        <v>38.46153846</v>
      </c>
      <c r="J50" s="8">
        <f t="shared" si="3"/>
        <v>0.3846153846</v>
      </c>
    </row>
    <row r="51">
      <c r="A51" s="3">
        <v>44907.0</v>
      </c>
      <c r="B51" s="4" t="s">
        <v>36</v>
      </c>
      <c r="C51" s="4" t="s">
        <v>38</v>
      </c>
      <c r="D51" s="4">
        <v>38.0</v>
      </c>
      <c r="H51" s="8">
        <f>VLOOKUP(C51, outplants!$I$2:$K$192, 3, FALSE)</f>
        <v>60</v>
      </c>
      <c r="I51" s="8">
        <f t="shared" si="2"/>
        <v>63.33333333</v>
      </c>
      <c r="J51" s="8">
        <f t="shared" si="3"/>
        <v>0.6333333333</v>
      </c>
    </row>
    <row r="52">
      <c r="A52" s="3">
        <v>44907.0</v>
      </c>
      <c r="B52" s="4" t="s">
        <v>36</v>
      </c>
      <c r="C52" s="4" t="s">
        <v>114</v>
      </c>
      <c r="D52" s="4">
        <v>84.0</v>
      </c>
      <c r="H52" s="8">
        <f>VLOOKUP(C52, outplants!$I$2:$K$192, 3, FALSE)</f>
        <v>150</v>
      </c>
      <c r="I52" s="8">
        <f t="shared" si="2"/>
        <v>56</v>
      </c>
      <c r="J52" s="8">
        <f t="shared" si="3"/>
        <v>0.56</v>
      </c>
    </row>
    <row r="53">
      <c r="A53" s="3">
        <v>44907.0</v>
      </c>
      <c r="B53" s="4" t="s">
        <v>36</v>
      </c>
      <c r="C53" s="4" t="s">
        <v>108</v>
      </c>
      <c r="D53" s="4">
        <v>14.0</v>
      </c>
      <c r="H53" s="8">
        <f>VLOOKUP(C53, outplants!$I$2:$K$192, 3, FALSE)</f>
        <v>15</v>
      </c>
      <c r="I53" s="8">
        <f t="shared" si="2"/>
        <v>93.33333333</v>
      </c>
      <c r="J53" s="8">
        <f t="shared" si="3"/>
        <v>0.9333333333</v>
      </c>
    </row>
    <row r="54">
      <c r="A54" s="3">
        <v>44907.0</v>
      </c>
      <c r="B54" s="4" t="s">
        <v>36</v>
      </c>
      <c r="C54" s="4" t="s">
        <v>84</v>
      </c>
      <c r="D54" s="4">
        <v>28.0</v>
      </c>
      <c r="H54" s="8">
        <f>VLOOKUP(C54, outplants!$I$2:$K$192, 3, FALSE)</f>
        <v>30</v>
      </c>
      <c r="I54" s="8">
        <f t="shared" si="2"/>
        <v>93.33333333</v>
      </c>
      <c r="J54" s="8">
        <f t="shared" si="3"/>
        <v>0.9333333333</v>
      </c>
    </row>
    <row r="55">
      <c r="A55" s="3">
        <v>44907.0</v>
      </c>
      <c r="B55" s="4" t="s">
        <v>36</v>
      </c>
      <c r="C55" s="4" t="s">
        <v>116</v>
      </c>
      <c r="D55" s="4">
        <v>3.0</v>
      </c>
      <c r="E55" s="4">
        <v>4.0</v>
      </c>
      <c r="H55" s="8">
        <f>VLOOKUP(C55, outplants!$I$2:$K$192, 3, FALSE)</f>
        <v>20</v>
      </c>
      <c r="I55" s="8">
        <f t="shared" si="2"/>
        <v>15</v>
      </c>
      <c r="J55" s="8">
        <f t="shared" si="3"/>
        <v>0.35</v>
      </c>
    </row>
    <row r="56">
      <c r="A56" s="3">
        <v>44907.0</v>
      </c>
      <c r="B56" s="4" t="s">
        <v>36</v>
      </c>
      <c r="C56" s="4" t="s">
        <v>118</v>
      </c>
      <c r="D56" s="4">
        <v>7.0</v>
      </c>
      <c r="E56" s="4">
        <v>3.0</v>
      </c>
      <c r="H56" s="8">
        <f>VLOOKUP(C56, outplants!$I$2:$K$192, 3, FALSE)</f>
        <v>20</v>
      </c>
      <c r="I56" s="8">
        <f t="shared" si="2"/>
        <v>35</v>
      </c>
      <c r="J56" s="8">
        <f t="shared" si="3"/>
        <v>0.5</v>
      </c>
    </row>
    <row r="57">
      <c r="A57" s="3">
        <v>44907.0</v>
      </c>
      <c r="B57" s="4" t="s">
        <v>36</v>
      </c>
      <c r="C57" s="4" t="s">
        <v>119</v>
      </c>
      <c r="D57" s="4">
        <v>5.0</v>
      </c>
      <c r="H57" s="8">
        <f>VLOOKUP(C57, outplants!$I$2:$K$192, 3, FALSE)</f>
        <v>6</v>
      </c>
      <c r="I57" s="8">
        <f t="shared" si="2"/>
        <v>83.33333333</v>
      </c>
      <c r="J57" s="8">
        <f t="shared" si="3"/>
        <v>0.8333333333</v>
      </c>
    </row>
    <row r="58">
      <c r="A58" s="3">
        <v>44907.0</v>
      </c>
      <c r="B58" s="4" t="s">
        <v>36</v>
      </c>
      <c r="C58" s="4" t="s">
        <v>121</v>
      </c>
      <c r="D58" s="4">
        <v>14.0</v>
      </c>
      <c r="H58" s="8">
        <f>VLOOKUP(C58, outplants!$I$2:$K$192, 3, FALSE)</f>
        <v>18</v>
      </c>
      <c r="I58" s="8">
        <f t="shared" si="2"/>
        <v>77.77777778</v>
      </c>
      <c r="J58" s="8">
        <f t="shared" si="3"/>
        <v>0.7777777778</v>
      </c>
    </row>
    <row r="59">
      <c r="A59" s="3">
        <v>44907.0</v>
      </c>
      <c r="B59" s="4" t="s">
        <v>36</v>
      </c>
      <c r="C59" s="4" t="s">
        <v>41</v>
      </c>
      <c r="D59" s="4">
        <v>8.0</v>
      </c>
      <c r="H59" s="8">
        <f>VLOOKUP(C59, outplants!$I$2:$K$192, 3, FALSE)</f>
        <v>25</v>
      </c>
      <c r="I59" s="8">
        <f t="shared" si="2"/>
        <v>32</v>
      </c>
      <c r="J59" s="8">
        <f t="shared" si="3"/>
        <v>0.32</v>
      </c>
    </row>
    <row r="60">
      <c r="A60" s="3">
        <v>44907.0</v>
      </c>
      <c r="B60" s="4" t="s">
        <v>36</v>
      </c>
      <c r="C60" s="4" t="s">
        <v>46</v>
      </c>
      <c r="D60" s="4">
        <v>14.0</v>
      </c>
      <c r="H60" s="8">
        <f>VLOOKUP(C60, outplants!$I$2:$K$192, 3, FALSE)</f>
        <v>25</v>
      </c>
      <c r="I60" s="8">
        <f t="shared" si="2"/>
        <v>56</v>
      </c>
      <c r="J60" s="8">
        <f t="shared" si="3"/>
        <v>0.56</v>
      </c>
    </row>
    <row r="61">
      <c r="A61" s="3">
        <v>44907.0</v>
      </c>
      <c r="B61" s="4" t="s">
        <v>36</v>
      </c>
      <c r="C61" s="4" t="s">
        <v>126</v>
      </c>
      <c r="D61" s="4">
        <v>30.0</v>
      </c>
      <c r="E61" s="4">
        <v>1.0</v>
      </c>
      <c r="H61" s="8">
        <f>VLOOKUP(C61, outplants!$I$2:$K$192, 3, FALSE)</f>
        <v>51</v>
      </c>
      <c r="I61" s="8">
        <f t="shared" si="2"/>
        <v>58.82352941</v>
      </c>
      <c r="J61" s="8">
        <f t="shared" si="3"/>
        <v>0.6078431373</v>
      </c>
    </row>
    <row r="62">
      <c r="A62" s="3">
        <v>44907.0</v>
      </c>
      <c r="B62" s="4" t="s">
        <v>36</v>
      </c>
      <c r="C62" s="4" t="s">
        <v>127</v>
      </c>
      <c r="D62" s="4">
        <v>19.0</v>
      </c>
      <c r="H62" s="8">
        <f>VLOOKUP(C62, outplants!$I$2:$K$192, 3, FALSE)</f>
        <v>20</v>
      </c>
      <c r="I62" s="8">
        <f t="shared" si="2"/>
        <v>95</v>
      </c>
      <c r="J62" s="8">
        <f t="shared" si="3"/>
        <v>0.95</v>
      </c>
    </row>
    <row r="63">
      <c r="A63" s="3">
        <v>44907.0</v>
      </c>
      <c r="B63" s="4" t="s">
        <v>36</v>
      </c>
      <c r="C63" s="1" t="s">
        <v>128</v>
      </c>
      <c r="D63" s="4"/>
    </row>
    <row r="64">
      <c r="A64" s="3">
        <v>44907.0</v>
      </c>
      <c r="B64" s="4" t="s">
        <v>36</v>
      </c>
      <c r="C64" s="4" t="s">
        <v>86</v>
      </c>
      <c r="D64" s="4">
        <v>3.0</v>
      </c>
      <c r="H64" s="8">
        <f>VLOOKUP(C64, outplants!$I$2:$K$192, 3, FALSE)</f>
        <v>7</v>
      </c>
      <c r="I64" s="8">
        <f t="shared" ref="I64:I73" si="5">D64/$H64*100</f>
        <v>42.85714286</v>
      </c>
      <c r="J64" s="8">
        <f t="shared" ref="J64:J73" si="6">sum(D64:E64)/H64</f>
        <v>0.4285714286</v>
      </c>
    </row>
    <row r="65">
      <c r="A65" s="3">
        <v>44907.0</v>
      </c>
      <c r="B65" s="4" t="s">
        <v>36</v>
      </c>
      <c r="C65" s="4" t="s">
        <v>88</v>
      </c>
      <c r="D65" s="4">
        <v>5.0</v>
      </c>
      <c r="H65" s="8">
        <f>VLOOKUP(C65, outplants!$I$2:$K$192, 3, FALSE)</f>
        <v>9</v>
      </c>
      <c r="I65" s="8">
        <f t="shared" si="5"/>
        <v>55.55555556</v>
      </c>
      <c r="J65" s="8">
        <f t="shared" si="6"/>
        <v>0.5555555556</v>
      </c>
    </row>
    <row r="66">
      <c r="A66" s="3">
        <v>44907.0</v>
      </c>
      <c r="B66" s="4" t="s">
        <v>36</v>
      </c>
      <c r="C66" s="1" t="s">
        <v>74</v>
      </c>
      <c r="D66" s="1"/>
      <c r="E66" s="1"/>
      <c r="H66" s="8">
        <f>VLOOKUP(C66, outplants!$I$2:$K$192, 3, FALSE)</f>
        <v>26</v>
      </c>
      <c r="I66" s="8">
        <f t="shared" si="5"/>
        <v>0</v>
      </c>
      <c r="J66" s="8">
        <f t="shared" si="6"/>
        <v>0</v>
      </c>
    </row>
    <row r="67">
      <c r="A67" s="3">
        <v>44907.0</v>
      </c>
      <c r="B67" s="4" t="s">
        <v>36</v>
      </c>
      <c r="C67" s="1" t="s">
        <v>90</v>
      </c>
      <c r="D67" s="1">
        <v>23.0</v>
      </c>
      <c r="E67" s="1">
        <v>2.0</v>
      </c>
      <c r="H67" s="8">
        <f>VLOOKUP(C67, outplants!$I$2:$K$192, 3, FALSE)</f>
        <v>11</v>
      </c>
      <c r="I67" s="8">
        <f t="shared" si="5"/>
        <v>209.0909091</v>
      </c>
      <c r="J67" s="8">
        <f t="shared" si="6"/>
        <v>2.272727273</v>
      </c>
    </row>
    <row r="68">
      <c r="A68" s="3">
        <v>44907.0</v>
      </c>
      <c r="B68" s="4" t="s">
        <v>36</v>
      </c>
      <c r="C68" s="1" t="s">
        <v>93</v>
      </c>
      <c r="D68" s="4"/>
      <c r="H68" s="8">
        <f>VLOOKUP(C68, outplants!$I$2:$K$192, 3, FALSE)</f>
        <v>19</v>
      </c>
      <c r="I68" s="8">
        <f t="shared" si="5"/>
        <v>0</v>
      </c>
      <c r="J68" s="8">
        <f t="shared" si="6"/>
        <v>0</v>
      </c>
    </row>
    <row r="69">
      <c r="A69" s="3">
        <v>44907.0</v>
      </c>
      <c r="B69" s="4" t="s">
        <v>36</v>
      </c>
      <c r="C69" s="4" t="s">
        <v>96</v>
      </c>
      <c r="D69" s="4">
        <v>5.0</v>
      </c>
      <c r="H69" s="8">
        <f>VLOOKUP(C69, outplants!$I$2:$K$192, 3, FALSE)</f>
        <v>12</v>
      </c>
      <c r="I69" s="8">
        <f t="shared" si="5"/>
        <v>41.66666667</v>
      </c>
      <c r="J69" s="8">
        <f t="shared" si="6"/>
        <v>0.4166666667</v>
      </c>
    </row>
    <row r="70">
      <c r="A70" s="3">
        <v>44907.0</v>
      </c>
      <c r="B70" s="4" t="s">
        <v>36</v>
      </c>
      <c r="C70" s="4" t="s">
        <v>125</v>
      </c>
      <c r="D70" s="4">
        <v>50.0</v>
      </c>
      <c r="H70" s="8">
        <f>VLOOKUP(C70, outplants!$I$2:$K$192, 3, FALSE)</f>
        <v>60</v>
      </c>
      <c r="I70" s="8">
        <f t="shared" si="5"/>
        <v>83.33333333</v>
      </c>
      <c r="J70" s="8">
        <f t="shared" si="6"/>
        <v>0.8333333333</v>
      </c>
    </row>
    <row r="71">
      <c r="A71" s="3">
        <v>44907.0</v>
      </c>
      <c r="B71" s="4" t="s">
        <v>36</v>
      </c>
      <c r="C71" s="4" t="s">
        <v>49</v>
      </c>
      <c r="D71" s="8">
        <f>80*0.8</f>
        <v>64</v>
      </c>
      <c r="H71" s="8">
        <f>VLOOKUP(C71, outplants!$I$2:$K$192, 3, FALSE)</f>
        <v>80</v>
      </c>
      <c r="I71" s="8">
        <f t="shared" si="5"/>
        <v>80</v>
      </c>
      <c r="J71" s="8">
        <f t="shared" si="6"/>
        <v>0.8</v>
      </c>
    </row>
    <row r="72">
      <c r="A72" s="3">
        <v>44907.0</v>
      </c>
      <c r="B72" s="4" t="s">
        <v>36</v>
      </c>
      <c r="C72" s="1" t="s">
        <v>109</v>
      </c>
      <c r="H72" s="8">
        <f>VLOOKUP(C72, outplants!$I$2:$K$192, 3, FALSE)</f>
        <v>50</v>
      </c>
      <c r="I72" s="8">
        <f t="shared" si="5"/>
        <v>0</v>
      </c>
      <c r="J72" s="8">
        <f t="shared" si="6"/>
        <v>0</v>
      </c>
    </row>
    <row r="73">
      <c r="A73" s="3">
        <v>44907.0</v>
      </c>
      <c r="B73" s="4" t="s">
        <v>36</v>
      </c>
      <c r="C73" s="4" t="s">
        <v>98</v>
      </c>
      <c r="D73" s="4">
        <v>13.0</v>
      </c>
      <c r="H73" s="8">
        <f>VLOOKUP(C73, outplants!$I$2:$K$192, 3, FALSE)</f>
        <v>19</v>
      </c>
      <c r="I73" s="8">
        <f t="shared" si="5"/>
        <v>68.42105263</v>
      </c>
      <c r="J73" s="8">
        <f t="shared" si="6"/>
        <v>0.6842105263</v>
      </c>
    </row>
    <row r="74">
      <c r="A74" s="3">
        <v>44907.0</v>
      </c>
      <c r="B74" s="4" t="s">
        <v>36</v>
      </c>
      <c r="C74" s="1" t="s">
        <v>111</v>
      </c>
    </row>
    <row r="75">
      <c r="A75" s="3">
        <v>44907.0</v>
      </c>
      <c r="B75" s="4" t="s">
        <v>15</v>
      </c>
      <c r="C75" s="4" t="s">
        <v>136</v>
      </c>
      <c r="D75" s="4">
        <v>59.0</v>
      </c>
      <c r="E75" s="4">
        <v>1.0</v>
      </c>
      <c r="H75" s="8">
        <f>VLOOKUP(C75, outplants!$I$2:$K$192, 3, FALSE)</f>
        <v>61</v>
      </c>
      <c r="I75" s="8">
        <f t="shared" ref="I75:I100" si="7">D75/$H75*100</f>
        <v>96.72131148</v>
      </c>
      <c r="J75" s="8">
        <f t="shared" ref="J75:J100" si="8">sum(D75:E75)/H75</f>
        <v>0.9836065574</v>
      </c>
    </row>
    <row r="76">
      <c r="A76" s="3">
        <v>44907.0</v>
      </c>
      <c r="B76" s="4" t="s">
        <v>15</v>
      </c>
      <c r="C76" s="4" t="s">
        <v>137</v>
      </c>
      <c r="D76" s="4">
        <v>85.0</v>
      </c>
      <c r="E76" s="4">
        <v>1.0</v>
      </c>
      <c r="H76" s="8">
        <f>VLOOKUP(C76, outplants!$I$2:$K$192, 3, FALSE)</f>
        <v>86</v>
      </c>
      <c r="I76" s="8">
        <f t="shared" si="7"/>
        <v>98.8372093</v>
      </c>
      <c r="J76" s="8">
        <f t="shared" si="8"/>
        <v>1</v>
      </c>
    </row>
    <row r="77">
      <c r="A77" s="3">
        <v>44907.0</v>
      </c>
      <c r="B77" s="4" t="s">
        <v>15</v>
      </c>
      <c r="C77" s="1" t="s">
        <v>138</v>
      </c>
      <c r="D77" s="4"/>
      <c r="E77" s="4"/>
      <c r="H77" s="8">
        <f>VLOOKUP(C77, outplants!$I$2:$K$192, 3, FALSE)</f>
        <v>77</v>
      </c>
      <c r="I77" s="8">
        <f t="shared" si="7"/>
        <v>0</v>
      </c>
      <c r="J77" s="8">
        <f t="shared" si="8"/>
        <v>0</v>
      </c>
    </row>
    <row r="78">
      <c r="A78" s="3">
        <v>44907.0</v>
      </c>
      <c r="B78" s="4" t="s">
        <v>15</v>
      </c>
      <c r="C78" s="4" t="s">
        <v>17</v>
      </c>
      <c r="D78" s="4">
        <v>30.0</v>
      </c>
      <c r="H78" s="8">
        <f>VLOOKUP(C78, outplants!$I$2:$K$192, 3, FALSE)</f>
        <v>30</v>
      </c>
      <c r="I78" s="8">
        <f t="shared" si="7"/>
        <v>100</v>
      </c>
      <c r="J78" s="8">
        <f t="shared" si="8"/>
        <v>1</v>
      </c>
    </row>
    <row r="79">
      <c r="A79" s="3">
        <v>44907.0</v>
      </c>
      <c r="B79" s="4" t="s">
        <v>15</v>
      </c>
      <c r="C79" s="4" t="s">
        <v>139</v>
      </c>
      <c r="D79" s="4">
        <v>23.0</v>
      </c>
      <c r="H79" s="8">
        <f>VLOOKUP(C79, outplants!$I$2:$K$192, 3, FALSE)</f>
        <v>23</v>
      </c>
      <c r="I79" s="8">
        <f t="shared" si="7"/>
        <v>100</v>
      </c>
      <c r="J79" s="8">
        <f t="shared" si="8"/>
        <v>1</v>
      </c>
    </row>
    <row r="80">
      <c r="A80" s="3">
        <v>44907.0</v>
      </c>
      <c r="B80" s="4" t="s">
        <v>15</v>
      </c>
      <c r="C80" s="4" t="s">
        <v>141</v>
      </c>
      <c r="D80" s="4">
        <v>42.0</v>
      </c>
      <c r="E80" s="4">
        <v>1.0</v>
      </c>
      <c r="H80" s="8">
        <f>VLOOKUP(C80, outplants!$I$2:$K$192, 3, FALSE)</f>
        <v>43</v>
      </c>
      <c r="I80" s="8">
        <f t="shared" si="7"/>
        <v>97.6744186</v>
      </c>
      <c r="J80" s="8">
        <f t="shared" si="8"/>
        <v>1</v>
      </c>
    </row>
    <row r="81">
      <c r="A81" s="3">
        <v>44907.0</v>
      </c>
      <c r="B81" s="4" t="s">
        <v>15</v>
      </c>
      <c r="C81" s="4" t="s">
        <v>143</v>
      </c>
      <c r="D81" s="4">
        <v>90.0</v>
      </c>
      <c r="E81" s="4">
        <v>1.0</v>
      </c>
      <c r="H81" s="8">
        <f>VLOOKUP(C81, outplants!$I$2:$K$192, 3, FALSE)</f>
        <v>92</v>
      </c>
      <c r="I81" s="8">
        <f t="shared" si="7"/>
        <v>97.82608696</v>
      </c>
      <c r="J81" s="8">
        <f t="shared" si="8"/>
        <v>0.9891304348</v>
      </c>
    </row>
    <row r="82">
      <c r="A82" s="3">
        <v>44907.0</v>
      </c>
      <c r="B82" s="4" t="s">
        <v>15</v>
      </c>
      <c r="C82" s="4" t="s">
        <v>144</v>
      </c>
      <c r="D82" s="4">
        <v>50.0</v>
      </c>
      <c r="E82" s="4">
        <v>1.0</v>
      </c>
      <c r="H82" s="8">
        <f>VLOOKUP(C82, outplants!$I$2:$K$192, 3, FALSE)</f>
        <v>52</v>
      </c>
      <c r="I82" s="8">
        <f t="shared" si="7"/>
        <v>96.15384615</v>
      </c>
      <c r="J82" s="8">
        <f t="shared" si="8"/>
        <v>0.9807692308</v>
      </c>
    </row>
    <row r="83">
      <c r="A83" s="3">
        <v>44907.0</v>
      </c>
      <c r="B83" s="4" t="s">
        <v>15</v>
      </c>
      <c r="C83" s="4" t="s">
        <v>21</v>
      </c>
      <c r="D83" s="4">
        <v>12.0</v>
      </c>
      <c r="H83" s="8">
        <f>VLOOKUP(C83, outplants!$I$2:$K$192, 3, FALSE)</f>
        <v>12</v>
      </c>
      <c r="I83" s="8">
        <f t="shared" si="7"/>
        <v>100</v>
      </c>
      <c r="J83" s="8">
        <f t="shared" si="8"/>
        <v>1</v>
      </c>
    </row>
    <row r="84">
      <c r="A84" s="3">
        <v>44907.0</v>
      </c>
      <c r="B84" s="4" t="s">
        <v>15</v>
      </c>
      <c r="C84" s="4" t="s">
        <v>25</v>
      </c>
      <c r="D84" s="4">
        <v>9.0</v>
      </c>
      <c r="H84" s="8">
        <f>VLOOKUP(C84, outplants!$I$2:$K$192, 3, FALSE)</f>
        <v>11</v>
      </c>
      <c r="I84" s="8">
        <f t="shared" si="7"/>
        <v>81.81818182</v>
      </c>
      <c r="J84" s="8">
        <f t="shared" si="8"/>
        <v>0.8181818182</v>
      </c>
    </row>
    <row r="85">
      <c r="A85" s="3">
        <v>44907.0</v>
      </c>
      <c r="B85" s="4" t="s">
        <v>15</v>
      </c>
      <c r="C85" s="4" t="s">
        <v>129</v>
      </c>
      <c r="D85" s="4">
        <v>12.0</v>
      </c>
      <c r="H85" s="8">
        <f>VLOOKUP(C85, outplants!$I$2:$K$192, 3, FALSE)</f>
        <v>17</v>
      </c>
      <c r="I85" s="8">
        <f t="shared" si="7"/>
        <v>70.58823529</v>
      </c>
      <c r="J85" s="8">
        <f t="shared" si="8"/>
        <v>0.7058823529</v>
      </c>
    </row>
    <row r="86">
      <c r="A86" s="3">
        <v>44907.0</v>
      </c>
      <c r="B86" s="4" t="s">
        <v>15</v>
      </c>
      <c r="C86" s="4" t="s">
        <v>130</v>
      </c>
      <c r="D86" s="4">
        <v>16.0</v>
      </c>
      <c r="H86" s="8">
        <f>VLOOKUP(C86, outplants!$I$2:$K$192, 3, FALSE)</f>
        <v>19</v>
      </c>
      <c r="I86" s="8">
        <f t="shared" si="7"/>
        <v>84.21052632</v>
      </c>
      <c r="J86" s="8">
        <f t="shared" si="8"/>
        <v>0.8421052632</v>
      </c>
    </row>
    <row r="87">
      <c r="A87" s="3">
        <v>44907.0</v>
      </c>
      <c r="B87" s="4" t="s">
        <v>15</v>
      </c>
      <c r="C87" s="4" t="s">
        <v>51</v>
      </c>
      <c r="D87" s="4">
        <v>11.0</v>
      </c>
      <c r="H87" s="8">
        <f>VLOOKUP(C87, outplants!$I$2:$K$192, 3, FALSE)</f>
        <v>25</v>
      </c>
      <c r="I87" s="8">
        <f t="shared" si="7"/>
        <v>44</v>
      </c>
      <c r="J87" s="8">
        <f t="shared" si="8"/>
        <v>0.44</v>
      </c>
    </row>
    <row r="88">
      <c r="A88" s="3">
        <v>44907.0</v>
      </c>
      <c r="B88" s="4" t="s">
        <v>15</v>
      </c>
      <c r="C88" s="4" t="s">
        <v>52</v>
      </c>
      <c r="D88" s="4">
        <v>18.0</v>
      </c>
      <c r="H88" s="8">
        <f>VLOOKUP(C88, outplants!$I$2:$K$192, 3, FALSE)</f>
        <v>25</v>
      </c>
      <c r="I88" s="8">
        <f t="shared" si="7"/>
        <v>72</v>
      </c>
      <c r="J88" s="8">
        <f t="shared" si="8"/>
        <v>0.72</v>
      </c>
    </row>
    <row r="89">
      <c r="A89" s="3">
        <v>44907.0</v>
      </c>
      <c r="B89" s="4" t="s">
        <v>15</v>
      </c>
      <c r="C89" s="4" t="s">
        <v>131</v>
      </c>
      <c r="D89" s="4">
        <v>21.0</v>
      </c>
      <c r="H89" s="8">
        <f>VLOOKUP(C89, outplants!$I$2:$K$192, 3, FALSE)</f>
        <v>22</v>
      </c>
      <c r="I89" s="8">
        <f t="shared" si="7"/>
        <v>95.45454545</v>
      </c>
      <c r="J89" s="8">
        <f t="shared" si="8"/>
        <v>0.9545454545</v>
      </c>
    </row>
    <row r="90">
      <c r="A90" s="3">
        <v>44907.0</v>
      </c>
      <c r="B90" s="4" t="s">
        <v>15</v>
      </c>
      <c r="C90" s="4" t="s">
        <v>132</v>
      </c>
      <c r="D90" s="4">
        <v>13.0</v>
      </c>
      <c r="H90" s="8">
        <f>VLOOKUP(C90, outplants!$I$2:$K$192, 3, FALSE)</f>
        <v>13</v>
      </c>
      <c r="I90" s="8">
        <f t="shared" si="7"/>
        <v>100</v>
      </c>
      <c r="J90" s="8">
        <f t="shared" si="8"/>
        <v>1</v>
      </c>
    </row>
    <row r="91">
      <c r="A91" s="3">
        <v>44907.0</v>
      </c>
      <c r="B91" s="4" t="s">
        <v>15</v>
      </c>
      <c r="C91" s="4" t="s">
        <v>133</v>
      </c>
      <c r="D91" s="4">
        <v>8.0</v>
      </c>
      <c r="H91" s="8">
        <f>VLOOKUP(C91, outplants!$I$2:$K$192, 3, FALSE)</f>
        <v>8</v>
      </c>
      <c r="I91" s="8">
        <f t="shared" si="7"/>
        <v>100</v>
      </c>
      <c r="J91" s="8">
        <f t="shared" si="8"/>
        <v>1</v>
      </c>
    </row>
    <row r="92">
      <c r="A92" s="3">
        <v>44907.0</v>
      </c>
      <c r="B92" s="4" t="s">
        <v>15</v>
      </c>
      <c r="C92" s="4" t="s">
        <v>134</v>
      </c>
      <c r="D92" s="4">
        <v>13.0</v>
      </c>
      <c r="H92" s="8">
        <f>VLOOKUP(C92, outplants!$I$2:$K$192, 3, FALSE)</f>
        <v>15</v>
      </c>
      <c r="I92" s="8">
        <f t="shared" si="7"/>
        <v>86.66666667</v>
      </c>
      <c r="J92" s="8">
        <f t="shared" si="8"/>
        <v>0.8666666667</v>
      </c>
    </row>
    <row r="93">
      <c r="A93" s="3">
        <v>44907.0</v>
      </c>
      <c r="B93" s="4" t="s">
        <v>15</v>
      </c>
      <c r="C93" s="1" t="s">
        <v>27</v>
      </c>
      <c r="H93" s="8">
        <f>VLOOKUP(C93, outplants!$I$2:$K$192, 3, FALSE)</f>
        <v>5</v>
      </c>
      <c r="I93" s="8">
        <f t="shared" si="7"/>
        <v>0</v>
      </c>
      <c r="J93" s="8">
        <f t="shared" si="8"/>
        <v>0</v>
      </c>
    </row>
    <row r="94">
      <c r="A94" s="3">
        <v>44907.0</v>
      </c>
      <c r="B94" s="4" t="s">
        <v>15</v>
      </c>
      <c r="C94" s="4" t="s">
        <v>28</v>
      </c>
      <c r="D94" s="4">
        <v>16.0</v>
      </c>
      <c r="H94" s="8">
        <f>VLOOKUP(C94, outplants!$I$2:$K$192, 3, FALSE)</f>
        <v>16</v>
      </c>
      <c r="I94" s="8">
        <f t="shared" si="7"/>
        <v>100</v>
      </c>
      <c r="J94" s="8">
        <f t="shared" si="8"/>
        <v>1</v>
      </c>
    </row>
    <row r="95">
      <c r="A95" s="3">
        <v>44907.0</v>
      </c>
      <c r="B95" s="4" t="s">
        <v>15</v>
      </c>
      <c r="C95" s="4" t="s">
        <v>30</v>
      </c>
      <c r="D95" s="4">
        <v>7.0</v>
      </c>
      <c r="H95" s="8">
        <f>VLOOKUP(C95, outplants!$I$2:$K$192, 3, FALSE)</f>
        <v>9</v>
      </c>
      <c r="I95" s="8">
        <f t="shared" si="7"/>
        <v>77.77777778</v>
      </c>
      <c r="J95" s="8">
        <f t="shared" si="8"/>
        <v>0.7777777778</v>
      </c>
    </row>
    <row r="96">
      <c r="A96" s="3">
        <v>44907.0</v>
      </c>
      <c r="B96" s="4" t="s">
        <v>15</v>
      </c>
      <c r="C96" s="4" t="s">
        <v>31</v>
      </c>
      <c r="D96" s="4">
        <v>2.0</v>
      </c>
      <c r="H96" s="8">
        <f>VLOOKUP(C96, outplants!$I$2:$K$192, 3, FALSE)</f>
        <v>2</v>
      </c>
      <c r="I96" s="8">
        <f t="shared" si="7"/>
        <v>100</v>
      </c>
      <c r="J96" s="8">
        <f t="shared" si="8"/>
        <v>1</v>
      </c>
    </row>
    <row r="97">
      <c r="A97" s="3">
        <v>44907.0</v>
      </c>
      <c r="B97" s="4" t="s">
        <v>15</v>
      </c>
      <c r="C97" s="4" t="s">
        <v>53</v>
      </c>
      <c r="D97" s="4">
        <v>20.0</v>
      </c>
      <c r="H97" s="8">
        <f>VLOOKUP(C97, outplants!$I$2:$K$192, 3, FALSE)</f>
        <v>28</v>
      </c>
      <c r="I97" s="8">
        <f t="shared" si="7"/>
        <v>71.42857143</v>
      </c>
      <c r="J97" s="8">
        <f t="shared" si="8"/>
        <v>0.7142857143</v>
      </c>
    </row>
    <row r="98">
      <c r="A98" s="3">
        <v>44907.0</v>
      </c>
      <c r="B98" s="4" t="s">
        <v>15</v>
      </c>
      <c r="C98" s="4" t="s">
        <v>34</v>
      </c>
      <c r="D98" s="4">
        <v>18.0</v>
      </c>
      <c r="H98" s="8">
        <f>VLOOKUP(C98, outplants!$I$2:$K$192, 3, FALSE)</f>
        <v>27</v>
      </c>
      <c r="I98" s="8">
        <f t="shared" si="7"/>
        <v>66.66666667</v>
      </c>
      <c r="J98" s="8">
        <f t="shared" si="8"/>
        <v>0.6666666667</v>
      </c>
    </row>
    <row r="99">
      <c r="A99" s="3">
        <v>44907.0</v>
      </c>
      <c r="B99" s="4" t="s">
        <v>15</v>
      </c>
      <c r="C99" s="4" t="s">
        <v>54</v>
      </c>
      <c r="D99" s="4">
        <v>23.0</v>
      </c>
      <c r="E99" s="4">
        <v>0.0</v>
      </c>
      <c r="H99" s="8">
        <f>VLOOKUP(C99, outplants!$I$2:$K$192, 3, FALSE)</f>
        <v>28</v>
      </c>
      <c r="I99" s="8">
        <f t="shared" si="7"/>
        <v>82.14285714</v>
      </c>
      <c r="J99" s="8">
        <f t="shared" si="8"/>
        <v>0.8214285714</v>
      </c>
    </row>
    <row r="100">
      <c r="A100" s="3">
        <v>44907.0</v>
      </c>
      <c r="B100" s="4" t="s">
        <v>15</v>
      </c>
      <c r="C100" s="4" t="s">
        <v>145</v>
      </c>
      <c r="D100" s="4">
        <v>80.0</v>
      </c>
      <c r="E100" s="4">
        <v>2.0</v>
      </c>
      <c r="H100" s="8">
        <f>VLOOKUP(C100, outplants!$I$2:$K$192, 3, FALSE)</f>
        <v>85</v>
      </c>
      <c r="I100" s="8">
        <f t="shared" si="7"/>
        <v>94.11764706</v>
      </c>
      <c r="J100" s="8">
        <f t="shared" si="8"/>
        <v>0.9647058824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211</v>
      </c>
    </row>
    <row r="2">
      <c r="A2" s="1" t="s">
        <v>212</v>
      </c>
      <c r="B2" s="1" t="s">
        <v>213</v>
      </c>
      <c r="C2" s="1" t="s">
        <v>214</v>
      </c>
      <c r="D2" s="1" t="s">
        <v>215</v>
      </c>
    </row>
    <row r="3">
      <c r="A3" s="4" t="s">
        <v>216</v>
      </c>
      <c r="B3" s="4" t="s">
        <v>217</v>
      </c>
      <c r="C3" s="4">
        <v>14.0</v>
      </c>
      <c r="D3" s="4" t="s">
        <v>218</v>
      </c>
    </row>
    <row r="4">
      <c r="A4" s="4" t="s">
        <v>219</v>
      </c>
      <c r="B4" s="4" t="s">
        <v>220</v>
      </c>
      <c r="C4" s="4">
        <v>45.0</v>
      </c>
      <c r="D4" s="4" t="s">
        <v>221</v>
      </c>
    </row>
    <row r="5">
      <c r="A5" s="4" t="s">
        <v>222</v>
      </c>
      <c r="B5" s="4" t="s">
        <v>223</v>
      </c>
      <c r="C5" s="4">
        <v>26.0</v>
      </c>
      <c r="D5" s="4" t="s">
        <v>224</v>
      </c>
    </row>
    <row r="6">
      <c r="A6" s="4" t="s">
        <v>225</v>
      </c>
      <c r="B6" s="4" t="s">
        <v>226</v>
      </c>
      <c r="C6" s="4">
        <v>24.0</v>
      </c>
      <c r="D6" s="4" t="s">
        <v>227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2">
      <c r="A2" s="1" t="s">
        <v>228</v>
      </c>
      <c r="B2" s="1" t="s">
        <v>50</v>
      </c>
    </row>
    <row r="3">
      <c r="A3" s="4" t="s">
        <v>229</v>
      </c>
      <c r="B3" s="25">
        <v>53280.0</v>
      </c>
      <c r="C3" s="26"/>
    </row>
    <row r="4">
      <c r="A4" s="4" t="s">
        <v>230</v>
      </c>
      <c r="B4" s="27">
        <f>57701.98-6460.67</f>
        <v>51241.31</v>
      </c>
    </row>
    <row r="5">
      <c r="A5" s="4" t="s">
        <v>231</v>
      </c>
      <c r="B5" s="4">
        <v>2500.0</v>
      </c>
    </row>
    <row r="6">
      <c r="A6" s="4" t="s">
        <v>232</v>
      </c>
      <c r="B6" s="27">
        <f>SUM(B3:B4)/B5</f>
        <v>41.808524</v>
      </c>
    </row>
  </sheetData>
  <drawing r:id="rId1"/>
</worksheet>
</file>