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Google Drive\Collated Memristor Data\Cut ratios\Cut ratios images\"/>
    </mc:Choice>
  </mc:AlternateContent>
  <bookViews>
    <workbookView xWindow="0" yWindow="0" windowWidth="28800" windowHeight="12216" activeTab="2"/>
  </bookViews>
  <sheets>
    <sheet name="Sheet1" sheetId="1" r:id="rId1"/>
    <sheet name="Touching" sheetId="2" r:id="rId2"/>
    <sheet name="Not touching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B8" i="3"/>
  <c r="D8" i="3" s="1"/>
  <c r="H8" i="3" s="1"/>
  <c r="G7" i="3"/>
  <c r="B7" i="3"/>
  <c r="D7" i="3" s="1"/>
  <c r="H7" i="3" s="1"/>
  <c r="G6" i="3"/>
  <c r="B6" i="3"/>
  <c r="D6" i="3" s="1"/>
  <c r="H6" i="3" s="1"/>
  <c r="G5" i="3"/>
  <c r="B5" i="3"/>
  <c r="D5" i="3" s="1"/>
  <c r="H5" i="3" s="1"/>
  <c r="G4" i="3"/>
  <c r="B4" i="3"/>
  <c r="D4" i="3" s="1"/>
  <c r="H4" i="3" s="1"/>
  <c r="G3" i="3"/>
  <c r="B3" i="3"/>
  <c r="D3" i="3" s="1"/>
  <c r="H3" i="3" s="1"/>
  <c r="G2" i="3"/>
  <c r="D2" i="3"/>
  <c r="H2" i="3" s="1"/>
  <c r="G11" i="2"/>
  <c r="B11" i="2"/>
  <c r="D11" i="2" s="1"/>
  <c r="H11" i="2" s="1"/>
  <c r="G10" i="2"/>
  <c r="B10" i="2"/>
  <c r="D10" i="2" s="1"/>
  <c r="H10" i="2" s="1"/>
  <c r="G9" i="2"/>
  <c r="B9" i="2"/>
  <c r="D9" i="2" s="1"/>
  <c r="H9" i="2" s="1"/>
  <c r="G8" i="2"/>
  <c r="B8" i="2"/>
  <c r="D8" i="2" s="1"/>
  <c r="H8" i="2" s="1"/>
  <c r="G7" i="2"/>
  <c r="B7" i="2"/>
  <c r="D7" i="2" s="1"/>
  <c r="H7" i="2" s="1"/>
  <c r="G6" i="2"/>
  <c r="B6" i="2"/>
  <c r="D6" i="2" s="1"/>
  <c r="H6" i="2" s="1"/>
  <c r="G5" i="2"/>
  <c r="D5" i="2"/>
  <c r="H5" i="2" s="1"/>
  <c r="G4" i="2"/>
  <c r="B4" i="2"/>
  <c r="D4" i="2" s="1"/>
  <c r="H4" i="2" s="1"/>
  <c r="G3" i="2"/>
  <c r="B3" i="2"/>
  <c r="D3" i="2" s="1"/>
  <c r="H3" i="2" s="1"/>
  <c r="G2" i="2"/>
  <c r="B2" i="2"/>
  <c r="D2" i="2" s="1"/>
  <c r="H2" i="2" s="1"/>
  <c r="G18" i="1" l="1"/>
  <c r="B18" i="1"/>
  <c r="D18" i="1" s="1"/>
  <c r="H18" i="1" s="1"/>
  <c r="G17" i="1"/>
  <c r="B17" i="1"/>
  <c r="D17" i="1" s="1"/>
  <c r="H17" i="1" s="1"/>
  <c r="G16" i="1"/>
  <c r="B16" i="1"/>
  <c r="D16" i="1" s="1"/>
  <c r="H16" i="1" s="1"/>
  <c r="G15" i="1"/>
  <c r="B15" i="1"/>
  <c r="D15" i="1" s="1"/>
  <c r="H15" i="1" s="1"/>
  <c r="G14" i="1"/>
  <c r="B14" i="1"/>
  <c r="D14" i="1" s="1"/>
  <c r="H14" i="1" s="1"/>
  <c r="G13" i="1"/>
  <c r="B13" i="1"/>
  <c r="D13" i="1" s="1"/>
  <c r="H13" i="1" s="1"/>
  <c r="G12" i="1"/>
  <c r="B12" i="1"/>
  <c r="D12" i="1" s="1"/>
  <c r="H12" i="1" s="1"/>
  <c r="G11" i="1"/>
  <c r="B11" i="1"/>
  <c r="D11" i="1" s="1"/>
  <c r="H11" i="1" s="1"/>
  <c r="H9" i="1"/>
  <c r="G10" i="1"/>
  <c r="D9" i="1"/>
  <c r="B10" i="1"/>
  <c r="D10" i="1" s="1"/>
  <c r="H10" i="1" s="1"/>
  <c r="G9" i="1"/>
  <c r="G8" i="1"/>
  <c r="B8" i="1"/>
  <c r="D8" i="1" s="1"/>
  <c r="H8" i="1" s="1"/>
  <c r="G7" i="1"/>
  <c r="B7" i="1"/>
  <c r="D7" i="1" s="1"/>
  <c r="H7" i="1" s="1"/>
  <c r="G6" i="1"/>
  <c r="B6" i="1"/>
  <c r="D6" i="1" s="1"/>
  <c r="H6" i="1" s="1"/>
  <c r="G5" i="1"/>
  <c r="B5" i="1"/>
  <c r="D5" i="1" s="1"/>
  <c r="H5" i="1" s="1"/>
  <c r="G4" i="1"/>
  <c r="B4" i="1"/>
  <c r="D4" i="1" s="1"/>
  <c r="H4" i="1" s="1"/>
  <c r="G3" i="1"/>
  <c r="B3" i="1"/>
  <c r="D3" i="1" s="1"/>
  <c r="H3" i="1" s="1"/>
  <c r="G2" i="1"/>
  <c r="D2" i="1"/>
  <c r="H2" i="1" s="1"/>
</calcChain>
</file>

<file path=xl/sharedStrings.xml><?xml version="1.0" encoding="utf-8"?>
<sst xmlns="http://schemas.openxmlformats.org/spreadsheetml/2006/main" count="42" uniqueCount="14">
  <si>
    <t>Sample</t>
  </si>
  <si>
    <t>True area of channel</t>
  </si>
  <si>
    <t>True area of cut</t>
  </si>
  <si>
    <t>True ratio</t>
  </si>
  <si>
    <t>Large electrode width</t>
  </si>
  <si>
    <t>Small electrode width</t>
  </si>
  <si>
    <t>Electrode ratio</t>
  </si>
  <si>
    <t>Overshoot</t>
  </si>
  <si>
    <t>Electrode cut</t>
  </si>
  <si>
    <t>GBs</t>
  </si>
  <si>
    <t>Saturation ratio</t>
  </si>
  <si>
    <t>Ratio at -60</t>
  </si>
  <si>
    <t>Max ratio</t>
  </si>
  <si>
    <t>Min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</si>
</sst>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B25" sqref="A1:XFD1048576"/>
    </sheetView>
  </sheetViews>
  <sheetFormatPr defaultRowHeight="14.4" x14ac:dyDescent="0.3"/>
  <cols>
    <col min="1" max="7" width="20.6640625" customWidth="1"/>
    <col min="8" max="10" width="18.33203125" customWidth="1"/>
    <col min="11" max="11" width="18.109375" customWidth="1"/>
    <col min="12" max="12" width="21.44140625" customWidth="1"/>
    <col min="13" max="14" width="18.109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10</v>
      </c>
      <c r="M1" s="1" t="s">
        <v>12</v>
      </c>
      <c r="N1" s="1" t="s">
        <v>13</v>
      </c>
    </row>
    <row r="2" spans="1:14" x14ac:dyDescent="0.3">
      <c r="A2">
        <v>0.5</v>
      </c>
      <c r="B2">
        <v>63.65</v>
      </c>
      <c r="C2">
        <v>43.46</v>
      </c>
      <c r="D2">
        <f t="shared" ref="D2:D8" si="0">C2/B2</f>
        <v>0.68279654359780051</v>
      </c>
      <c r="E2">
        <v>14.6</v>
      </c>
      <c r="F2">
        <v>12.8</v>
      </c>
      <c r="G2">
        <f t="shared" ref="G2:G18" si="1">F2/E2</f>
        <v>0.87671232876712335</v>
      </c>
      <c r="H2">
        <f t="shared" ref="H2:H8" si="2">((D2/A2)*100)-100</f>
        <v>36.559308719560107</v>
      </c>
      <c r="I2">
        <v>0</v>
      </c>
      <c r="J2">
        <v>1</v>
      </c>
    </row>
    <row r="3" spans="1:14" x14ac:dyDescent="0.3">
      <c r="A3">
        <v>0.3</v>
      </c>
      <c r="B3">
        <f>29.06+11.1+20.48</f>
        <v>60.64</v>
      </c>
      <c r="C3">
        <v>29.06</v>
      </c>
      <c r="D3">
        <f t="shared" si="0"/>
        <v>0.47922163588390498</v>
      </c>
      <c r="E3">
        <v>13.8</v>
      </c>
      <c r="F3">
        <v>9.8699999999999992</v>
      </c>
      <c r="G3">
        <f t="shared" si="1"/>
        <v>0.71521739130434769</v>
      </c>
      <c r="H3">
        <f t="shared" si="2"/>
        <v>59.740545294634984</v>
      </c>
      <c r="I3">
        <v>0</v>
      </c>
      <c r="J3">
        <v>0</v>
      </c>
      <c r="K3">
        <v>2.2599999999999999E-4</v>
      </c>
      <c r="L3">
        <v>1.4850615114235499</v>
      </c>
      <c r="M3">
        <v>12.214</v>
      </c>
      <c r="N3">
        <v>-0.82857142800000005</v>
      </c>
    </row>
    <row r="4" spans="1:14" x14ac:dyDescent="0.3">
      <c r="A4">
        <v>0.5</v>
      </c>
      <c r="B4">
        <f>6.96+6.21+27.58-4.49</f>
        <v>36.26</v>
      </c>
      <c r="C4">
        <v>27.58</v>
      </c>
      <c r="D4">
        <f t="shared" si="0"/>
        <v>0.76061776061776065</v>
      </c>
      <c r="E4">
        <v>8.52</v>
      </c>
      <c r="F4">
        <v>7.02</v>
      </c>
      <c r="G4">
        <f t="shared" si="1"/>
        <v>0.823943661971831</v>
      </c>
      <c r="H4">
        <f t="shared" si="2"/>
        <v>52.123552123552145</v>
      </c>
      <c r="I4">
        <v>0</v>
      </c>
      <c r="J4">
        <v>1</v>
      </c>
      <c r="K4">
        <v>2.3365122615803799</v>
      </c>
      <c r="L4" s="2">
        <v>8.2368599109247301E-5</v>
      </c>
      <c r="M4">
        <v>57.4</v>
      </c>
      <c r="N4">
        <v>-70.6666666666666</v>
      </c>
    </row>
    <row r="5" spans="1:14" x14ac:dyDescent="0.3">
      <c r="A5">
        <v>0.7</v>
      </c>
      <c r="B5">
        <f>31.28+19.46+1.38</f>
        <v>52.120000000000005</v>
      </c>
      <c r="C5">
        <v>31.28</v>
      </c>
      <c r="D5">
        <f t="shared" si="0"/>
        <v>0.600153491941673</v>
      </c>
      <c r="E5">
        <v>13.28</v>
      </c>
      <c r="F5">
        <v>7.47</v>
      </c>
      <c r="G5">
        <f t="shared" si="1"/>
        <v>0.5625</v>
      </c>
      <c r="H5">
        <f t="shared" si="2"/>
        <v>-14.263786865475282</v>
      </c>
      <c r="I5">
        <v>1</v>
      </c>
      <c r="J5">
        <v>1</v>
      </c>
      <c r="K5">
        <v>2.0335595085274099</v>
      </c>
      <c r="L5">
        <v>1.00929810982564E-4</v>
      </c>
      <c r="M5">
        <v>36.857142857142797</v>
      </c>
      <c r="N5">
        <v>-10.891891891891801</v>
      </c>
    </row>
    <row r="6" spans="1:14" x14ac:dyDescent="0.3">
      <c r="A6">
        <v>1</v>
      </c>
      <c r="B6">
        <f>9.1+42.04</f>
        <v>51.14</v>
      </c>
      <c r="C6">
        <v>9.1</v>
      </c>
      <c r="D6">
        <f t="shared" si="0"/>
        <v>0.1779429018380915</v>
      </c>
      <c r="E6">
        <v>11.88</v>
      </c>
      <c r="F6">
        <v>6.96</v>
      </c>
      <c r="G6">
        <f t="shared" si="1"/>
        <v>0.58585858585858586</v>
      </c>
      <c r="H6">
        <f t="shared" si="2"/>
        <v>-82.205709816190847</v>
      </c>
      <c r="I6">
        <v>1</v>
      </c>
      <c r="J6">
        <v>1</v>
      </c>
      <c r="K6">
        <v>188.22423058133799</v>
      </c>
      <c r="L6">
        <v>1.57812433639969</v>
      </c>
      <c r="M6">
        <v>391546.875</v>
      </c>
      <c r="N6">
        <v>-554956</v>
      </c>
    </row>
    <row r="7" spans="1:14" x14ac:dyDescent="0.3">
      <c r="A7">
        <v>0.05</v>
      </c>
      <c r="B7">
        <f>46.2+9.94</f>
        <v>56.14</v>
      </c>
      <c r="C7">
        <v>9.94</v>
      </c>
      <c r="D7">
        <f t="shared" si="0"/>
        <v>0.17705735660847879</v>
      </c>
      <c r="E7">
        <v>11.66</v>
      </c>
      <c r="F7">
        <v>11.03</v>
      </c>
      <c r="G7">
        <f t="shared" si="1"/>
        <v>0.94596912521440812</v>
      </c>
      <c r="H7">
        <f t="shared" si="2"/>
        <v>254.11471321695757</v>
      </c>
      <c r="I7">
        <v>0</v>
      </c>
      <c r="J7">
        <v>1</v>
      </c>
      <c r="K7">
        <v>830.04411764705799</v>
      </c>
      <c r="L7">
        <v>21.029742516517398</v>
      </c>
      <c r="M7">
        <v>100000</v>
      </c>
      <c r="N7">
        <v>-9956990</v>
      </c>
    </row>
    <row r="8" spans="1:14" x14ac:dyDescent="0.3">
      <c r="A8">
        <v>0.1</v>
      </c>
      <c r="B8">
        <f>2.8+67.63</f>
        <v>70.429999999999993</v>
      </c>
      <c r="C8">
        <v>2.8</v>
      </c>
      <c r="D8">
        <f t="shared" si="0"/>
        <v>3.975578588669601E-2</v>
      </c>
      <c r="E8">
        <v>14.59</v>
      </c>
      <c r="F8">
        <v>12.67</v>
      </c>
      <c r="G8">
        <f t="shared" si="1"/>
        <v>0.86840301576422207</v>
      </c>
      <c r="H8">
        <f t="shared" si="2"/>
        <v>-60.24421411330399</v>
      </c>
      <c r="I8">
        <v>1</v>
      </c>
      <c r="J8">
        <v>0</v>
      </c>
      <c r="K8">
        <v>1.8733741392501899</v>
      </c>
      <c r="L8">
        <v>1.17713550832543</v>
      </c>
      <c r="M8">
        <v>754.914529914529</v>
      </c>
      <c r="N8">
        <v>1.0261011419249499</v>
      </c>
    </row>
    <row r="9" spans="1:14" x14ac:dyDescent="0.3">
      <c r="A9">
        <v>0.2</v>
      </c>
      <c r="B9">
        <v>135.38</v>
      </c>
      <c r="C9">
        <v>0</v>
      </c>
      <c r="D9">
        <f t="shared" ref="D9:D18" si="3">C9/B9</f>
        <v>0</v>
      </c>
      <c r="E9">
        <v>27.81</v>
      </c>
      <c r="F9">
        <v>27.69</v>
      </c>
      <c r="G9">
        <f t="shared" si="1"/>
        <v>0.99568500539374338</v>
      </c>
      <c r="H9">
        <f t="shared" ref="H9:H18" si="4">((D9/A9)*100)-100</f>
        <v>-100</v>
      </c>
      <c r="I9">
        <v>1</v>
      </c>
      <c r="J9">
        <v>0</v>
      </c>
      <c r="K9">
        <v>1.0686383928571399</v>
      </c>
      <c r="L9">
        <v>0.227342263025577</v>
      </c>
      <c r="M9">
        <v>118.333333333333</v>
      </c>
      <c r="N9">
        <v>-8.2727272727272698</v>
      </c>
    </row>
    <row r="10" spans="1:14" x14ac:dyDescent="0.3">
      <c r="A10">
        <v>0.75</v>
      </c>
      <c r="B10">
        <f>82.7+51.18</f>
        <v>133.88</v>
      </c>
      <c r="C10">
        <v>51.18</v>
      </c>
      <c r="D10">
        <f t="shared" si="3"/>
        <v>0.38228264117119809</v>
      </c>
      <c r="E10">
        <v>20.18</v>
      </c>
      <c r="F10">
        <v>19.850000000000001</v>
      </c>
      <c r="G10">
        <f t="shared" si="1"/>
        <v>0.98364717542120916</v>
      </c>
      <c r="H10">
        <f t="shared" si="4"/>
        <v>-49.028981177173591</v>
      </c>
      <c r="I10">
        <v>1</v>
      </c>
      <c r="J10">
        <v>0</v>
      </c>
      <c r="K10">
        <v>0.91768393269547999</v>
      </c>
      <c r="L10">
        <v>0.397886332403106</v>
      </c>
      <c r="M10">
        <v>1877.7333333333299</v>
      </c>
      <c r="N10">
        <v>-7815.3333333333303</v>
      </c>
    </row>
    <row r="11" spans="1:14" x14ac:dyDescent="0.3">
      <c r="A11">
        <v>0.4</v>
      </c>
      <c r="B11">
        <f>92.64+6.91</f>
        <v>99.55</v>
      </c>
      <c r="C11">
        <v>6.91</v>
      </c>
      <c r="D11">
        <f t="shared" si="3"/>
        <v>6.9412355600200912E-2</v>
      </c>
      <c r="E11">
        <v>19.04</v>
      </c>
      <c r="F11">
        <v>12.2</v>
      </c>
      <c r="G11">
        <f t="shared" si="1"/>
        <v>0.64075630252100835</v>
      </c>
      <c r="H11">
        <f t="shared" si="4"/>
        <v>-82.646911099949776</v>
      </c>
      <c r="I11">
        <v>1</v>
      </c>
      <c r="J11">
        <v>0</v>
      </c>
      <c r="K11">
        <v>4852.3040798356296</v>
      </c>
      <c r="L11">
        <v>2.3000426362528001</v>
      </c>
      <c r="M11">
        <v>224527.09497206699</v>
      </c>
      <c r="N11">
        <v>2.3000426362528001</v>
      </c>
    </row>
    <row r="12" spans="1:14" x14ac:dyDescent="0.3">
      <c r="A12">
        <v>0.6</v>
      </c>
      <c r="B12">
        <f>135.94+30.19</f>
        <v>166.13</v>
      </c>
      <c r="C12">
        <v>30.19</v>
      </c>
      <c r="D12">
        <f t="shared" si="3"/>
        <v>0.18172515499909711</v>
      </c>
      <c r="E12">
        <v>31.65</v>
      </c>
      <c r="F12">
        <v>21.43</v>
      </c>
      <c r="G12">
        <f t="shared" si="1"/>
        <v>0.67709320695102693</v>
      </c>
      <c r="H12">
        <f t="shared" si="4"/>
        <v>-69.712474166817145</v>
      </c>
      <c r="I12">
        <v>1</v>
      </c>
      <c r="J12">
        <v>0</v>
      </c>
      <c r="K12">
        <v>2.1627975315897698</v>
      </c>
      <c r="L12">
        <v>5.3849513031097002E-2</v>
      </c>
      <c r="M12">
        <v>2.59691252144082</v>
      </c>
      <c r="N12" s="2">
        <v>-1.19744483694025E-5</v>
      </c>
    </row>
    <row r="13" spans="1:14" x14ac:dyDescent="0.3">
      <c r="A13">
        <v>0.8</v>
      </c>
      <c r="B13">
        <f>144.25+84.6</f>
        <v>228.85</v>
      </c>
      <c r="C13">
        <v>84.6</v>
      </c>
      <c r="D13">
        <f t="shared" si="3"/>
        <v>0.36967445925278564</v>
      </c>
      <c r="E13">
        <v>31.62</v>
      </c>
      <c r="F13">
        <v>28.92</v>
      </c>
      <c r="G13">
        <f t="shared" si="1"/>
        <v>0.91461100569259968</v>
      </c>
      <c r="H13">
        <f t="shared" si="4"/>
        <v>-53.790692593401793</v>
      </c>
      <c r="I13">
        <v>1</v>
      </c>
      <c r="J13">
        <v>1</v>
      </c>
      <c r="K13">
        <v>1.3857142857142799</v>
      </c>
      <c r="L13">
        <v>6.2296068625760303E-4</v>
      </c>
      <c r="M13">
        <v>1.3857142857142799</v>
      </c>
      <c r="N13">
        <v>-1.9343775486731199E-4</v>
      </c>
    </row>
    <row r="14" spans="1:14" x14ac:dyDescent="0.3">
      <c r="A14">
        <v>0.35</v>
      </c>
      <c r="B14">
        <f>98.32+46.06</f>
        <v>144.38</v>
      </c>
      <c r="C14">
        <v>46.06</v>
      </c>
      <c r="D14">
        <f t="shared" si="3"/>
        <v>0.31901925474442444</v>
      </c>
      <c r="E14">
        <v>21.17</v>
      </c>
      <c r="F14">
        <v>19.3</v>
      </c>
      <c r="G14">
        <f t="shared" si="1"/>
        <v>0.91166745394426074</v>
      </c>
      <c r="H14">
        <f t="shared" si="4"/>
        <v>-8.8516415015930079</v>
      </c>
      <c r="I14">
        <v>1</v>
      </c>
      <c r="J14">
        <v>0</v>
      </c>
      <c r="K14">
        <v>14.431313780489999</v>
      </c>
      <c r="L14">
        <v>8.6192279100323205E-2</v>
      </c>
      <c r="M14">
        <v>28.512283527990299</v>
      </c>
      <c r="N14">
        <v>7.7430103095535593E-2</v>
      </c>
    </row>
    <row r="15" spans="1:14" x14ac:dyDescent="0.3">
      <c r="A15">
        <v>1E-3</v>
      </c>
      <c r="B15">
        <f>5.82+72.15+1.32</f>
        <v>79.289999999999992</v>
      </c>
      <c r="C15">
        <v>1.32</v>
      </c>
      <c r="D15">
        <f t="shared" si="3"/>
        <v>1.6647748770336743E-2</v>
      </c>
      <c r="E15">
        <v>15.07</v>
      </c>
      <c r="F15">
        <v>9.4</v>
      </c>
      <c r="G15">
        <f t="shared" si="1"/>
        <v>0.62375580623755811</v>
      </c>
      <c r="H15">
        <f t="shared" si="4"/>
        <v>1564.7748770336743</v>
      </c>
      <c r="I15">
        <v>0</v>
      </c>
      <c r="J15">
        <v>0</v>
      </c>
      <c r="K15">
        <v>0.95839085961133696</v>
      </c>
      <c r="L15">
        <v>0.36064673337727399</v>
      </c>
      <c r="M15" s="2">
        <v>0.95839085961133696</v>
      </c>
      <c r="N15">
        <v>2.2128881638713298E-3</v>
      </c>
    </row>
    <row r="16" spans="1:14" x14ac:dyDescent="0.3">
      <c r="A16">
        <v>0.9</v>
      </c>
      <c r="B16">
        <f>38.75+14.89</f>
        <v>53.64</v>
      </c>
      <c r="C16">
        <v>14.89</v>
      </c>
      <c r="D16">
        <f t="shared" si="3"/>
        <v>0.27759134973900074</v>
      </c>
      <c r="E16">
        <v>9.77</v>
      </c>
      <c r="F16">
        <v>8.4499999999999993</v>
      </c>
      <c r="G16">
        <f t="shared" si="1"/>
        <v>0.86489252814738993</v>
      </c>
      <c r="H16">
        <f t="shared" si="4"/>
        <v>-69.156516695666582</v>
      </c>
      <c r="I16">
        <v>1</v>
      </c>
      <c r="J16">
        <v>0</v>
      </c>
      <c r="K16">
        <v>1.2422732226859201</v>
      </c>
      <c r="L16">
        <v>9.1326446695416605E-2</v>
      </c>
      <c r="M16">
        <v>1.2422732226859201</v>
      </c>
      <c r="N16">
        <v>8.5179161372299805E-2</v>
      </c>
    </row>
    <row r="17" spans="1:14" x14ac:dyDescent="0.3">
      <c r="A17">
        <v>0.25</v>
      </c>
      <c r="B17">
        <f>82.19+57.42</f>
        <v>139.61000000000001</v>
      </c>
      <c r="C17">
        <v>57.42</v>
      </c>
      <c r="D17">
        <f t="shared" si="3"/>
        <v>0.4112885896425757</v>
      </c>
      <c r="E17">
        <v>28.85</v>
      </c>
      <c r="F17">
        <v>28.16</v>
      </c>
      <c r="G17">
        <f t="shared" si="1"/>
        <v>0.97608318890814549</v>
      </c>
      <c r="H17">
        <f t="shared" si="4"/>
        <v>64.515435857030269</v>
      </c>
      <c r="I17">
        <v>0</v>
      </c>
      <c r="J17">
        <v>1</v>
      </c>
      <c r="K17">
        <v>0.79681450791278896</v>
      </c>
      <c r="L17">
        <v>0.22004964161539101</v>
      </c>
      <c r="M17">
        <v>1.77932639042765</v>
      </c>
      <c r="N17">
        <v>0.21180901020413001</v>
      </c>
    </row>
    <row r="18" spans="1:14" x14ac:dyDescent="0.3">
      <c r="A18">
        <v>0.55000000000000004</v>
      </c>
      <c r="B18">
        <f>66.5+93.57</f>
        <v>160.07</v>
      </c>
      <c r="C18">
        <v>93.57</v>
      </c>
      <c r="D18">
        <f t="shared" si="3"/>
        <v>0.58455675641906668</v>
      </c>
      <c r="E18">
        <v>45.64</v>
      </c>
      <c r="F18">
        <v>28.62</v>
      </c>
      <c r="G18">
        <f t="shared" si="1"/>
        <v>0.62708150744960567</v>
      </c>
      <c r="H18">
        <f t="shared" si="4"/>
        <v>6.2830466216484666</v>
      </c>
      <c r="I18">
        <v>0</v>
      </c>
      <c r="J18">
        <v>1</v>
      </c>
      <c r="K18">
        <v>0.76417428775732898</v>
      </c>
      <c r="L18">
        <v>5.4265501133272498E-2</v>
      </c>
      <c r="M18">
        <v>1.5353181171414401</v>
      </c>
      <c r="N18">
        <v>5.4186440677965998E-2</v>
      </c>
    </row>
  </sheetData>
  <sortState ref="B25:B41">
    <sortCondition ref="B25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C15" sqref="C15"/>
    </sheetView>
  </sheetViews>
  <sheetFormatPr defaultRowHeight="14.4" x14ac:dyDescent="0.3"/>
  <cols>
    <col min="1" max="7" width="20.6640625" customWidth="1"/>
    <col min="8" max="10" width="18.33203125" customWidth="1"/>
    <col min="11" max="11" width="18.109375" customWidth="1"/>
    <col min="12" max="12" width="21.44140625" customWidth="1"/>
    <col min="13" max="14" width="18.109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10</v>
      </c>
      <c r="M1" s="1" t="s">
        <v>12</v>
      </c>
      <c r="N1" s="1" t="s">
        <v>13</v>
      </c>
    </row>
    <row r="2" spans="1:14" x14ac:dyDescent="0.3">
      <c r="A2">
        <v>0.7</v>
      </c>
      <c r="B2">
        <f>31.28+19.46+1.38</f>
        <v>52.120000000000005</v>
      </c>
      <c r="C2">
        <v>31.28</v>
      </c>
      <c r="D2">
        <f>C2/B2</f>
        <v>0.600153491941673</v>
      </c>
      <c r="E2">
        <v>13.28</v>
      </c>
      <c r="F2">
        <v>7.47</v>
      </c>
      <c r="G2">
        <f>F2/E2</f>
        <v>0.5625</v>
      </c>
      <c r="H2">
        <f>((D2/A2)*100)-100</f>
        <v>-14.263786865475282</v>
      </c>
      <c r="I2">
        <v>1</v>
      </c>
      <c r="J2">
        <v>1</v>
      </c>
      <c r="K2">
        <v>2.0335595085274099</v>
      </c>
      <c r="L2">
        <v>1.00929810982564E-4</v>
      </c>
      <c r="M2">
        <v>36.857142857142797</v>
      </c>
      <c r="N2">
        <v>-10.891891891891801</v>
      </c>
    </row>
    <row r="3" spans="1:14" x14ac:dyDescent="0.3">
      <c r="A3">
        <v>1</v>
      </c>
      <c r="B3">
        <f>9.1+42.04</f>
        <v>51.14</v>
      </c>
      <c r="C3">
        <v>9.1</v>
      </c>
      <c r="D3">
        <f>C3/B3</f>
        <v>0.1779429018380915</v>
      </c>
      <c r="E3">
        <v>11.88</v>
      </c>
      <c r="F3">
        <v>6.96</v>
      </c>
      <c r="G3">
        <f>F3/E3</f>
        <v>0.58585858585858586</v>
      </c>
      <c r="H3">
        <f>((D3/A3)*100)-100</f>
        <v>-82.205709816190847</v>
      </c>
      <c r="I3">
        <v>1</v>
      </c>
      <c r="J3">
        <v>1</v>
      </c>
      <c r="K3">
        <v>188.22423058133799</v>
      </c>
      <c r="L3">
        <v>1.57812433639969</v>
      </c>
      <c r="M3">
        <v>391546.875</v>
      </c>
      <c r="N3">
        <v>-554956</v>
      </c>
    </row>
    <row r="4" spans="1:14" x14ac:dyDescent="0.3">
      <c r="A4">
        <v>0.1</v>
      </c>
      <c r="B4">
        <f>2.8+67.63</f>
        <v>70.429999999999993</v>
      </c>
      <c r="C4">
        <v>2.8</v>
      </c>
      <c r="D4">
        <f>C4/B4</f>
        <v>3.975578588669601E-2</v>
      </c>
      <c r="E4">
        <v>14.59</v>
      </c>
      <c r="F4">
        <v>12.67</v>
      </c>
      <c r="G4">
        <f>F4/E4</f>
        <v>0.86840301576422207</v>
      </c>
      <c r="H4">
        <f>((D4/A4)*100)-100</f>
        <v>-60.24421411330399</v>
      </c>
      <c r="I4">
        <v>1</v>
      </c>
      <c r="J4">
        <v>0</v>
      </c>
      <c r="K4">
        <v>1.8733741392501899</v>
      </c>
      <c r="L4">
        <v>1.17713550832543</v>
      </c>
      <c r="M4">
        <v>754.914529914529</v>
      </c>
      <c r="N4">
        <v>1.0261011419249499</v>
      </c>
    </row>
    <row r="5" spans="1:14" x14ac:dyDescent="0.3">
      <c r="A5">
        <v>0.2</v>
      </c>
      <c r="B5">
        <v>135.38</v>
      </c>
      <c r="C5">
        <v>0</v>
      </c>
      <c r="D5">
        <f>C5/B5</f>
        <v>0</v>
      </c>
      <c r="E5">
        <v>27.81</v>
      </c>
      <c r="F5">
        <v>27.69</v>
      </c>
      <c r="G5">
        <f>F5/E5</f>
        <v>0.99568500539374338</v>
      </c>
      <c r="H5">
        <f>((D5/A5)*100)-100</f>
        <v>-100</v>
      </c>
      <c r="I5">
        <v>1</v>
      </c>
      <c r="J5">
        <v>0</v>
      </c>
      <c r="K5">
        <v>1.0686383928571399</v>
      </c>
      <c r="L5">
        <v>0.227342263025577</v>
      </c>
      <c r="M5">
        <v>118.333333333333</v>
      </c>
      <c r="N5">
        <v>-8.2727272727272698</v>
      </c>
    </row>
    <row r="6" spans="1:14" x14ac:dyDescent="0.3">
      <c r="A6">
        <v>0.75</v>
      </c>
      <c r="B6">
        <f>82.7+51.18</f>
        <v>133.88</v>
      </c>
      <c r="C6">
        <v>51.18</v>
      </c>
      <c r="D6">
        <f>C6/B6</f>
        <v>0.38228264117119809</v>
      </c>
      <c r="E6">
        <v>20.18</v>
      </c>
      <c r="F6">
        <v>19.850000000000001</v>
      </c>
      <c r="G6">
        <f>F6/E6</f>
        <v>0.98364717542120916</v>
      </c>
      <c r="H6">
        <f>((D6/A6)*100)-100</f>
        <v>-49.028981177173591</v>
      </c>
      <c r="I6">
        <v>1</v>
      </c>
      <c r="J6">
        <v>0</v>
      </c>
      <c r="K6">
        <v>0.91768393269547999</v>
      </c>
      <c r="L6">
        <v>0.397886332403106</v>
      </c>
      <c r="M6">
        <v>1877.7333333333299</v>
      </c>
      <c r="N6">
        <v>-7815.3333333333303</v>
      </c>
    </row>
    <row r="7" spans="1:14" x14ac:dyDescent="0.3">
      <c r="A7">
        <v>0.4</v>
      </c>
      <c r="B7">
        <f>92.64+6.91</f>
        <v>99.55</v>
      </c>
      <c r="C7">
        <v>6.91</v>
      </c>
      <c r="D7">
        <f>C7/B7</f>
        <v>6.9412355600200912E-2</v>
      </c>
      <c r="E7">
        <v>19.04</v>
      </c>
      <c r="F7">
        <v>12.2</v>
      </c>
      <c r="G7">
        <f>F7/E7</f>
        <v>0.64075630252100835</v>
      </c>
      <c r="H7">
        <f>((D7/A7)*100)-100</f>
        <v>-82.646911099949776</v>
      </c>
      <c r="I7">
        <v>1</v>
      </c>
      <c r="J7">
        <v>0</v>
      </c>
      <c r="K7">
        <v>4852.3040798356296</v>
      </c>
      <c r="L7">
        <v>2.3000426362528001</v>
      </c>
      <c r="M7">
        <v>224527.09497206699</v>
      </c>
      <c r="N7">
        <v>2.3000426362528001</v>
      </c>
    </row>
    <row r="8" spans="1:14" x14ac:dyDescent="0.3">
      <c r="A8">
        <v>0.6</v>
      </c>
      <c r="B8">
        <f>135.94+30.19</f>
        <v>166.13</v>
      </c>
      <c r="C8">
        <v>30.19</v>
      </c>
      <c r="D8">
        <f>C8/B8</f>
        <v>0.18172515499909711</v>
      </c>
      <c r="E8">
        <v>31.65</v>
      </c>
      <c r="F8">
        <v>21.43</v>
      </c>
      <c r="G8">
        <f>F8/E8</f>
        <v>0.67709320695102693</v>
      </c>
      <c r="H8">
        <f>((D8/A8)*100)-100</f>
        <v>-69.712474166817145</v>
      </c>
      <c r="I8">
        <v>1</v>
      </c>
      <c r="J8">
        <v>0</v>
      </c>
      <c r="K8">
        <v>2.1627975315897698</v>
      </c>
      <c r="L8">
        <v>5.3849513031097002E-2</v>
      </c>
      <c r="M8">
        <v>2.59691252144082</v>
      </c>
      <c r="N8" s="2">
        <v>-1.19744483694025E-5</v>
      </c>
    </row>
    <row r="9" spans="1:14" x14ac:dyDescent="0.3">
      <c r="A9">
        <v>0.8</v>
      </c>
      <c r="B9">
        <f>144.25+84.6</f>
        <v>228.85</v>
      </c>
      <c r="C9">
        <v>84.6</v>
      </c>
      <c r="D9">
        <f>C9/B9</f>
        <v>0.36967445925278564</v>
      </c>
      <c r="E9">
        <v>31.62</v>
      </c>
      <c r="F9">
        <v>28.92</v>
      </c>
      <c r="G9">
        <f>F9/E9</f>
        <v>0.91461100569259968</v>
      </c>
      <c r="H9">
        <f>((D9/A9)*100)-100</f>
        <v>-53.790692593401793</v>
      </c>
      <c r="I9">
        <v>1</v>
      </c>
      <c r="J9">
        <v>1</v>
      </c>
      <c r="K9">
        <v>1.3857142857142799</v>
      </c>
      <c r="L9">
        <v>6.2296068625760303E-4</v>
      </c>
      <c r="M9">
        <v>1.3857142857142799</v>
      </c>
      <c r="N9">
        <v>-1.9343775486731199E-4</v>
      </c>
    </row>
    <row r="10" spans="1:14" x14ac:dyDescent="0.3">
      <c r="A10">
        <v>0.35</v>
      </c>
      <c r="B10">
        <f>98.32+46.06</f>
        <v>144.38</v>
      </c>
      <c r="C10">
        <v>46.06</v>
      </c>
      <c r="D10">
        <f>C10/B10</f>
        <v>0.31901925474442444</v>
      </c>
      <c r="E10">
        <v>21.17</v>
      </c>
      <c r="F10">
        <v>19.3</v>
      </c>
      <c r="G10">
        <f>F10/E10</f>
        <v>0.91166745394426074</v>
      </c>
      <c r="H10">
        <f>((D10/A10)*100)-100</f>
        <v>-8.8516415015930079</v>
      </c>
      <c r="I10">
        <v>1</v>
      </c>
      <c r="J10">
        <v>0</v>
      </c>
      <c r="K10">
        <v>14.431313780489999</v>
      </c>
      <c r="L10">
        <v>8.6192279100323205E-2</v>
      </c>
      <c r="M10">
        <v>28.512283527990299</v>
      </c>
      <c r="N10">
        <v>7.7430103095535593E-2</v>
      </c>
    </row>
    <row r="11" spans="1:14" x14ac:dyDescent="0.3">
      <c r="A11">
        <v>0.9</v>
      </c>
      <c r="B11">
        <f>38.75+14.89</f>
        <v>53.64</v>
      </c>
      <c r="C11">
        <v>14.89</v>
      </c>
      <c r="D11">
        <f>C11/B11</f>
        <v>0.27759134973900074</v>
      </c>
      <c r="E11">
        <v>9.77</v>
      </c>
      <c r="F11">
        <v>8.4499999999999993</v>
      </c>
      <c r="G11">
        <f>F11/E11</f>
        <v>0.86489252814738993</v>
      </c>
      <c r="H11">
        <f>((D11/A11)*100)-100</f>
        <v>-69.156516695666582</v>
      </c>
      <c r="I11">
        <v>1</v>
      </c>
      <c r="J11">
        <v>0</v>
      </c>
      <c r="K11">
        <v>1.2422732226859201</v>
      </c>
      <c r="L11">
        <v>9.1326446695416605E-2</v>
      </c>
      <c r="M11">
        <v>1.2422732226859201</v>
      </c>
      <c r="N11">
        <v>8.5179161372299805E-2</v>
      </c>
    </row>
  </sheetData>
  <sortState ref="A2:N11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A14" sqref="A14"/>
    </sheetView>
  </sheetViews>
  <sheetFormatPr defaultRowHeight="14.4" x14ac:dyDescent="0.3"/>
  <cols>
    <col min="1" max="7" width="20.6640625" customWidth="1"/>
    <col min="8" max="10" width="18.33203125" customWidth="1"/>
    <col min="11" max="11" width="18.109375" customWidth="1"/>
    <col min="12" max="12" width="21.44140625" customWidth="1"/>
    <col min="13" max="14" width="18.109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10</v>
      </c>
      <c r="M1" s="1" t="s">
        <v>12</v>
      </c>
      <c r="N1" s="1" t="s">
        <v>13</v>
      </c>
    </row>
    <row r="2" spans="1:14" x14ac:dyDescent="0.3">
      <c r="A2">
        <v>0.5</v>
      </c>
      <c r="B2">
        <v>63.65</v>
      </c>
      <c r="C2">
        <v>43.46</v>
      </c>
      <c r="D2">
        <f>C2/B2</f>
        <v>0.68279654359780051</v>
      </c>
      <c r="E2">
        <v>14.6</v>
      </c>
      <c r="F2">
        <v>12.8</v>
      </c>
      <c r="G2">
        <f>F2/E2</f>
        <v>0.87671232876712335</v>
      </c>
      <c r="H2">
        <f>((D2/A2)*100)-100</f>
        <v>36.559308719560107</v>
      </c>
      <c r="I2">
        <v>0</v>
      </c>
      <c r="J2">
        <v>1</v>
      </c>
    </row>
    <row r="3" spans="1:14" x14ac:dyDescent="0.3">
      <c r="A3">
        <v>0.3</v>
      </c>
      <c r="B3">
        <f>29.06+11.1+20.48</f>
        <v>60.64</v>
      </c>
      <c r="C3">
        <v>29.06</v>
      </c>
      <c r="D3">
        <f>C3/B3</f>
        <v>0.47922163588390498</v>
      </c>
      <c r="E3">
        <v>13.8</v>
      </c>
      <c r="F3">
        <v>9.8699999999999992</v>
      </c>
      <c r="G3">
        <f>F3/E3</f>
        <v>0.71521739130434769</v>
      </c>
      <c r="H3">
        <f>((D3/A3)*100)-100</f>
        <v>59.740545294634984</v>
      </c>
      <c r="I3">
        <v>0</v>
      </c>
      <c r="J3">
        <v>0</v>
      </c>
      <c r="K3">
        <v>2.2599999999999999E-4</v>
      </c>
      <c r="L3">
        <v>1.4850615114235499</v>
      </c>
      <c r="M3">
        <v>12.214</v>
      </c>
      <c r="N3">
        <v>-0.82857142800000005</v>
      </c>
    </row>
    <row r="4" spans="1:14" x14ac:dyDescent="0.3">
      <c r="A4">
        <v>0.5</v>
      </c>
      <c r="B4">
        <f>6.96+6.21+27.58-4.49</f>
        <v>36.26</v>
      </c>
      <c r="C4">
        <v>27.58</v>
      </c>
      <c r="D4">
        <f>C4/B4</f>
        <v>0.76061776061776065</v>
      </c>
      <c r="E4">
        <v>8.52</v>
      </c>
      <c r="F4">
        <v>7.02</v>
      </c>
      <c r="G4">
        <f>F4/E4</f>
        <v>0.823943661971831</v>
      </c>
      <c r="H4">
        <f>((D4/A4)*100)-100</f>
        <v>52.123552123552145</v>
      </c>
      <c r="I4">
        <v>0</v>
      </c>
      <c r="J4">
        <v>1</v>
      </c>
      <c r="K4">
        <v>2.3365122615803799</v>
      </c>
      <c r="L4" s="2">
        <v>8.2368599109247301E-5</v>
      </c>
      <c r="M4">
        <v>57.4</v>
      </c>
      <c r="N4">
        <v>-70.6666666666666</v>
      </c>
    </row>
    <row r="5" spans="1:14" x14ac:dyDescent="0.3">
      <c r="A5">
        <v>0.05</v>
      </c>
      <c r="B5">
        <f>46.2+9.94</f>
        <v>56.14</v>
      </c>
      <c r="C5">
        <v>9.94</v>
      </c>
      <c r="D5">
        <f>C5/B5</f>
        <v>0.17705735660847879</v>
      </c>
      <c r="E5">
        <v>11.66</v>
      </c>
      <c r="F5">
        <v>11.03</v>
      </c>
      <c r="G5">
        <f>F5/E5</f>
        <v>0.94596912521440812</v>
      </c>
      <c r="H5">
        <f>((D5/A5)*100)-100</f>
        <v>254.11471321695757</v>
      </c>
      <c r="I5">
        <v>0</v>
      </c>
      <c r="J5">
        <v>1</v>
      </c>
      <c r="K5">
        <v>830.04411764705799</v>
      </c>
      <c r="L5">
        <v>21.029742516517398</v>
      </c>
      <c r="M5">
        <v>100000</v>
      </c>
      <c r="N5">
        <v>-9956990</v>
      </c>
    </row>
    <row r="6" spans="1:14" x14ac:dyDescent="0.3">
      <c r="A6">
        <v>1E-3</v>
      </c>
      <c r="B6">
        <f>5.82+72.15+1.32</f>
        <v>79.289999999999992</v>
      </c>
      <c r="C6">
        <v>1.32</v>
      </c>
      <c r="D6">
        <f>C6/B6</f>
        <v>1.6647748770336743E-2</v>
      </c>
      <c r="E6">
        <v>15.07</v>
      </c>
      <c r="F6">
        <v>9.4</v>
      </c>
      <c r="G6">
        <f>F6/E6</f>
        <v>0.62375580623755811</v>
      </c>
      <c r="H6">
        <f>((D6/A6)*100)-100</f>
        <v>1564.7748770336743</v>
      </c>
      <c r="I6">
        <v>0</v>
      </c>
      <c r="J6">
        <v>0</v>
      </c>
      <c r="K6">
        <v>0.95839085961133696</v>
      </c>
      <c r="L6">
        <v>0.36064673337727399</v>
      </c>
      <c r="M6" s="2">
        <v>0.95839085961133696</v>
      </c>
      <c r="N6">
        <v>2.2128881638713298E-3</v>
      </c>
    </row>
    <row r="7" spans="1:14" x14ac:dyDescent="0.3">
      <c r="A7">
        <v>0.25</v>
      </c>
      <c r="B7">
        <f>82.19+57.42</f>
        <v>139.61000000000001</v>
      </c>
      <c r="C7">
        <v>57.42</v>
      </c>
      <c r="D7">
        <f>C7/B7</f>
        <v>0.4112885896425757</v>
      </c>
      <c r="E7">
        <v>28.85</v>
      </c>
      <c r="F7">
        <v>28.16</v>
      </c>
      <c r="G7">
        <f>F7/E7</f>
        <v>0.97608318890814549</v>
      </c>
      <c r="H7">
        <f>((D7/A7)*100)-100</f>
        <v>64.515435857030269</v>
      </c>
      <c r="I7">
        <v>0</v>
      </c>
      <c r="J7">
        <v>1</v>
      </c>
      <c r="K7">
        <v>0.79681450791278896</v>
      </c>
      <c r="L7">
        <v>0.22004964161539101</v>
      </c>
      <c r="M7">
        <v>1.77932639042765</v>
      </c>
      <c r="N7">
        <v>0.21180901020413001</v>
      </c>
    </row>
    <row r="8" spans="1:14" x14ac:dyDescent="0.3">
      <c r="A8">
        <v>0.55000000000000004</v>
      </c>
      <c r="B8">
        <f>66.5+93.57</f>
        <v>160.07</v>
      </c>
      <c r="C8">
        <v>93.57</v>
      </c>
      <c r="D8">
        <f>C8/B8</f>
        <v>0.58455675641906668</v>
      </c>
      <c r="E8">
        <v>45.64</v>
      </c>
      <c r="F8">
        <v>28.62</v>
      </c>
      <c r="G8">
        <f>F8/E8</f>
        <v>0.62708150744960567</v>
      </c>
      <c r="H8">
        <f>((D8/A8)*100)-100</f>
        <v>6.2830466216484666</v>
      </c>
      <c r="I8">
        <v>0</v>
      </c>
      <c r="J8">
        <v>1</v>
      </c>
      <c r="K8">
        <v>0.76417428775732898</v>
      </c>
      <c r="L8">
        <v>5.4265501133272498E-2</v>
      </c>
      <c r="M8">
        <v>1.5353181171414401</v>
      </c>
      <c r="N8">
        <v>5.4186440677965998E-2</v>
      </c>
    </row>
  </sheetData>
  <sortState ref="A2:N8">
    <sortCondition descending="1"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Touching</vt:lpstr>
      <vt:lpstr>Not touching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2018-02-28T13:07:51Z</dcterms:created>
  <dcterms:modified xsi:type="dcterms:W3CDTF">2018-03-20T15:48:02Z</dcterms:modified>
</cp:coreProperties>
</file>