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js/Desktop/Bootcamp Class Folder/"/>
    </mc:Choice>
  </mc:AlternateContent>
  <xr:revisionPtr revIDLastSave="0" documentId="13_ncr:1_{009DEA1F-8ED0-9843-A05E-499B4C43A418}" xr6:coauthVersionLast="47" xr6:coauthVersionMax="47" xr10:uidLastSave="{00000000-0000-0000-0000-000000000000}"/>
  <bookViews>
    <workbookView xWindow="0" yWindow="680" windowWidth="28800" windowHeight="16140" activeTab="4" xr2:uid="{00000000-000D-0000-FFFF-FFFF00000000}"/>
  </bookViews>
  <sheets>
    <sheet name="Crowdfunding" sheetId="1" r:id="rId1"/>
    <sheet name="Category Pivot table" sheetId="2" r:id="rId2"/>
    <sheet name="Sub-category Pivot table" sheetId="3" r:id="rId3"/>
    <sheet name="Count of Outcomes table &amp; chart" sheetId="4" r:id="rId4"/>
    <sheet name="Crowdfunding Goal Analysis" sheetId="5" r:id="rId5"/>
    <sheet name="Statistical Analysis" sheetId="6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3" i="6" a="1"/>
  <c r="B13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B33" i="6" a="1"/>
  <c r="B33" i="6" s="1"/>
  <c r="B34" i="6" a="1"/>
  <c r="B34" i="6" s="1"/>
  <c r="B35" i="6" a="1"/>
  <c r="B35" i="6" s="1"/>
  <c r="B36" i="6" a="1"/>
  <c r="B36" i="6" s="1"/>
  <c r="B37" i="6" a="1"/>
  <c r="B37" i="6" s="1"/>
  <c r="B38" i="6" a="1"/>
  <c r="B38" i="6" s="1"/>
  <c r="B39" i="6" a="1"/>
  <c r="B39" i="6" s="1"/>
  <c r="B40" i="6" a="1"/>
  <c r="B40" i="6" s="1"/>
  <c r="B41" i="6" a="1"/>
  <c r="B41" i="6" s="1"/>
  <c r="B42" i="6" a="1"/>
  <c r="B42" i="6" s="1"/>
  <c r="B43" i="6" a="1"/>
  <c r="B43" i="6" s="1"/>
  <c r="B44" i="6" a="1"/>
  <c r="B44" i="6" s="1"/>
  <c r="B45" i="6" a="1"/>
  <c r="B45" i="6" s="1"/>
  <c r="B46" i="6" a="1"/>
  <c r="B46" i="6" s="1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22" i="6" a="1"/>
  <c r="B322" i="6" s="1"/>
  <c r="B323" i="6" a="1"/>
  <c r="B323" i="6" s="1"/>
  <c r="B324" i="6" a="1"/>
  <c r="B324" i="6" s="1"/>
  <c r="B325" i="6" a="1"/>
  <c r="B325" i="6" s="1"/>
  <c r="B326" i="6" a="1"/>
  <c r="B326" i="6" s="1"/>
  <c r="B327" i="6" a="1"/>
  <c r="B327" i="6" s="1"/>
  <c r="B328" i="6" a="1"/>
  <c r="B328" i="6" s="1"/>
  <c r="B329" i="6" a="1"/>
  <c r="B329" i="6" s="1"/>
  <c r="B330" i="6" a="1"/>
  <c r="B330" i="6" s="1"/>
  <c r="B331" i="6" a="1"/>
  <c r="B331" i="6" s="1"/>
  <c r="B332" i="6" a="1"/>
  <c r="B332" i="6" s="1"/>
  <c r="B333" i="6" a="1"/>
  <c r="B333" i="6" s="1"/>
  <c r="B334" i="6" a="1"/>
  <c r="B334" i="6" s="1"/>
  <c r="B335" i="6" a="1"/>
  <c r="B335" i="6" s="1"/>
  <c r="B336" i="6" a="1"/>
  <c r="B336" i="6" s="1"/>
  <c r="B337" i="6" a="1"/>
  <c r="B337" i="6" s="1"/>
  <c r="B338" i="6" a="1"/>
  <c r="B338" i="6" s="1"/>
  <c r="B339" i="6" a="1"/>
  <c r="B339" i="6" s="1"/>
  <c r="B340" i="6" a="1"/>
  <c r="B340" i="6" s="1"/>
  <c r="B341" i="6" a="1"/>
  <c r="B341" i="6" s="1"/>
  <c r="B342" i="6" a="1"/>
  <c r="B342" i="6" s="1"/>
  <c r="B343" i="6" a="1"/>
  <c r="B343" i="6" s="1"/>
  <c r="B344" i="6" a="1"/>
  <c r="B344" i="6" s="1"/>
  <c r="B345" i="6" a="1"/>
  <c r="B345" i="6" s="1"/>
  <c r="B346" i="6" a="1"/>
  <c r="B346" i="6" s="1"/>
  <c r="B347" i="6" a="1"/>
  <c r="B347" i="6" s="1"/>
  <c r="B348" i="6" a="1"/>
  <c r="B348" i="6" s="1"/>
  <c r="B349" i="6" a="1"/>
  <c r="B349" i="6" s="1"/>
  <c r="B350" i="6" a="1"/>
  <c r="B350" i="6" s="1"/>
  <c r="B351" i="6" a="1"/>
  <c r="B351" i="6" s="1"/>
  <c r="B352" i="6" a="1"/>
  <c r="B352" i="6" s="1"/>
  <c r="B353" i="6" a="1"/>
  <c r="B353" i="6" s="1"/>
  <c r="B354" i="6" a="1"/>
  <c r="B354" i="6" s="1"/>
  <c r="B355" i="6" a="1"/>
  <c r="B355" i="6" s="1"/>
  <c r="B356" i="6" a="1"/>
  <c r="B356" i="6" s="1"/>
  <c r="B357" i="6" a="1"/>
  <c r="B357" i="6" s="1"/>
  <c r="B358" i="6" a="1"/>
  <c r="B358" i="6" s="1"/>
  <c r="B359" i="6" a="1"/>
  <c r="B359" i="6" s="1"/>
  <c r="B360" i="6" a="1"/>
  <c r="B360" i="6" s="1"/>
  <c r="B361" i="6" a="1"/>
  <c r="B361" i="6" s="1"/>
  <c r="B362" i="6" a="1"/>
  <c r="B362" i="6" s="1"/>
  <c r="B363" i="6" a="1"/>
  <c r="B363" i="6" s="1"/>
  <c r="B364" i="6" a="1"/>
  <c r="B364" i="6" s="1"/>
  <c r="B365" i="6" a="1"/>
  <c r="B365" i="6" s="1"/>
  <c r="B366" i="6" a="1"/>
  <c r="B366" i="6" s="1"/>
  <c r="B367" i="6" a="1"/>
  <c r="B367" i="6" s="1"/>
  <c r="B368" i="6" a="1"/>
  <c r="B368" i="6" s="1"/>
  <c r="B369" i="6" a="1"/>
  <c r="B369" i="6" s="1"/>
  <c r="B370" i="6" a="1"/>
  <c r="B370" i="6" s="1"/>
  <c r="B371" i="6" a="1"/>
  <c r="B371" i="6" s="1"/>
  <c r="B372" i="6" a="1"/>
  <c r="B372" i="6" s="1"/>
  <c r="B373" i="6" a="1"/>
  <c r="B373" i="6" s="1"/>
  <c r="B374" i="6" a="1"/>
  <c r="B374" i="6" s="1"/>
  <c r="B375" i="6" a="1"/>
  <c r="B375" i="6" s="1"/>
  <c r="B376" i="6" a="1"/>
  <c r="B376" i="6" s="1"/>
  <c r="B377" i="6" a="1"/>
  <c r="B377" i="6" s="1"/>
  <c r="B378" i="6" a="1"/>
  <c r="B378" i="6" s="1"/>
  <c r="B379" i="6" a="1"/>
  <c r="B379" i="6" s="1"/>
  <c r="B380" i="6" a="1"/>
  <c r="B380" i="6" s="1"/>
  <c r="B381" i="6" a="1"/>
  <c r="B381" i="6" s="1"/>
  <c r="B382" i="6" a="1"/>
  <c r="B382" i="6" s="1"/>
  <c r="B383" i="6" a="1"/>
  <c r="B383" i="6" s="1"/>
  <c r="B384" i="6" a="1"/>
  <c r="B384" i="6" s="1"/>
  <c r="B385" i="6" a="1"/>
  <c r="B385" i="6" s="1"/>
  <c r="B386" i="6" a="1"/>
  <c r="B386" i="6" s="1"/>
  <c r="B387" i="6" a="1"/>
  <c r="B387" i="6" s="1"/>
  <c r="B388" i="6" a="1"/>
  <c r="B388" i="6" s="1"/>
  <c r="B389" i="6" a="1"/>
  <c r="B389" i="6" s="1"/>
  <c r="B390" i="6" a="1"/>
  <c r="B390" i="6" s="1"/>
  <c r="B391" i="6" a="1"/>
  <c r="B391" i="6" s="1"/>
  <c r="B392" i="6" a="1"/>
  <c r="B392" i="6" s="1"/>
  <c r="B393" i="6" a="1"/>
  <c r="B393" i="6" s="1"/>
  <c r="B394" i="6" a="1"/>
  <c r="B394" i="6" s="1"/>
  <c r="B395" i="6" a="1"/>
  <c r="B395" i="6" s="1"/>
  <c r="B396" i="6" a="1"/>
  <c r="B396" i="6" s="1"/>
  <c r="B397" i="6" a="1"/>
  <c r="B397" i="6" s="1"/>
  <c r="B398" i="6" a="1"/>
  <c r="B398" i="6" s="1"/>
  <c r="B399" i="6" a="1"/>
  <c r="B399" i="6" s="1"/>
  <c r="B400" i="6" a="1"/>
  <c r="B400" i="6" s="1"/>
  <c r="B401" i="6" a="1"/>
  <c r="B401" i="6" s="1"/>
  <c r="B402" i="6" a="1"/>
  <c r="B402" i="6" s="1"/>
  <c r="B403" i="6" a="1"/>
  <c r="B403" i="6" s="1"/>
  <c r="B404" i="6" a="1"/>
  <c r="B404" i="6" s="1"/>
  <c r="B405" i="6" a="1"/>
  <c r="B405" i="6" s="1"/>
  <c r="B406" i="6" a="1"/>
  <c r="B406" i="6" s="1"/>
  <c r="B407" i="6" a="1"/>
  <c r="B407" i="6" s="1"/>
  <c r="B408" i="6" a="1"/>
  <c r="B408" i="6" s="1"/>
  <c r="B409" i="6" a="1"/>
  <c r="B409" i="6" s="1"/>
  <c r="B410" i="6" a="1"/>
  <c r="B410" i="6" s="1"/>
  <c r="B411" i="6" a="1"/>
  <c r="B411" i="6" s="1"/>
  <c r="B412" i="6" a="1"/>
  <c r="B412" i="6" s="1"/>
  <c r="B413" i="6" a="1"/>
  <c r="B413" i="6" s="1"/>
  <c r="B414" i="6" a="1"/>
  <c r="B414" i="6" s="1"/>
  <c r="B415" i="6" a="1"/>
  <c r="B415" i="6" s="1"/>
  <c r="B416" i="6" a="1"/>
  <c r="B416" i="6" s="1"/>
  <c r="B417" i="6" a="1"/>
  <c r="B417" i="6" s="1"/>
  <c r="B418" i="6" a="1"/>
  <c r="B418" i="6" s="1"/>
  <c r="B419" i="6" a="1"/>
  <c r="B419" i="6" s="1"/>
  <c r="B420" i="6" a="1"/>
  <c r="B420" i="6" s="1"/>
  <c r="B421" i="6" a="1"/>
  <c r="B421" i="6" s="1"/>
  <c r="B422" i="6" a="1"/>
  <c r="B422" i="6" s="1"/>
  <c r="B423" i="6" a="1"/>
  <c r="B423" i="6" s="1"/>
  <c r="B424" i="6" a="1"/>
  <c r="B424" i="6" s="1"/>
  <c r="B425" i="6" a="1"/>
  <c r="B425" i="6" s="1"/>
  <c r="B426" i="6" a="1"/>
  <c r="B426" i="6" s="1"/>
  <c r="B427" i="6" a="1"/>
  <c r="B427" i="6" s="1"/>
  <c r="B428" i="6" a="1"/>
  <c r="B428" i="6" s="1"/>
  <c r="B429" i="6" a="1"/>
  <c r="B429" i="6" s="1"/>
  <c r="B430" i="6" a="1"/>
  <c r="B430" i="6" s="1"/>
  <c r="B431" i="6" a="1"/>
  <c r="B431" i="6" s="1"/>
  <c r="B432" i="6" a="1"/>
  <c r="B432" i="6" s="1"/>
  <c r="B433" i="6" a="1"/>
  <c r="B433" i="6" s="1"/>
  <c r="B434" i="6" a="1"/>
  <c r="B434" i="6" s="1"/>
  <c r="B435" i="6" a="1"/>
  <c r="B435" i="6" s="1"/>
  <c r="B436" i="6" a="1"/>
  <c r="B436" i="6" s="1"/>
  <c r="B437" i="6" a="1"/>
  <c r="B437" i="6" s="1"/>
  <c r="B438" i="6" a="1"/>
  <c r="B438" i="6" s="1"/>
  <c r="B439" i="6" a="1"/>
  <c r="B439" i="6" s="1"/>
  <c r="B440" i="6" a="1"/>
  <c r="B440" i="6" s="1"/>
  <c r="B441" i="6" a="1"/>
  <c r="B441" i="6" s="1"/>
  <c r="B442" i="6" a="1"/>
  <c r="B442" i="6" s="1"/>
  <c r="B443" i="6" a="1"/>
  <c r="B443" i="6" s="1"/>
  <c r="B444" i="6" a="1"/>
  <c r="B444" i="6" s="1"/>
  <c r="B445" i="6" a="1"/>
  <c r="B445" i="6" s="1"/>
  <c r="B446" i="6" a="1"/>
  <c r="B446" i="6" s="1"/>
  <c r="B447" i="6" a="1"/>
  <c r="B447" i="6" s="1"/>
  <c r="B448" i="6" a="1"/>
  <c r="B448" i="6" s="1"/>
  <c r="B449" i="6" a="1"/>
  <c r="B449" i="6" s="1"/>
  <c r="B450" i="6" a="1"/>
  <c r="B450" i="6" s="1"/>
  <c r="B451" i="6" a="1"/>
  <c r="B451" i="6" s="1"/>
  <c r="B452" i="6" a="1"/>
  <c r="B452" i="6" s="1"/>
  <c r="B453" i="6" a="1"/>
  <c r="B453" i="6" s="1"/>
  <c r="B454" i="6" a="1"/>
  <c r="B454" i="6" s="1"/>
  <c r="B455" i="6" a="1"/>
  <c r="B455" i="6" s="1"/>
  <c r="B456" i="6" a="1"/>
  <c r="B456" i="6" s="1"/>
  <c r="B457" i="6" a="1"/>
  <c r="B457" i="6" s="1"/>
  <c r="B458" i="6" a="1"/>
  <c r="B458" i="6" s="1"/>
  <c r="B459" i="6" a="1"/>
  <c r="B459" i="6" s="1"/>
  <c r="B460" i="6" a="1"/>
  <c r="B460" i="6" s="1"/>
  <c r="B461" i="6" a="1"/>
  <c r="B461" i="6" s="1"/>
  <c r="B462" i="6" a="1"/>
  <c r="B462" i="6" s="1"/>
  <c r="B463" i="6" a="1"/>
  <c r="B463" i="6" s="1"/>
  <c r="B464" i="6" a="1"/>
  <c r="B464" i="6" s="1"/>
  <c r="B465" i="6" a="1"/>
  <c r="B465" i="6" s="1"/>
  <c r="B466" i="6" a="1"/>
  <c r="B466" i="6" s="1"/>
  <c r="B467" i="6" a="1"/>
  <c r="B467" i="6" s="1"/>
  <c r="B468" i="6" a="1"/>
  <c r="B468" i="6" s="1"/>
  <c r="B469" i="6" a="1"/>
  <c r="B469" i="6" s="1"/>
  <c r="B470" i="6" a="1"/>
  <c r="B470" i="6" s="1"/>
  <c r="B471" i="6" a="1"/>
  <c r="B471" i="6" s="1"/>
  <c r="B472" i="6" a="1"/>
  <c r="B472" i="6" s="1"/>
  <c r="B473" i="6" a="1"/>
  <c r="B473" i="6" s="1"/>
  <c r="B474" i="6" a="1"/>
  <c r="B474" i="6" s="1"/>
  <c r="B475" i="6" a="1"/>
  <c r="B475" i="6" s="1"/>
  <c r="B476" i="6" a="1"/>
  <c r="B476" i="6" s="1"/>
  <c r="B477" i="6" a="1"/>
  <c r="B477" i="6" s="1"/>
  <c r="B478" i="6" a="1"/>
  <c r="B478" i="6" s="1"/>
  <c r="B479" i="6" a="1"/>
  <c r="B479" i="6" s="1"/>
  <c r="B480" i="6" a="1"/>
  <c r="B480" i="6" s="1"/>
  <c r="B481" i="6" a="1"/>
  <c r="B481" i="6" s="1"/>
  <c r="B482" i="6" a="1"/>
  <c r="B482" i="6" s="1"/>
  <c r="B483" i="6" a="1"/>
  <c r="B483" i="6" s="1"/>
  <c r="B484" i="6" a="1"/>
  <c r="B484" i="6" s="1"/>
  <c r="B485" i="6" a="1"/>
  <c r="B485" i="6" s="1"/>
  <c r="B486" i="6" a="1"/>
  <c r="B486" i="6" s="1"/>
  <c r="B487" i="6" a="1"/>
  <c r="B487" i="6" s="1"/>
  <c r="B488" i="6" a="1"/>
  <c r="B488" i="6" s="1"/>
  <c r="B489" i="6" a="1"/>
  <c r="B489" i="6" s="1"/>
  <c r="B490" i="6" a="1"/>
  <c r="B490" i="6" s="1"/>
  <c r="B491" i="6" a="1"/>
  <c r="B491" i="6" s="1"/>
  <c r="B492" i="6" a="1"/>
  <c r="B492" i="6" s="1"/>
  <c r="B493" i="6" a="1"/>
  <c r="B493" i="6" s="1"/>
  <c r="B494" i="6" a="1"/>
  <c r="B494" i="6" s="1"/>
  <c r="B495" i="6" a="1"/>
  <c r="B495" i="6" s="1"/>
  <c r="B496" i="6" a="1"/>
  <c r="B496" i="6" s="1"/>
  <c r="B497" i="6" a="1"/>
  <c r="B497" i="6" s="1"/>
  <c r="B498" i="6" a="1"/>
  <c r="B498" i="6" s="1"/>
  <c r="B499" i="6" a="1"/>
  <c r="B499" i="6" s="1"/>
  <c r="B500" i="6" a="1"/>
  <c r="B500" i="6" s="1"/>
  <c r="B501" i="6" a="1"/>
  <c r="B501" i="6" s="1"/>
  <c r="B502" i="6" a="1"/>
  <c r="B502" i="6" s="1"/>
  <c r="B503" i="6" a="1"/>
  <c r="B503" i="6" s="1"/>
  <c r="B504" i="6" a="1"/>
  <c r="B504" i="6" s="1"/>
  <c r="B505" i="6" a="1"/>
  <c r="B505" i="6" s="1"/>
  <c r="B506" i="6" a="1"/>
  <c r="B506" i="6" s="1"/>
  <c r="B507" i="6" a="1"/>
  <c r="B507" i="6" s="1"/>
  <c r="B508" i="6" a="1"/>
  <c r="B508" i="6" s="1"/>
  <c r="B509" i="6" a="1"/>
  <c r="B509" i="6" s="1"/>
  <c r="B510" i="6" a="1"/>
  <c r="B510" i="6" s="1"/>
  <c r="B511" i="6" a="1"/>
  <c r="B511" i="6" s="1"/>
  <c r="B512" i="6" a="1"/>
  <c r="B512" i="6" s="1"/>
  <c r="B513" i="6" a="1"/>
  <c r="B513" i="6" s="1"/>
  <c r="B514" i="6" a="1"/>
  <c r="B514" i="6" s="1"/>
  <c r="B515" i="6" a="1"/>
  <c r="B515" i="6" s="1"/>
  <c r="B516" i="6" a="1"/>
  <c r="B516" i="6" s="1"/>
  <c r="B517" i="6" a="1"/>
  <c r="B517" i="6" s="1"/>
  <c r="B518" i="6" a="1"/>
  <c r="B518" i="6" s="1"/>
  <c r="B519" i="6" a="1"/>
  <c r="B519" i="6" s="1"/>
  <c r="B520" i="6" a="1"/>
  <c r="B520" i="6" s="1"/>
  <c r="B521" i="6" a="1"/>
  <c r="B521" i="6" s="1"/>
  <c r="B522" i="6" a="1"/>
  <c r="B522" i="6" s="1"/>
  <c r="B523" i="6" a="1"/>
  <c r="B523" i="6" s="1"/>
  <c r="B524" i="6" a="1"/>
  <c r="B524" i="6" s="1"/>
  <c r="B525" i="6" a="1"/>
  <c r="B525" i="6" s="1"/>
  <c r="B526" i="6" a="1"/>
  <c r="B526" i="6" s="1"/>
  <c r="B527" i="6" a="1"/>
  <c r="B527" i="6" s="1"/>
  <c r="B528" i="6" a="1"/>
  <c r="B528" i="6" s="1"/>
  <c r="B529" i="6" a="1"/>
  <c r="B529" i="6" s="1"/>
  <c r="B530" i="6" a="1"/>
  <c r="B530" i="6" s="1"/>
  <c r="B531" i="6" a="1"/>
  <c r="B531" i="6" s="1"/>
  <c r="B532" i="6" a="1"/>
  <c r="B532" i="6" s="1"/>
  <c r="B533" i="6" a="1"/>
  <c r="B533" i="6" s="1"/>
  <c r="B534" i="6" a="1"/>
  <c r="B534" i="6" s="1"/>
  <c r="B535" i="6" a="1"/>
  <c r="B535" i="6" s="1"/>
  <c r="B536" i="6" a="1"/>
  <c r="B536" i="6" s="1"/>
  <c r="B537" i="6" a="1"/>
  <c r="B537" i="6" s="1"/>
  <c r="B538" i="6" a="1"/>
  <c r="B538" i="6" s="1"/>
  <c r="B539" i="6" a="1"/>
  <c r="B539" i="6" s="1"/>
  <c r="B540" i="6" a="1"/>
  <c r="B540" i="6" s="1"/>
  <c r="B541" i="6" a="1"/>
  <c r="B541" i="6" s="1"/>
  <c r="B542" i="6" a="1"/>
  <c r="B542" i="6" s="1"/>
  <c r="B543" i="6" a="1"/>
  <c r="B543" i="6" s="1"/>
  <c r="B544" i="6" a="1"/>
  <c r="B544" i="6" s="1"/>
  <c r="B545" i="6" a="1"/>
  <c r="B545" i="6" s="1"/>
  <c r="B546" i="6" a="1"/>
  <c r="B546" i="6" s="1"/>
  <c r="B547" i="6" a="1"/>
  <c r="B547" i="6" s="1"/>
  <c r="B548" i="6" a="1"/>
  <c r="B548" i="6" s="1"/>
  <c r="B549" i="6" a="1"/>
  <c r="B549" i="6" s="1"/>
  <c r="B550" i="6" a="1"/>
  <c r="B550" i="6" s="1"/>
  <c r="B551" i="6" a="1"/>
  <c r="B551" i="6" s="1"/>
  <c r="B552" i="6" a="1"/>
  <c r="B552" i="6" s="1"/>
  <c r="B553" i="6" a="1"/>
  <c r="B553" i="6" s="1"/>
  <c r="B554" i="6" a="1"/>
  <c r="B554" i="6" s="1"/>
  <c r="B555" i="6" a="1"/>
  <c r="B555" i="6" s="1"/>
  <c r="B556" i="6" a="1"/>
  <c r="B556" i="6" s="1"/>
  <c r="B557" i="6" a="1"/>
  <c r="B557" i="6" s="1"/>
  <c r="B558" i="6" a="1"/>
  <c r="B558" i="6" s="1"/>
  <c r="B559" i="6" a="1"/>
  <c r="B559" i="6" s="1"/>
  <c r="B560" i="6" a="1"/>
  <c r="B560" i="6" s="1"/>
  <c r="B561" i="6" a="1"/>
  <c r="B561" i="6" s="1"/>
  <c r="B562" i="6" a="1"/>
  <c r="B562" i="6" s="1"/>
  <c r="B563" i="6" a="1"/>
  <c r="B563" i="6" s="1"/>
  <c r="B564" i="6" a="1"/>
  <c r="B564" i="6" s="1"/>
  <c r="B565" i="6" a="1"/>
  <c r="B565" i="6" s="1"/>
  <c r="B566" i="6" a="1"/>
  <c r="B566" i="6" s="1"/>
  <c r="D2" i="6" a="1"/>
  <c r="D2" i="6"/>
  <c r="C3" i="6" a="1"/>
  <c r="C3" i="6" s="1"/>
  <c r="D3" i="6" s="1" a="1"/>
  <c r="D3" i="6" s="1"/>
  <c r="C4" i="6" a="1"/>
  <c r="C4" i="6" s="1"/>
  <c r="D4" i="6" s="1" a="1"/>
  <c r="D4" i="6" s="1"/>
  <c r="C5" i="6" a="1"/>
  <c r="C5" i="6" s="1"/>
  <c r="D5" i="6" s="1" a="1"/>
  <c r="D5" i="6" s="1"/>
  <c r="C6" i="6" a="1"/>
  <c r="C6" i="6" s="1"/>
  <c r="D6" i="6" s="1" a="1"/>
  <c r="D6" i="6" s="1"/>
  <c r="C7" i="6" a="1"/>
  <c r="C7" i="6" s="1"/>
  <c r="D7" i="6" s="1" a="1"/>
  <c r="D7" i="6" s="1"/>
  <c r="C8" i="6" a="1"/>
  <c r="C8" i="6" s="1"/>
  <c r="D8" i="6" s="1" a="1"/>
  <c r="D8" i="6" s="1"/>
  <c r="C9" i="6" a="1"/>
  <c r="C9" i="6" s="1"/>
  <c r="D9" i="6" s="1" a="1"/>
  <c r="D9" i="6" s="1"/>
  <c r="C10" i="6" a="1"/>
  <c r="C10" i="6" s="1"/>
  <c r="D10" i="6" s="1" a="1"/>
  <c r="D10" i="6" s="1"/>
  <c r="C11" i="6" a="1"/>
  <c r="C11" i="6" s="1"/>
  <c r="D11" i="6" s="1" a="1"/>
  <c r="D11" i="6" s="1"/>
  <c r="C12" i="6" a="1"/>
  <c r="C12" i="6" s="1"/>
  <c r="D12" i="6" s="1" a="1"/>
  <c r="D12" i="6" s="1"/>
  <c r="C13" i="6" a="1"/>
  <c r="C13" i="6" s="1"/>
  <c r="D13" i="6" s="1" a="1"/>
  <c r="D13" i="6" s="1"/>
  <c r="C14" i="6" a="1"/>
  <c r="C14" i="6" s="1"/>
  <c r="D14" i="6" s="1" a="1"/>
  <c r="D14" i="6" s="1"/>
  <c r="C15" i="6" a="1"/>
  <c r="C15" i="6" s="1"/>
  <c r="D15" i="6" s="1" a="1"/>
  <c r="D15" i="6" s="1"/>
  <c r="C16" i="6" a="1"/>
  <c r="C16" i="6" s="1"/>
  <c r="D16" i="6" s="1" a="1"/>
  <c r="D16" i="6" s="1"/>
  <c r="C17" i="6" a="1"/>
  <c r="C17" i="6" s="1"/>
  <c r="D17" i="6" s="1" a="1"/>
  <c r="D17" i="6" s="1"/>
  <c r="C18" i="6" a="1"/>
  <c r="C18" i="6" s="1"/>
  <c r="D18" i="6" s="1" a="1"/>
  <c r="D18" i="6" s="1"/>
  <c r="C19" i="6" a="1"/>
  <c r="C19" i="6" s="1"/>
  <c r="D19" i="6" s="1" a="1"/>
  <c r="D19" i="6" s="1"/>
  <c r="C20" i="6" a="1"/>
  <c r="C20" i="6" s="1"/>
  <c r="D20" i="6" s="1" a="1"/>
  <c r="D20" i="6" s="1"/>
  <c r="C21" i="6" a="1"/>
  <c r="C21" i="6" s="1"/>
  <c r="D21" i="6" s="1" a="1"/>
  <c r="D21" i="6" s="1"/>
  <c r="C22" i="6" a="1"/>
  <c r="C22" i="6" s="1"/>
  <c r="D22" i="6" s="1" a="1"/>
  <c r="D22" i="6" s="1"/>
  <c r="C23" i="6" a="1"/>
  <c r="C23" i="6" s="1"/>
  <c r="D23" i="6" s="1" a="1"/>
  <c r="D23" i="6" s="1"/>
  <c r="C24" i="6" a="1"/>
  <c r="C24" i="6" s="1"/>
  <c r="D24" i="6" s="1" a="1"/>
  <c r="D24" i="6" s="1"/>
  <c r="C25" i="6" a="1"/>
  <c r="C25" i="6" s="1"/>
  <c r="D25" i="6" s="1" a="1"/>
  <c r="D25" i="6" s="1"/>
  <c r="C26" i="6" a="1"/>
  <c r="C26" i="6" s="1"/>
  <c r="D26" i="6" s="1" a="1"/>
  <c r="D26" i="6" s="1"/>
  <c r="C27" i="6" a="1"/>
  <c r="C27" i="6" s="1"/>
  <c r="D27" i="6" s="1" a="1"/>
  <c r="D27" i="6" s="1"/>
  <c r="C28" i="6" a="1"/>
  <c r="C28" i="6" s="1"/>
  <c r="D28" i="6" s="1" a="1"/>
  <c r="D28" i="6" s="1"/>
  <c r="C29" i="6" a="1"/>
  <c r="C29" i="6" s="1"/>
  <c r="D29" i="6" s="1" a="1"/>
  <c r="D29" i="6" s="1"/>
  <c r="C30" i="6" a="1"/>
  <c r="C30" i="6" s="1"/>
  <c r="D30" i="6" s="1" a="1"/>
  <c r="D30" i="6" s="1"/>
  <c r="C31" i="6" a="1"/>
  <c r="C31" i="6" s="1"/>
  <c r="D31" i="6" s="1" a="1"/>
  <c r="D31" i="6" s="1"/>
  <c r="C32" i="6" a="1"/>
  <c r="C32" i="6" s="1"/>
  <c r="D32" i="6" s="1" a="1"/>
  <c r="D32" i="6" s="1"/>
  <c r="C33" i="6" a="1"/>
  <c r="C33" i="6" s="1"/>
  <c r="D33" i="6" s="1" a="1"/>
  <c r="D33" i="6" s="1"/>
  <c r="C34" i="6" a="1"/>
  <c r="C34" i="6" s="1"/>
  <c r="D34" i="6" s="1" a="1"/>
  <c r="D34" i="6" s="1"/>
  <c r="C35" i="6" a="1"/>
  <c r="C35" i="6" s="1"/>
  <c r="D35" i="6" s="1" a="1"/>
  <c r="D35" i="6" s="1"/>
  <c r="C36" i="6" a="1"/>
  <c r="C36" i="6" s="1"/>
  <c r="D36" i="6" s="1" a="1"/>
  <c r="D36" i="6" s="1"/>
  <c r="C37" i="6" a="1"/>
  <c r="C37" i="6" s="1"/>
  <c r="D37" i="6" s="1" a="1"/>
  <c r="D37" i="6" s="1"/>
  <c r="C38" i="6" a="1"/>
  <c r="C38" i="6" s="1"/>
  <c r="D38" i="6" s="1" a="1"/>
  <c r="D38" i="6" s="1"/>
  <c r="C39" i="6" a="1"/>
  <c r="C39" i="6" s="1"/>
  <c r="D39" i="6" s="1" a="1"/>
  <c r="D39" i="6" s="1"/>
  <c r="C40" i="6" a="1"/>
  <c r="C40" i="6" s="1"/>
  <c r="D40" i="6" s="1" a="1"/>
  <c r="D40" i="6" s="1"/>
  <c r="C41" i="6" a="1"/>
  <c r="C41" i="6" s="1"/>
  <c r="D41" i="6" s="1" a="1"/>
  <c r="D41" i="6" s="1"/>
  <c r="C42" i="6" a="1"/>
  <c r="C42" i="6" s="1"/>
  <c r="D42" i="6" s="1" a="1"/>
  <c r="D42" i="6" s="1"/>
  <c r="C43" i="6" a="1"/>
  <c r="C43" i="6" s="1"/>
  <c r="D43" i="6" s="1" a="1"/>
  <c r="D43" i="6" s="1"/>
  <c r="C44" i="6" a="1"/>
  <c r="C44" i="6" s="1"/>
  <c r="D44" i="6" s="1" a="1"/>
  <c r="D44" i="6" s="1"/>
  <c r="C45" i="6" a="1"/>
  <c r="C45" i="6" s="1"/>
  <c r="D45" i="6" s="1" a="1"/>
  <c r="D45" i="6" s="1"/>
  <c r="C46" i="6" a="1"/>
  <c r="C46" i="6" s="1"/>
  <c r="D46" i="6" s="1" a="1"/>
  <c r="D46" i="6" s="1"/>
  <c r="C47" i="6" a="1"/>
  <c r="C47" i="6" s="1"/>
  <c r="D47" i="6" s="1" a="1"/>
  <c r="D47" i="6" s="1"/>
  <c r="C48" i="6" a="1"/>
  <c r="C48" i="6" s="1"/>
  <c r="D48" i="6" s="1" a="1"/>
  <c r="D48" i="6" s="1"/>
  <c r="C49" i="6" a="1"/>
  <c r="C49" i="6" s="1"/>
  <c r="D49" i="6" s="1" a="1"/>
  <c r="D49" i="6" s="1"/>
  <c r="C50" i="6" a="1"/>
  <c r="C50" i="6" s="1"/>
  <c r="D50" i="6" s="1" a="1"/>
  <c r="D50" i="6" s="1"/>
  <c r="C51" i="6" a="1"/>
  <c r="C51" i="6" s="1"/>
  <c r="D51" i="6" s="1" a="1"/>
  <c r="D51" i="6" s="1"/>
  <c r="C52" i="6" a="1"/>
  <c r="C52" i="6" s="1"/>
  <c r="D52" i="6" s="1" a="1"/>
  <c r="D52" i="6" s="1"/>
  <c r="C53" i="6" a="1"/>
  <c r="C53" i="6" s="1"/>
  <c r="D53" i="6" s="1" a="1"/>
  <c r="D53" i="6" s="1"/>
  <c r="C54" i="6" a="1"/>
  <c r="C54" i="6" s="1"/>
  <c r="D54" i="6" s="1" a="1"/>
  <c r="D54" i="6" s="1"/>
  <c r="C55" i="6" a="1"/>
  <c r="C55" i="6" s="1"/>
  <c r="D55" i="6" s="1" a="1"/>
  <c r="D55" i="6" s="1"/>
  <c r="C56" i="6" a="1"/>
  <c r="C56" i="6" s="1"/>
  <c r="D56" i="6" s="1" a="1"/>
  <c r="D56" i="6" s="1"/>
  <c r="C57" i="6" a="1"/>
  <c r="C57" i="6" s="1"/>
  <c r="D57" i="6" s="1" a="1"/>
  <c r="D57" i="6" s="1"/>
  <c r="C58" i="6" a="1"/>
  <c r="C58" i="6" s="1"/>
  <c r="D58" i="6" s="1" a="1"/>
  <c r="D58" i="6" s="1"/>
  <c r="C59" i="6" a="1"/>
  <c r="C59" i="6" s="1"/>
  <c r="D59" i="6" s="1" a="1"/>
  <c r="D59" i="6" s="1"/>
  <c r="C60" i="6" a="1"/>
  <c r="C60" i="6" s="1"/>
  <c r="D60" i="6" s="1" a="1"/>
  <c r="D60" i="6" s="1"/>
  <c r="C61" i="6" a="1"/>
  <c r="C61" i="6" s="1"/>
  <c r="D61" i="6" s="1" a="1"/>
  <c r="D61" i="6" s="1"/>
  <c r="C62" i="6" a="1"/>
  <c r="C62" i="6" s="1"/>
  <c r="D62" i="6" s="1" a="1"/>
  <c r="D62" i="6" s="1"/>
  <c r="C63" i="6" a="1"/>
  <c r="C63" i="6" s="1"/>
  <c r="D63" i="6" s="1" a="1"/>
  <c r="D63" i="6" s="1"/>
  <c r="C64" i="6" a="1"/>
  <c r="C64" i="6" s="1"/>
  <c r="D64" i="6" s="1" a="1"/>
  <c r="D64" i="6" s="1"/>
  <c r="C65" i="6" a="1"/>
  <c r="C65" i="6" s="1"/>
  <c r="D65" i="6" s="1" a="1"/>
  <c r="D65" i="6" s="1"/>
  <c r="C66" i="6" a="1"/>
  <c r="C66" i="6" s="1"/>
  <c r="D66" i="6" s="1" a="1"/>
  <c r="D66" i="6" s="1"/>
  <c r="C67" i="6" a="1"/>
  <c r="C67" i="6" s="1"/>
  <c r="D67" i="6" s="1" a="1"/>
  <c r="D67" i="6" s="1"/>
  <c r="C68" i="6" a="1"/>
  <c r="C68" i="6" s="1"/>
  <c r="D68" i="6" s="1" a="1"/>
  <c r="D68" i="6" s="1"/>
  <c r="C69" i="6" a="1"/>
  <c r="C69" i="6" s="1"/>
  <c r="D69" i="6" s="1" a="1"/>
  <c r="D69" i="6" s="1"/>
  <c r="C70" i="6" a="1"/>
  <c r="C70" i="6" s="1"/>
  <c r="D70" i="6" s="1" a="1"/>
  <c r="D70" i="6" s="1"/>
  <c r="C71" i="6" a="1"/>
  <c r="C71" i="6" s="1"/>
  <c r="D71" i="6" s="1" a="1"/>
  <c r="D71" i="6" s="1"/>
  <c r="C72" i="6" a="1"/>
  <c r="C72" i="6" s="1"/>
  <c r="D72" i="6" s="1" a="1"/>
  <c r="D72" i="6" s="1"/>
  <c r="C73" i="6" a="1"/>
  <c r="C73" i="6" s="1"/>
  <c r="D73" i="6" s="1" a="1"/>
  <c r="D73" i="6" s="1"/>
  <c r="C74" i="6" a="1"/>
  <c r="C74" i="6" s="1"/>
  <c r="D74" i="6" s="1" a="1"/>
  <c r="D74" i="6" s="1"/>
  <c r="C75" i="6" a="1"/>
  <c r="C75" i="6" s="1"/>
  <c r="D75" i="6" s="1" a="1"/>
  <c r="D75" i="6" s="1"/>
  <c r="C76" i="6" a="1"/>
  <c r="C76" i="6" s="1"/>
  <c r="D76" i="6" s="1" a="1"/>
  <c r="D76" i="6" s="1"/>
  <c r="C77" i="6" a="1"/>
  <c r="C77" i="6" s="1"/>
  <c r="D77" i="6" s="1" a="1"/>
  <c r="D77" i="6" s="1"/>
  <c r="C78" i="6" a="1"/>
  <c r="C78" i="6" s="1"/>
  <c r="D78" i="6" s="1" a="1"/>
  <c r="D78" i="6" s="1"/>
  <c r="C79" i="6" a="1"/>
  <c r="C79" i="6" s="1"/>
  <c r="D79" i="6" s="1" a="1"/>
  <c r="D79" i="6" s="1"/>
  <c r="C80" i="6" a="1"/>
  <c r="C80" i="6" s="1"/>
  <c r="D80" i="6" s="1" a="1"/>
  <c r="D80" i="6" s="1"/>
  <c r="C81" i="6" a="1"/>
  <c r="C81" i="6" s="1"/>
  <c r="D81" i="6" s="1" a="1"/>
  <c r="D81" i="6" s="1"/>
  <c r="C82" i="6" a="1"/>
  <c r="C82" i="6" s="1"/>
  <c r="D82" i="6" s="1" a="1"/>
  <c r="D82" i="6" s="1"/>
  <c r="C83" i="6" a="1"/>
  <c r="C83" i="6" s="1"/>
  <c r="D83" i="6" s="1" a="1"/>
  <c r="D83" i="6" s="1"/>
  <c r="C84" i="6" a="1"/>
  <c r="C84" i="6" s="1"/>
  <c r="D84" i="6" s="1" a="1"/>
  <c r="D84" i="6" s="1"/>
  <c r="C85" i="6" a="1"/>
  <c r="C85" i="6" s="1"/>
  <c r="D85" i="6" s="1" a="1"/>
  <c r="D85" i="6" s="1"/>
  <c r="C86" i="6" a="1"/>
  <c r="C86" i="6" s="1"/>
  <c r="D86" i="6" s="1" a="1"/>
  <c r="D86" i="6" s="1"/>
  <c r="C87" i="6" a="1"/>
  <c r="C87" i="6" s="1"/>
  <c r="D87" i="6" s="1" a="1"/>
  <c r="D87" i="6" s="1"/>
  <c r="C88" i="6" a="1"/>
  <c r="C88" i="6" s="1"/>
  <c r="D88" i="6" s="1" a="1"/>
  <c r="D88" i="6" s="1"/>
  <c r="C89" i="6" a="1"/>
  <c r="C89" i="6" s="1"/>
  <c r="D89" i="6" s="1" a="1"/>
  <c r="D89" i="6" s="1"/>
  <c r="C90" i="6" a="1"/>
  <c r="C90" i="6" s="1"/>
  <c r="D90" i="6" s="1" a="1"/>
  <c r="D90" i="6" s="1"/>
  <c r="C91" i="6" a="1"/>
  <c r="C91" i="6" s="1"/>
  <c r="D91" i="6" s="1" a="1"/>
  <c r="D91" i="6" s="1"/>
  <c r="C92" i="6" a="1"/>
  <c r="C92" i="6" s="1"/>
  <c r="D92" i="6" s="1" a="1"/>
  <c r="D92" i="6" s="1"/>
  <c r="C93" i="6" a="1"/>
  <c r="C93" i="6" s="1"/>
  <c r="D93" i="6" s="1" a="1"/>
  <c r="D93" i="6" s="1"/>
  <c r="C94" i="6" a="1"/>
  <c r="C94" i="6" s="1"/>
  <c r="D94" i="6" s="1" a="1"/>
  <c r="D94" i="6" s="1"/>
  <c r="C95" i="6" a="1"/>
  <c r="C95" i="6" s="1"/>
  <c r="D95" i="6" s="1" a="1"/>
  <c r="D95" i="6" s="1"/>
  <c r="C96" i="6" a="1"/>
  <c r="C96" i="6" s="1"/>
  <c r="D96" i="6" s="1" a="1"/>
  <c r="D96" i="6" s="1"/>
  <c r="C97" i="6" a="1"/>
  <c r="C97" i="6" s="1"/>
  <c r="D97" i="6" s="1" a="1"/>
  <c r="D97" i="6" s="1"/>
  <c r="C98" i="6" a="1"/>
  <c r="C98" i="6" s="1"/>
  <c r="D98" i="6" s="1" a="1"/>
  <c r="D98" i="6" s="1"/>
  <c r="C99" i="6" a="1"/>
  <c r="C99" i="6" s="1"/>
  <c r="D99" i="6" s="1" a="1"/>
  <c r="D99" i="6" s="1"/>
  <c r="C100" i="6" a="1"/>
  <c r="C100" i="6" s="1"/>
  <c r="D100" i="6" s="1" a="1"/>
  <c r="D100" i="6" s="1"/>
  <c r="C101" i="6" a="1"/>
  <c r="C101" i="6" s="1"/>
  <c r="D101" i="6" s="1" a="1"/>
  <c r="D101" i="6" s="1"/>
  <c r="C102" i="6" a="1"/>
  <c r="C102" i="6" s="1"/>
  <c r="D102" i="6" s="1" a="1"/>
  <c r="D102" i="6" s="1"/>
  <c r="C103" i="6" a="1"/>
  <c r="C103" i="6" s="1"/>
  <c r="D103" i="6" s="1" a="1"/>
  <c r="D103" i="6" s="1"/>
  <c r="C104" i="6" a="1"/>
  <c r="C104" i="6" s="1"/>
  <c r="D104" i="6" s="1" a="1"/>
  <c r="D104" i="6" s="1"/>
  <c r="C105" i="6" a="1"/>
  <c r="C105" i="6" s="1"/>
  <c r="D105" i="6" s="1" a="1"/>
  <c r="D105" i="6" s="1"/>
  <c r="C106" i="6" a="1"/>
  <c r="C106" i="6" s="1"/>
  <c r="D106" i="6" s="1" a="1"/>
  <c r="D106" i="6" s="1"/>
  <c r="C107" i="6" a="1"/>
  <c r="C107" i="6" s="1"/>
  <c r="D107" i="6" s="1" a="1"/>
  <c r="D107" i="6" s="1"/>
  <c r="C108" i="6" a="1"/>
  <c r="C108" i="6" s="1"/>
  <c r="D108" i="6" s="1" a="1"/>
  <c r="D108" i="6" s="1"/>
  <c r="C109" i="6" a="1"/>
  <c r="C109" i="6" s="1"/>
  <c r="D109" i="6" s="1" a="1"/>
  <c r="D109" i="6" s="1"/>
  <c r="C110" i="6" a="1"/>
  <c r="C110" i="6" s="1"/>
  <c r="D110" i="6" s="1" a="1"/>
  <c r="D110" i="6" s="1"/>
  <c r="C111" i="6" a="1"/>
  <c r="C111" i="6" s="1"/>
  <c r="D111" i="6" s="1" a="1"/>
  <c r="D111" i="6" s="1"/>
  <c r="C112" i="6" a="1"/>
  <c r="C112" i="6" s="1"/>
  <c r="D112" i="6" s="1" a="1"/>
  <c r="D112" i="6" s="1"/>
  <c r="C113" i="6" a="1"/>
  <c r="C113" i="6" s="1"/>
  <c r="D113" i="6" s="1" a="1"/>
  <c r="D113" i="6" s="1"/>
  <c r="C114" i="6" a="1"/>
  <c r="C114" i="6" s="1"/>
  <c r="D114" i="6" s="1" a="1"/>
  <c r="D114" i="6" s="1"/>
  <c r="C115" i="6" a="1"/>
  <c r="C115" i="6" s="1"/>
  <c r="D115" i="6" s="1" a="1"/>
  <c r="D115" i="6" s="1"/>
  <c r="C116" i="6" a="1"/>
  <c r="C116" i="6" s="1"/>
  <c r="D116" i="6" s="1" a="1"/>
  <c r="D116" i="6" s="1"/>
  <c r="C117" i="6" a="1"/>
  <c r="C117" i="6" s="1"/>
  <c r="D117" i="6" s="1" a="1"/>
  <c r="D117" i="6" s="1"/>
  <c r="C118" i="6" a="1"/>
  <c r="C118" i="6" s="1"/>
  <c r="D118" i="6" s="1" a="1"/>
  <c r="D118" i="6" s="1"/>
  <c r="C119" i="6" a="1"/>
  <c r="C119" i="6" s="1"/>
  <c r="D119" i="6" s="1" a="1"/>
  <c r="D119" i="6" s="1"/>
  <c r="C120" i="6" a="1"/>
  <c r="C120" i="6" s="1"/>
  <c r="D120" i="6" s="1" a="1"/>
  <c r="D120" i="6" s="1"/>
  <c r="C121" i="6" a="1"/>
  <c r="C121" i="6" s="1"/>
  <c r="D121" i="6" s="1" a="1"/>
  <c r="D121" i="6" s="1"/>
  <c r="C122" i="6" a="1"/>
  <c r="C122" i="6" s="1"/>
  <c r="D122" i="6" s="1" a="1"/>
  <c r="D122" i="6" s="1"/>
  <c r="C123" i="6" a="1"/>
  <c r="C123" i="6" s="1"/>
  <c r="D123" i="6" s="1" a="1"/>
  <c r="D123" i="6" s="1"/>
  <c r="C124" i="6" a="1"/>
  <c r="C124" i="6" s="1"/>
  <c r="D124" i="6" s="1" a="1"/>
  <c r="D124" i="6" s="1"/>
  <c r="C125" i="6" a="1"/>
  <c r="C125" i="6" s="1"/>
  <c r="D125" i="6" s="1" a="1"/>
  <c r="D125" i="6" s="1"/>
  <c r="C126" i="6" a="1"/>
  <c r="C126" i="6" s="1"/>
  <c r="D126" i="6" s="1" a="1"/>
  <c r="D126" i="6" s="1"/>
  <c r="C127" i="6" a="1"/>
  <c r="C127" i="6" s="1"/>
  <c r="D127" i="6" s="1" a="1"/>
  <c r="D127" i="6" s="1"/>
  <c r="C128" i="6" a="1"/>
  <c r="C128" i="6" s="1"/>
  <c r="D128" i="6" s="1" a="1"/>
  <c r="D128" i="6" s="1"/>
  <c r="C129" i="6" a="1"/>
  <c r="C129" i="6" s="1"/>
  <c r="D129" i="6" s="1" a="1"/>
  <c r="D129" i="6" s="1"/>
  <c r="C130" i="6" a="1"/>
  <c r="C130" i="6" s="1"/>
  <c r="D130" i="6" s="1" a="1"/>
  <c r="D130" i="6" s="1"/>
  <c r="C131" i="6" a="1"/>
  <c r="C131" i="6" s="1"/>
  <c r="D131" i="6" s="1" a="1"/>
  <c r="D131" i="6" s="1"/>
  <c r="C132" i="6" a="1"/>
  <c r="C132" i="6" s="1"/>
  <c r="D132" i="6" s="1" a="1"/>
  <c r="D132" i="6" s="1"/>
  <c r="C133" i="6" a="1"/>
  <c r="C133" i="6" s="1"/>
  <c r="D133" i="6" s="1" a="1"/>
  <c r="D133" i="6" s="1"/>
  <c r="C134" i="6" a="1"/>
  <c r="C134" i="6" s="1"/>
  <c r="D134" i="6" s="1" a="1"/>
  <c r="D134" i="6" s="1"/>
  <c r="C135" i="6" a="1"/>
  <c r="C135" i="6" s="1"/>
  <c r="D135" i="6" s="1" a="1"/>
  <c r="D135" i="6" s="1"/>
  <c r="C136" i="6" a="1"/>
  <c r="C136" i="6" s="1"/>
  <c r="D136" i="6" s="1" a="1"/>
  <c r="D136" i="6" s="1"/>
  <c r="C137" i="6" a="1"/>
  <c r="C137" i="6" s="1"/>
  <c r="D137" i="6" s="1" a="1"/>
  <c r="D137" i="6" s="1"/>
  <c r="C138" i="6" a="1"/>
  <c r="C138" i="6" s="1"/>
  <c r="D138" i="6" s="1" a="1"/>
  <c r="D138" i="6" s="1"/>
  <c r="C139" i="6" a="1"/>
  <c r="C139" i="6" s="1"/>
  <c r="D139" i="6" s="1" a="1"/>
  <c r="D139" i="6" s="1"/>
  <c r="C140" i="6" a="1"/>
  <c r="C140" i="6" s="1"/>
  <c r="D140" i="6" s="1" a="1"/>
  <c r="D140" i="6" s="1"/>
  <c r="C141" i="6" a="1"/>
  <c r="C141" i="6" s="1"/>
  <c r="D141" i="6" s="1" a="1"/>
  <c r="D141" i="6" s="1"/>
  <c r="C142" i="6" a="1"/>
  <c r="C142" i="6" s="1"/>
  <c r="D142" i="6" s="1" a="1"/>
  <c r="D142" i="6" s="1"/>
  <c r="C143" i="6" a="1"/>
  <c r="C143" i="6" s="1"/>
  <c r="D143" i="6" s="1" a="1"/>
  <c r="D143" i="6" s="1"/>
  <c r="C144" i="6" a="1"/>
  <c r="C144" i="6" s="1"/>
  <c r="D144" i="6" s="1" a="1"/>
  <c r="D144" i="6" s="1"/>
  <c r="C145" i="6" a="1"/>
  <c r="C145" i="6" s="1"/>
  <c r="D145" i="6" s="1" a="1"/>
  <c r="D145" i="6" s="1"/>
  <c r="C146" i="6" a="1"/>
  <c r="C146" i="6" s="1"/>
  <c r="D146" i="6" s="1" a="1"/>
  <c r="D146" i="6" s="1"/>
  <c r="C147" i="6" a="1"/>
  <c r="C147" i="6" s="1"/>
  <c r="D147" i="6" s="1" a="1"/>
  <c r="D147" i="6" s="1"/>
  <c r="C148" i="6" a="1"/>
  <c r="C148" i="6" s="1"/>
  <c r="D148" i="6" s="1" a="1"/>
  <c r="D148" i="6" s="1"/>
  <c r="C149" i="6" a="1"/>
  <c r="C149" i="6" s="1"/>
  <c r="D149" i="6" s="1" a="1"/>
  <c r="D149" i="6" s="1"/>
  <c r="C150" i="6" a="1"/>
  <c r="C150" i="6" s="1"/>
  <c r="D150" i="6" s="1" a="1"/>
  <c r="D150" i="6" s="1"/>
  <c r="C151" i="6" a="1"/>
  <c r="C151" i="6" s="1"/>
  <c r="D151" i="6" s="1" a="1"/>
  <c r="D151" i="6" s="1"/>
  <c r="C152" i="6" a="1"/>
  <c r="C152" i="6" s="1"/>
  <c r="D152" i="6" s="1" a="1"/>
  <c r="D152" i="6" s="1"/>
  <c r="C153" i="6" a="1"/>
  <c r="C153" i="6" s="1"/>
  <c r="D153" i="6" s="1" a="1"/>
  <c r="D153" i="6" s="1"/>
  <c r="C154" i="6" a="1"/>
  <c r="C154" i="6" s="1"/>
  <c r="D154" i="6" s="1" a="1"/>
  <c r="D154" i="6" s="1"/>
  <c r="C155" i="6" a="1"/>
  <c r="C155" i="6" s="1"/>
  <c r="D155" i="6" s="1" a="1"/>
  <c r="D155" i="6" s="1"/>
  <c r="C156" i="6" a="1"/>
  <c r="C156" i="6" s="1"/>
  <c r="D156" i="6" s="1" a="1"/>
  <c r="D156" i="6" s="1"/>
  <c r="C157" i="6" a="1"/>
  <c r="C157" i="6" s="1"/>
  <c r="D157" i="6" s="1" a="1"/>
  <c r="D157" i="6" s="1"/>
  <c r="C158" i="6" a="1"/>
  <c r="C158" i="6" s="1"/>
  <c r="D158" i="6" s="1" a="1"/>
  <c r="D158" i="6" s="1"/>
  <c r="C159" i="6" a="1"/>
  <c r="C159" i="6" s="1"/>
  <c r="D159" i="6" s="1" a="1"/>
  <c r="D159" i="6" s="1"/>
  <c r="C160" i="6" a="1"/>
  <c r="C160" i="6" s="1"/>
  <c r="D160" i="6" s="1" a="1"/>
  <c r="D160" i="6" s="1"/>
  <c r="C161" i="6" a="1"/>
  <c r="C161" i="6" s="1"/>
  <c r="D161" i="6" s="1" a="1"/>
  <c r="D161" i="6" s="1"/>
  <c r="C162" i="6" a="1"/>
  <c r="C162" i="6" s="1"/>
  <c r="D162" i="6" s="1" a="1"/>
  <c r="D162" i="6" s="1"/>
  <c r="C163" i="6" a="1"/>
  <c r="C163" i="6" s="1"/>
  <c r="D163" i="6" s="1" a="1"/>
  <c r="D163" i="6" s="1"/>
  <c r="C164" i="6" a="1"/>
  <c r="C164" i="6" s="1"/>
  <c r="D164" i="6" s="1" a="1"/>
  <c r="D164" i="6" s="1"/>
  <c r="C165" i="6" a="1"/>
  <c r="C165" i="6" s="1"/>
  <c r="D165" i="6" s="1" a="1"/>
  <c r="D165" i="6" s="1"/>
  <c r="C166" i="6" a="1"/>
  <c r="C166" i="6" s="1"/>
  <c r="D166" i="6" s="1" a="1"/>
  <c r="D166" i="6" s="1"/>
  <c r="C167" i="6" a="1"/>
  <c r="C167" i="6" s="1"/>
  <c r="D167" i="6" s="1" a="1"/>
  <c r="D167" i="6" s="1"/>
  <c r="C168" i="6" a="1"/>
  <c r="C168" i="6" s="1"/>
  <c r="D168" i="6" s="1" a="1"/>
  <c r="D168" i="6" s="1"/>
  <c r="C169" i="6" a="1"/>
  <c r="C169" i="6" s="1"/>
  <c r="D169" i="6" s="1" a="1"/>
  <c r="D169" i="6" s="1"/>
  <c r="C170" i="6" a="1"/>
  <c r="C170" i="6" s="1"/>
  <c r="D170" i="6" s="1" a="1"/>
  <c r="D170" i="6" s="1"/>
  <c r="C171" i="6" a="1"/>
  <c r="C171" i="6" s="1"/>
  <c r="D171" i="6" s="1" a="1"/>
  <c r="D171" i="6" s="1"/>
  <c r="C172" i="6" a="1"/>
  <c r="C172" i="6" s="1"/>
  <c r="D172" i="6" s="1" a="1"/>
  <c r="D172" i="6" s="1"/>
  <c r="C173" i="6" a="1"/>
  <c r="C173" i="6" s="1"/>
  <c r="D173" i="6" s="1" a="1"/>
  <c r="D173" i="6" s="1"/>
  <c r="C174" i="6" a="1"/>
  <c r="C174" i="6" s="1"/>
  <c r="D174" i="6" s="1" a="1"/>
  <c r="D174" i="6" s="1"/>
  <c r="C175" i="6" a="1"/>
  <c r="C175" i="6" s="1"/>
  <c r="D175" i="6" s="1" a="1"/>
  <c r="D175" i="6" s="1"/>
  <c r="C176" i="6" a="1"/>
  <c r="C176" i="6" s="1"/>
  <c r="D176" i="6" s="1" a="1"/>
  <c r="D176" i="6" s="1"/>
  <c r="C177" i="6" a="1"/>
  <c r="C177" i="6" s="1"/>
  <c r="D177" i="6" s="1" a="1"/>
  <c r="D177" i="6" s="1"/>
  <c r="C178" i="6" a="1"/>
  <c r="C178" i="6" s="1"/>
  <c r="D178" i="6" s="1" a="1"/>
  <c r="D178" i="6" s="1"/>
  <c r="C179" i="6" a="1"/>
  <c r="C179" i="6" s="1"/>
  <c r="D179" i="6" s="1" a="1"/>
  <c r="D179" i="6" s="1"/>
  <c r="C180" i="6" a="1"/>
  <c r="C180" i="6" s="1"/>
  <c r="D180" i="6" s="1" a="1"/>
  <c r="D180" i="6" s="1"/>
  <c r="C181" i="6" a="1"/>
  <c r="C181" i="6" s="1"/>
  <c r="D181" i="6" s="1" a="1"/>
  <c r="D181" i="6" s="1"/>
  <c r="C182" i="6" a="1"/>
  <c r="C182" i="6" s="1"/>
  <c r="D182" i="6" s="1" a="1"/>
  <c r="D182" i="6" s="1"/>
  <c r="C183" i="6" a="1"/>
  <c r="C183" i="6" s="1"/>
  <c r="D183" i="6" s="1" a="1"/>
  <c r="D183" i="6" s="1"/>
  <c r="C184" i="6" a="1"/>
  <c r="C184" i="6" s="1"/>
  <c r="D184" i="6" s="1" a="1"/>
  <c r="D184" i="6" s="1"/>
  <c r="C185" i="6" a="1"/>
  <c r="C185" i="6" s="1"/>
  <c r="D185" i="6" s="1" a="1"/>
  <c r="D185" i="6" s="1"/>
  <c r="C186" i="6" a="1"/>
  <c r="C186" i="6" s="1"/>
  <c r="D186" i="6" s="1" a="1"/>
  <c r="D186" i="6" s="1"/>
  <c r="C187" i="6" a="1"/>
  <c r="C187" i="6" s="1"/>
  <c r="D187" i="6" s="1" a="1"/>
  <c r="D187" i="6" s="1"/>
  <c r="C188" i="6" a="1"/>
  <c r="C188" i="6" s="1"/>
  <c r="D188" i="6" s="1" a="1"/>
  <c r="D188" i="6" s="1"/>
  <c r="C189" i="6" a="1"/>
  <c r="C189" i="6" s="1"/>
  <c r="D189" i="6" s="1" a="1"/>
  <c r="D189" i="6" s="1"/>
  <c r="C190" i="6" a="1"/>
  <c r="C190" i="6" s="1"/>
  <c r="D190" i="6" s="1" a="1"/>
  <c r="D190" i="6" s="1"/>
  <c r="C191" i="6" a="1"/>
  <c r="C191" i="6" s="1"/>
  <c r="D191" i="6" s="1" a="1"/>
  <c r="D191" i="6" s="1"/>
  <c r="C192" i="6" a="1"/>
  <c r="C192" i="6" s="1"/>
  <c r="D192" i="6" s="1" a="1"/>
  <c r="D192" i="6" s="1"/>
  <c r="C193" i="6" a="1"/>
  <c r="C193" i="6" s="1"/>
  <c r="D193" i="6" s="1" a="1"/>
  <c r="D193" i="6" s="1"/>
  <c r="C194" i="6" a="1"/>
  <c r="C194" i="6" s="1"/>
  <c r="D194" i="6" s="1" a="1"/>
  <c r="D194" i="6" s="1"/>
  <c r="C195" i="6" a="1"/>
  <c r="C195" i="6" s="1"/>
  <c r="D195" i="6" s="1" a="1"/>
  <c r="D195" i="6" s="1"/>
  <c r="C196" i="6" a="1"/>
  <c r="C196" i="6" s="1"/>
  <c r="D196" i="6" s="1" a="1"/>
  <c r="D196" i="6" s="1"/>
  <c r="C197" i="6" a="1"/>
  <c r="C197" i="6" s="1"/>
  <c r="D197" i="6" s="1" a="1"/>
  <c r="D197" i="6" s="1"/>
  <c r="C198" i="6" a="1"/>
  <c r="C198" i="6" s="1"/>
  <c r="D198" i="6" s="1" a="1"/>
  <c r="D198" i="6" s="1"/>
  <c r="C199" i="6" a="1"/>
  <c r="C199" i="6" s="1"/>
  <c r="D199" i="6" s="1" a="1"/>
  <c r="D199" i="6" s="1"/>
  <c r="C200" i="6" a="1"/>
  <c r="C200" i="6" s="1"/>
  <c r="D200" i="6" s="1" a="1"/>
  <c r="D200" i="6" s="1"/>
  <c r="C201" i="6" a="1"/>
  <c r="C201" i="6" s="1"/>
  <c r="D201" i="6" s="1" a="1"/>
  <c r="D201" i="6" s="1"/>
  <c r="C202" i="6" a="1"/>
  <c r="C202" i="6" s="1"/>
  <c r="D202" i="6" s="1" a="1"/>
  <c r="D202" i="6" s="1"/>
  <c r="C203" i="6" a="1"/>
  <c r="C203" i="6" s="1"/>
  <c r="D203" i="6" s="1" a="1"/>
  <c r="D203" i="6" s="1"/>
  <c r="C204" i="6" a="1"/>
  <c r="C204" i="6" s="1"/>
  <c r="D204" i="6" s="1" a="1"/>
  <c r="D204" i="6" s="1"/>
  <c r="C205" i="6" a="1"/>
  <c r="C205" i="6" s="1"/>
  <c r="D205" i="6" s="1" a="1"/>
  <c r="D205" i="6" s="1"/>
  <c r="C206" i="6" a="1"/>
  <c r="C206" i="6" s="1"/>
  <c r="D206" i="6" s="1" a="1"/>
  <c r="D206" i="6" s="1"/>
  <c r="C207" i="6" a="1"/>
  <c r="C207" i="6" s="1"/>
  <c r="D207" i="6" s="1" a="1"/>
  <c r="D207" i="6" s="1"/>
  <c r="C208" i="6" a="1"/>
  <c r="C208" i="6" s="1"/>
  <c r="D208" i="6" s="1" a="1"/>
  <c r="D208" i="6" s="1"/>
  <c r="C209" i="6" a="1"/>
  <c r="C209" i="6" s="1"/>
  <c r="D209" i="6" s="1" a="1"/>
  <c r="D209" i="6" s="1"/>
  <c r="C210" i="6" a="1"/>
  <c r="C210" i="6" s="1"/>
  <c r="D210" i="6" s="1" a="1"/>
  <c r="D210" i="6" s="1"/>
  <c r="C211" i="6" a="1"/>
  <c r="C211" i="6" s="1"/>
  <c r="D211" i="6" s="1" a="1"/>
  <c r="D211" i="6" s="1"/>
  <c r="C212" i="6" a="1"/>
  <c r="C212" i="6" s="1"/>
  <c r="D212" i="6" s="1" a="1"/>
  <c r="D212" i="6" s="1"/>
  <c r="C213" i="6" a="1"/>
  <c r="C213" i="6" s="1"/>
  <c r="D213" i="6" s="1" a="1"/>
  <c r="D213" i="6" s="1"/>
  <c r="C214" i="6" a="1"/>
  <c r="C214" i="6" s="1"/>
  <c r="D214" i="6" s="1" a="1"/>
  <c r="D214" i="6" s="1"/>
  <c r="C215" i="6" a="1"/>
  <c r="C215" i="6" s="1"/>
  <c r="D215" i="6" s="1" a="1"/>
  <c r="D215" i="6" s="1"/>
  <c r="C216" i="6" a="1"/>
  <c r="C216" i="6" s="1"/>
  <c r="D216" i="6" s="1" a="1"/>
  <c r="D216" i="6" s="1"/>
  <c r="C217" i="6" a="1"/>
  <c r="C217" i="6" s="1"/>
  <c r="D217" i="6" s="1" a="1"/>
  <c r="D217" i="6" s="1"/>
  <c r="C218" i="6" a="1"/>
  <c r="C218" i="6" s="1"/>
  <c r="D218" i="6" s="1" a="1"/>
  <c r="D218" i="6" s="1"/>
  <c r="C219" i="6" a="1"/>
  <c r="C219" i="6" s="1"/>
  <c r="D219" i="6" s="1" a="1"/>
  <c r="D219" i="6" s="1"/>
  <c r="C220" i="6" a="1"/>
  <c r="C220" i="6" s="1"/>
  <c r="D220" i="6" s="1" a="1"/>
  <c r="D220" i="6" s="1"/>
  <c r="C221" i="6" a="1"/>
  <c r="C221" i="6" s="1"/>
  <c r="D221" i="6" s="1" a="1"/>
  <c r="D221" i="6" s="1"/>
  <c r="C222" i="6" a="1"/>
  <c r="C222" i="6" s="1"/>
  <c r="D222" i="6" s="1" a="1"/>
  <c r="D222" i="6" s="1"/>
  <c r="C223" i="6" a="1"/>
  <c r="C223" i="6" s="1"/>
  <c r="D223" i="6" s="1" a="1"/>
  <c r="D223" i="6" s="1"/>
  <c r="C224" i="6" a="1"/>
  <c r="C224" i="6" s="1"/>
  <c r="D224" i="6" s="1" a="1"/>
  <c r="D224" i="6" s="1"/>
  <c r="C225" i="6" a="1"/>
  <c r="C225" i="6" s="1"/>
  <c r="D225" i="6" s="1" a="1"/>
  <c r="D225" i="6" s="1"/>
  <c r="C226" i="6" a="1"/>
  <c r="C226" i="6" s="1"/>
  <c r="D226" i="6" s="1" a="1"/>
  <c r="D226" i="6" s="1"/>
  <c r="C227" i="6" a="1"/>
  <c r="C227" i="6" s="1"/>
  <c r="D227" i="6" s="1" a="1"/>
  <c r="D227" i="6" s="1"/>
  <c r="C228" i="6" a="1"/>
  <c r="C228" i="6" s="1"/>
  <c r="D228" i="6" s="1" a="1"/>
  <c r="D228" i="6" s="1"/>
  <c r="C229" i="6" a="1"/>
  <c r="C229" i="6" s="1"/>
  <c r="D229" i="6" s="1" a="1"/>
  <c r="D229" i="6" s="1"/>
  <c r="C230" i="6" a="1"/>
  <c r="C230" i="6" s="1"/>
  <c r="D230" i="6" s="1" a="1"/>
  <c r="D230" i="6" s="1"/>
  <c r="C231" i="6" a="1"/>
  <c r="C231" i="6" s="1"/>
  <c r="D231" i="6" s="1" a="1"/>
  <c r="D231" i="6" s="1"/>
  <c r="C232" i="6" a="1"/>
  <c r="C232" i="6" s="1"/>
  <c r="D232" i="6" s="1" a="1"/>
  <c r="D232" i="6" s="1"/>
  <c r="C233" i="6" a="1"/>
  <c r="C233" i="6" s="1"/>
  <c r="D233" i="6" s="1" a="1"/>
  <c r="D233" i="6" s="1"/>
  <c r="C234" i="6" a="1"/>
  <c r="C234" i="6" s="1"/>
  <c r="D234" i="6" s="1" a="1"/>
  <c r="D234" i="6" s="1"/>
  <c r="C235" i="6" a="1"/>
  <c r="C235" i="6" s="1"/>
  <c r="D235" i="6" s="1" a="1"/>
  <c r="D235" i="6" s="1"/>
  <c r="C236" i="6" a="1"/>
  <c r="C236" i="6" s="1"/>
  <c r="D236" i="6" s="1" a="1"/>
  <c r="D236" i="6" s="1"/>
  <c r="C237" i="6" a="1"/>
  <c r="C237" i="6" s="1"/>
  <c r="D237" i="6" s="1" a="1"/>
  <c r="D237" i="6" s="1"/>
  <c r="C238" i="6" a="1"/>
  <c r="C238" i="6" s="1"/>
  <c r="D238" i="6" s="1" a="1"/>
  <c r="D238" i="6" s="1"/>
  <c r="C239" i="6" a="1"/>
  <c r="C239" i="6" s="1"/>
  <c r="D239" i="6" s="1" a="1"/>
  <c r="D239" i="6" s="1"/>
  <c r="C240" i="6" a="1"/>
  <c r="C240" i="6" s="1"/>
  <c r="D240" i="6" s="1" a="1"/>
  <c r="D240" i="6" s="1"/>
  <c r="C241" i="6" a="1"/>
  <c r="C241" i="6" s="1"/>
  <c r="D241" i="6" s="1" a="1"/>
  <c r="D241" i="6" s="1"/>
  <c r="C242" i="6" a="1"/>
  <c r="C242" i="6" s="1"/>
  <c r="D242" i="6" s="1" a="1"/>
  <c r="D242" i="6" s="1"/>
  <c r="C243" i="6" a="1"/>
  <c r="C243" i="6" s="1"/>
  <c r="D243" i="6" s="1" a="1"/>
  <c r="D243" i="6" s="1"/>
  <c r="C244" i="6" a="1"/>
  <c r="C244" i="6" s="1"/>
  <c r="D244" i="6" s="1" a="1"/>
  <c r="D244" i="6" s="1"/>
  <c r="C245" i="6" a="1"/>
  <c r="C245" i="6" s="1"/>
  <c r="D245" i="6" s="1" a="1"/>
  <c r="D245" i="6" s="1"/>
  <c r="C246" i="6" a="1"/>
  <c r="C246" i="6" s="1"/>
  <c r="D246" i="6" s="1" a="1"/>
  <c r="D246" i="6" s="1"/>
  <c r="C247" i="6" a="1"/>
  <c r="C247" i="6" s="1"/>
  <c r="D247" i="6" s="1" a="1"/>
  <c r="D247" i="6" s="1"/>
  <c r="C248" i="6" a="1"/>
  <c r="C248" i="6" s="1"/>
  <c r="D248" i="6" s="1" a="1"/>
  <c r="D248" i="6" s="1"/>
  <c r="C249" i="6" a="1"/>
  <c r="C249" i="6" s="1"/>
  <c r="D249" i="6" s="1" a="1"/>
  <c r="D249" i="6" s="1"/>
  <c r="C250" i="6" a="1"/>
  <c r="C250" i="6" s="1"/>
  <c r="D250" i="6" s="1" a="1"/>
  <c r="D250" i="6" s="1"/>
  <c r="C251" i="6" a="1"/>
  <c r="C251" i="6" s="1"/>
  <c r="D251" i="6" s="1" a="1"/>
  <c r="D251" i="6" s="1"/>
  <c r="C252" i="6" a="1"/>
  <c r="C252" i="6" s="1"/>
  <c r="D252" i="6" s="1" a="1"/>
  <c r="D252" i="6" s="1"/>
  <c r="C253" i="6" a="1"/>
  <c r="C253" i="6" s="1"/>
  <c r="D253" i="6" s="1" a="1"/>
  <c r="D253" i="6" s="1"/>
  <c r="C254" i="6" a="1"/>
  <c r="C254" i="6" s="1"/>
  <c r="D254" i="6" s="1" a="1"/>
  <c r="D254" i="6" s="1"/>
  <c r="C255" i="6" a="1"/>
  <c r="C255" i="6" s="1"/>
  <c r="D255" i="6" s="1" a="1"/>
  <c r="D255" i="6" s="1"/>
  <c r="C256" i="6" a="1"/>
  <c r="C256" i="6" s="1"/>
  <c r="D256" i="6" s="1" a="1"/>
  <c r="D256" i="6" s="1"/>
  <c r="C257" i="6" a="1"/>
  <c r="C257" i="6" s="1"/>
  <c r="D257" i="6" s="1" a="1"/>
  <c r="D257" i="6" s="1"/>
  <c r="C258" i="6" a="1"/>
  <c r="C258" i="6" s="1"/>
  <c r="D258" i="6" s="1" a="1"/>
  <c r="D258" i="6" s="1"/>
  <c r="C259" i="6" a="1"/>
  <c r="C259" i="6" s="1"/>
  <c r="D259" i="6" s="1" a="1"/>
  <c r="D259" i="6" s="1"/>
  <c r="C260" i="6" a="1"/>
  <c r="C260" i="6" s="1"/>
  <c r="D260" i="6" s="1" a="1"/>
  <c r="D260" i="6" s="1"/>
  <c r="C261" i="6" a="1"/>
  <c r="C261" i="6" s="1"/>
  <c r="D261" i="6" s="1" a="1"/>
  <c r="D261" i="6" s="1"/>
  <c r="C262" i="6" a="1"/>
  <c r="C262" i="6" s="1"/>
  <c r="D262" i="6" s="1" a="1"/>
  <c r="D262" i="6" s="1"/>
  <c r="C263" i="6" a="1"/>
  <c r="C263" i="6" s="1"/>
  <c r="D263" i="6" s="1" a="1"/>
  <c r="D263" i="6" s="1"/>
  <c r="C264" i="6" a="1"/>
  <c r="C264" i="6" s="1"/>
  <c r="D264" i="6" s="1" a="1"/>
  <c r="D264" i="6" s="1"/>
  <c r="C265" i="6" a="1"/>
  <c r="C265" i="6" s="1"/>
  <c r="D265" i="6" s="1" a="1"/>
  <c r="D265" i="6" s="1"/>
  <c r="C266" i="6" a="1"/>
  <c r="C266" i="6" s="1"/>
  <c r="D266" i="6" s="1" a="1"/>
  <c r="D266" i="6" s="1"/>
  <c r="C267" i="6" a="1"/>
  <c r="C267" i="6" s="1"/>
  <c r="D267" i="6" s="1" a="1"/>
  <c r="D267" i="6" s="1"/>
  <c r="C268" i="6" a="1"/>
  <c r="C268" i="6" s="1"/>
  <c r="D268" i="6" s="1" a="1"/>
  <c r="D268" i="6" s="1"/>
  <c r="C269" i="6" a="1"/>
  <c r="C269" i="6" s="1"/>
  <c r="D269" i="6" s="1" a="1"/>
  <c r="D269" i="6" s="1"/>
  <c r="C270" i="6" a="1"/>
  <c r="C270" i="6" s="1"/>
  <c r="D270" i="6" s="1" a="1"/>
  <c r="D270" i="6" s="1"/>
  <c r="C271" i="6" a="1"/>
  <c r="C271" i="6" s="1"/>
  <c r="D271" i="6" s="1" a="1"/>
  <c r="D271" i="6" s="1"/>
  <c r="C272" i="6" a="1"/>
  <c r="C272" i="6" s="1"/>
  <c r="D272" i="6" s="1" a="1"/>
  <c r="D272" i="6" s="1"/>
  <c r="C273" i="6" a="1"/>
  <c r="C273" i="6" s="1"/>
  <c r="D273" i="6" s="1" a="1"/>
  <c r="D273" i="6" s="1"/>
  <c r="C274" i="6" a="1"/>
  <c r="C274" i="6" s="1"/>
  <c r="D274" i="6" s="1" a="1"/>
  <c r="D274" i="6" s="1"/>
  <c r="C275" i="6" a="1"/>
  <c r="C275" i="6" s="1"/>
  <c r="D275" i="6" s="1" a="1"/>
  <c r="D275" i="6" s="1"/>
  <c r="C276" i="6" a="1"/>
  <c r="C276" i="6" s="1"/>
  <c r="D276" i="6" s="1" a="1"/>
  <c r="D276" i="6" s="1"/>
  <c r="C277" i="6" a="1"/>
  <c r="C277" i="6" s="1"/>
  <c r="D277" i="6" s="1" a="1"/>
  <c r="D277" i="6" s="1"/>
  <c r="C278" i="6" a="1"/>
  <c r="C278" i="6" s="1"/>
  <c r="D278" i="6" s="1" a="1"/>
  <c r="D278" i="6" s="1"/>
  <c r="C279" i="6" a="1"/>
  <c r="C279" i="6" s="1"/>
  <c r="D279" i="6" s="1" a="1"/>
  <c r="D279" i="6" s="1"/>
  <c r="C280" i="6" a="1"/>
  <c r="C280" i="6" s="1"/>
  <c r="D280" i="6" s="1" a="1"/>
  <c r="D280" i="6" s="1"/>
  <c r="C281" i="6" a="1"/>
  <c r="C281" i="6" s="1"/>
  <c r="D281" i="6" s="1" a="1"/>
  <c r="D281" i="6" s="1"/>
  <c r="C282" i="6" a="1"/>
  <c r="C282" i="6" s="1"/>
  <c r="D282" i="6" s="1" a="1"/>
  <c r="D282" i="6" s="1"/>
  <c r="C283" i="6" a="1"/>
  <c r="C283" i="6" s="1"/>
  <c r="D283" i="6" s="1" a="1"/>
  <c r="D283" i="6" s="1"/>
  <c r="C284" i="6" a="1"/>
  <c r="C284" i="6" s="1"/>
  <c r="D284" i="6" s="1" a="1"/>
  <c r="D284" i="6" s="1"/>
  <c r="C285" i="6" a="1"/>
  <c r="C285" i="6" s="1"/>
  <c r="D285" i="6" s="1" a="1"/>
  <c r="D285" i="6" s="1"/>
  <c r="C286" i="6" a="1"/>
  <c r="C286" i="6" s="1"/>
  <c r="D286" i="6" s="1" a="1"/>
  <c r="D286" i="6" s="1"/>
  <c r="C287" i="6" a="1"/>
  <c r="C287" i="6" s="1"/>
  <c r="D287" i="6" s="1" a="1"/>
  <c r="D287" i="6" s="1"/>
  <c r="C288" i="6" a="1"/>
  <c r="C288" i="6" s="1"/>
  <c r="D288" i="6" s="1" a="1"/>
  <c r="D288" i="6" s="1"/>
  <c r="C289" i="6" a="1"/>
  <c r="C289" i="6" s="1"/>
  <c r="D289" i="6" s="1" a="1"/>
  <c r="D289" i="6" s="1"/>
  <c r="C290" i="6" a="1"/>
  <c r="C290" i="6" s="1"/>
  <c r="D290" i="6" s="1" a="1"/>
  <c r="D290" i="6" s="1"/>
  <c r="C291" i="6" a="1"/>
  <c r="C291" i="6" s="1"/>
  <c r="D291" i="6" s="1" a="1"/>
  <c r="D291" i="6" s="1"/>
  <c r="C292" i="6" a="1"/>
  <c r="C292" i="6" s="1"/>
  <c r="D292" i="6" s="1" a="1"/>
  <c r="D292" i="6" s="1"/>
  <c r="C293" i="6" a="1"/>
  <c r="C293" i="6" s="1"/>
  <c r="D293" i="6" s="1" a="1"/>
  <c r="D293" i="6" s="1"/>
  <c r="C294" i="6" a="1"/>
  <c r="C294" i="6" s="1"/>
  <c r="D294" i="6" s="1" a="1"/>
  <c r="D294" i="6" s="1"/>
  <c r="C295" i="6" a="1"/>
  <c r="C295" i="6" s="1"/>
  <c r="D295" i="6" s="1" a="1"/>
  <c r="D295" i="6" s="1"/>
  <c r="C296" i="6" a="1"/>
  <c r="C296" i="6" s="1"/>
  <c r="D296" i="6" s="1" a="1"/>
  <c r="D296" i="6" s="1"/>
  <c r="C297" i="6" a="1"/>
  <c r="C297" i="6" s="1"/>
  <c r="D297" i="6" s="1" a="1"/>
  <c r="D297" i="6" s="1"/>
  <c r="C298" i="6" a="1"/>
  <c r="C298" i="6" s="1"/>
  <c r="D298" i="6" s="1" a="1"/>
  <c r="D298" i="6" s="1"/>
  <c r="C299" i="6" a="1"/>
  <c r="C299" i="6" s="1"/>
  <c r="D299" i="6" s="1" a="1"/>
  <c r="D299" i="6" s="1"/>
  <c r="C300" i="6" a="1"/>
  <c r="C300" i="6" s="1"/>
  <c r="D300" i="6" s="1" a="1"/>
  <c r="D300" i="6" s="1"/>
  <c r="C301" i="6" a="1"/>
  <c r="C301" i="6" s="1"/>
  <c r="D301" i="6" s="1" a="1"/>
  <c r="D301" i="6" s="1"/>
  <c r="C302" i="6" a="1"/>
  <c r="C302" i="6" s="1"/>
  <c r="D302" i="6" s="1" a="1"/>
  <c r="D302" i="6" s="1"/>
  <c r="C303" i="6" a="1"/>
  <c r="C303" i="6" s="1"/>
  <c r="D303" i="6" s="1" a="1"/>
  <c r="D303" i="6" s="1"/>
  <c r="C304" i="6" a="1"/>
  <c r="C304" i="6" s="1"/>
  <c r="D304" i="6" s="1" a="1"/>
  <c r="D304" i="6" s="1"/>
  <c r="C305" i="6" a="1"/>
  <c r="C305" i="6" s="1"/>
  <c r="D305" i="6" s="1" a="1"/>
  <c r="D305" i="6" s="1"/>
  <c r="C306" i="6" a="1"/>
  <c r="C306" i="6" s="1"/>
  <c r="D306" i="6" s="1" a="1"/>
  <c r="D306" i="6" s="1"/>
  <c r="C307" i="6" a="1"/>
  <c r="C307" i="6" s="1"/>
  <c r="D307" i="6" s="1" a="1"/>
  <c r="D307" i="6" s="1"/>
  <c r="C308" i="6" a="1"/>
  <c r="C308" i="6" s="1"/>
  <c r="D308" i="6" s="1" a="1"/>
  <c r="D308" i="6" s="1"/>
  <c r="C309" i="6" a="1"/>
  <c r="C309" i="6" s="1"/>
  <c r="D309" i="6" s="1" a="1"/>
  <c r="D309" i="6" s="1"/>
  <c r="C310" i="6" a="1"/>
  <c r="C310" i="6" s="1"/>
  <c r="D310" i="6" s="1" a="1"/>
  <c r="D310" i="6" s="1"/>
  <c r="C311" i="6" a="1"/>
  <c r="C311" i="6" s="1"/>
  <c r="D311" i="6" s="1" a="1"/>
  <c r="D311" i="6" s="1"/>
  <c r="C312" i="6" a="1"/>
  <c r="C312" i="6" s="1"/>
  <c r="D312" i="6" s="1" a="1"/>
  <c r="D312" i="6" s="1"/>
  <c r="C313" i="6" a="1"/>
  <c r="C313" i="6" s="1"/>
  <c r="D313" i="6" s="1" a="1"/>
  <c r="D313" i="6" s="1"/>
  <c r="C314" i="6" a="1"/>
  <c r="C314" i="6" s="1"/>
  <c r="D314" i="6" s="1" a="1"/>
  <c r="D314" i="6" s="1"/>
  <c r="C315" i="6" a="1"/>
  <c r="C315" i="6" s="1"/>
  <c r="D315" i="6" s="1" a="1"/>
  <c r="D315" i="6" s="1"/>
  <c r="C316" i="6" a="1"/>
  <c r="C316" i="6" s="1"/>
  <c r="D316" i="6" s="1" a="1"/>
  <c r="D316" i="6" s="1"/>
  <c r="C317" i="6" a="1"/>
  <c r="C317" i="6" s="1"/>
  <c r="D317" i="6" s="1" a="1"/>
  <c r="D317" i="6" s="1"/>
  <c r="C318" i="6" a="1"/>
  <c r="C318" i="6" s="1"/>
  <c r="D318" i="6" s="1" a="1"/>
  <c r="D318" i="6" s="1"/>
  <c r="C319" i="6" a="1"/>
  <c r="C319" i="6" s="1"/>
  <c r="D319" i="6" s="1" a="1"/>
  <c r="D319" i="6" s="1"/>
  <c r="C320" i="6" a="1"/>
  <c r="C320" i="6" s="1"/>
  <c r="D320" i="6" s="1" a="1"/>
  <c r="D320" i="6" s="1"/>
  <c r="C321" i="6" a="1"/>
  <c r="C321" i="6" s="1"/>
  <c r="D321" i="6" s="1" a="1"/>
  <c r="D321" i="6" s="1"/>
  <c r="C322" i="6" a="1"/>
  <c r="C322" i="6" s="1"/>
  <c r="D322" i="6" s="1" a="1"/>
  <c r="D322" i="6" s="1"/>
  <c r="C323" i="6" a="1"/>
  <c r="C323" i="6" s="1"/>
  <c r="D323" i="6" s="1" a="1"/>
  <c r="D323" i="6" s="1"/>
  <c r="C324" i="6" a="1"/>
  <c r="C324" i="6" s="1"/>
  <c r="D324" i="6" s="1" a="1"/>
  <c r="D324" i="6" s="1"/>
  <c r="C325" i="6" a="1"/>
  <c r="C325" i="6" s="1"/>
  <c r="D325" i="6" s="1" a="1"/>
  <c r="D325" i="6" s="1"/>
  <c r="C326" i="6" a="1"/>
  <c r="C326" i="6" s="1"/>
  <c r="D326" i="6" s="1" a="1"/>
  <c r="D326" i="6" s="1"/>
  <c r="C327" i="6" a="1"/>
  <c r="C327" i="6" s="1"/>
  <c r="D327" i="6" s="1" a="1"/>
  <c r="D327" i="6" s="1"/>
  <c r="C328" i="6" a="1"/>
  <c r="C328" i="6" s="1"/>
  <c r="D328" i="6" s="1" a="1"/>
  <c r="D328" i="6" s="1"/>
  <c r="C329" i="6" a="1"/>
  <c r="C329" i="6" s="1"/>
  <c r="D329" i="6" s="1" a="1"/>
  <c r="D329" i="6" s="1"/>
  <c r="C330" i="6" a="1"/>
  <c r="C330" i="6" s="1"/>
  <c r="D330" i="6" s="1" a="1"/>
  <c r="D330" i="6" s="1"/>
  <c r="C331" i="6" a="1"/>
  <c r="C331" i="6" s="1"/>
  <c r="D331" i="6" s="1" a="1"/>
  <c r="D331" i="6" s="1"/>
  <c r="C332" i="6" a="1"/>
  <c r="C332" i="6" s="1"/>
  <c r="D332" i="6" s="1" a="1"/>
  <c r="D332" i="6" s="1"/>
  <c r="C333" i="6" a="1"/>
  <c r="C333" i="6" s="1"/>
  <c r="D333" i="6" s="1" a="1"/>
  <c r="D333" i="6" s="1"/>
  <c r="C334" i="6" a="1"/>
  <c r="C334" i="6" s="1"/>
  <c r="D334" i="6" s="1" a="1"/>
  <c r="D334" i="6" s="1"/>
  <c r="C335" i="6" a="1"/>
  <c r="C335" i="6" s="1"/>
  <c r="D335" i="6" s="1" a="1"/>
  <c r="D335" i="6" s="1"/>
  <c r="C336" i="6" a="1"/>
  <c r="C336" i="6" s="1"/>
  <c r="D336" i="6" s="1" a="1"/>
  <c r="D336" i="6" s="1"/>
  <c r="C337" i="6" a="1"/>
  <c r="C337" i="6" s="1"/>
  <c r="D337" i="6" s="1" a="1"/>
  <c r="D337" i="6" s="1"/>
  <c r="C338" i="6" a="1"/>
  <c r="C338" i="6" s="1"/>
  <c r="D338" i="6" s="1" a="1"/>
  <c r="D338" i="6" s="1"/>
  <c r="C339" i="6" a="1"/>
  <c r="C339" i="6" s="1"/>
  <c r="D339" i="6" s="1" a="1"/>
  <c r="D339" i="6" s="1"/>
  <c r="C340" i="6" a="1"/>
  <c r="C340" i="6" s="1"/>
  <c r="D340" i="6" s="1" a="1"/>
  <c r="D340" i="6" s="1"/>
  <c r="C341" i="6" a="1"/>
  <c r="C341" i="6" s="1"/>
  <c r="D341" i="6" s="1" a="1"/>
  <c r="D341" i="6" s="1"/>
  <c r="C342" i="6" a="1"/>
  <c r="C342" i="6" s="1"/>
  <c r="D342" i="6" s="1" a="1"/>
  <c r="D342" i="6" s="1"/>
  <c r="C343" i="6" a="1"/>
  <c r="C343" i="6" s="1"/>
  <c r="D343" i="6" s="1" a="1"/>
  <c r="D343" i="6" s="1"/>
  <c r="C344" i="6" a="1"/>
  <c r="C344" i="6" s="1"/>
  <c r="D344" i="6" s="1" a="1"/>
  <c r="D344" i="6" s="1"/>
  <c r="C345" i="6" a="1"/>
  <c r="C345" i="6" s="1"/>
  <c r="D345" i="6" s="1" a="1"/>
  <c r="D345" i="6" s="1"/>
  <c r="C346" i="6" a="1"/>
  <c r="C346" i="6" s="1"/>
  <c r="D346" i="6" s="1" a="1"/>
  <c r="D346" i="6" s="1"/>
  <c r="C347" i="6" a="1"/>
  <c r="C347" i="6" s="1"/>
  <c r="D347" i="6" s="1" a="1"/>
  <c r="D347" i="6" s="1"/>
  <c r="C348" i="6" a="1"/>
  <c r="C348" i="6" s="1"/>
  <c r="D348" i="6" s="1" a="1"/>
  <c r="D348" i="6" s="1"/>
  <c r="C349" i="6" a="1"/>
  <c r="C349" i="6" s="1"/>
  <c r="D349" i="6" s="1" a="1"/>
  <c r="D349" i="6" s="1"/>
  <c r="C350" i="6" a="1"/>
  <c r="C350" i="6" s="1"/>
  <c r="D350" i="6" s="1" a="1"/>
  <c r="D350" i="6" s="1"/>
  <c r="C351" i="6" a="1"/>
  <c r="C351" i="6" s="1"/>
  <c r="D351" i="6" s="1" a="1"/>
  <c r="D351" i="6" s="1"/>
  <c r="C352" i="6" a="1"/>
  <c r="C352" i="6" s="1"/>
  <c r="D352" i="6" s="1" a="1"/>
  <c r="D352" i="6" s="1"/>
  <c r="C353" i="6" a="1"/>
  <c r="C353" i="6" s="1"/>
  <c r="D353" i="6" s="1" a="1"/>
  <c r="D353" i="6" s="1"/>
  <c r="C354" i="6" a="1"/>
  <c r="C354" i="6" s="1"/>
  <c r="D354" i="6" s="1" a="1"/>
  <c r="D354" i="6" s="1"/>
  <c r="C355" i="6" a="1"/>
  <c r="C355" i="6" s="1"/>
  <c r="D355" i="6" s="1" a="1"/>
  <c r="D355" i="6" s="1"/>
  <c r="C356" i="6" a="1"/>
  <c r="C356" i="6" s="1"/>
  <c r="D356" i="6" s="1" a="1"/>
  <c r="D356" i="6" s="1"/>
  <c r="C357" i="6" a="1"/>
  <c r="C357" i="6" s="1"/>
  <c r="D357" i="6" s="1" a="1"/>
  <c r="D357" i="6" s="1"/>
  <c r="C358" i="6" a="1"/>
  <c r="C358" i="6" s="1"/>
  <c r="D358" i="6" s="1" a="1"/>
  <c r="D358" i="6" s="1"/>
  <c r="C359" i="6" a="1"/>
  <c r="C359" i="6" s="1"/>
  <c r="D359" i="6" s="1" a="1"/>
  <c r="D359" i="6" s="1"/>
  <c r="C360" i="6" a="1"/>
  <c r="C360" i="6" s="1"/>
  <c r="D360" i="6" s="1" a="1"/>
  <c r="D360" i="6" s="1"/>
  <c r="C361" i="6" a="1"/>
  <c r="C361" i="6" s="1"/>
  <c r="D361" i="6" s="1" a="1"/>
  <c r="D361" i="6" s="1"/>
  <c r="C362" i="6" a="1"/>
  <c r="C362" i="6" s="1"/>
  <c r="D362" i="6" s="1" a="1"/>
  <c r="D362" i="6" s="1"/>
  <c r="C363" i="6" a="1"/>
  <c r="C363" i="6" s="1"/>
  <c r="D363" i="6" s="1" a="1"/>
  <c r="D363" i="6" s="1"/>
  <c r="C364" i="6" a="1"/>
  <c r="C364" i="6" s="1"/>
  <c r="D364" i="6" s="1" a="1"/>
  <c r="D364" i="6" s="1"/>
  <c r="C365" i="6" a="1"/>
  <c r="C365" i="6" s="1"/>
  <c r="D365" i="6" s="1" a="1"/>
  <c r="D365" i="6" s="1"/>
  <c r="C366" i="6" a="1"/>
  <c r="C366" i="6" s="1"/>
  <c r="C367" i="6" a="1"/>
  <c r="C367" i="6" s="1"/>
  <c r="C368" i="6" a="1"/>
  <c r="C368" i="6" s="1"/>
  <c r="C369" i="6" a="1"/>
  <c r="C369" i="6" s="1"/>
  <c r="C370" i="6" a="1"/>
  <c r="C370" i="6" s="1"/>
  <c r="C371" i="6" a="1"/>
  <c r="C371" i="6" s="1"/>
  <c r="C372" i="6" a="1"/>
  <c r="C372" i="6" s="1"/>
  <c r="C373" i="6" a="1"/>
  <c r="C373" i="6" s="1"/>
  <c r="C374" i="6" a="1"/>
  <c r="C374" i="6" s="1"/>
  <c r="C375" i="6" a="1"/>
  <c r="C375" i="6" s="1"/>
  <c r="C376" i="6" a="1"/>
  <c r="C376" i="6" s="1"/>
  <c r="C377" i="6" a="1"/>
  <c r="C377" i="6" s="1"/>
  <c r="C378" i="6" a="1"/>
  <c r="C378" i="6" s="1"/>
  <c r="C379" i="6" a="1"/>
  <c r="C379" i="6" s="1"/>
  <c r="C380" i="6" a="1"/>
  <c r="C380" i="6" s="1"/>
  <c r="C381" i="6" a="1"/>
  <c r="C381" i="6" s="1"/>
  <c r="C382" i="6" a="1"/>
  <c r="C382" i="6" s="1"/>
  <c r="C383" i="6" a="1"/>
  <c r="C383" i="6" s="1"/>
  <c r="C384" i="6" a="1"/>
  <c r="C384" i="6" s="1"/>
  <c r="C385" i="6" a="1"/>
  <c r="C385" i="6" s="1"/>
  <c r="C386" i="6" a="1"/>
  <c r="C386" i="6" s="1"/>
  <c r="C387" i="6" a="1"/>
  <c r="C387" i="6" s="1"/>
  <c r="C388" i="6" a="1"/>
  <c r="C388" i="6" s="1"/>
  <c r="C389" i="6" a="1"/>
  <c r="C389" i="6" s="1"/>
  <c r="C390" i="6" a="1"/>
  <c r="C390" i="6" s="1"/>
  <c r="C391" i="6" a="1"/>
  <c r="C391" i="6" s="1"/>
  <c r="C392" i="6" a="1"/>
  <c r="C392" i="6" s="1"/>
  <c r="C393" i="6" a="1"/>
  <c r="C393" i="6" s="1"/>
  <c r="C394" i="6" a="1"/>
  <c r="C394" i="6" s="1"/>
  <c r="C395" i="6" a="1"/>
  <c r="C395" i="6" s="1"/>
  <c r="C396" i="6" a="1"/>
  <c r="C396" i="6" s="1"/>
  <c r="C397" i="6" a="1"/>
  <c r="C397" i="6" s="1"/>
  <c r="C398" i="6" a="1"/>
  <c r="C398" i="6" s="1"/>
  <c r="C399" i="6" a="1"/>
  <c r="C399" i="6" s="1"/>
  <c r="C400" i="6" a="1"/>
  <c r="C400" i="6" s="1"/>
  <c r="C401" i="6" a="1"/>
  <c r="C401" i="6" s="1"/>
  <c r="C402" i="6" a="1"/>
  <c r="C402" i="6" s="1"/>
  <c r="C403" i="6" a="1"/>
  <c r="C403" i="6" s="1"/>
  <c r="C404" i="6" a="1"/>
  <c r="C404" i="6" s="1"/>
  <c r="C405" i="6" a="1"/>
  <c r="C405" i="6" s="1"/>
  <c r="C406" i="6" a="1"/>
  <c r="C406" i="6" s="1"/>
  <c r="C407" i="6" a="1"/>
  <c r="C407" i="6" s="1"/>
  <c r="C408" i="6" a="1"/>
  <c r="C408" i="6" s="1"/>
  <c r="C409" i="6" a="1"/>
  <c r="C409" i="6" s="1"/>
  <c r="C410" i="6" a="1"/>
  <c r="C410" i="6" s="1"/>
  <c r="C411" i="6" a="1"/>
  <c r="C411" i="6" s="1"/>
  <c r="C412" i="6" a="1"/>
  <c r="C412" i="6" s="1"/>
  <c r="C413" i="6" a="1"/>
  <c r="C413" i="6" s="1"/>
  <c r="C414" i="6" a="1"/>
  <c r="C414" i="6" s="1"/>
  <c r="C415" i="6" a="1"/>
  <c r="C415" i="6" s="1"/>
  <c r="C416" i="6" a="1"/>
  <c r="C416" i="6" s="1"/>
  <c r="C417" i="6" a="1"/>
  <c r="C417" i="6" s="1"/>
  <c r="C418" i="6" a="1"/>
  <c r="C418" i="6" s="1"/>
  <c r="C419" i="6" a="1"/>
  <c r="C419" i="6" s="1"/>
  <c r="C420" i="6" a="1"/>
  <c r="C420" i="6" s="1"/>
  <c r="C421" i="6" a="1"/>
  <c r="C421" i="6" s="1"/>
  <c r="C422" i="6" a="1"/>
  <c r="C422" i="6" s="1"/>
  <c r="C423" i="6" a="1"/>
  <c r="C423" i="6" s="1"/>
  <c r="C424" i="6" a="1"/>
  <c r="C424" i="6" s="1"/>
  <c r="C425" i="6" a="1"/>
  <c r="C425" i="6" s="1"/>
  <c r="C426" i="6" a="1"/>
  <c r="C426" i="6" s="1"/>
  <c r="C427" i="6" a="1"/>
  <c r="C427" i="6" s="1"/>
  <c r="C428" i="6" a="1"/>
  <c r="C428" i="6" s="1"/>
  <c r="C429" i="6" a="1"/>
  <c r="C429" i="6" s="1"/>
  <c r="C430" i="6" a="1"/>
  <c r="C430" i="6" s="1"/>
  <c r="C431" i="6" a="1"/>
  <c r="C431" i="6" s="1"/>
  <c r="C432" i="6" a="1"/>
  <c r="C432" i="6" s="1"/>
  <c r="C433" i="6" a="1"/>
  <c r="C433" i="6" s="1"/>
  <c r="C434" i="6" a="1"/>
  <c r="C434" i="6" s="1"/>
  <c r="C435" i="6" a="1"/>
  <c r="C435" i="6" s="1"/>
  <c r="C436" i="6" a="1"/>
  <c r="C436" i="6" s="1"/>
  <c r="C437" i="6" a="1"/>
  <c r="C437" i="6" s="1"/>
  <c r="C438" i="6" a="1"/>
  <c r="C438" i="6" s="1"/>
  <c r="C439" i="6" a="1"/>
  <c r="C439" i="6" s="1"/>
  <c r="C440" i="6" a="1"/>
  <c r="C440" i="6" s="1"/>
  <c r="C441" i="6" a="1"/>
  <c r="C441" i="6" s="1"/>
  <c r="C442" i="6" a="1"/>
  <c r="C442" i="6" s="1"/>
  <c r="C443" i="6" a="1"/>
  <c r="C443" i="6" s="1"/>
  <c r="C444" i="6" a="1"/>
  <c r="C444" i="6" s="1"/>
  <c r="C445" i="6" a="1"/>
  <c r="C445" i="6" s="1"/>
  <c r="C446" i="6" a="1"/>
  <c r="C446" i="6" s="1"/>
  <c r="C447" i="6" a="1"/>
  <c r="C447" i="6" s="1"/>
  <c r="C448" i="6" a="1"/>
  <c r="C448" i="6" s="1"/>
  <c r="C449" i="6" a="1"/>
  <c r="C449" i="6" s="1"/>
  <c r="C450" i="6" a="1"/>
  <c r="C450" i="6" s="1"/>
  <c r="C451" i="6" a="1"/>
  <c r="C451" i="6" s="1"/>
  <c r="C452" i="6" a="1"/>
  <c r="C452" i="6" s="1"/>
  <c r="C453" i="6" a="1"/>
  <c r="C453" i="6" s="1"/>
  <c r="C454" i="6" a="1"/>
  <c r="C454" i="6" s="1"/>
  <c r="C455" i="6" a="1"/>
  <c r="C455" i="6" s="1"/>
  <c r="C456" i="6" a="1"/>
  <c r="C456" i="6" s="1"/>
  <c r="C457" i="6" a="1"/>
  <c r="C457" i="6" s="1"/>
  <c r="C458" i="6" a="1"/>
  <c r="C458" i="6" s="1"/>
  <c r="C459" i="6" a="1"/>
  <c r="C459" i="6" s="1"/>
  <c r="C460" i="6" a="1"/>
  <c r="C460" i="6" s="1"/>
  <c r="C461" i="6" a="1"/>
  <c r="C461" i="6" s="1"/>
  <c r="C462" i="6" a="1"/>
  <c r="C462" i="6" s="1"/>
  <c r="C463" i="6" a="1"/>
  <c r="C463" i="6" s="1"/>
  <c r="C464" i="6" a="1"/>
  <c r="C464" i="6" s="1"/>
  <c r="C465" i="6" a="1"/>
  <c r="C465" i="6" s="1"/>
  <c r="C466" i="6" a="1"/>
  <c r="C466" i="6" s="1"/>
  <c r="C467" i="6" a="1"/>
  <c r="C467" i="6" s="1"/>
  <c r="C468" i="6" a="1"/>
  <c r="C468" i="6" s="1"/>
  <c r="C469" i="6" a="1"/>
  <c r="C469" i="6" s="1"/>
  <c r="C470" i="6" a="1"/>
  <c r="C470" i="6" s="1"/>
  <c r="C471" i="6" a="1"/>
  <c r="C471" i="6" s="1"/>
  <c r="C472" i="6" a="1"/>
  <c r="C472" i="6" s="1"/>
  <c r="C473" i="6" a="1"/>
  <c r="C473" i="6" s="1"/>
  <c r="C474" i="6" a="1"/>
  <c r="C474" i="6" s="1"/>
  <c r="C475" i="6" a="1"/>
  <c r="C475" i="6" s="1"/>
  <c r="C476" i="6" a="1"/>
  <c r="C476" i="6" s="1"/>
  <c r="C477" i="6" a="1"/>
  <c r="C477" i="6" s="1"/>
  <c r="C478" i="6" a="1"/>
  <c r="C478" i="6" s="1"/>
  <c r="C479" i="6" a="1"/>
  <c r="C479" i="6" s="1"/>
  <c r="C480" i="6" a="1"/>
  <c r="C480" i="6" s="1"/>
  <c r="C481" i="6" a="1"/>
  <c r="C481" i="6" s="1"/>
  <c r="C482" i="6" a="1"/>
  <c r="C482" i="6" s="1"/>
  <c r="C483" i="6" a="1"/>
  <c r="C483" i="6" s="1"/>
  <c r="C484" i="6" a="1"/>
  <c r="C484" i="6" s="1"/>
  <c r="C485" i="6" a="1"/>
  <c r="C485" i="6" s="1"/>
  <c r="C486" i="6" a="1"/>
  <c r="C486" i="6" s="1"/>
  <c r="C487" i="6" a="1"/>
  <c r="C487" i="6" s="1"/>
  <c r="C488" i="6" a="1"/>
  <c r="C488" i="6" s="1"/>
  <c r="C489" i="6" a="1"/>
  <c r="C489" i="6" s="1"/>
  <c r="C490" i="6" a="1"/>
  <c r="C490" i="6" s="1"/>
  <c r="C491" i="6" a="1"/>
  <c r="C491" i="6" s="1"/>
  <c r="C492" i="6" a="1"/>
  <c r="C492" i="6" s="1"/>
  <c r="C493" i="6" a="1"/>
  <c r="C493" i="6" s="1"/>
  <c r="C494" i="6" a="1"/>
  <c r="C494" i="6" s="1"/>
  <c r="C495" i="6" a="1"/>
  <c r="C495" i="6" s="1"/>
  <c r="C496" i="6" a="1"/>
  <c r="C496" i="6" s="1"/>
  <c r="C497" i="6" a="1"/>
  <c r="C497" i="6" s="1"/>
  <c r="C498" i="6" a="1"/>
  <c r="C498" i="6" s="1"/>
  <c r="C499" i="6" a="1"/>
  <c r="C499" i="6" s="1"/>
  <c r="C500" i="6" a="1"/>
  <c r="C500" i="6" s="1"/>
  <c r="C501" i="6" a="1"/>
  <c r="C501" i="6" s="1"/>
  <c r="C502" i="6" a="1"/>
  <c r="C502" i="6" s="1"/>
  <c r="C503" i="6" a="1"/>
  <c r="C503" i="6" s="1"/>
  <c r="C504" i="6" a="1"/>
  <c r="C504" i="6" s="1"/>
  <c r="C505" i="6" a="1"/>
  <c r="C505" i="6" s="1"/>
  <c r="C506" i="6" a="1"/>
  <c r="C506" i="6" s="1"/>
  <c r="C507" i="6" a="1"/>
  <c r="C507" i="6" s="1"/>
  <c r="C508" i="6" a="1"/>
  <c r="C508" i="6" s="1"/>
  <c r="C509" i="6" a="1"/>
  <c r="C509" i="6" s="1"/>
  <c r="C510" i="6" a="1"/>
  <c r="C510" i="6" s="1"/>
  <c r="C511" i="6" a="1"/>
  <c r="C511" i="6" s="1"/>
  <c r="C512" i="6" a="1"/>
  <c r="C512" i="6" s="1"/>
  <c r="C513" i="6" a="1"/>
  <c r="C513" i="6" s="1"/>
  <c r="C514" i="6" a="1"/>
  <c r="C514" i="6" s="1"/>
  <c r="C515" i="6" a="1"/>
  <c r="C515" i="6" s="1"/>
  <c r="C516" i="6" a="1"/>
  <c r="C516" i="6" s="1"/>
  <c r="C517" i="6" a="1"/>
  <c r="C517" i="6" s="1"/>
  <c r="C518" i="6" a="1"/>
  <c r="C518" i="6" s="1"/>
  <c r="C519" i="6" a="1"/>
  <c r="C519" i="6" s="1"/>
  <c r="C520" i="6" a="1"/>
  <c r="C520" i="6" s="1"/>
  <c r="C521" i="6" a="1"/>
  <c r="C521" i="6" s="1"/>
  <c r="C522" i="6" a="1"/>
  <c r="C522" i="6" s="1"/>
  <c r="C523" i="6" a="1"/>
  <c r="C523" i="6" s="1"/>
  <c r="C524" i="6" a="1"/>
  <c r="C524" i="6" s="1"/>
  <c r="C525" i="6" a="1"/>
  <c r="C525" i="6" s="1"/>
  <c r="C526" i="6" a="1"/>
  <c r="C526" i="6" s="1"/>
  <c r="C527" i="6" a="1"/>
  <c r="C527" i="6" s="1"/>
  <c r="C528" i="6" a="1"/>
  <c r="C528" i="6" s="1"/>
  <c r="C529" i="6" a="1"/>
  <c r="C529" i="6" s="1"/>
  <c r="C530" i="6" a="1"/>
  <c r="C530" i="6" s="1"/>
  <c r="C531" i="6" a="1"/>
  <c r="C531" i="6" s="1"/>
  <c r="C532" i="6" a="1"/>
  <c r="C532" i="6" s="1"/>
  <c r="C533" i="6" a="1"/>
  <c r="C533" i="6" s="1"/>
  <c r="C534" i="6" a="1"/>
  <c r="C534" i="6" s="1"/>
  <c r="C535" i="6" a="1"/>
  <c r="C535" i="6" s="1"/>
  <c r="C536" i="6" a="1"/>
  <c r="C536" i="6" s="1"/>
  <c r="C537" i="6" a="1"/>
  <c r="C537" i="6" s="1"/>
  <c r="C538" i="6" a="1"/>
  <c r="C538" i="6" s="1"/>
  <c r="C539" i="6" a="1"/>
  <c r="C539" i="6" s="1"/>
  <c r="C540" i="6" a="1"/>
  <c r="C540" i="6" s="1"/>
  <c r="C541" i="6" a="1"/>
  <c r="C541" i="6" s="1"/>
  <c r="C542" i="6" a="1"/>
  <c r="C542" i="6" s="1"/>
  <c r="C543" i="6" a="1"/>
  <c r="C543" i="6" s="1"/>
  <c r="C544" i="6" a="1"/>
  <c r="C544" i="6" s="1"/>
  <c r="C545" i="6" a="1"/>
  <c r="C545" i="6" s="1"/>
  <c r="C546" i="6" a="1"/>
  <c r="C546" i="6" s="1"/>
  <c r="C547" i="6" a="1"/>
  <c r="C547" i="6" s="1"/>
  <c r="C548" i="6" a="1"/>
  <c r="C548" i="6" s="1"/>
  <c r="C549" i="6" a="1"/>
  <c r="C549" i="6" s="1"/>
  <c r="C550" i="6" a="1"/>
  <c r="C550" i="6" s="1"/>
  <c r="C551" i="6" a="1"/>
  <c r="C551" i="6" s="1"/>
  <c r="C552" i="6" a="1"/>
  <c r="C552" i="6" s="1"/>
  <c r="C553" i="6" a="1"/>
  <c r="C553" i="6" s="1"/>
  <c r="C554" i="6" a="1"/>
  <c r="C554" i="6" s="1"/>
  <c r="C555" i="6" a="1"/>
  <c r="C555" i="6" s="1"/>
  <c r="C556" i="6" a="1"/>
  <c r="C556" i="6" s="1"/>
  <c r="C557" i="6" a="1"/>
  <c r="C557" i="6" s="1"/>
  <c r="C558" i="6" a="1"/>
  <c r="C558" i="6" s="1"/>
  <c r="C559" i="6" a="1"/>
  <c r="C559" i="6" s="1"/>
  <c r="C560" i="6" a="1"/>
  <c r="C560" i="6" s="1"/>
  <c r="C561" i="6" a="1"/>
  <c r="C561" i="6" s="1"/>
  <c r="C562" i="6" a="1"/>
  <c r="C562" i="6" s="1"/>
  <c r="C563" i="6" a="1"/>
  <c r="C563" i="6" s="1"/>
  <c r="C564" i="6" a="1"/>
  <c r="C564" i="6" s="1"/>
  <c r="C565" i="6" a="1"/>
  <c r="C565" i="6" s="1"/>
  <c r="C566" i="6" a="1"/>
  <c r="C566" i="6" s="1"/>
  <c r="C2" i="6" a="1"/>
  <c r="C2" i="6"/>
  <c r="B2" i="6" a="1"/>
  <c r="B2" i="6" s="1"/>
  <c r="H3" i="5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F2" i="5"/>
  <c r="E3" i="5"/>
  <c r="E4" i="5"/>
  <c r="E5" i="5"/>
  <c r="E6" i="5"/>
  <c r="E7" i="5"/>
  <c r="E8" i="5"/>
  <c r="E9" i="5"/>
  <c r="E10" i="5"/>
  <c r="E11" i="5"/>
  <c r="E12" i="5"/>
  <c r="E13" i="5"/>
  <c r="D13" i="5"/>
  <c r="D12" i="5"/>
  <c r="D11" i="5"/>
  <c r="D10" i="5"/>
  <c r="D9" i="5"/>
  <c r="D8" i="5"/>
  <c r="D7" i="5"/>
  <c r="D6" i="5"/>
  <c r="D5" i="5"/>
  <c r="D4" i="5"/>
  <c r="D3" i="5"/>
  <c r="C3" i="5"/>
  <c r="C13" i="5"/>
  <c r="C12" i="5"/>
  <c r="C11" i="5"/>
  <c r="C10" i="5"/>
  <c r="C9" i="5"/>
  <c r="C8" i="5"/>
  <c r="C7" i="5"/>
  <c r="C6" i="5"/>
  <c r="C5" i="5"/>
  <c r="C4" i="5"/>
  <c r="B3" i="5"/>
  <c r="B13" i="5"/>
  <c r="B12" i="5"/>
  <c r="B11" i="5"/>
  <c r="B10" i="5"/>
  <c r="B9" i="5"/>
  <c r="B8" i="5"/>
  <c r="B7" i="5"/>
  <c r="B6" i="5"/>
  <c r="B5" i="5"/>
  <c r="B4" i="5"/>
  <c r="B2" i="5"/>
  <c r="E2" i="5" s="1"/>
  <c r="D2" i="5"/>
  <c r="C2" i="5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 s="1"/>
  <c r="Q124" i="1" a="1"/>
  <c r="Q124" i="1"/>
  <c r="Q125" i="1" a="1"/>
  <c r="Q125" i="1"/>
  <c r="Q126" i="1" a="1"/>
  <c r="Q126" i="1" s="1"/>
  <c r="Q127" i="1" a="1"/>
  <c r="Q127" i="1" s="1"/>
  <c r="Q128" i="1" a="1"/>
  <c r="Q128" i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/>
  <c r="Q135" i="1" a="1"/>
  <c r="Q135" i="1" s="1"/>
  <c r="Q136" i="1" a="1"/>
  <c r="Q136" i="1"/>
  <c r="Q137" i="1" a="1"/>
  <c r="Q137" i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/>
  <c r="Q166" i="1" a="1"/>
  <c r="Q166" i="1" s="1"/>
  <c r="Q167" i="1" a="1"/>
  <c r="Q167" i="1" s="1"/>
  <c r="Q168" i="1" a="1"/>
  <c r="Q168" i="1"/>
  <c r="Q169" i="1" a="1"/>
  <c r="Q169" i="1"/>
  <c r="Q170" i="1" a="1"/>
  <c r="Q170" i="1" s="1"/>
  <c r="Q171" i="1" a="1"/>
  <c r="Q171" i="1" s="1"/>
  <c r="Q172" i="1" a="1"/>
  <c r="Q172" i="1" s="1"/>
  <c r="Q173" i="1" a="1"/>
  <c r="Q173" i="1" s="1"/>
  <c r="Q174" i="1" a="1"/>
  <c r="Q174" i="1"/>
  <c r="Q175" i="1" a="1"/>
  <c r="Q175" i="1" s="1"/>
  <c r="Q176" i="1" a="1"/>
  <c r="Q176" i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/>
  <c r="Q219" i="1" a="1"/>
  <c r="Q219" i="1" s="1"/>
  <c r="Q220" i="1" a="1"/>
  <c r="Q220" i="1" s="1"/>
  <c r="Q221" i="1" a="1"/>
  <c r="Q221" i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/>
  <c r="Q295" i="1" a="1"/>
  <c r="Q295" i="1" s="1"/>
  <c r="Q296" i="1" a="1"/>
  <c r="Q296" i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/>
  <c r="Q305" i="1" a="1"/>
  <c r="Q305" i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/>
  <c r="Q327" i="1" a="1"/>
  <c r="Q327" i="1" s="1"/>
  <c r="Q328" i="1" a="1"/>
  <c r="Q328" i="1"/>
  <c r="Q329" i="1" a="1"/>
  <c r="Q329" i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/>
  <c r="Q339" i="1" a="1"/>
  <c r="Q339" i="1" s="1"/>
  <c r="Q340" i="1" a="1"/>
  <c r="Q340" i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/>
  <c r="Q408" i="1" a="1"/>
  <c r="Q408" i="1" s="1"/>
  <c r="Q409" i="1" a="1"/>
  <c r="Q409" i="1" s="1"/>
  <c r="Q410" i="1" a="1"/>
  <c r="Q410" i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 s="1"/>
  <c r="Q454" i="1" a="1"/>
  <c r="Q454" i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/>
  <c r="Q626" i="1" a="1"/>
  <c r="Q626" i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/>
  <c r="Q714" i="1" a="1"/>
  <c r="Q714" i="1" s="1"/>
  <c r="Q715" i="1" a="1"/>
  <c r="Q715" i="1" s="1"/>
  <c r="Q716" i="1" a="1"/>
  <c r="Q716" i="1" s="1"/>
  <c r="Q717" i="1" a="1"/>
  <c r="Q717" i="1"/>
  <c r="Q718" i="1" a="1"/>
  <c r="Q718" i="1" s="1"/>
  <c r="Q719" i="1" a="1"/>
  <c r="Q719" i="1" s="1"/>
  <c r="Q720" i="1" a="1"/>
  <c r="Q720" i="1" s="1"/>
  <c r="Q721" i="1" a="1"/>
  <c r="Q721" i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/>
  <c r="Q746" i="1" a="1"/>
  <c r="Q746" i="1" s="1"/>
  <c r="Q747" i="1" a="1"/>
  <c r="Q747" i="1" s="1"/>
  <c r="Q748" i="1" a="1"/>
  <c r="Q748" i="1" s="1"/>
  <c r="Q749" i="1" a="1"/>
  <c r="Q749" i="1"/>
  <c r="Q750" i="1" a="1"/>
  <c r="Q750" i="1" s="1"/>
  <c r="Q751" i="1" a="1"/>
  <c r="Q751" i="1" s="1"/>
  <c r="Q752" i="1" a="1"/>
  <c r="Q752" i="1" s="1"/>
  <c r="Q753" i="1" a="1"/>
  <c r="Q753" i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/>
  <c r="Q778" i="1" a="1"/>
  <c r="Q778" i="1" s="1"/>
  <c r="Q779" i="1" a="1"/>
  <c r="Q779" i="1" s="1"/>
  <c r="Q780" i="1" a="1"/>
  <c r="Q780" i="1" s="1"/>
  <c r="Q781" i="1" a="1"/>
  <c r="Q781" i="1"/>
  <c r="Q782" i="1" a="1"/>
  <c r="Q782" i="1" s="1"/>
  <c r="Q783" i="1" a="1"/>
  <c r="Q783" i="1" s="1"/>
  <c r="Q784" i="1" a="1"/>
  <c r="Q784" i="1" s="1"/>
  <c r="Q785" i="1" a="1"/>
  <c r="Q785" i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5" i="1"/>
  <c r="P6" i="1"/>
  <c r="P7" i="1"/>
  <c r="P8" i="1"/>
  <c r="P9" i="1"/>
  <c r="P10" i="1"/>
  <c r="P11" i="1"/>
  <c r="P12" i="1"/>
  <c r="P3" i="1"/>
  <c r="P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H18" i="6" l="1"/>
  <c r="H8" i="6"/>
  <c r="H21" i="6"/>
  <c r="H20" i="6"/>
  <c r="H19" i="6"/>
  <c r="H16" i="6"/>
  <c r="H17" i="6"/>
  <c r="H9" i="6"/>
  <c r="H7" i="6"/>
  <c r="H6" i="6"/>
  <c r="H5" i="6"/>
  <c r="H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<sst xmlns="http://schemas.openxmlformats.org/spreadsheetml/2006/main" count="6704" uniqueCount="2116">
  <si>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</si>
  <si>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</si>
  <si>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</si>
  <si>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</si>
  <si>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</si>
  <si>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</si>
  <si>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</si>
  <si>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</si>
  <si>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</si>
  <si>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</si>
  <si>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</si>
  <si>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</si>
  <si>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</si>
  <si>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</si>
  <si>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</si>
  <si>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</si>
  <si>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</si>
  <si>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</si>
  <si>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</si>
  <si>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</si>
  <si>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</si>
  <si>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</si>
  <si>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</si>
  <si>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</si>
  <si>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</si>
  <si>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</si>
  <si>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</si>
  <si>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</si>
  <si>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</si>
  <si>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</si>
  <si>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</si>
  <si>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</si>
  <si>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</si>
  <si>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</si>
  <si>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</si>
  <si>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</si>
  <si>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</si>
  <si>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</si>
  <si>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</si>
  <si>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</si>
  <si>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</si>
  <si>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</si>
  <si>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</si>
  <si>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</si>
  <si>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</si>
  <si>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</si>
  <si>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</si>
  <si>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</si>
  <si>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</si>
  <si>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</si>
  <si>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</si>
  <si>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</si>
  <si>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</si>
  <si>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</si>
  <si>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</si>
  <si>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</si>
  <si>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</si>
  <si>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</si>
  <si>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</si>
  <si>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</si>
  <si>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</si>
  <si>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</si>
  <si>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</si>
  <si>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</si>
  <si>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</si>
  <si>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</si>
  <si>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</si>
  <si>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</si>
  <si>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</si>
  <si>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</si>
  <si>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</si>
  <si>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</si>
  <si>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</si>
  <si>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</si>
  <si>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</si>
  <si>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</si>
  <si>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</si>
  <si>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</si>
  <si>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</si>
  <si>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</si>
  <si>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</si>
  <si>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</si>
  <si>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</si>
  <si>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</si>
  <si>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</si>
  <si>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</si>
  <si>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</si>
  <si>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</si>
  <si>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</si>
  <si>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</si>
  <si>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</si>
  <si>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</si>
  <si>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</si>
  <si>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</si>
  <si>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</si>
  <si>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</si>
  <si>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</si>
  <si>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</si>
  <si>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</si>
  <si>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</si>
  <si>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</si>
  <si>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</si>
  <si>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</si>
  <si>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</si>
  <si>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</si>
  <si>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</si>
  <si>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</si>
  <si>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</si>
  <si>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</si>
  <si>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</si>
  <si>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</si>
  <si>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</si>
  <si>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</si>
  <si>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</si>
  <si>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</si>
  <si>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</si>
  <si>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</si>
  <si>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</si>
  <si>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</si>
  <si>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</si>
  <si>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</si>
  <si>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</si>
  <si>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</si>
  <si>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</si>
  <si>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</si>
  <si>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</si>
  <si>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</si>
  <si>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</si>
  <si>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</si>
  <si>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</si>
  <si>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</si>
  <si>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</si>
  <si>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</si>
  <si>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</si>
  <si>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</si>
  <si>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</si>
  <si>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</si>
  <si>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</si>
  <si>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</si>
  <si>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</si>
  <si>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</si>
  <si>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</si>
  <si>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</si>
  <si>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</si>
  <si>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</si>
  <si>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</si>
  <si>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</si>
  <si>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</si>
  <si>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</si>
  <si>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</si>
  <si>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</si>
  <si>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</si>
  <si>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</si>
  <si>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</si>
  <si>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</si>
  <si>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</si>
  <si>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</si>
  <si>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</si>
  <si>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</si>
  <si>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</si>
  <si>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</si>
  <si>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</si>
  <si>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</si>
  <si>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</si>
  <si>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</si>
  <si>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</si>
  <si>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</si>
  <si>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</si>
  <si>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</si>
  <si>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</si>
  <si>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</si>
  <si>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</si>
  <si>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</si>
  <si>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</si>
  <si>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</si>
  <si>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</si>
  <si>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</si>
  <si>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</si>
  <si>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</si>
  <si>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</si>
  <si>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</si>
  <si>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</si>
  <si>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</si>
  <si>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</si>
  <si>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</si>
  <si>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</si>
  <si>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</si>
  <si>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</si>
  <si>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</si>
  <si>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</si>
  <si>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</si>
  <si>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</si>
  <si>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</si>
  <si>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</si>
  <si>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</si>
  <si>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</si>
  <si>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</si>
  <si>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</si>
  <si>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</si>
  <si>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</si>
  <si>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</si>
  <si>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</si>
  <si>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</si>
  <si>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</si>
  <si>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</si>
  <si>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</si>
  <si>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</si>
  <si>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</si>
  <si>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</si>
  <si>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</si>
  <si>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</si>
  <si>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</si>
  <si>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</si>
  <si>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</si>
  <si>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</si>
  <si>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</si>
  <si>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</si>
  <si>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</si>
  <si>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</si>
  <si>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</si>
  <si>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</si>
  <si>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</si>
  <si>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</si>
  <si>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</si>
  <si>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</si>
  <si>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</si>
  <si>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</si>
  <si>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</si>
  <si>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</si>
  <si>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</si>
  <si>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</si>
  <si>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</si>
  <si>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</si>
  <si>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</si>
  <si>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</si>
  <si>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</si>
  <si>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</si>
  <si>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</si>
  <si>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</si>
  <si>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</si>
  <si>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</si>
  <si>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</si>
  <si>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</si>
  <si>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</si>
  <si>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</si>
  <si>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</si>
  <si>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</si>
  <si>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</si>
  <si>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</si>
  <si>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</si>
  <si>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</si>
  <si>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</si>
  <si>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</si>
  <si>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</si>
  <si>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</si>
  <si>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</si>
  <si>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</si>
  <si>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</si>
  <si>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</si>
  <si>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</si>
  <si>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</si>
  <si>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</si>
  <si>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</si>
  <si>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</si>
  <si>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</si>
  <si>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</si>
  <si>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</si>
  <si>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</si>
  <si>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</si>
  <si>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</si>
  <si>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</si>
  <si>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</si>
  <si>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</si>
  <si>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</si>
  <si>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</si>
  <si>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</si>
  <si>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</si>
  <si>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</si>
  <si>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</si>
  <si>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</si>
  <si>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</si>
  <si>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</si>
  <si>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</si>
  <si>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</si>
  <si>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</si>
  <si>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</si>
  <si>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</si>
  <si>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</si>
  <si>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</si>
  <si>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</si>
  <si>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</si>
  <si>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</si>
  <si>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</si>
  <si>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</si>
  <si>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</si>
  <si>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</si>
  <si>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</si>
  <si>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</si>
  <si>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</si>
  <si>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</si>
  <si>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</si>
  <si>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</si>
  <si>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</si>
  <si>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</si>
  <si>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</si>
  <si>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</si>
  <si>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</si>
  <si>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</si>
  <si>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</si>
  <si>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</si>
  <si>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</si>
  <si>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</si>
  <si>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</si>
  <si>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</si>
  <si>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</si>
  <si>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</si>
  <si>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</si>
  <si>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</si>
  <si>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</si>
  <si>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</si>
  <si>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</si>
  <si>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</si>
  <si>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</si>
  <si>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</si>
  <si>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</si>
  <si>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</si>
  <si>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</si>
  <si>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</si>
  <si>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</si>
  <si>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</si>
  <si>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</si>
  <si>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</si>
  <si>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</si>
  <si>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</si>
  <si>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</si>
  <si>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</si>
  <si>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</si>
  <si>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</si>
  <si>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</si>
  <si>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</si>
  <si>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</si>
  <si>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</si>
  <si>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</si>
  <si>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</si>
  <si>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</si>
  <si>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</si>
  <si>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</si>
  <si>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</si>
  <si>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</si>
  <si>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</si>
  <si>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</si>
  <si>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</si>
  <si>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</si>
  <si>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</si>
  <si>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</si>
  <si>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</si>
  <si>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</si>
  <si>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</si>
  <si>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</si>
  <si>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</si>
  <si>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</si>
  <si>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</si>
  <si>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</si>
  <si>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</si>
  <si>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</si>
  <si>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</si>
  <si>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</si>
  <si>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</si>
  <si>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</si>
  <si>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</si>
  <si>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</si>
  <si>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</si>
  <si>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</si>
  <si>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</si>
  <si>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</si>
  <si>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</si>
  <si>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</si>
  <si>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</si>
  <si>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</si>
  <si>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</si>
  <si>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</si>
  <si>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</si>
  <si>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</si>
  <si>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</si>
  <si>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</si>
  <si>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</si>
  <si>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</si>
  <si>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</si>
  <si>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</si>
  <si>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</si>
  <si>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</si>
  <si>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</si>
  <si>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</si>
  <si>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</si>
  <si>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</si>
  <si>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</si>
  <si>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</si>
  <si>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</si>
  <si>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</si>
  <si>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</si>
  <si>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</si>
  <si>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</si>
  <si>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</si>
  <si>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</si>
  <si>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</si>
  <si>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</si>
  <si>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</si>
  <si>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</si>
  <si>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</si>
  <si>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</si>
  <si>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</si>
  <si>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</si>
  <si>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</si>
  <si>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</si>
  <si>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</si>
  <si>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</si>
  <si>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</si>
  <si>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</si>
  <si>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</si>
  <si>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</si>
  <si>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</si>
  <si>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</si>
  <si>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</si>
  <si>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</si>
  <si>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</si>
  <si>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</si>
  <si>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</si>
  <si>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</si>
  <si>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</si>
  <si>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</si>
  <si>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</si>
  <si>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</si>
  <si>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</si>
  <si>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</si>
  <si>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</si>
  <si>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</si>
  <si>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</si>
  <si>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</si>
  <si>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</si>
  <si>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</si>
  <si>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</si>
  <si>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</si>
  <si>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</si>
  <si>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</si>
  <si>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</si>
  <si>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</si>
  <si>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</si>
  <si>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</si>
  <si>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</si>
  <si>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</si>
  <si>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</si>
  <si>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</si>
  <si>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</si>
  <si>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</si>
  <si>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</si>
  <si>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</si>
  <si>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</si>
  <si>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</si>
  <si>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</si>
  <si>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</si>
  <si>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</si>
  <si>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</si>
  <si>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</si>
  <si>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</si>
  <si>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</si>
  <si>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</si>
  <si>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</si>
  <si>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</si>
  <si>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</si>
  <si>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</si>
  <si>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</si>
  <si>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</si>
  <si>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</si>
  <si>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</si>
  <si>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</si>
  <si>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</si>
  <si>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</si>
  <si>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</si>
  <si>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</si>
  <si>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</si>
  <si>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</si>
  <si>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</si>
  <si>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</si>
  <si>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</si>
  <si>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</si>
  <si>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</si>
  <si>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</si>
  <si>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</si>
  <si>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</si>
  <si>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</si>
  <si>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</si>
  <si>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</si>
  <si>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</si>
  <si>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</si>
  <si>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</si>
  <si>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</si>
  <si>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</si>
  <si>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</si>
  <si>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</si>
  <si>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</si>
  <si>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</si>
  <si>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</si>
  <si>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</si>
  <si>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</si>
  <si>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</si>
  <si>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</si>
  <si>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</si>
  <si>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</si>
  <si>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</si>
  <si>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</si>
  <si>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</si>
  <si>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</si>
  <si>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</si>
  <si>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</si>
  <si>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</si>
  <si>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</si>
  <si>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</si>
  <si>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</si>
  <si>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</si>
  <si>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</si>
  <si>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</si>
  <si>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</si>
  <si>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</si>
  <si>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</si>
  <si>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</si>
  <si>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</si>
  <si>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</si>
  <si>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</si>
  <si>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</si>
  <si>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</si>
  <si>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</si>
  <si>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</si>
  <si>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</si>
  <si>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</si>
  <si>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</si>
  <si>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</si>
  <si>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</si>
  <si>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</si>
  <si>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</si>
  <si>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</si>
  <si>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</si>
  <si>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</si>
  <si>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</si>
  <si>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</si>
  <si>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</si>
  <si>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</si>
  <si>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</si>
  <si>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</si>
  <si>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</si>
  <si>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</si>
  <si>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</si>
  <si>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</si>
  <si>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</si>
  <si>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</si>
  <si>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</si>
  <si>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</si>
  <si>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</si>
  <si>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</si>
  <si>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</si>
  <si>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</si>
  <si>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</si>
  <si>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</si>
  <si>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</si>
  <si>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</si>
  <si>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</si>
  <si>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</si>
  <si>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</si>
  <si>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</si>
  <si>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</si>
  <si>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</si>
  <si>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</si>
  <si>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</si>
  <si>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</si>
  <si>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</si>
  <si>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</si>
  <si>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</si>
  <si>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</si>
  <si>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</si>
  <si>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</si>
  <si>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</si>
  <si>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</si>
  <si>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</si>
  <si>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</si>
  <si>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</si>
  <si>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</si>
  <si>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</si>
  <si>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</si>
  <si>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</si>
  <si>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</si>
  <si>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</si>
  <si>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</si>
  <si>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</si>
  <si>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</si>
  <si>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</si>
  <si>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</si>
  <si>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</si>
  <si>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</si>
  <si>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</si>
  <si>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</si>
  <si>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</si>
  <si>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</si>
  <si>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</si>
  <si>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</si>
  <si>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</si>
  <si>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</si>
  <si>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</si>
  <si>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</si>
  <si>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</si>
  <si>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</si>
  <si>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</si>
  <si>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</si>
  <si>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</si>
  <si>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</si>
  <si>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</si>
  <si>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</si>
  <si>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</si>
  <si>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</si>
  <si>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</si>
  <si>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</si>
  <si>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</si>
  <si>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</si>
  <si>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</si>
  <si>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</si>
  <si>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</si>
  <si>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</si>
  <si>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</si>
  <si>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</si>
  <si>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</si>
  <si>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</si>
  <si>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</si>
  <si>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</si>
  <si>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</si>
  <si>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</si>
  <si>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</si>
  <si>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</si>
  <si>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</si>
  <si>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</si>
  <si>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</si>
  <si>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</si>
  <si>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</si>
  <si>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</si>
  <si>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</si>
  <si>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</si>
  <si>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</si>
  <si>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</si>
  <si>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</si>
  <si>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</si>
  <si>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</si>
  <si>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</si>
  <si>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</si>
  <si>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</si>
  <si>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</si>
  <si>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</si>
  <si>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</si>
  <si>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</si>
  <si>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</si>
  <si>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</si>
  <si>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</si>
  <si>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</si>
  <si>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</si>
  <si>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</si>
  <si>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</si>
  <si>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</si>
  <si>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</si>
  <si>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</si>
  <si>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</si>
  <si>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</si>
  <si>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</si>
  <si>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</si>
  <si>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</si>
  <si>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</si>
  <si>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</si>
  <si>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</si>
  <si>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</si>
  <si>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</si>
  <si>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</si>
  <si>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</si>
  <si>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</si>
  <si>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</si>
  <si>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</si>
  <si>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</si>
  <si>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</si>
  <si>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</si>
  <si>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</si>
  <si>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</si>
  <si>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</si>
  <si>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</si>
  <si>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</si>
  <si>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</si>
  <si>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</si>
  <si>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</si>
  <si>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</si>
  <si>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</si>
  <si>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</si>
  <si>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</si>
  <si>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</si>
  <si>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</si>
  <si>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</si>
  <si>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</si>
  <si>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</si>
  <si>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</si>
  <si>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</si>
  <si>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</si>
  <si>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</si>
  <si>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</si>
  <si>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</si>
  <si>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</si>
  <si>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</si>
  <si>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</si>
  <si>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</si>
  <si>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</si>
  <si>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</si>
  <si>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</si>
  <si>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</si>
  <si>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</si>
  <si>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</si>
  <si>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</si>
  <si>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</si>
  <si>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</si>
  <si>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</si>
  <si>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</si>
  <si>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</si>
  <si>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</si>
  <si>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</si>
  <si>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</si>
  <si>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</si>
  <si>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</si>
  <si>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</si>
  <si>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</si>
  <si>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</si>
  <si>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</si>
  <si>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</si>
  <si>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</si>
  <si>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</si>
  <si>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</si>
  <si>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</si>
  <si>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</si>
  <si>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</si>
  <si>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</si>
  <si>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</si>
  <si>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</si>
  <si>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</si>
  <si>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</si>
  <si>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</si>
  <si>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</si>
  <si>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</si>
  <si>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</si>
  <si>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</si>
  <si>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</si>
  <si>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</si>
  <si>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</si>
  <si>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</si>
  <si>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</si>
  <si>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</si>
  <si>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</si>
  <si>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</si>
  <si>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</si>
  <si>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</si>
  <si>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</si>
  <si>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</si>
  <si>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</si>
  <si>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</si>
  <si>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</si>
  <si>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</si>
  <si>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</si>
  <si>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</si>
  <si>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</si>
  <si>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</si>
  <si>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</si>
  <si>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</si>
  <si>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</si>
  <si>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</si>
  <si>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</si>
  <si>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</si>
  <si>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</si>
  <si>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</si>
  <si>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</si>
  <si>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</si>
  <si>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</si>
  <si>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</si>
  <si>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</si>
  <si>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</si>
  <si>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</si>
  <si>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</si>
  <si>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</si>
  <si>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</si>
  <si>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</si>
  <si>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</si>
  <si>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</si>
  <si>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</si>
  <si>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</si>
  <si>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</si>
  <si>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</si>
  <si>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</si>
  <si>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</si>
  <si>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</si>
  <si>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</si>
  <si>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</si>
  <si>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</si>
  <si>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</si>
  <si>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</si>
  <si>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</si>
  <si>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</si>
  <si>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</si>
  <si>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</si>
  <si>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</si>
  <si>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</si>
  <si>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</si>
  <si>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</si>
  <si>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</si>
  <si>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</si>
  <si>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</si>
  <si>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</si>
  <si>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</si>
  <si>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</si>
  <si>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</si>
  <si>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</si>
  <si>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</si>
  <si>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</si>
  <si>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</si>
  <si>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</si>
  <si>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</si>
  <si>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</si>
  <si>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</si>
  <si>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</si>
  <si>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</si>
  <si>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</si>
  <si>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</si>
  <si>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</si>
  <si>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</si>
  <si>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</si>
  <si>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</si>
  <si>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</si>
  <si>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</si>
  <si>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</si>
  <si>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</si>
  <si>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</si>
  <si>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</si>
  <si>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</si>
  <si>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</si>
  <si>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</si>
  <si>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</si>
  <si>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</si>
  <si>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</si>
  <si>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</si>
  <si>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</si>
  <si>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</si>
  <si>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</si>
  <si>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</si>
  <si>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</si>
  <si>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</si>
  <si>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</si>
  <si>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</si>
  <si>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</si>
  <si>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</si>
  <si>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</si>
  <si>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</si>
  <si>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</si>
  <si>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</si>
  <si>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</si>
  <si>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</si>
  <si>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</si>
  <si>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</si>
  <si>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</si>
  <si>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</si>
  <si>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</si>
  <si>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</si>
  <si>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</si>
  <si>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</si>
  <si>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</si>
  <si>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</si>
  <si>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</si>
  <si>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</si>
  <si>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</si>
  <si>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</si>
  <si>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</si>
  <si>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</si>
  <si>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</si>
  <si>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</si>
  <si>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</si>
  <si>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</si>
  <si>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</si>
  <si>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</si>
  <si>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</si>
  <si>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</si>
  <si>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</si>
  <si>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</si>
  <si>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</si>
  <si>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</si>
  <si>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</si>
  <si>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</si>
  <si>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</si>
  <si>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</si>
  <si>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</si>
  <si>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</si>
  <si>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</si>
  <si>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</si>
  <si>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</si>
  <si>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</si>
  <si>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</si>
  <si>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</si>
  <si>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</si>
  <si>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</si>
  <si>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</si>
  <si>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</si>
  <si>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</si>
  <si>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</si>
  <si>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</si>
  <si>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</si>
  <si>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</si>
  <si>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</si>
  <si>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</si>
  <si>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</si>
  <si>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</si>
  <si>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</si>
  <si>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</si>
  <si>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</si>
  <si>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</si>
  <si>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</si>
  <si>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</si>
  <si>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</si>
  <si>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</si>
  <si>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</si>
  <si>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</si>
  <si>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</si>
  <si>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</si>
  <si>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</si>
  <si>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</si>
  <si>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</si>
  <si>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</si>
  <si>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</si>
  <si>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</si>
  <si>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</si>
  <si>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</si>
  <si>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</si>
  <si>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</si>
  <si>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</si>
  <si>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</si>
  <si>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</si>
  <si>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</si>
  <si>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</si>
  <si>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</si>
  <si>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</si>
  <si>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</si>
  <si>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</si>
  <si>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</si>
  <si>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</si>
  <si>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</si>
  <si>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</si>
  <si>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</si>
  <si>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</si>
  <si>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</si>
  <si>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</si>
  <si>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</si>
  <si>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</si>
  <si>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</si>
  <si>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</si>
  <si>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</si>
  <si>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</si>
  <si>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</si>
  <si>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</si>
  <si>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</si>
  <si>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</si>
  <si>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</si>
  <si>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</si>
  <si>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</si>
  <si>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</si>
  <si>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</si>
  <si>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</si>
  <si>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</si>
  <si>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</si>
  <si>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</si>
  <si>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</si>
  <si>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</si>
  <si>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</si>
  <si>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</si>
  <si>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</si>
  <si>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</si>
  <si>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</si>
  <si>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</si>
  <si>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</si>
  <si>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</si>
  <si>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</si>
  <si>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</si>
  <si>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</si>
  <si>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</si>
  <si>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</si>
  <si>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</si>
  <si>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</si>
  <si>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</si>
  <si>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</si>
  <si>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</si>
  <si>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</si>
  <si>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</si>
  <si>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</si>
  <si>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</si>
  <si>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</si>
  <si>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</si>
  <si>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</si>
  <si>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</si>
  <si>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</si>
  <si>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</si>
  <si>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</si>
  <si>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</si>
  <si>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</si>
  <si>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</si>
  <si>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</si>
  <si>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</si>
  <si>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</si>
  <si>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</si>
  <si>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</si>
  <si>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</si>
  <si>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</si>
  <si>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</si>
  <si>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</si>
  <si>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</si>
  <si>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</si>
  <si>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</si>
  <si>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</si>
  <si>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</si>
  <si>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</si>
  <si>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</si>
  <si>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</si>
  <si>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</si>
  <si>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</si>
  <si>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</si>
  <si>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</si>
  <si>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</si>
  <si>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</si>
  <si>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</si>
  <si>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</si>
  <si>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</si>
  <si>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</si>
  <si>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</si>
  <si>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</si>
  <si>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</si>
  <si>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</si>
  <si>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</si>
  <si>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</si>
  <si>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</si>
  <si>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</si>
  <si>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</si>
  <si>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</si>
  <si>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</si>
  <si>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</si>
  <si>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</si>
  <si>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</si>
  <si>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</si>
  <si>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</si>
  <si>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</si>
  <si>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</si>
  <si>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</si>
  <si>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</si>
  <si>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</si>
  <si>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</si>
  <si>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</si>
  <si>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</si>
  <si>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</si>
  <si>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</si>
  <si>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</si>
  <si>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</si>
  <si>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</si>
  <si>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</si>
  <si>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</si>
  <si>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</si>
  <si>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</si>
  <si>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</si>
  <si>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</si>
  <si>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</si>
  <si>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</si>
  <si>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</si>
  <si>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</si>
  <si>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</si>
  <si>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</si>
  <si>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</si>
  <si>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</si>
  <si>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</si>
  <si>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</si>
  <si>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</si>
  <si>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</si>
  <si>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</si>
  <si>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</si>
  <si>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</si>
  <si>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</si>
  <si>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</si>
  <si>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</si>
  <si>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</si>
  <si>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</si>
  <si>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</si>
  <si>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</si>
  <si>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</si>
  <si>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</si>
  <si>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</si>
  <si>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</si>
  <si>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</si>
  <si>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</si>
  <si>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</si>
  <si>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</si>
  <si>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</si>
  <si>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</si>
  <si>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</si>
  <si>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</si>
  <si>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</si>
  <si>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</si>
  <si>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</si>
  <si>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</si>
  <si>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</si>
  <si>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</si>
  <si>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</si>
  <si>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</si>
  <si>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</si>
  <si>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</si>
  <si>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</si>
  <si>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</si>
  <si>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</si>
  <si>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</si>
  <si>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</si>
  <si>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</si>
  <si>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</si>
  <si>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</si>
  <si>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</si>
  <si>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</si>
  <si>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</si>
  <si>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</si>
  <si>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</si>
  <si>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</si>
  <si>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</si>
  <si>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</si>
  <si>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</si>
  <si>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</si>
  <si>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</si>
  <si>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</si>
  <si>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</si>
  <si>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</si>
  <si>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</si>
  <si>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</si>
  <si>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</si>
  <si>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</si>
  <si>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</si>
  <si>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</si>
  <si>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</si>
  <si>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</si>
  <si>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</si>
  <si>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</si>
  <si>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</si>
  <si>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</si>
  <si>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</si>
  <si>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</si>
  <si>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</si>
  <si>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</si>
  <si>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</si>
  <si>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</si>
  <si>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</si>
  <si>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</si>
  <si>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</si>
  <si>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</si>
  <si>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</si>
  <si>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</si>
  <si>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</si>
  <si>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</si>
  <si>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</si>
  <si>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</si>
  <si>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</si>
  <si>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</si>
  <si>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</si>
  <si>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</si>
  <si>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</si>
  <si>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</si>
  <si>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</si>
  <si>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</si>
  <si>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</si>
  <si>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</si>
  <si>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</si>
  <si>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</si>
  <si>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</si>
  <si>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</si>
  <si>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</si>
  <si>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</si>
  <si>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</si>
  <si>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</si>
  <si>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</si>
  <si>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</si>
  <si>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</si>
  <si>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</si>
  <si>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</si>
  <si>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</si>
  <si>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</si>
  <si>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</si>
  <si>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</si>
  <si>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</si>
  <si>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</si>
  <si>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</si>
  <si>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</si>
  <si>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</si>
  <si>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</si>
  <si>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</si>
  <si>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</si>
  <si>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</si>
  <si>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</si>
  <si>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</si>
  <si>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</si>
  <si>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</si>
  <si>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</si>
  <si>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</si>
  <si>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</si>
  <si>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</si>
  <si>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</si>
  <si>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</si>
  <si>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</si>
  <si>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</si>
  <si>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</si>
  <si>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</si>
  <si>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</si>
  <si>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</si>
  <si>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</si>
  <si>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</si>
  <si>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</si>
  <si>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</si>
  <si>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</si>
  <si>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</si>
  <si>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</si>
  <si>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</si>
  <si>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</si>
  <si>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</si>
  <si>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</si>
  <si>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</si>
  <si>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</si>
  <si>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</si>
  <si>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</si>
  <si>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</si>
  <si>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</si>
  <si>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</si>
  <si>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</si>
  <si>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</si>
  <si>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</si>
  <si>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</si>
  <si>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</si>
  <si>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</si>
  <si>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</si>
  <si>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</si>
  <si>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</si>
  <si>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</si>
  <si>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</si>
  <si>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</si>
  <si>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</si>
  <si>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</si>
  <si>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</si>
  <si>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</si>
  <si>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</si>
  <si>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</si>
  <si>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</si>
  <si>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</si>
  <si>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</si>
  <si>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</si>
  <si>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</si>
  <si>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</si>
  <si>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</si>
  <si>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</si>
  <si>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</si>
  <si>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</si>
  <si>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</si>
  <si>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</si>
  <si>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</si>
  <si>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</si>
  <si>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</si>
  <si>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</si>
  <si>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</si>
  <si>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</si>
  <si>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</si>
  <si>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</si>
  <si>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</si>
  <si>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</si>
  <si>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</si>
  <si>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</si>
  <si>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</si>
  <si>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</si>
  <si>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</si>
  <si>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</si>
  <si>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</si>
  <si>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</si>
  <si>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</si>
  <si>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</si>
  <si>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</si>
  <si>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</si>
  <si>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</si>
  <si>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</si>
  <si>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</si>
  <si>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</si>
  <si>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</si>
  <si>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</si>
  <si>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</si>
  <si>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</si>
  <si>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</si>
  <si>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</si>
  <si>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</si>
  <si>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</si>
  <si>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</si>
  <si>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</si>
  <si>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</si>
  <si>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</si>
  <si>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</si>
  <si>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</si>
  <si>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</si>
  <si>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</si>
  <si>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</si>
  <si>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</si>
  <si>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</si>
  <si>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</si>
  <si>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</si>
  <si>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</si>
  <si>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</si>
  <si>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</si>
  <si>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</si>
  <si>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</si>
  <si>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</si>
  <si>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</si>
  <si>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</si>
  <si>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</si>
  <si>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</si>
  <si>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</si>
  <si>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</si>
  <si>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</si>
  <si>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</si>
  <si>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</si>
  <si>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</si>
  <si>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</si>
  <si>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</si>
  <si>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</si>
  <si>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</si>
  <si>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</si>
  <si>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</si>
  <si>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</si>
  <si>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</si>
  <si>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</si>
  <si>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</si>
  <si>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</si>
  <si>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</si>
  <si>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</si>
  <si>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</si>
  <si>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</si>
  <si>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</si>
  <si>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</si>
  <si>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</si>
  <si>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</si>
  <si>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</si>
  <si>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</si>
  <si>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</si>
  <si>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</si>
  <si>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</si>
  <si>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</si>
  <si>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</si>
  <si>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</si>
  <si>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</si>
  <si>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</si>
  <si>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</si>
  <si>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</si>
  <si>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</si>
  <si>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</si>
  <si>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</si>
  <si>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</si>
  <si>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</si>
  <si>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</si>
  <si>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</si>
  <si>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</si>
  <si>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</si>
  <si>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</si>
  <si>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</si>
  <si>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</si>
  <si>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</si>
  <si>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</si>
  <si>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</si>
  <si>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</si>
  <si>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</si>
  <si>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</si>
  <si>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</si>
  <si>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</si>
  <si>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</si>
  <si>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</si>
  <si>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</si>
  <si>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</si>
  <si>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</si>
  <si>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</si>
  <si>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</si>
  <si>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</si>
  <si>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</si>
  <si>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</si>
  <si>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</si>
  <si>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</si>
  <si>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</si>
  <si>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</si>
  <si>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</si>
  <si>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</si>
  <si>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</si>
  <si>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</si>
  <si>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</si>
  <si>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</si>
  <si>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</si>
  <si>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</si>
  <si>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</si>
  <si>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</si>
  <si>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</si>
  <si>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</si>
  <si>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</si>
  <si>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</si>
  <si>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</si>
  <si>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</si>
  <si>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</si>
  <si>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</si>
  <si>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</si>
  <si>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</si>
  <si>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</si>
  <si>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</si>
  <si>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</si>
  <si>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</si>
  <si>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</si>
  <si>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</si>
  <si>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</si>
  <si>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</si>
  <si>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</si>
  <si>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</si>
  <si>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</si>
  <si>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</si>
  <si>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</si>
  <si>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</si>
  <si>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</si>
  <si>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</si>
  <si>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</si>
  <si>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</si>
  <si>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</si>
  <si>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</si>
  <si>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</si>
  <si>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</si>
  <si>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</si>
  <si>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</si>
  <si>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</si>
  <si>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</si>
  <si>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</si>
  <si>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</si>
  <si>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</si>
  <si>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</si>
  <si>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</si>
  <si>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</si>
  <si>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</si>
  <si>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</si>
  <si>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</si>
  <si>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</si>
  <si>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</si>
  <si>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</si>
  <si>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</si>
  <si>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</si>
  <si>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</si>
  <si>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</si>
  <si>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</si>
  <si>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</si>
  <si>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</si>
  <si>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</si>
  <si>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</si>
  <si>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</si>
  <si>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</si>
  <si>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</si>
  <si>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</si>
  <si>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</si>
  <si>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</si>
  <si>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</si>
  <si>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</si>
  <si>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</si>
  <si>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</si>
  <si>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</si>
  <si>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</si>
  <si>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</si>
  <si>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</si>
  <si>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</si>
  <si>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</si>
  <si>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</si>
  <si>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</si>
  <si>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</si>
  <si>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</si>
  <si>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</si>
  <si>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</si>
  <si>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</si>
  <si>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</si>
  <si>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</si>
  <si>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</si>
  <si>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</si>
  <si>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</si>
  <si>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</si>
  <si>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</si>
  <si>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</si>
  <si>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</si>
  <si>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</si>
  <si>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</si>
  <si>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</si>
  <si>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</si>
  <si>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</si>
  <si>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</si>
  <si>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</si>
  <si>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</si>
  <si>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</si>
  <si>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</si>
  <si>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</si>
  <si>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</si>
  <si>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</si>
  <si>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</si>
  <si>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</si>
  <si>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</si>
  <si>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</si>
  <si>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</si>
  <si>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</si>
  <si>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</si>
  <si>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</si>
  <si>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</si>
  <si>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</si>
  <si>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</si>
  <si>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</si>
  <si>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</si>
  <si>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</si>
  <si>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</si>
  <si>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</si>
  <si>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</si>
  <si>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</si>
  <si>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</si>
  <si>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</si>
  <si>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</si>
  <si>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</si>
  <si>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</si>
  <si>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</si>
  <si>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</si>
  <si>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</si>
  <si>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</si>
  <si>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</si>
  <si>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</si>
  <si>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</si>
  <si>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</si>
  <si>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</si>
  <si>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</si>
  <si>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</si>
  <si>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</si>
  <si>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</si>
  <si>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</si>
  <si>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</si>
  <si>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</si>
  <si>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</si>
  <si>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</si>
  <si>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</si>
  <si>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</si>
  <si>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</si>
  <si>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</si>
  <si>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</si>
  <si>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</si>
  <si>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</si>
  <si>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</si>
  <si>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</si>
  <si>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</si>
  <si>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</si>
  <si>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</si>
  <si>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</si>
  <si>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</si>
  <si>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</si>
  <si>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</si>
  <si>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</si>
  <si>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</si>
  <si>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</si>
  <si>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</si>
  <si>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</si>
  <si>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</si>
  <si>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</si>
  <si>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</si>
  <si>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</si>
  <si>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</si>
  <si>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</si>
  <si>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</si>
  <si>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</si>
  <si>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</si>
  <si>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</si>
  <si>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</si>
  <si>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</si>
  <si>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</si>
  <si>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</si>
  <si>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</si>
  <si>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</si>
  <si>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</si>
  <si>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</si>
  <si>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</si>
  <si>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</si>
  <si>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</si>
  <si>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</si>
  <si>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</si>
  <si>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</si>
  <si>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</si>
  <si>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</si>
  <si>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</si>
  <si>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</si>
  <si>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</si>
  <si>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</si>
  <si>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</si>
  <si>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</si>
  <si>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</si>
  <si>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</si>
  <si>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</si>
  <si>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</si>
  <si>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</si>
  <si>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</si>
  <si>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</si>
  <si>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</si>
  <si>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</si>
  <si>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</si>
  <si>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</si>
  <si>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</si>
  <si>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</si>
  <si>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</si>
  <si>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</si>
  <si>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</si>
  <si>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</si>
  <si>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</si>
  <si>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</si>
  <si>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</si>
  <si>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</si>
  <si>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</si>
  <si>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</si>
  <si>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</si>
  <si>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</si>
  <si>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</si>
  <si>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</si>
  <si>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</si>
  <si>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</si>
  <si>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</si>
  <si>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</si>
  <si>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</si>
  <si>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</si>
  <si>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</si>
  <si>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</si>
  <si>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</si>
  <si>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</si>
  <si>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</si>
  <si>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</si>
  <si>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</si>
  <si>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</si>
  <si>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</si>
  <si>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</si>
  <si>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</si>
  <si>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</si>
  <si>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</si>
  <si>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</si>
  <si>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</si>
  <si>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</si>
  <si>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</si>
  <si>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</si>
  <si>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</si>
  <si>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</si>
  <si>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</si>
  <si>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</si>
  <si>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</si>
  <si>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</si>
  <si>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</si>
  <si>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</si>
  <si>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</si>
  <si>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</si>
  <si>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</si>
  <si>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</si>
  <si>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</si>
  <si>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</si>
  <si>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</si>
  <si>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</si>
  <si>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</si>
  <si>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</si>
  <si>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</si>
  <si>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</si>
  <si>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</si>
  <si>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</si>
  <si>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</si>
  <si>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</si>
  <si>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</si>
  <si>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</si>
  <si>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</si>
  <si>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</si>
  <si>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</si>
  <si>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</si>
  <si>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</si>
  <si>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</si>
  <si>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</si>
  <si>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</si>
  <si>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</si>
  <si>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</si>
  <si>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</si>
  <si>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</si>
  <si>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</si>
  <si>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</si>
  <si>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</si>
  <si>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</si>
  <si>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</si>
  <si>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</si>
  <si>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</si>
  <si>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</si>
  <si>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</si>
  <si>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</si>
  <si>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</si>
  <si>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</si>
  <si>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</si>
  <si>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</si>
  <si>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</si>
  <si>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</si>
  <si>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</si>
  <si>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</si>
  <si>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</si>
  <si>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</si>
  <si>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</si>
  <si>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</si>
  <si>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</si>
  <si>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</si>
  <si>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</si>
  <si>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</si>
  <si>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</si>
  <si>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</si>
  <si>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</si>
  <si>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</si>
  <si>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</si>
  <si>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</si>
  <si>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</si>
  <si>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</si>
  <si>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</si>
  <si>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</si>
  <si>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</si>
  <si>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</si>
  <si>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</si>
  <si>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</si>
  <si>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</si>
  <si>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</si>
  <si>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</si>
  <si>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</si>
  <si>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</si>
  <si>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</si>
  <si>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</si>
  <si>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</si>
  <si>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</si>
  <si>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</si>
  <si>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</si>
  <si>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</si>
  <si>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</si>
  <si>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</si>
  <si>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</si>
  <si>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</si>
  <si>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</si>
  <si>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</si>
  <si>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</si>
  <si>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</si>
  <si>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</si>
  <si>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</si>
  <si>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</si>
  <si>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</si>
  <si>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</si>
  <si>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</si>
  <si>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</si>
  <si>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</si>
  <si>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</si>
  <si>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</si>
  <si>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</si>
  <si>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</si>
  <si>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</si>
  <si>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</si>
  <si>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</si>
  <si>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</si>
  <si>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</si>
  <si>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</si>
  <si>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</si>
  <si>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</si>
  <si>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</si>
  <si>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</si>
  <si>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</si>
  <si>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</si>
  <si>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</si>
  <si>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</si>
  <si>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</si>
  <si>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</si>
  <si>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</si>
  <si>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</si>
  <si>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</si>
  <si>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</si>
  <si>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</si>
  <si>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</si>
  <si>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</si>
  <si>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</si>
  <si>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</si>
  <si>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</si>
  <si>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</si>
  <si>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</si>
  <si>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</si>
  <si>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</si>
  <si>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</si>
  <si>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</si>
  <si>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</si>
  <si>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</si>
  <si>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</si>
  <si>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</si>
  <si>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</si>
  <si>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</si>
  <si>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</si>
  <si>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</si>
  <si>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</si>
  <si>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</si>
  <si>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</si>
  <si>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</si>
  <si>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</si>
  <si>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</si>
  <si>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</si>
  <si>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</si>
  <si>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</si>
  <si>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</si>
  <si>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</si>
  <si>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</si>
  <si>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</si>
  <si>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</si>
  <si>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</si>
  <si>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</si>
  <si>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</si>
  <si>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</si>
  <si>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</si>
  <si>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</si>
  <si>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</si>
  <si>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</si>
  <si>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</si>
  <si>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</si>
  <si>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</si>
  <si>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</si>
  <si>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</si>
  <si>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</si>
  <si>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</si>
  <si>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</si>
  <si>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</si>
  <si>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</si>
  <si>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</si>
  <si>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</si>
  <si>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</si>
  <si>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</si>
  <si>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</si>
  <si>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</si>
  <si>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</si>
  <si>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</si>
  <si>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</si>
  <si>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</si>
  <si>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</si>
  <si>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</si>
  <si>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</si>
  <si>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</si>
  <si>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</si>
  <si>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</si>
  <si>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</si>
  <si>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</si>
  <si>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</si>
  <si>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</si>
  <si>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</si>
  <si>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</si>
  <si>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</si>
  <si>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</si>
  <si>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</si>
  <si>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</si>
  <si>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</si>
  <si>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</si>
  <si>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</si>
  <si>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</si>
  <si>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</si>
  <si>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</si>
  <si>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</si>
  <si>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</si>
  <si>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</si>
  <si>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</si>
  <si>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</si>
  <si>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</si>
  <si>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</si>
  <si>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</si>
  <si>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</si>
  <si>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</si>
  <si>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</si>
  <si>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</si>
  <si>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</si>
  <si>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</si>
  <si>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</si>
  <si>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</si>
  <si>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</si>
  <si>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</si>
  <si>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</si>
  <si>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</si>
  <si>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</si>
  <si>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</si>
  <si>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</si>
  <si>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</si>
  <si>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</si>
  <si>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</si>
  <si>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</si>
  <si>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</si>
  <si>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</si>
  <si>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</si>
  <si>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</si>
  <si>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</si>
  <si>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</si>
  <si>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</si>
  <si>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</si>
  <si>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</si>
  <si>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</si>
  <si>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</si>
  <si>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</si>
  <si>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</si>
  <si>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</si>
  <si>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</si>
  <si>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</si>
  <si>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</si>
  <si>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</si>
  <si>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</si>
  <si>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</si>
  <si>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</si>
  <si>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</si>
  <si>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</si>
  <si>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</si>
  <si>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</si>
  <si>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</si>
  <si>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</si>
  <si>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</si>
  <si>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</si>
  <si>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</si>
  <si>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</si>
  <si>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</si>
  <si>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</si>
  <si>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</si>
  <si>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</si>
  <si>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</si>
  <si>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</si>
  <si>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</si>
  <si>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</si>
  <si>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</si>
  <si>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</si>
  <si>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</si>
  <si>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</si>
  <si>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</si>
  <si>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</si>
  <si>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</si>
  <si>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</si>
  <si>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</si>
  <si>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</si>
  <si>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</si>
  <si>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</si>
  <si>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</si>
  <si>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</si>
  <si>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</si>
  <si>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</si>
  <si>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</si>
  <si>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</si>
  <si>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</si>
  <si>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</si>
  <si>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</si>
  <si>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</si>
  <si>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</si>
  <si>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</si>
  <si>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</si>
  <si>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</si>
  <si>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</si>
  <si>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</si>
  <si>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</si>
  <si>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</si>
  <si>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</si>
  <si>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</si>
  <si>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</si>
  <si>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</si>
  <si>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</si>
  <si>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</si>
  <si>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</si>
  <si>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</si>
  <si>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</si>
  <si>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</si>
  <si>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</si>
  <si>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</si>
  <si>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</si>
  <si>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</si>
  <si>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</si>
  <si>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</si>
  <si>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</si>
  <si>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</si>
  <si>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</si>
  <si>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</si>
  <si>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</si>
  <si>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</si>
  <si>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</si>
  <si>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</si>
  <si>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</si>
  <si>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</si>
  <si>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</si>
  <si>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</si>
  <si>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</si>
  <si>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</si>
  <si>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</si>
  <si>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</si>
  <si>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</si>
  <si>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</si>
  <si>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</si>
  <si>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</si>
  <si>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</si>
  <si>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</si>
  <si>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</si>
  <si>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</si>
  <si>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</si>
  <si>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</si>
  <si>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</si>
  <si>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</si>
  <si>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</si>
  <si>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</si>
  <si>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</si>
  <si>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</si>
  <si>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</si>
  <si>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</si>
  <si>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</si>
  <si>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</si>
  <si>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</si>
  <si>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</si>
  <si>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</si>
  <si>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</si>
  <si>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</si>
  <si>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</si>
  <si>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</si>
  <si>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</si>
  <si>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</si>
  <si>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</si>
  <si>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</si>
  <si>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</si>
  <si>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</si>
  <si>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</si>
  <si>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</si>
  <si>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</si>
  <si>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</si>
  <si>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</si>
  <si>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</si>
  <si>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</si>
  <si>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</si>
  <si>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</si>
  <si>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</si>
  <si>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</si>
  <si>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music</t>
  </si>
  <si>
    <t>games</t>
  </si>
  <si>
    <t>Row Labels</t>
  </si>
  <si>
    <t>Grand Total</t>
  </si>
  <si>
    <t>film &amp; video</t>
  </si>
  <si>
    <t>food</t>
  </si>
  <si>
    <t>journalism</t>
  </si>
  <si>
    <t>photography</t>
  </si>
  <si>
    <t>publishing</t>
  </si>
  <si>
    <t>technology</t>
  </si>
  <si>
    <t>theater</t>
  </si>
  <si>
    <t>(All)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</si>
  <si>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</si>
  <si>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</si>
  <si>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</si>
  <si>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</si>
  <si>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</si>
  <si>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</si>
  <si>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</si>
  <si>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</si>
  <si>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</si>
  <si>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</si>
  <si>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</si>
  <si>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</si>
  <si>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</si>
  <si>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</si>
  <si>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</si>
  <si>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</si>
  <si>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</si>
  <si>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</si>
  <si>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</si>
  <si>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</si>
  <si>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</si>
  <si>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</si>
  <si>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</si>
  <si>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</si>
  <si>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</si>
  <si>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</si>
  <si>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 xml:space="preserve">Date Created Conversion 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</si>
  <si>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</si>
  <si>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</si>
  <si>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</si>
  <si>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</si>
  <si>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</si>
  <si>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</si>
  <si>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</si>
  <si>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</si>
  <si>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</si>
  <si>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</si>
  <si>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</si>
  <si>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</si>
  <si>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</si>
  <si>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 )</t>
  </si>
  <si>
    <t>Number Canceled</t>
  </si>
  <si>
    <t>Percentage Successful</t>
  </si>
  <si>
    <t>Percentage Failed</t>
  </si>
  <si>
    <t>Percentage Canceled</t>
  </si>
  <si>
    <t>Goals</t>
  </si>
  <si>
    <t>Numbers Successful</t>
  </si>
  <si>
    <t>Number failed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</si>
  <si>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</si>
  <si>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</si>
  <si>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</si>
  <si>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</si>
  <si>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</si>
  <si>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</si>
  <si>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</si>
  <si>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</si>
  <si>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</si>
  <si>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</si>
  <si>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</si>
  <si>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</si>
  <si>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</si>
  <si>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</si>
  <si>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sucessful</t>
  </si>
  <si>
    <t xml:space="preserve">Successful Campaigns </t>
  </si>
  <si>
    <t>Median</t>
  </si>
  <si>
    <t>Maximum Number of Backers</t>
  </si>
  <si>
    <t>Minimum Number of Backers</t>
  </si>
  <si>
    <t>Variance:</t>
  </si>
  <si>
    <t>Mean</t>
  </si>
  <si>
    <t xml:space="preserve">Failed Campaigns 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</si>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</sst>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B2B2B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rgb="FFFF0000"/>
      <name val="Arial"/>
      <family val="2"/>
    </font>
    <font>
      <b/>
      <sz val="16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44" fontId="16" fillId="0" borderId="0" xfId="42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0" fontId="18" fillId="0" borderId="0" xfId="0" applyFont="1"/>
    <xf numFmtId="10" fontId="0" fillId="0" borderId="0" xfId="0" applyNumberForma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165" fontId="0" fillId="0" borderId="0" xfId="44" applyNumberFormat="1" applyFont="1"/>
    <xf numFmtId="165" fontId="23" fillId="0" borderId="0" xfId="44" applyNumberFormat="1" applyFont="1"/>
    <xf numFmtId="165" fontId="24" fillId="0" borderId="0" xfId="44" applyNumberFormat="1" applyFont="1"/>
    <xf numFmtId="164" fontId="24" fillId="0" borderId="0" xfId="42" applyNumberFormat="1" applyFont="1"/>
    <xf numFmtId="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challenge-Crowdfunding(AutoRecovered).xlsx]Category Pivot table!PivotTable1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1-5A43-9E10-FBAD162DC6E6}"/>
            </c:ext>
          </c:extLst>
        </c:ser>
        <c:ser>
          <c:idx val="1"/>
          <c:order val="1"/>
          <c:tx>
            <c:strRef>
              <c:f>'Category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61-5A43-9E10-FBAD162DC6E6}"/>
            </c:ext>
          </c:extLst>
        </c:ser>
        <c:ser>
          <c:idx val="2"/>
          <c:order val="2"/>
          <c:tx>
            <c:strRef>
              <c:f>'Category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61-5A43-9E10-FBAD162DC6E6}"/>
            </c:ext>
          </c:extLst>
        </c:ser>
        <c:ser>
          <c:idx val="3"/>
          <c:order val="3"/>
          <c:tx>
            <c:strRef>
              <c:f>'Category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61-5A43-9E10-FBAD162DC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33892656"/>
        <c:axId val="733909968"/>
      </c:barChart>
      <c:catAx>
        <c:axId val="73389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09968"/>
        <c:crosses val="autoZero"/>
        <c:auto val="1"/>
        <c:lblAlgn val="ctr"/>
        <c:lblOffset val="100"/>
        <c:noMultiLvlLbl val="0"/>
      </c:catAx>
      <c:valAx>
        <c:axId val="7339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9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challenge-Crowdfunding(AutoRecovered).xlsx]Sub-category Pivot table!PivotTable1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table'!$B$4:$B$5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C-D64E-95BA-95E8A12069F8}"/>
            </c:ext>
          </c:extLst>
        </c:ser>
        <c:ser>
          <c:idx val="1"/>
          <c:order val="1"/>
          <c:tx>
            <c:strRef>
              <c:f>'Sub-category Pivot table'!$C$4:$C$5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C-D64E-95BA-95E8A12069F8}"/>
            </c:ext>
          </c:extLst>
        </c:ser>
        <c:ser>
          <c:idx val="2"/>
          <c:order val="2"/>
          <c:tx>
            <c:strRef>
              <c:f>'Sub-category Pivot table'!$D$4:$D$5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C-D64E-95BA-95E8A12069F8}"/>
            </c:ext>
          </c:extLst>
        </c:ser>
        <c:ser>
          <c:idx val="3"/>
          <c:order val="3"/>
          <c:tx>
            <c:strRef>
              <c:f>'Sub-category Pivot table'!$E$4:$E$5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Pivot table'!$A$6:$A$30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table'!$E$6:$E$30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9C-D64E-95BA-95E8A1206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84659136"/>
        <c:axId val="1885080960"/>
      </c:barChart>
      <c:catAx>
        <c:axId val="188465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80960"/>
        <c:crosses val="autoZero"/>
        <c:auto val="1"/>
        <c:lblAlgn val="ctr"/>
        <c:lblOffset val="100"/>
        <c:noMultiLvlLbl val="0"/>
      </c:catAx>
      <c:valAx>
        <c:axId val="188508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65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challenge-Crowdfunding(AutoRecovered).xlsx]Count of Outcomes table &amp; chart!PivotTable2</c:name>
    <c:fmtId val="2"/>
  </c:pivotSource>
  <c:chart>
    <c:autoTitleDeleted val="0"/>
    <c:pivotFmts>
      <c:pivotFmt>
        <c:idx val="0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8100" cap="rnd">
            <a:solidFill>
              <a:schemeClr val="accent1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Outcomes table &amp;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Outcomes table &amp;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Outcomes table &amp;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6-0245-A240-AE85C26714F8}"/>
            </c:ext>
          </c:extLst>
        </c:ser>
        <c:ser>
          <c:idx val="1"/>
          <c:order val="1"/>
          <c:tx>
            <c:strRef>
              <c:f>'Count of Outcomes table &amp;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Outcomes table &amp;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Outcomes table &amp;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76-0245-A240-AE85C26714F8}"/>
            </c:ext>
          </c:extLst>
        </c:ser>
        <c:ser>
          <c:idx val="2"/>
          <c:order val="2"/>
          <c:tx>
            <c:strRef>
              <c:f>'Count of Outcomes table &amp;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'Count of Outcomes table &amp;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Outcomes table &amp;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76-0245-A240-AE85C26714F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0279696"/>
        <c:axId val="310212240"/>
      </c:lineChart>
      <c:catAx>
        <c:axId val="31027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12240"/>
        <c:crosses val="autoZero"/>
        <c:auto val="1"/>
        <c:lblAlgn val="ctr"/>
        <c:lblOffset val="100"/>
        <c:noMultiLvlLbl val="0"/>
      </c:catAx>
      <c:valAx>
        <c:axId val="31021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7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  <a:p>
            <a:pPr>
              <a:defRPr/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D-E541-9B07-CD6D987C0E72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D-E541-9B07-CD6D987C0E72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CD-E541-9B07-CD6D987C0E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05331200"/>
        <c:axId val="729604736"/>
      </c:lineChart>
      <c:catAx>
        <c:axId val="6053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604736"/>
        <c:crosses val="autoZero"/>
        <c:auto val="1"/>
        <c:lblAlgn val="ctr"/>
        <c:lblOffset val="100"/>
        <c:noMultiLvlLbl val="0"/>
      </c:catAx>
      <c:valAx>
        <c:axId val="729604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60533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5</xdr:row>
      <xdr:rowOff>25400</xdr:rowOff>
    </xdr:from>
    <xdr:to>
      <xdr:col>14</xdr:col>
      <xdr:colOff>584200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E89944-CC92-FBA2-AA5C-1029F2A89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101600</xdr:colOff>
      <xdr:row>3</xdr:row>
      <xdr:rowOff>88900</xdr:rowOff>
    </xdr:from>
    <xdr:to>
      <xdr:col>17</xdr:col>
      <xdr:colOff>558800</xdr:colOff>
      <xdr:row>25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C13BED-B599-92C7-F1CB-B39A3FA11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4</xdr:row>
      <xdr:rowOff>6350</xdr:rowOff>
    </xdr:from>
    <xdr:to>
      <xdr:col>13</xdr:col>
      <xdr:colOff>495300</xdr:colOff>
      <xdr:row>20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82F662-A1B0-EB00-E243-8729F32E7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184150</xdr:colOff>
      <xdr:row>15</xdr:row>
      <xdr:rowOff>69850</xdr:rowOff>
    </xdr:from>
    <xdr:to>
      <xdr:col>7</xdr:col>
      <xdr:colOff>228600</xdr:colOff>
      <xdr:row>30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60A015-37AF-F477-FAE4-7D94A36D9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4.421610532409" createdVersion="8" refreshedVersion="8" minRefreshableVersion="3" recordCount="1000" xr:uid="{CDB5EC8B-5AB6-7A43-8579-E8C05BAB95D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 count="984">
        <s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4.484381018519" createdVersion="8" refreshedVersion="8" minRefreshableVersion="3" recordCount="1000" xr:uid="{E34F7FE2-FB5D-4D4C-84E3-250597C352D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 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 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 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n v="0"/>
    <x v="0"/>
    <s v="CAD"/>
    <n v="1448690400"/>
    <n v="1450159200"/>
    <b v="0"/>
    <b v="0"/>
    <x v="0"/>
    <n v="0"/>
    <x v="0"/>
    <x v="0"/>
    <x v="0"/>
  </r>
  <r>
    <n v="1"/>
    <x v="1"/>
    <s v="Managed bottom-line architecture"/>
    <n v="1400"/>
    <n v="14560"/>
    <x v="1"/>
    <n v="158"/>
    <x v="1"/>
    <s v="USD"/>
    <n v="1408424400"/>
    <n v="1408597200"/>
    <b v="0"/>
    <b v="1"/>
    <x v="1"/>
    <n v="10.4"/>
    <x v="1"/>
    <x v="1"/>
    <x v="1"/>
  </r>
  <r>
    <n v="2"/>
    <x v="2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x v="2"/>
    <x v="2"/>
    <x v="2"/>
  </r>
  <r>
    <n v="3"/>
    <x v="3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x v="3"/>
    <x v="1"/>
    <x v="1"/>
  </r>
  <r>
    <n v="4"/>
    <x v="4"/>
    <s v="Proactive foreground core"/>
    <n v="7600"/>
    <n v="5265"/>
    <x v="0"/>
    <n v="53"/>
    <x v="1"/>
    <s v="USD"/>
    <n v="1547964000"/>
    <n v="1548309600"/>
    <b v="0"/>
    <b v="0"/>
    <x v="3"/>
    <n v="0.69276315789473686"/>
    <x v="4"/>
    <x v="3"/>
    <x v="3"/>
  </r>
  <r>
    <n v="5"/>
    <x v="5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x v="5"/>
    <x v="3"/>
    <x v="3"/>
  </r>
  <r>
    <n v="6"/>
    <x v="6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x v="6"/>
    <x v="4"/>
    <x v="4"/>
  </r>
  <r>
    <n v="7"/>
    <x v="7"/>
    <s v="Centralized cohesive challenge"/>
    <n v="4500"/>
    <n v="14741"/>
    <x v="1"/>
    <n v="227"/>
    <x v="3"/>
    <s v="DKK"/>
    <n v="1439442000"/>
    <n v="1439614800"/>
    <b v="0"/>
    <b v="0"/>
    <x v="3"/>
    <n v="3.2757777777777779"/>
    <x v="7"/>
    <x v="3"/>
    <x v="3"/>
  </r>
  <r>
    <n v="8"/>
    <x v="8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x v="8"/>
    <x v="3"/>
    <x v="3"/>
  </r>
  <r>
    <n v="9"/>
    <x v="9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x v="9"/>
    <x v="1"/>
    <x v="5"/>
  </r>
  <r>
    <n v="10"/>
    <x v="10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x v="10"/>
    <x v="4"/>
    <x v="6"/>
  </r>
  <r>
    <n v="11"/>
    <x v="11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x v="11"/>
    <x v="3"/>
    <x v="3"/>
  </r>
  <r>
    <n v="12"/>
    <x v="12"/>
    <s v="Assimilated hybrid intranet"/>
    <n v="6300"/>
    <n v="5629"/>
    <x v="0"/>
    <n v="55"/>
    <x v="1"/>
    <s v="USD"/>
    <n v="1571720400"/>
    <n v="1572411600"/>
    <b v="0"/>
    <b v="0"/>
    <x v="6"/>
    <n v="0.89349206349206345"/>
    <x v="12"/>
    <x v="4"/>
    <x v="6"/>
  </r>
  <r>
    <n v="13"/>
    <x v="13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x v="13"/>
    <x v="1"/>
    <x v="7"/>
  </r>
  <r>
    <n v="14"/>
    <x v="14"/>
    <s v="Cloned directional synergy"/>
    <n v="28200"/>
    <n v="18829"/>
    <x v="0"/>
    <n v="200"/>
    <x v="1"/>
    <s v="USD"/>
    <n v="1331013600"/>
    <n v="1333342800"/>
    <b v="0"/>
    <b v="0"/>
    <x v="7"/>
    <n v="0.66769503546099296"/>
    <x v="14"/>
    <x v="1"/>
    <x v="7"/>
  </r>
  <r>
    <n v="15"/>
    <x v="15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x v="15"/>
    <x v="2"/>
    <x v="8"/>
  </r>
  <r>
    <n v="16"/>
    <x v="16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x v="16"/>
    <x v="5"/>
    <x v="9"/>
  </r>
  <r>
    <n v="17"/>
    <x v="17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x v="17"/>
    <x v="4"/>
    <x v="10"/>
  </r>
  <r>
    <n v="18"/>
    <x v="18"/>
    <s v="Exclusive needs-based adapter"/>
    <n v="9100"/>
    <n v="6089"/>
    <x v="3"/>
    <n v="135"/>
    <x v="1"/>
    <s v="USD"/>
    <n v="1536382800"/>
    <n v="1537074000"/>
    <b v="0"/>
    <b v="0"/>
    <x v="3"/>
    <n v="0.66912087912087914"/>
    <x v="18"/>
    <x v="3"/>
    <x v="3"/>
  </r>
  <r>
    <n v="19"/>
    <x v="19"/>
    <s v="Down-sized cohesive archive"/>
    <n v="62500"/>
    <n v="30331"/>
    <x v="0"/>
    <n v="674"/>
    <x v="1"/>
    <s v="USD"/>
    <n v="1551679200"/>
    <n v="1553490000"/>
    <b v="0"/>
    <b v="1"/>
    <x v="3"/>
    <n v="0.48529600000000001"/>
    <x v="19"/>
    <x v="3"/>
    <x v="3"/>
  </r>
  <r>
    <n v="20"/>
    <x v="20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x v="20"/>
    <x v="4"/>
    <x v="6"/>
  </r>
  <r>
    <n v="21"/>
    <x v="21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x v="21"/>
    <x v="3"/>
    <x v="3"/>
  </r>
  <r>
    <n v="22"/>
    <x v="22"/>
    <s v="Enhanced dynamic definition"/>
    <n v="59100"/>
    <n v="75690"/>
    <x v="1"/>
    <n v="890"/>
    <x v="1"/>
    <s v="USD"/>
    <n v="1522731600"/>
    <n v="1524027600"/>
    <b v="0"/>
    <b v="0"/>
    <x v="3"/>
    <n v="1.2807106598984772"/>
    <x v="22"/>
    <x v="3"/>
    <x v="3"/>
  </r>
  <r>
    <n v="23"/>
    <x v="23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x v="23"/>
    <x v="4"/>
    <x v="4"/>
  </r>
  <r>
    <n v="24"/>
    <x v="24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x v="24"/>
    <x v="2"/>
    <x v="8"/>
  </r>
  <r>
    <n v="25"/>
    <x v="25"/>
    <s v="Monitored impactful analyzer"/>
    <n v="5500"/>
    <n v="11904"/>
    <x v="1"/>
    <n v="163"/>
    <x v="1"/>
    <s v="USD"/>
    <n v="1305694800"/>
    <n v="1307422800"/>
    <b v="0"/>
    <b v="1"/>
    <x v="11"/>
    <n v="2.1643636363636363"/>
    <x v="25"/>
    <x v="6"/>
    <x v="11"/>
  </r>
  <r>
    <n v="26"/>
    <x v="26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x v="26"/>
    <x v="3"/>
    <x v="3"/>
  </r>
  <r>
    <n v="27"/>
    <x v="27"/>
    <s v="Diverse transitional migration"/>
    <n v="2000"/>
    <n v="1599"/>
    <x v="0"/>
    <n v="15"/>
    <x v="1"/>
    <s v="USD"/>
    <n v="1443848400"/>
    <n v="1444539600"/>
    <b v="0"/>
    <b v="0"/>
    <x v="1"/>
    <n v="0.79949999999999999"/>
    <x v="27"/>
    <x v="1"/>
    <x v="1"/>
  </r>
  <r>
    <n v="28"/>
    <x v="28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x v="28"/>
    <x v="3"/>
    <x v="3"/>
  </r>
  <r>
    <n v="29"/>
    <x v="29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x v="29"/>
    <x v="4"/>
    <x v="12"/>
  </r>
  <r>
    <n v="30"/>
    <x v="30"/>
    <s v="Down-sized analyzing challenge"/>
    <n v="9000"/>
    <n v="14455"/>
    <x v="1"/>
    <n v="129"/>
    <x v="1"/>
    <s v="USD"/>
    <n v="1558674000"/>
    <n v="1559106000"/>
    <b v="0"/>
    <b v="0"/>
    <x v="10"/>
    <n v="1.606111111111111"/>
    <x v="30"/>
    <x v="4"/>
    <x v="10"/>
  </r>
  <r>
    <n v="31"/>
    <x v="31"/>
    <s v="Progressive needs-based focus group"/>
    <n v="3500"/>
    <n v="10850"/>
    <x v="1"/>
    <n v="226"/>
    <x v="4"/>
    <s v="GBP"/>
    <n v="1451973600"/>
    <n v="1454392800"/>
    <b v="0"/>
    <b v="0"/>
    <x v="11"/>
    <n v="3.1"/>
    <x v="31"/>
    <x v="6"/>
    <x v="11"/>
  </r>
  <r>
    <n v="32"/>
    <x v="32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x v="32"/>
    <x v="4"/>
    <x v="4"/>
  </r>
  <r>
    <n v="33"/>
    <x v="33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x v="33"/>
    <x v="3"/>
    <x v="3"/>
  </r>
  <r>
    <n v="34"/>
    <x v="34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x v="34"/>
    <x v="4"/>
    <x v="4"/>
  </r>
  <r>
    <n v="35"/>
    <x v="35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x v="35"/>
    <x v="4"/>
    <x v="6"/>
  </r>
  <r>
    <n v="36"/>
    <x v="36"/>
    <s v="Monitored multi-state encryption"/>
    <n v="700"/>
    <n v="1101"/>
    <x v="1"/>
    <n v="16"/>
    <x v="1"/>
    <s v="USD"/>
    <n v="1298700000"/>
    <n v="1300856400"/>
    <b v="0"/>
    <b v="0"/>
    <x v="3"/>
    <n v="1.572857142857143"/>
    <x v="36"/>
    <x v="3"/>
    <x v="3"/>
  </r>
  <r>
    <n v="37"/>
    <x v="37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x v="37"/>
    <x v="5"/>
    <x v="13"/>
  </r>
  <r>
    <n v="38"/>
    <x v="38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x v="38"/>
    <x v="7"/>
    <x v="14"/>
  </r>
  <r>
    <n v="39"/>
    <x v="39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x v="39"/>
    <x v="3"/>
    <x v="3"/>
  </r>
  <r>
    <n v="40"/>
    <x v="40"/>
    <s v="Reduced stable middleware"/>
    <n v="8800"/>
    <n v="14878"/>
    <x v="1"/>
    <n v="198"/>
    <x v="1"/>
    <s v="USD"/>
    <n v="1275714000"/>
    <n v="1277355600"/>
    <b v="0"/>
    <b v="1"/>
    <x v="8"/>
    <n v="1.6906818181818182"/>
    <x v="40"/>
    <x v="2"/>
    <x v="8"/>
  </r>
  <r>
    <n v="41"/>
    <x v="41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x v="41"/>
    <x v="1"/>
    <x v="1"/>
  </r>
  <r>
    <n v="42"/>
    <x v="42"/>
    <s v="Virtual uniform frame"/>
    <n v="1800"/>
    <n v="7991"/>
    <x v="1"/>
    <n v="222"/>
    <x v="1"/>
    <s v="USD"/>
    <n v="1309755600"/>
    <n v="1310533200"/>
    <b v="0"/>
    <b v="0"/>
    <x v="0"/>
    <n v="4.4394444444444447"/>
    <x v="42"/>
    <x v="0"/>
    <x v="0"/>
  </r>
  <r>
    <n v="43"/>
    <x v="43"/>
    <s v="Profound explicit paradigm"/>
    <n v="90200"/>
    <n v="167717"/>
    <x v="1"/>
    <n v="6212"/>
    <x v="1"/>
    <s v="USD"/>
    <n v="1406178000"/>
    <n v="1407560400"/>
    <b v="0"/>
    <b v="0"/>
    <x v="15"/>
    <n v="1.859390243902439"/>
    <x v="43"/>
    <x v="5"/>
    <x v="15"/>
  </r>
  <r>
    <n v="44"/>
    <x v="44"/>
    <s v="Visionary real-time groupware"/>
    <n v="1600"/>
    <n v="10541"/>
    <x v="1"/>
    <n v="98"/>
    <x v="3"/>
    <s v="DKK"/>
    <n v="1552798800"/>
    <n v="1552885200"/>
    <b v="0"/>
    <b v="0"/>
    <x v="13"/>
    <n v="6.5881249999999998"/>
    <x v="44"/>
    <x v="5"/>
    <x v="13"/>
  </r>
  <r>
    <n v="45"/>
    <x v="45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x v="45"/>
    <x v="3"/>
    <x v="3"/>
  </r>
  <r>
    <n v="46"/>
    <x v="46"/>
    <s v="Virtual grid-enabled task-force"/>
    <n v="3700"/>
    <n v="4247"/>
    <x v="1"/>
    <n v="92"/>
    <x v="1"/>
    <s v="USD"/>
    <n v="1278565200"/>
    <n v="1280552400"/>
    <b v="0"/>
    <b v="0"/>
    <x v="1"/>
    <n v="1.1478378378378378"/>
    <x v="46"/>
    <x v="1"/>
    <x v="1"/>
  </r>
  <r>
    <n v="47"/>
    <x v="47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x v="47"/>
    <x v="3"/>
    <x v="3"/>
  </r>
  <r>
    <n v="48"/>
    <x v="48"/>
    <s v="Optimized leadingedge concept"/>
    <n v="33300"/>
    <n v="128862"/>
    <x v="1"/>
    <n v="2431"/>
    <x v="1"/>
    <s v="USD"/>
    <n v="1435208400"/>
    <n v="1436245200"/>
    <b v="0"/>
    <b v="0"/>
    <x v="3"/>
    <n v="3.86972972972973"/>
    <x v="48"/>
    <x v="3"/>
    <x v="3"/>
  </r>
  <r>
    <n v="49"/>
    <x v="49"/>
    <s v="Sharable holistic interface"/>
    <n v="7200"/>
    <n v="13653"/>
    <x v="1"/>
    <n v="303"/>
    <x v="1"/>
    <s v="USD"/>
    <n v="1571547600"/>
    <n v="1575439200"/>
    <b v="0"/>
    <b v="0"/>
    <x v="1"/>
    <n v="1.89625"/>
    <x v="49"/>
    <x v="1"/>
    <x v="1"/>
  </r>
  <r>
    <n v="50"/>
    <x v="50"/>
    <s v="Down-sized system-worthy secured line"/>
    <n v="100"/>
    <n v="2"/>
    <x v="0"/>
    <n v="1"/>
    <x v="6"/>
    <s v="EUR"/>
    <n v="1375333200"/>
    <n v="1377752400"/>
    <b v="0"/>
    <b v="0"/>
    <x v="16"/>
    <n v="0.02"/>
    <x v="50"/>
    <x v="1"/>
    <x v="16"/>
  </r>
  <r>
    <n v="51"/>
    <x v="51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x v="51"/>
    <x v="2"/>
    <x v="8"/>
  </r>
  <r>
    <n v="52"/>
    <x v="52"/>
    <s v="Organic foreground leverage"/>
    <n v="7200"/>
    <n v="2459"/>
    <x v="0"/>
    <n v="75"/>
    <x v="1"/>
    <s v="USD"/>
    <n v="1284526800"/>
    <n v="1284872400"/>
    <b v="0"/>
    <b v="0"/>
    <x v="3"/>
    <n v="0.34152777777777776"/>
    <x v="52"/>
    <x v="3"/>
    <x v="3"/>
  </r>
  <r>
    <n v="53"/>
    <x v="53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x v="53"/>
    <x v="4"/>
    <x v="6"/>
  </r>
  <r>
    <n v="54"/>
    <x v="54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x v="54"/>
    <x v="2"/>
    <x v="8"/>
  </r>
  <r>
    <n v="55"/>
    <x v="55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x v="55"/>
    <x v="1"/>
    <x v="17"/>
  </r>
  <r>
    <n v="56"/>
    <x v="56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x v="56"/>
    <x v="2"/>
    <x v="8"/>
  </r>
  <r>
    <n v="57"/>
    <x v="57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x v="57"/>
    <x v="6"/>
    <x v="11"/>
  </r>
  <r>
    <n v="58"/>
    <x v="58"/>
    <s v="Expanded 3rdgeneration strategy"/>
    <n v="2700"/>
    <n v="6132"/>
    <x v="1"/>
    <n v="211"/>
    <x v="1"/>
    <s v="USD"/>
    <n v="1442811600"/>
    <n v="1443934800"/>
    <b v="0"/>
    <b v="0"/>
    <x v="3"/>
    <n v="2.2711111111111113"/>
    <x v="58"/>
    <x v="3"/>
    <x v="3"/>
  </r>
  <r>
    <n v="59"/>
    <x v="59"/>
    <s v="Assimilated real-time support"/>
    <n v="1400"/>
    <n v="3851"/>
    <x v="1"/>
    <n v="128"/>
    <x v="1"/>
    <s v="USD"/>
    <n v="1497243600"/>
    <n v="1498539600"/>
    <b v="0"/>
    <b v="1"/>
    <x v="3"/>
    <n v="2.7507142857142859"/>
    <x v="59"/>
    <x v="3"/>
    <x v="3"/>
  </r>
  <r>
    <n v="60"/>
    <x v="60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x v="60"/>
    <x v="3"/>
    <x v="3"/>
  </r>
  <r>
    <n v="61"/>
    <x v="61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x v="61"/>
    <x v="3"/>
    <x v="3"/>
  </r>
  <r>
    <n v="62"/>
    <x v="62"/>
    <s v="Organized incremental standardization"/>
    <n v="2000"/>
    <n v="14452"/>
    <x v="1"/>
    <n v="249"/>
    <x v="1"/>
    <s v="USD"/>
    <n v="1433480400"/>
    <n v="1433566800"/>
    <b v="0"/>
    <b v="0"/>
    <x v="2"/>
    <n v="7.226"/>
    <x v="62"/>
    <x v="2"/>
    <x v="2"/>
  </r>
  <r>
    <n v="63"/>
    <x v="63"/>
    <s v="Assimilated didactic open system"/>
    <n v="4700"/>
    <n v="557"/>
    <x v="0"/>
    <n v="5"/>
    <x v="1"/>
    <s v="USD"/>
    <n v="1493355600"/>
    <n v="1493874000"/>
    <b v="0"/>
    <b v="0"/>
    <x v="3"/>
    <n v="0.11851063829787234"/>
    <x v="63"/>
    <x v="3"/>
    <x v="3"/>
  </r>
  <r>
    <n v="64"/>
    <x v="64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x v="64"/>
    <x v="2"/>
    <x v="2"/>
  </r>
  <r>
    <n v="65"/>
    <x v="65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x v="65"/>
    <x v="3"/>
    <x v="3"/>
  </r>
  <r>
    <n v="66"/>
    <x v="66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x v="66"/>
    <x v="3"/>
    <x v="3"/>
  </r>
  <r>
    <n v="67"/>
    <x v="67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x v="67"/>
    <x v="2"/>
    <x v="8"/>
  </r>
  <r>
    <n v="68"/>
    <x v="68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x v="68"/>
    <x v="3"/>
    <x v="3"/>
  </r>
  <r>
    <n v="69"/>
    <x v="69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x v="69"/>
    <x v="3"/>
    <x v="3"/>
  </r>
  <r>
    <n v="70"/>
    <x v="70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x v="70"/>
    <x v="3"/>
    <x v="3"/>
  </r>
  <r>
    <n v="71"/>
    <x v="71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x v="71"/>
    <x v="3"/>
    <x v="3"/>
  </r>
  <r>
    <n v="72"/>
    <x v="72"/>
    <s v="Seamless coherent parallelism"/>
    <n v="600"/>
    <n v="4022"/>
    <x v="1"/>
    <n v="54"/>
    <x v="1"/>
    <s v="USD"/>
    <n v="1435726800"/>
    <n v="1438837200"/>
    <b v="0"/>
    <b v="0"/>
    <x v="10"/>
    <n v="6.7033333333333331"/>
    <x v="72"/>
    <x v="4"/>
    <x v="10"/>
  </r>
  <r>
    <n v="73"/>
    <x v="73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x v="73"/>
    <x v="1"/>
    <x v="17"/>
  </r>
  <r>
    <n v="74"/>
    <x v="74"/>
    <s v="Progressive tertiary framework"/>
    <n v="3900"/>
    <n v="4776"/>
    <x v="1"/>
    <n v="85"/>
    <x v="4"/>
    <s v="GBP"/>
    <n v="1459054800"/>
    <n v="1459141200"/>
    <b v="0"/>
    <b v="0"/>
    <x v="16"/>
    <n v="1.2246153846153847"/>
    <x v="74"/>
    <x v="1"/>
    <x v="16"/>
  </r>
  <r>
    <n v="75"/>
    <x v="75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x v="75"/>
    <x v="7"/>
    <x v="14"/>
  </r>
  <r>
    <n v="76"/>
    <x v="76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x v="76"/>
    <x v="3"/>
    <x v="3"/>
  </r>
  <r>
    <n v="77"/>
    <x v="77"/>
    <s v="Pre-emptive impactful model"/>
    <n v="9500"/>
    <n v="4460"/>
    <x v="0"/>
    <n v="56"/>
    <x v="1"/>
    <s v="USD"/>
    <n v="1285563600"/>
    <n v="1286773200"/>
    <b v="0"/>
    <b v="1"/>
    <x v="10"/>
    <n v="0.46947368421052632"/>
    <x v="77"/>
    <x v="4"/>
    <x v="10"/>
  </r>
  <r>
    <n v="78"/>
    <x v="78"/>
    <s v="User-centric bifurcated knowledge user"/>
    <n v="4500"/>
    <n v="13536"/>
    <x v="1"/>
    <n v="330"/>
    <x v="1"/>
    <s v="USD"/>
    <n v="1523854800"/>
    <n v="1523941200"/>
    <b v="0"/>
    <b v="0"/>
    <x v="18"/>
    <n v="3.008"/>
    <x v="78"/>
    <x v="5"/>
    <x v="18"/>
  </r>
  <r>
    <n v="79"/>
    <x v="79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x v="79"/>
    <x v="3"/>
    <x v="3"/>
  </r>
  <r>
    <n v="80"/>
    <x v="80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x v="80"/>
    <x v="6"/>
    <x v="11"/>
  </r>
  <r>
    <n v="81"/>
    <x v="81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x v="81"/>
    <x v="1"/>
    <x v="1"/>
  </r>
  <r>
    <n v="82"/>
    <x v="82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x v="82"/>
    <x v="6"/>
    <x v="11"/>
  </r>
  <r>
    <n v="83"/>
    <x v="83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x v="83"/>
    <x v="1"/>
    <x v="5"/>
  </r>
  <r>
    <n v="84"/>
    <x v="84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x v="84"/>
    <x v="2"/>
    <x v="8"/>
  </r>
  <r>
    <n v="85"/>
    <x v="85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x v="85"/>
    <x v="1"/>
    <x v="7"/>
  </r>
  <r>
    <n v="86"/>
    <x v="86"/>
    <s v="Organic motivating firmware"/>
    <n v="7400"/>
    <n v="12405"/>
    <x v="1"/>
    <n v="203"/>
    <x v="1"/>
    <s v="USD"/>
    <n v="1430715600"/>
    <n v="1431838800"/>
    <b v="1"/>
    <b v="0"/>
    <x v="3"/>
    <n v="1.6763513513513513"/>
    <x v="86"/>
    <x v="3"/>
    <x v="3"/>
  </r>
  <r>
    <n v="87"/>
    <x v="87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x v="87"/>
    <x v="1"/>
    <x v="1"/>
  </r>
  <r>
    <n v="88"/>
    <x v="88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x v="88"/>
    <x v="5"/>
    <x v="18"/>
  </r>
  <r>
    <n v="89"/>
    <x v="89"/>
    <s v="Monitored scalable knowledgebase"/>
    <n v="3400"/>
    <n v="8588"/>
    <x v="1"/>
    <n v="96"/>
    <x v="1"/>
    <s v="USD"/>
    <n v="1271307600"/>
    <n v="1271480400"/>
    <b v="0"/>
    <b v="0"/>
    <x v="3"/>
    <n v="2.5258823529411765"/>
    <x v="89"/>
    <x v="3"/>
    <x v="3"/>
  </r>
  <r>
    <n v="90"/>
    <x v="90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x v="90"/>
    <x v="3"/>
    <x v="3"/>
  </r>
  <r>
    <n v="91"/>
    <x v="91"/>
    <s v="Enhanced systemic analyzer"/>
    <n v="154300"/>
    <n v="74688"/>
    <x v="0"/>
    <n v="679"/>
    <x v="6"/>
    <s v="EUR"/>
    <n v="1470459600"/>
    <n v="1472878800"/>
    <b v="0"/>
    <b v="0"/>
    <x v="18"/>
    <n v="0.48404406999351912"/>
    <x v="91"/>
    <x v="5"/>
    <x v="18"/>
  </r>
  <r>
    <n v="92"/>
    <x v="92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x v="92"/>
    <x v="6"/>
    <x v="11"/>
  </r>
  <r>
    <n v="93"/>
    <x v="93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x v="93"/>
    <x v="3"/>
    <x v="3"/>
  </r>
  <r>
    <n v="94"/>
    <x v="94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x v="94"/>
    <x v="2"/>
    <x v="2"/>
  </r>
  <r>
    <n v="95"/>
    <x v="95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x v="95"/>
    <x v="4"/>
    <x v="4"/>
  </r>
  <r>
    <n v="96"/>
    <x v="96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x v="96"/>
    <x v="3"/>
    <x v="3"/>
  </r>
  <r>
    <n v="97"/>
    <x v="97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x v="97"/>
    <x v="0"/>
    <x v="0"/>
  </r>
  <r>
    <n v="98"/>
    <x v="98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x v="98"/>
    <x v="6"/>
    <x v="11"/>
  </r>
  <r>
    <n v="99"/>
    <x v="99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x v="99"/>
    <x v="3"/>
    <x v="3"/>
  </r>
  <r>
    <n v="100"/>
    <x v="100"/>
    <s v="Upgradable fault-tolerant approach"/>
    <n v="100"/>
    <n v="1"/>
    <x v="0"/>
    <n v="1"/>
    <x v="1"/>
    <s v="USD"/>
    <n v="1319000400"/>
    <n v="1320555600"/>
    <b v="0"/>
    <b v="0"/>
    <x v="3"/>
    <n v="0.01"/>
    <x v="100"/>
    <x v="3"/>
    <x v="3"/>
  </r>
  <r>
    <n v="101"/>
    <x v="101"/>
    <s v="Reduced heuristic moratorium"/>
    <n v="900"/>
    <n v="9193"/>
    <x v="1"/>
    <n v="164"/>
    <x v="1"/>
    <s v="USD"/>
    <n v="1424498400"/>
    <n v="1425103200"/>
    <b v="0"/>
    <b v="1"/>
    <x v="5"/>
    <n v="10.214444444444444"/>
    <x v="101"/>
    <x v="1"/>
    <x v="5"/>
  </r>
  <r>
    <n v="102"/>
    <x v="102"/>
    <s v="Front-line web-enabled model"/>
    <n v="3700"/>
    <n v="10422"/>
    <x v="1"/>
    <n v="336"/>
    <x v="1"/>
    <s v="USD"/>
    <n v="1526274000"/>
    <n v="1526878800"/>
    <b v="0"/>
    <b v="1"/>
    <x v="8"/>
    <n v="2.8167567567567566"/>
    <x v="102"/>
    <x v="2"/>
    <x v="8"/>
  </r>
  <r>
    <n v="103"/>
    <x v="103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x v="103"/>
    <x v="1"/>
    <x v="5"/>
  </r>
  <r>
    <n v="104"/>
    <x v="104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x v="104"/>
    <x v="1"/>
    <x v="7"/>
  </r>
  <r>
    <n v="105"/>
    <x v="105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x v="105"/>
    <x v="2"/>
    <x v="2"/>
  </r>
  <r>
    <n v="106"/>
    <x v="106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x v="106"/>
    <x v="3"/>
    <x v="3"/>
  </r>
  <r>
    <n v="107"/>
    <x v="107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x v="107"/>
    <x v="3"/>
    <x v="3"/>
  </r>
  <r>
    <n v="108"/>
    <x v="108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x v="108"/>
    <x v="4"/>
    <x v="4"/>
  </r>
  <r>
    <n v="109"/>
    <x v="109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x v="109"/>
    <x v="4"/>
    <x v="19"/>
  </r>
  <r>
    <n v="110"/>
    <x v="110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x v="110"/>
    <x v="0"/>
    <x v="0"/>
  </r>
  <r>
    <n v="111"/>
    <x v="111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x v="111"/>
    <x v="5"/>
    <x v="15"/>
  </r>
  <r>
    <n v="112"/>
    <x v="112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x v="112"/>
    <x v="2"/>
    <x v="2"/>
  </r>
  <r>
    <n v="113"/>
    <x v="113"/>
    <s v="User-friendly tertiary array"/>
    <n v="3300"/>
    <n v="12437"/>
    <x v="1"/>
    <n v="131"/>
    <x v="1"/>
    <s v="USD"/>
    <n v="1505192400"/>
    <n v="1505797200"/>
    <b v="0"/>
    <b v="0"/>
    <x v="0"/>
    <n v="3.7687878787878786"/>
    <x v="113"/>
    <x v="0"/>
    <x v="0"/>
  </r>
  <r>
    <n v="114"/>
    <x v="114"/>
    <s v="Robust heuristic encoding"/>
    <n v="1900"/>
    <n v="13816"/>
    <x v="1"/>
    <n v="126"/>
    <x v="1"/>
    <s v="USD"/>
    <n v="1554786000"/>
    <n v="1554872400"/>
    <b v="0"/>
    <b v="1"/>
    <x v="8"/>
    <n v="7.2715789473684209"/>
    <x v="114"/>
    <x v="2"/>
    <x v="8"/>
  </r>
  <r>
    <n v="115"/>
    <x v="115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x v="115"/>
    <x v="5"/>
    <x v="13"/>
  </r>
  <r>
    <n v="116"/>
    <x v="116"/>
    <s v="De-engineered motivating standardization"/>
    <n v="7200"/>
    <n v="6336"/>
    <x v="0"/>
    <n v="73"/>
    <x v="1"/>
    <s v="USD"/>
    <n v="1442552400"/>
    <n v="1442638800"/>
    <b v="0"/>
    <b v="0"/>
    <x v="3"/>
    <n v="0.88"/>
    <x v="116"/>
    <x v="3"/>
    <x v="3"/>
  </r>
  <r>
    <n v="117"/>
    <x v="117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x v="117"/>
    <x v="4"/>
    <x v="19"/>
  </r>
  <r>
    <n v="118"/>
    <x v="118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x v="118"/>
    <x v="7"/>
    <x v="14"/>
  </r>
  <r>
    <n v="119"/>
    <x v="119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x v="119"/>
    <x v="4"/>
    <x v="4"/>
  </r>
  <r>
    <n v="120"/>
    <x v="120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x v="120"/>
    <x v="6"/>
    <x v="20"/>
  </r>
  <r>
    <n v="121"/>
    <x v="121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x v="121"/>
    <x v="6"/>
    <x v="11"/>
  </r>
  <r>
    <n v="122"/>
    <x v="122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x v="122"/>
    <x v="5"/>
    <x v="13"/>
  </r>
  <r>
    <n v="123"/>
    <x v="123"/>
    <s v="Enhanced scalable concept"/>
    <n v="177700"/>
    <n v="33092"/>
    <x v="0"/>
    <n v="662"/>
    <x v="0"/>
    <s v="CAD"/>
    <n v="1448344800"/>
    <n v="1448604000"/>
    <b v="1"/>
    <b v="0"/>
    <x v="3"/>
    <n v="0.18622397298818233"/>
    <x v="123"/>
    <x v="3"/>
    <x v="3"/>
  </r>
  <r>
    <n v="124"/>
    <x v="124"/>
    <s v="Polarized uniform software"/>
    <n v="2600"/>
    <n v="9562"/>
    <x v="1"/>
    <n v="94"/>
    <x v="6"/>
    <s v="EUR"/>
    <n v="1557723600"/>
    <n v="1562302800"/>
    <b v="0"/>
    <b v="0"/>
    <x v="14"/>
    <n v="3.6776923076923076"/>
    <x v="124"/>
    <x v="7"/>
    <x v="14"/>
  </r>
  <r>
    <n v="125"/>
    <x v="125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x v="125"/>
    <x v="3"/>
    <x v="3"/>
  </r>
  <r>
    <n v="126"/>
    <x v="126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x v="126"/>
    <x v="3"/>
    <x v="3"/>
  </r>
  <r>
    <n v="127"/>
    <x v="127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x v="127"/>
    <x v="3"/>
    <x v="3"/>
  </r>
  <r>
    <n v="128"/>
    <x v="128"/>
    <s v="Phased human-resource core"/>
    <n v="70600"/>
    <n v="42596"/>
    <x v="3"/>
    <n v="532"/>
    <x v="1"/>
    <s v="USD"/>
    <n v="1282885200"/>
    <n v="1284008400"/>
    <b v="0"/>
    <b v="0"/>
    <x v="1"/>
    <n v="0.60334277620396604"/>
    <x v="128"/>
    <x v="1"/>
    <x v="1"/>
  </r>
  <r>
    <n v="129"/>
    <x v="129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x v="129"/>
    <x v="0"/>
    <x v="0"/>
  </r>
  <r>
    <n v="130"/>
    <x v="130"/>
    <s v="Secured directional encryption"/>
    <n v="9600"/>
    <n v="14925"/>
    <x v="1"/>
    <n v="533"/>
    <x v="3"/>
    <s v="DKK"/>
    <n v="1319605200"/>
    <n v="1320991200"/>
    <b v="0"/>
    <b v="0"/>
    <x v="6"/>
    <n v="1.5546875"/>
    <x v="130"/>
    <x v="4"/>
    <x v="6"/>
  </r>
  <r>
    <n v="131"/>
    <x v="131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x v="131"/>
    <x v="2"/>
    <x v="2"/>
  </r>
  <r>
    <n v="132"/>
    <x v="132"/>
    <s v="Virtual static core"/>
    <n v="3300"/>
    <n v="3834"/>
    <x v="1"/>
    <n v="89"/>
    <x v="1"/>
    <s v="USD"/>
    <n v="1515736800"/>
    <n v="1517119200"/>
    <b v="0"/>
    <b v="1"/>
    <x v="3"/>
    <n v="1.1618181818181819"/>
    <x v="132"/>
    <x v="3"/>
    <x v="3"/>
  </r>
  <r>
    <n v="133"/>
    <x v="133"/>
    <s v="Secured content-based product"/>
    <n v="4500"/>
    <n v="13985"/>
    <x v="1"/>
    <n v="159"/>
    <x v="1"/>
    <s v="USD"/>
    <n v="1313125200"/>
    <n v="1315026000"/>
    <b v="0"/>
    <b v="0"/>
    <x v="21"/>
    <n v="3.1077777777777778"/>
    <x v="133"/>
    <x v="1"/>
    <x v="21"/>
  </r>
  <r>
    <n v="134"/>
    <x v="134"/>
    <s v="Secured executive concept"/>
    <n v="99500"/>
    <n v="89288"/>
    <x v="0"/>
    <n v="940"/>
    <x v="5"/>
    <s v="CHF"/>
    <n v="1308459600"/>
    <n v="1312693200"/>
    <b v="0"/>
    <b v="1"/>
    <x v="4"/>
    <n v="0.89736683417085428"/>
    <x v="134"/>
    <x v="4"/>
    <x v="4"/>
  </r>
  <r>
    <n v="135"/>
    <x v="135"/>
    <s v="Balanced zero-defect software"/>
    <n v="7700"/>
    <n v="5488"/>
    <x v="0"/>
    <n v="117"/>
    <x v="1"/>
    <s v="USD"/>
    <n v="1362636000"/>
    <n v="1363064400"/>
    <b v="0"/>
    <b v="1"/>
    <x v="3"/>
    <n v="0.71272727272727276"/>
    <x v="135"/>
    <x v="3"/>
    <x v="3"/>
  </r>
  <r>
    <n v="136"/>
    <x v="136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x v="136"/>
    <x v="4"/>
    <x v="6"/>
  </r>
  <r>
    <n v="137"/>
    <x v="137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x v="137"/>
    <x v="5"/>
    <x v="9"/>
  </r>
  <r>
    <n v="138"/>
    <x v="138"/>
    <s v="Stand-alone mission-critical moratorium"/>
    <n v="9600"/>
    <n v="9216"/>
    <x v="0"/>
    <n v="115"/>
    <x v="1"/>
    <s v="USD"/>
    <n v="1348808400"/>
    <n v="1349326800"/>
    <b v="0"/>
    <b v="0"/>
    <x v="20"/>
    <n v="0.96"/>
    <x v="138"/>
    <x v="6"/>
    <x v="20"/>
  </r>
  <r>
    <n v="139"/>
    <x v="139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x v="139"/>
    <x v="2"/>
    <x v="8"/>
  </r>
  <r>
    <n v="140"/>
    <x v="140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x v="140"/>
    <x v="4"/>
    <x v="4"/>
  </r>
  <r>
    <n v="141"/>
    <x v="141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x v="141"/>
    <x v="2"/>
    <x v="2"/>
  </r>
  <r>
    <n v="142"/>
    <x v="142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x v="142"/>
    <x v="2"/>
    <x v="2"/>
  </r>
  <r>
    <n v="143"/>
    <x v="143"/>
    <s v="Implemented discrete secured line"/>
    <n v="5400"/>
    <n v="7322"/>
    <x v="1"/>
    <n v="70"/>
    <x v="1"/>
    <s v="USD"/>
    <n v="1277701200"/>
    <n v="1279429200"/>
    <b v="0"/>
    <b v="0"/>
    <x v="7"/>
    <n v="1.355925925925926"/>
    <x v="143"/>
    <x v="1"/>
    <x v="7"/>
  </r>
  <r>
    <n v="144"/>
    <x v="144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x v="144"/>
    <x v="3"/>
    <x v="3"/>
  </r>
  <r>
    <n v="145"/>
    <x v="145"/>
    <s v="Secured reciprocal array"/>
    <n v="25000"/>
    <n v="59128"/>
    <x v="1"/>
    <n v="768"/>
    <x v="5"/>
    <s v="CHF"/>
    <n v="1410066000"/>
    <n v="1410498000"/>
    <b v="0"/>
    <b v="0"/>
    <x v="8"/>
    <n v="2.3651200000000001"/>
    <x v="145"/>
    <x v="2"/>
    <x v="8"/>
  </r>
  <r>
    <n v="146"/>
    <x v="146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x v="146"/>
    <x v="3"/>
    <x v="3"/>
  </r>
  <r>
    <n v="147"/>
    <x v="147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x v="147"/>
    <x v="3"/>
    <x v="3"/>
  </r>
  <r>
    <n v="148"/>
    <x v="148"/>
    <s v="Upgradable hybrid capability"/>
    <n v="9300"/>
    <n v="11255"/>
    <x v="1"/>
    <n v="107"/>
    <x v="1"/>
    <s v="USD"/>
    <n v="1500958800"/>
    <n v="1501736400"/>
    <b v="0"/>
    <b v="0"/>
    <x v="8"/>
    <n v="1.2102150537634409"/>
    <x v="148"/>
    <x v="2"/>
    <x v="8"/>
  </r>
  <r>
    <n v="149"/>
    <x v="149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x v="149"/>
    <x v="1"/>
    <x v="7"/>
  </r>
  <r>
    <n v="150"/>
    <x v="150"/>
    <s v="Networked stable workforce"/>
    <n v="100"/>
    <n v="1"/>
    <x v="0"/>
    <n v="1"/>
    <x v="1"/>
    <s v="USD"/>
    <n v="1544940000"/>
    <n v="1545026400"/>
    <b v="0"/>
    <b v="0"/>
    <x v="1"/>
    <n v="0.01"/>
    <x v="100"/>
    <x v="1"/>
    <x v="1"/>
  </r>
  <r>
    <n v="151"/>
    <x v="151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x v="150"/>
    <x v="1"/>
    <x v="5"/>
  </r>
  <r>
    <n v="152"/>
    <x v="152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x v="151"/>
    <x v="1"/>
    <x v="7"/>
  </r>
  <r>
    <n v="153"/>
    <x v="153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x v="152"/>
    <x v="3"/>
    <x v="3"/>
  </r>
  <r>
    <n v="154"/>
    <x v="154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x v="153"/>
    <x v="1"/>
    <x v="7"/>
  </r>
  <r>
    <n v="155"/>
    <x v="155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x v="154"/>
    <x v="3"/>
    <x v="3"/>
  </r>
  <r>
    <n v="156"/>
    <x v="156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x v="155"/>
    <x v="1"/>
    <x v="1"/>
  </r>
  <r>
    <n v="157"/>
    <x v="157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x v="156"/>
    <x v="7"/>
    <x v="14"/>
  </r>
  <r>
    <n v="158"/>
    <x v="158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x v="157"/>
    <x v="1"/>
    <x v="1"/>
  </r>
  <r>
    <n v="159"/>
    <x v="159"/>
    <s v="Robust explicit hardware"/>
    <n v="191200"/>
    <n v="191222"/>
    <x v="1"/>
    <n v="1821"/>
    <x v="1"/>
    <s v="USD"/>
    <n v="1553662800"/>
    <n v="1555218000"/>
    <b v="0"/>
    <b v="1"/>
    <x v="3"/>
    <n v="1.0001150627615063"/>
    <x v="158"/>
    <x v="3"/>
    <x v="3"/>
  </r>
  <r>
    <n v="160"/>
    <x v="160"/>
    <s v="Stand-alone actuating support"/>
    <n v="8000"/>
    <n v="12985"/>
    <x v="1"/>
    <n v="164"/>
    <x v="1"/>
    <s v="USD"/>
    <n v="1556341200"/>
    <n v="1557723600"/>
    <b v="0"/>
    <b v="0"/>
    <x v="8"/>
    <n v="1.6231249999999999"/>
    <x v="159"/>
    <x v="2"/>
    <x v="8"/>
  </r>
  <r>
    <n v="161"/>
    <x v="161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x v="160"/>
    <x v="2"/>
    <x v="2"/>
  </r>
  <r>
    <n v="162"/>
    <x v="162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x v="161"/>
    <x v="1"/>
    <x v="1"/>
  </r>
  <r>
    <n v="163"/>
    <x v="163"/>
    <s v="Extended reciprocal circuit"/>
    <n v="3500"/>
    <n v="8864"/>
    <x v="1"/>
    <n v="246"/>
    <x v="1"/>
    <s v="USD"/>
    <n v="1508475600"/>
    <n v="1512712800"/>
    <b v="0"/>
    <b v="1"/>
    <x v="14"/>
    <n v="2.5325714285714285"/>
    <x v="162"/>
    <x v="7"/>
    <x v="14"/>
  </r>
  <r>
    <n v="164"/>
    <x v="164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x v="163"/>
    <x v="3"/>
    <x v="3"/>
  </r>
  <r>
    <n v="165"/>
    <x v="165"/>
    <s v="Synergized radical product"/>
    <n v="90400"/>
    <n v="110279"/>
    <x v="1"/>
    <n v="2506"/>
    <x v="1"/>
    <s v="USD"/>
    <n v="1501563600"/>
    <n v="1504328400"/>
    <b v="0"/>
    <b v="0"/>
    <x v="2"/>
    <n v="1.2199004424778761"/>
    <x v="164"/>
    <x v="2"/>
    <x v="2"/>
  </r>
  <r>
    <n v="166"/>
    <x v="166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x v="165"/>
    <x v="7"/>
    <x v="14"/>
  </r>
  <r>
    <n v="167"/>
    <x v="167"/>
    <s v="Robust content-based emulation"/>
    <n v="2600"/>
    <n v="10804"/>
    <x v="1"/>
    <n v="146"/>
    <x v="2"/>
    <s v="AUD"/>
    <n v="1370840400"/>
    <n v="1371704400"/>
    <b v="0"/>
    <b v="0"/>
    <x v="3"/>
    <n v="4.155384615384615"/>
    <x v="166"/>
    <x v="3"/>
    <x v="3"/>
  </r>
  <r>
    <n v="168"/>
    <x v="168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x v="167"/>
    <x v="1"/>
    <x v="7"/>
  </r>
  <r>
    <n v="169"/>
    <x v="169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x v="168"/>
    <x v="4"/>
    <x v="12"/>
  </r>
  <r>
    <n v="170"/>
    <x v="170"/>
    <s v="Mandatory mobile product"/>
    <n v="188100"/>
    <n v="5528"/>
    <x v="0"/>
    <n v="67"/>
    <x v="1"/>
    <s v="USD"/>
    <n v="1501736400"/>
    <n v="1502341200"/>
    <b v="0"/>
    <b v="0"/>
    <x v="7"/>
    <n v="2.9388623072833599E-2"/>
    <x v="169"/>
    <x v="1"/>
    <x v="7"/>
  </r>
  <r>
    <n v="171"/>
    <x v="171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x v="170"/>
    <x v="5"/>
    <x v="18"/>
  </r>
  <r>
    <n v="172"/>
    <x v="172"/>
    <s v="Centralized national firmware"/>
    <n v="800"/>
    <n v="663"/>
    <x v="0"/>
    <n v="26"/>
    <x v="1"/>
    <s v="USD"/>
    <n v="1405746000"/>
    <n v="1407042000"/>
    <b v="0"/>
    <b v="1"/>
    <x v="4"/>
    <n v="0.82874999999999999"/>
    <x v="171"/>
    <x v="4"/>
    <x v="4"/>
  </r>
  <r>
    <n v="173"/>
    <x v="173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x v="172"/>
    <x v="3"/>
    <x v="3"/>
  </r>
  <r>
    <n v="174"/>
    <x v="174"/>
    <s v="Pre-emptive scalable access"/>
    <n v="600"/>
    <n v="5368"/>
    <x v="1"/>
    <n v="48"/>
    <x v="1"/>
    <s v="USD"/>
    <n v="1444021200"/>
    <n v="1444107600"/>
    <b v="0"/>
    <b v="1"/>
    <x v="8"/>
    <n v="8.9466666666666672"/>
    <x v="173"/>
    <x v="2"/>
    <x v="8"/>
  </r>
  <r>
    <n v="175"/>
    <x v="175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x v="174"/>
    <x v="3"/>
    <x v="3"/>
  </r>
  <r>
    <n v="176"/>
    <x v="176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x v="175"/>
    <x v="3"/>
    <x v="3"/>
  </r>
  <r>
    <n v="177"/>
    <x v="177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x v="176"/>
    <x v="3"/>
    <x v="3"/>
  </r>
  <r>
    <n v="178"/>
    <x v="178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x v="177"/>
    <x v="0"/>
    <x v="0"/>
  </r>
  <r>
    <n v="179"/>
    <x v="179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x v="178"/>
    <x v="3"/>
    <x v="3"/>
  </r>
  <r>
    <n v="180"/>
    <x v="180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x v="179"/>
    <x v="2"/>
    <x v="8"/>
  </r>
  <r>
    <n v="181"/>
    <x v="181"/>
    <s v="Centralized global approach"/>
    <n v="8600"/>
    <n v="5315"/>
    <x v="0"/>
    <n v="136"/>
    <x v="1"/>
    <s v="USD"/>
    <n v="1507093200"/>
    <n v="1508648400"/>
    <b v="0"/>
    <b v="0"/>
    <x v="2"/>
    <n v="0.61802325581395345"/>
    <x v="180"/>
    <x v="2"/>
    <x v="2"/>
  </r>
  <r>
    <n v="182"/>
    <x v="182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x v="181"/>
    <x v="3"/>
    <x v="3"/>
  </r>
  <r>
    <n v="183"/>
    <x v="183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x v="182"/>
    <x v="1"/>
    <x v="1"/>
  </r>
  <r>
    <n v="184"/>
    <x v="184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x v="183"/>
    <x v="3"/>
    <x v="3"/>
  </r>
  <r>
    <n v="185"/>
    <x v="185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x v="184"/>
    <x v="4"/>
    <x v="19"/>
  </r>
  <r>
    <n v="186"/>
    <x v="186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x v="185"/>
    <x v="3"/>
    <x v="3"/>
  </r>
  <r>
    <n v="187"/>
    <x v="187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x v="186"/>
    <x v="4"/>
    <x v="12"/>
  </r>
  <r>
    <n v="188"/>
    <x v="188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x v="187"/>
    <x v="3"/>
    <x v="3"/>
  </r>
  <r>
    <n v="189"/>
    <x v="189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x v="188"/>
    <x v="3"/>
    <x v="3"/>
  </r>
  <r>
    <n v="190"/>
    <x v="190"/>
    <s v="Up-sized dynamic throughput"/>
    <n v="3700"/>
    <n v="2538"/>
    <x v="0"/>
    <n v="24"/>
    <x v="1"/>
    <s v="USD"/>
    <n v="1370322000"/>
    <n v="1370408400"/>
    <b v="0"/>
    <b v="1"/>
    <x v="3"/>
    <n v="0.68594594594594593"/>
    <x v="189"/>
    <x v="3"/>
    <x v="3"/>
  </r>
  <r>
    <n v="191"/>
    <x v="191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x v="190"/>
    <x v="3"/>
    <x v="3"/>
  </r>
  <r>
    <n v="192"/>
    <x v="192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x v="191"/>
    <x v="1"/>
    <x v="1"/>
  </r>
  <r>
    <n v="193"/>
    <x v="193"/>
    <s v="Progressive discrete hub"/>
    <n v="6600"/>
    <n v="3012"/>
    <x v="0"/>
    <n v="65"/>
    <x v="1"/>
    <s v="USD"/>
    <n v="1523163600"/>
    <n v="1523509200"/>
    <b v="1"/>
    <b v="0"/>
    <x v="7"/>
    <n v="0.45636363636363636"/>
    <x v="192"/>
    <x v="1"/>
    <x v="7"/>
  </r>
  <r>
    <n v="194"/>
    <x v="194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x v="193"/>
    <x v="1"/>
    <x v="16"/>
  </r>
  <r>
    <n v="195"/>
    <x v="195"/>
    <s v="Upgradable high-level solution"/>
    <n v="15800"/>
    <n v="57157"/>
    <x v="1"/>
    <n v="524"/>
    <x v="1"/>
    <s v="USD"/>
    <n v="1532840400"/>
    <n v="1533445200"/>
    <b v="0"/>
    <b v="0"/>
    <x v="5"/>
    <n v="3.61753164556962"/>
    <x v="194"/>
    <x v="1"/>
    <x v="5"/>
  </r>
  <r>
    <n v="196"/>
    <x v="196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x v="195"/>
    <x v="2"/>
    <x v="8"/>
  </r>
  <r>
    <n v="197"/>
    <x v="197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x v="196"/>
    <x v="4"/>
    <x v="6"/>
  </r>
  <r>
    <n v="198"/>
    <x v="198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x v="197"/>
    <x v="1"/>
    <x v="5"/>
  </r>
  <r>
    <n v="199"/>
    <x v="199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x v="198"/>
    <x v="1"/>
    <x v="1"/>
  </r>
  <r>
    <n v="200"/>
    <x v="200"/>
    <s v="Reduced dedicated capability"/>
    <n v="100"/>
    <n v="2"/>
    <x v="0"/>
    <n v="1"/>
    <x v="0"/>
    <s v="CAD"/>
    <n v="1269493200"/>
    <n v="1270443600"/>
    <b v="0"/>
    <b v="0"/>
    <x v="3"/>
    <n v="0.02"/>
    <x v="50"/>
    <x v="3"/>
    <x v="3"/>
  </r>
  <r>
    <n v="201"/>
    <x v="201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x v="199"/>
    <x v="2"/>
    <x v="2"/>
  </r>
  <r>
    <n v="202"/>
    <x v="202"/>
    <s v="Upgradable scalable methodology"/>
    <n v="8300"/>
    <n v="6543"/>
    <x v="3"/>
    <n v="82"/>
    <x v="1"/>
    <s v="USD"/>
    <n v="1317531600"/>
    <n v="1317877200"/>
    <b v="0"/>
    <b v="0"/>
    <x v="0"/>
    <n v="0.78831325301204824"/>
    <x v="200"/>
    <x v="0"/>
    <x v="0"/>
  </r>
  <r>
    <n v="203"/>
    <x v="203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x v="201"/>
    <x v="3"/>
    <x v="3"/>
  </r>
  <r>
    <n v="204"/>
    <x v="204"/>
    <s v="Mandatory multimedia leverage"/>
    <n v="75000"/>
    <n v="2529"/>
    <x v="0"/>
    <n v="40"/>
    <x v="1"/>
    <s v="USD"/>
    <n v="1301806800"/>
    <n v="1302670800"/>
    <b v="0"/>
    <b v="0"/>
    <x v="17"/>
    <n v="3.372E-2"/>
    <x v="202"/>
    <x v="1"/>
    <x v="17"/>
  </r>
  <r>
    <n v="205"/>
    <x v="205"/>
    <s v="Focused analyzing circuit"/>
    <n v="1300"/>
    <n v="5614"/>
    <x v="1"/>
    <n v="80"/>
    <x v="1"/>
    <s v="USD"/>
    <n v="1539752400"/>
    <n v="1540789200"/>
    <b v="1"/>
    <b v="0"/>
    <x v="3"/>
    <n v="4.3184615384615386"/>
    <x v="203"/>
    <x v="3"/>
    <x v="3"/>
  </r>
  <r>
    <n v="206"/>
    <x v="206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x v="204"/>
    <x v="5"/>
    <x v="13"/>
  </r>
  <r>
    <n v="207"/>
    <x v="207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x v="205"/>
    <x v="1"/>
    <x v="1"/>
  </r>
  <r>
    <n v="208"/>
    <x v="208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x v="206"/>
    <x v="4"/>
    <x v="4"/>
  </r>
  <r>
    <n v="209"/>
    <x v="209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x v="207"/>
    <x v="4"/>
    <x v="4"/>
  </r>
  <r>
    <n v="210"/>
    <x v="210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x v="208"/>
    <x v="4"/>
    <x v="22"/>
  </r>
  <r>
    <n v="211"/>
    <x v="211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x v="209"/>
    <x v="3"/>
    <x v="3"/>
  </r>
  <r>
    <n v="212"/>
    <x v="212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x v="210"/>
    <x v="3"/>
    <x v="3"/>
  </r>
  <r>
    <n v="213"/>
    <x v="213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x v="211"/>
    <x v="1"/>
    <x v="7"/>
  </r>
  <r>
    <n v="214"/>
    <x v="214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x v="212"/>
    <x v="1"/>
    <x v="1"/>
  </r>
  <r>
    <n v="215"/>
    <x v="215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x v="213"/>
    <x v="3"/>
    <x v="3"/>
  </r>
  <r>
    <n v="216"/>
    <x v="216"/>
    <s v="Organic dynamic algorithm"/>
    <n v="121700"/>
    <n v="188721"/>
    <x v="1"/>
    <n v="1815"/>
    <x v="1"/>
    <s v="USD"/>
    <n v="1321941600"/>
    <n v="1322114400"/>
    <b v="0"/>
    <b v="0"/>
    <x v="3"/>
    <n v="1.5507066557107643"/>
    <x v="214"/>
    <x v="3"/>
    <x v="3"/>
  </r>
  <r>
    <n v="217"/>
    <x v="217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x v="215"/>
    <x v="4"/>
    <x v="22"/>
  </r>
  <r>
    <n v="218"/>
    <x v="218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x v="216"/>
    <x v="4"/>
    <x v="12"/>
  </r>
  <r>
    <n v="219"/>
    <x v="219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x v="217"/>
    <x v="4"/>
    <x v="10"/>
  </r>
  <r>
    <n v="220"/>
    <x v="220"/>
    <s v="Focused composite approach"/>
    <n v="7900"/>
    <n v="667"/>
    <x v="0"/>
    <n v="17"/>
    <x v="1"/>
    <s v="USD"/>
    <n v="1309496400"/>
    <n v="1311051600"/>
    <b v="1"/>
    <b v="0"/>
    <x v="3"/>
    <n v="8.4430379746835441E-2"/>
    <x v="218"/>
    <x v="3"/>
    <x v="3"/>
  </r>
  <r>
    <n v="221"/>
    <x v="221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x v="219"/>
    <x v="0"/>
    <x v="0"/>
  </r>
  <r>
    <n v="222"/>
    <x v="222"/>
    <s v="Cross-group cohesive circuit"/>
    <n v="4800"/>
    <n v="6623"/>
    <x v="1"/>
    <n v="138"/>
    <x v="1"/>
    <s v="USD"/>
    <n v="1412226000"/>
    <n v="1412312400"/>
    <b v="0"/>
    <b v="0"/>
    <x v="14"/>
    <n v="1.3797916666666667"/>
    <x v="220"/>
    <x v="7"/>
    <x v="14"/>
  </r>
  <r>
    <n v="223"/>
    <x v="223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x v="221"/>
    <x v="3"/>
    <x v="3"/>
  </r>
  <r>
    <n v="224"/>
    <x v="224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x v="222"/>
    <x v="4"/>
    <x v="22"/>
  </r>
  <r>
    <n v="225"/>
    <x v="225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x v="223"/>
    <x v="1"/>
    <x v="1"/>
  </r>
  <r>
    <n v="226"/>
    <x v="102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x v="224"/>
    <x v="7"/>
    <x v="14"/>
  </r>
  <r>
    <n v="227"/>
    <x v="226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x v="225"/>
    <x v="6"/>
    <x v="20"/>
  </r>
  <r>
    <n v="228"/>
    <x v="227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x v="226"/>
    <x v="4"/>
    <x v="10"/>
  </r>
  <r>
    <n v="229"/>
    <x v="228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x v="227"/>
    <x v="6"/>
    <x v="20"/>
  </r>
  <r>
    <n v="230"/>
    <x v="229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x v="228"/>
    <x v="6"/>
    <x v="11"/>
  </r>
  <r>
    <n v="231"/>
    <x v="230"/>
    <s v="Cross-platform uniform hardware"/>
    <n v="7200"/>
    <n v="5523"/>
    <x v="3"/>
    <n v="67"/>
    <x v="1"/>
    <s v="USD"/>
    <n v="1369112400"/>
    <n v="1374123600"/>
    <b v="0"/>
    <b v="0"/>
    <x v="3"/>
    <n v="0.76708333333333334"/>
    <x v="229"/>
    <x v="3"/>
    <x v="3"/>
  </r>
  <r>
    <n v="232"/>
    <x v="231"/>
    <s v="Progressive secondary portal"/>
    <n v="3400"/>
    <n v="5823"/>
    <x v="1"/>
    <n v="92"/>
    <x v="1"/>
    <s v="USD"/>
    <n v="1469422800"/>
    <n v="1469509200"/>
    <b v="0"/>
    <b v="0"/>
    <x v="3"/>
    <n v="1.7126470588235294"/>
    <x v="230"/>
    <x v="3"/>
    <x v="3"/>
  </r>
  <r>
    <n v="233"/>
    <x v="232"/>
    <s v="Multi-lateral national adapter"/>
    <n v="3800"/>
    <n v="6000"/>
    <x v="1"/>
    <n v="62"/>
    <x v="1"/>
    <s v="USD"/>
    <n v="1307854800"/>
    <n v="1309237200"/>
    <b v="0"/>
    <b v="0"/>
    <x v="10"/>
    <n v="1.5789473684210527"/>
    <x v="231"/>
    <x v="4"/>
    <x v="10"/>
  </r>
  <r>
    <n v="234"/>
    <x v="233"/>
    <s v="Enterprise-wide motivating matrices"/>
    <n v="7500"/>
    <n v="8181"/>
    <x v="1"/>
    <n v="149"/>
    <x v="6"/>
    <s v="EUR"/>
    <n v="1503378000"/>
    <n v="1503982800"/>
    <b v="0"/>
    <b v="1"/>
    <x v="11"/>
    <n v="1.0908"/>
    <x v="232"/>
    <x v="6"/>
    <x v="11"/>
  </r>
  <r>
    <n v="235"/>
    <x v="234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x v="233"/>
    <x v="4"/>
    <x v="10"/>
  </r>
  <r>
    <n v="236"/>
    <x v="235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x v="234"/>
    <x v="1"/>
    <x v="1"/>
  </r>
  <r>
    <n v="237"/>
    <x v="236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x v="235"/>
    <x v="4"/>
    <x v="10"/>
  </r>
  <r>
    <n v="238"/>
    <x v="237"/>
    <s v="Distributed systemic adapter"/>
    <n v="2400"/>
    <n v="10138"/>
    <x v="1"/>
    <n v="97"/>
    <x v="3"/>
    <s v="DKK"/>
    <n v="1513231200"/>
    <n v="1515391200"/>
    <b v="0"/>
    <b v="1"/>
    <x v="3"/>
    <n v="4.2241666666666671"/>
    <x v="236"/>
    <x v="3"/>
    <x v="3"/>
  </r>
  <r>
    <n v="239"/>
    <x v="238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x v="237"/>
    <x v="2"/>
    <x v="8"/>
  </r>
  <r>
    <n v="240"/>
    <x v="239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x v="238"/>
    <x v="3"/>
    <x v="3"/>
  </r>
  <r>
    <n v="241"/>
    <x v="240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x v="239"/>
    <x v="5"/>
    <x v="9"/>
  </r>
  <r>
    <n v="242"/>
    <x v="241"/>
    <s v="Sharable scalable core"/>
    <n v="8400"/>
    <n v="10729"/>
    <x v="1"/>
    <n v="250"/>
    <x v="1"/>
    <s v="USD"/>
    <n v="1494392400"/>
    <n v="1495256400"/>
    <b v="0"/>
    <b v="1"/>
    <x v="1"/>
    <n v="1.2772619047619047"/>
    <x v="240"/>
    <x v="1"/>
    <x v="1"/>
  </r>
  <r>
    <n v="243"/>
    <x v="242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x v="241"/>
    <x v="3"/>
    <x v="3"/>
  </r>
  <r>
    <n v="244"/>
    <x v="243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x v="242"/>
    <x v="3"/>
    <x v="3"/>
  </r>
  <r>
    <n v="245"/>
    <x v="244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x v="243"/>
    <x v="3"/>
    <x v="3"/>
  </r>
  <r>
    <n v="246"/>
    <x v="245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x v="244"/>
    <x v="2"/>
    <x v="2"/>
  </r>
  <r>
    <n v="247"/>
    <x v="246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x v="245"/>
    <x v="5"/>
    <x v="13"/>
  </r>
  <r>
    <n v="248"/>
    <x v="247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x v="246"/>
    <x v="6"/>
    <x v="20"/>
  </r>
  <r>
    <n v="249"/>
    <x v="248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x v="247"/>
    <x v="5"/>
    <x v="18"/>
  </r>
  <r>
    <n v="250"/>
    <x v="249"/>
    <s v="Future-proofed directional synergy"/>
    <n v="100"/>
    <n v="3"/>
    <x v="0"/>
    <n v="1"/>
    <x v="1"/>
    <s v="USD"/>
    <n v="1264399200"/>
    <n v="1267423200"/>
    <b v="0"/>
    <b v="0"/>
    <x v="1"/>
    <n v="0.03"/>
    <x v="248"/>
    <x v="1"/>
    <x v="1"/>
  </r>
  <r>
    <n v="251"/>
    <x v="250"/>
    <s v="Enhanced user-facing function"/>
    <n v="7100"/>
    <n v="3840"/>
    <x v="0"/>
    <n v="101"/>
    <x v="1"/>
    <s v="USD"/>
    <n v="1355032800"/>
    <n v="1355205600"/>
    <b v="0"/>
    <b v="0"/>
    <x v="3"/>
    <n v="0.54084507042253516"/>
    <x v="249"/>
    <x v="3"/>
    <x v="3"/>
  </r>
  <r>
    <n v="252"/>
    <x v="251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x v="250"/>
    <x v="3"/>
    <x v="3"/>
  </r>
  <r>
    <n v="253"/>
    <x v="252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x v="251"/>
    <x v="4"/>
    <x v="6"/>
  </r>
  <r>
    <n v="254"/>
    <x v="253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x v="252"/>
    <x v="5"/>
    <x v="9"/>
  </r>
  <r>
    <n v="255"/>
    <x v="254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x v="253"/>
    <x v="1"/>
    <x v="1"/>
  </r>
  <r>
    <n v="256"/>
    <x v="255"/>
    <s v="Optimized actuating toolset"/>
    <n v="4100"/>
    <n v="959"/>
    <x v="0"/>
    <n v="15"/>
    <x v="4"/>
    <s v="GBP"/>
    <n v="1453615200"/>
    <n v="1456812000"/>
    <b v="0"/>
    <b v="0"/>
    <x v="1"/>
    <n v="0.23390243902439026"/>
    <x v="254"/>
    <x v="1"/>
    <x v="1"/>
  </r>
  <r>
    <n v="257"/>
    <x v="256"/>
    <s v="Decentralized exuding strategy"/>
    <n v="5700"/>
    <n v="8322"/>
    <x v="1"/>
    <n v="92"/>
    <x v="1"/>
    <s v="USD"/>
    <n v="1362463200"/>
    <n v="1363669200"/>
    <b v="0"/>
    <b v="0"/>
    <x v="3"/>
    <n v="1.46"/>
    <x v="255"/>
    <x v="3"/>
    <x v="3"/>
  </r>
  <r>
    <n v="258"/>
    <x v="257"/>
    <s v="Assimilated coherent hardware"/>
    <n v="5000"/>
    <n v="13424"/>
    <x v="1"/>
    <n v="186"/>
    <x v="1"/>
    <s v="USD"/>
    <n v="1481176800"/>
    <n v="1482904800"/>
    <b v="0"/>
    <b v="1"/>
    <x v="3"/>
    <n v="2.6848000000000001"/>
    <x v="256"/>
    <x v="3"/>
    <x v="3"/>
  </r>
  <r>
    <n v="259"/>
    <x v="258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x v="257"/>
    <x v="7"/>
    <x v="14"/>
  </r>
  <r>
    <n v="260"/>
    <x v="259"/>
    <s v="Centralized modular initiative"/>
    <n v="6300"/>
    <n v="9935"/>
    <x v="1"/>
    <n v="261"/>
    <x v="1"/>
    <s v="USD"/>
    <n v="1348808400"/>
    <n v="1349845200"/>
    <b v="0"/>
    <b v="0"/>
    <x v="1"/>
    <n v="1.5769841269841269"/>
    <x v="258"/>
    <x v="1"/>
    <x v="1"/>
  </r>
  <r>
    <n v="261"/>
    <x v="260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x v="259"/>
    <x v="1"/>
    <x v="1"/>
  </r>
  <r>
    <n v="262"/>
    <x v="261"/>
    <s v="Compatible multimedia hub"/>
    <n v="1700"/>
    <n v="5328"/>
    <x v="1"/>
    <n v="107"/>
    <x v="1"/>
    <s v="USD"/>
    <n v="1301979600"/>
    <n v="1304226000"/>
    <b v="0"/>
    <b v="1"/>
    <x v="7"/>
    <n v="3.1341176470588237"/>
    <x v="260"/>
    <x v="1"/>
    <x v="7"/>
  </r>
  <r>
    <n v="263"/>
    <x v="262"/>
    <s v="Organic eco-centric success"/>
    <n v="2900"/>
    <n v="10756"/>
    <x v="1"/>
    <n v="199"/>
    <x v="1"/>
    <s v="USD"/>
    <n v="1263016800"/>
    <n v="1263016800"/>
    <b v="0"/>
    <b v="0"/>
    <x v="14"/>
    <n v="3.7089655172413791"/>
    <x v="261"/>
    <x v="7"/>
    <x v="14"/>
  </r>
  <r>
    <n v="264"/>
    <x v="263"/>
    <s v="Virtual reciprocal policy"/>
    <n v="45600"/>
    <n v="165375"/>
    <x v="1"/>
    <n v="5512"/>
    <x v="1"/>
    <s v="USD"/>
    <n v="1360648800"/>
    <n v="1362031200"/>
    <b v="0"/>
    <b v="0"/>
    <x v="3"/>
    <n v="3.6266447368421053"/>
    <x v="262"/>
    <x v="3"/>
    <x v="3"/>
  </r>
  <r>
    <n v="265"/>
    <x v="264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x v="263"/>
    <x v="3"/>
    <x v="3"/>
  </r>
  <r>
    <n v="266"/>
    <x v="265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x v="264"/>
    <x v="1"/>
    <x v="17"/>
  </r>
  <r>
    <n v="267"/>
    <x v="266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x v="265"/>
    <x v="3"/>
    <x v="3"/>
  </r>
  <r>
    <n v="268"/>
    <x v="267"/>
    <s v="Networked optimal productivity"/>
    <n v="1500"/>
    <n v="2708"/>
    <x v="1"/>
    <n v="48"/>
    <x v="1"/>
    <s v="USD"/>
    <n v="1349326800"/>
    <n v="1353304800"/>
    <b v="0"/>
    <b v="0"/>
    <x v="4"/>
    <n v="1.8053333333333332"/>
    <x v="266"/>
    <x v="4"/>
    <x v="4"/>
  </r>
  <r>
    <n v="269"/>
    <x v="268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x v="267"/>
    <x v="4"/>
    <x v="19"/>
  </r>
  <r>
    <n v="270"/>
    <x v="269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x v="268"/>
    <x v="6"/>
    <x v="11"/>
  </r>
  <r>
    <n v="271"/>
    <x v="270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x v="269"/>
    <x v="7"/>
    <x v="14"/>
  </r>
  <r>
    <n v="272"/>
    <x v="271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x v="270"/>
    <x v="3"/>
    <x v="3"/>
  </r>
  <r>
    <n v="273"/>
    <x v="272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x v="271"/>
    <x v="3"/>
    <x v="3"/>
  </r>
  <r>
    <n v="274"/>
    <x v="273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x v="272"/>
    <x v="3"/>
    <x v="3"/>
  </r>
  <r>
    <n v="275"/>
    <x v="274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x v="273"/>
    <x v="5"/>
    <x v="18"/>
  </r>
  <r>
    <n v="276"/>
    <x v="275"/>
    <s v="Front-line foreground project"/>
    <n v="5500"/>
    <n v="5324"/>
    <x v="0"/>
    <n v="133"/>
    <x v="1"/>
    <s v="USD"/>
    <n v="1334811600"/>
    <n v="1335243600"/>
    <b v="0"/>
    <b v="1"/>
    <x v="11"/>
    <n v="0.96799999999999997"/>
    <x v="274"/>
    <x v="6"/>
    <x v="11"/>
  </r>
  <r>
    <n v="277"/>
    <x v="276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x v="275"/>
    <x v="3"/>
    <x v="3"/>
  </r>
  <r>
    <n v="278"/>
    <x v="277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x v="276"/>
    <x v="2"/>
    <x v="2"/>
  </r>
  <r>
    <n v="279"/>
    <x v="278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x v="277"/>
    <x v="3"/>
    <x v="3"/>
  </r>
  <r>
    <n v="280"/>
    <x v="279"/>
    <s v="Function-based high-level infrastructure"/>
    <n v="2500"/>
    <n v="14536"/>
    <x v="1"/>
    <n v="393"/>
    <x v="1"/>
    <s v="USD"/>
    <n v="1511244000"/>
    <n v="1511762400"/>
    <b v="0"/>
    <b v="0"/>
    <x v="10"/>
    <n v="5.8144"/>
    <x v="278"/>
    <x v="4"/>
    <x v="10"/>
  </r>
  <r>
    <n v="281"/>
    <x v="280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x v="279"/>
    <x v="3"/>
    <x v="3"/>
  </r>
  <r>
    <n v="282"/>
    <x v="281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x v="280"/>
    <x v="4"/>
    <x v="19"/>
  </r>
  <r>
    <n v="283"/>
    <x v="282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x v="281"/>
    <x v="1"/>
    <x v="1"/>
  </r>
  <r>
    <n v="284"/>
    <x v="283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x v="282"/>
    <x v="2"/>
    <x v="2"/>
  </r>
  <r>
    <n v="285"/>
    <x v="284"/>
    <s v="Front-line optimizing emulation"/>
    <n v="900"/>
    <n v="6357"/>
    <x v="1"/>
    <n v="254"/>
    <x v="1"/>
    <s v="USD"/>
    <n v="1473483600"/>
    <n v="1476766800"/>
    <b v="0"/>
    <b v="0"/>
    <x v="3"/>
    <n v="7.0633333333333335"/>
    <x v="283"/>
    <x v="3"/>
    <x v="3"/>
  </r>
  <r>
    <n v="286"/>
    <x v="285"/>
    <s v="Devolved uniform complexity"/>
    <n v="112100"/>
    <n v="19557"/>
    <x v="3"/>
    <n v="184"/>
    <x v="1"/>
    <s v="USD"/>
    <n v="1479880800"/>
    <n v="1480485600"/>
    <b v="0"/>
    <b v="0"/>
    <x v="3"/>
    <n v="0.17446030330062445"/>
    <x v="284"/>
    <x v="3"/>
    <x v="3"/>
  </r>
  <r>
    <n v="287"/>
    <x v="286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x v="285"/>
    <x v="1"/>
    <x v="5"/>
  </r>
  <r>
    <n v="288"/>
    <x v="287"/>
    <s v="Secured global success"/>
    <n v="5600"/>
    <n v="5476"/>
    <x v="0"/>
    <n v="137"/>
    <x v="3"/>
    <s v="DKK"/>
    <n v="1331701200"/>
    <n v="1331787600"/>
    <b v="0"/>
    <b v="1"/>
    <x v="16"/>
    <n v="0.97785714285714287"/>
    <x v="286"/>
    <x v="1"/>
    <x v="16"/>
  </r>
  <r>
    <n v="289"/>
    <x v="288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x v="287"/>
    <x v="3"/>
    <x v="3"/>
  </r>
  <r>
    <n v="290"/>
    <x v="289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x v="288"/>
    <x v="4"/>
    <x v="4"/>
  </r>
  <r>
    <n v="291"/>
    <x v="290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x v="289"/>
    <x v="2"/>
    <x v="2"/>
  </r>
  <r>
    <n v="292"/>
    <x v="291"/>
    <s v="Versatile cohesive encoding"/>
    <n v="7300"/>
    <n v="717"/>
    <x v="0"/>
    <n v="10"/>
    <x v="1"/>
    <s v="USD"/>
    <n v="1331874000"/>
    <n v="1333429200"/>
    <b v="0"/>
    <b v="0"/>
    <x v="0"/>
    <n v="9.8219178082191785E-2"/>
    <x v="290"/>
    <x v="0"/>
    <x v="0"/>
  </r>
  <r>
    <n v="293"/>
    <x v="292"/>
    <s v="Organized executive solution"/>
    <n v="6500"/>
    <n v="1065"/>
    <x v="3"/>
    <n v="32"/>
    <x v="6"/>
    <s v="EUR"/>
    <n v="1286254800"/>
    <n v="1287032400"/>
    <b v="0"/>
    <b v="0"/>
    <x v="3"/>
    <n v="0.16384615384615384"/>
    <x v="291"/>
    <x v="3"/>
    <x v="3"/>
  </r>
  <r>
    <n v="294"/>
    <x v="293"/>
    <s v="Automated local emulation"/>
    <n v="600"/>
    <n v="8038"/>
    <x v="1"/>
    <n v="183"/>
    <x v="1"/>
    <s v="USD"/>
    <n v="1540530000"/>
    <n v="1541570400"/>
    <b v="0"/>
    <b v="0"/>
    <x v="3"/>
    <n v="13.396666666666667"/>
    <x v="292"/>
    <x v="3"/>
    <x v="3"/>
  </r>
  <r>
    <n v="295"/>
    <x v="294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x v="293"/>
    <x v="3"/>
    <x v="3"/>
  </r>
  <r>
    <n v="296"/>
    <x v="295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x v="294"/>
    <x v="3"/>
    <x v="3"/>
  </r>
  <r>
    <n v="297"/>
    <x v="296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x v="295"/>
    <x v="3"/>
    <x v="3"/>
  </r>
  <r>
    <n v="298"/>
    <x v="297"/>
    <s v="Adaptive intangible database"/>
    <n v="3500"/>
    <n v="5037"/>
    <x v="1"/>
    <n v="72"/>
    <x v="1"/>
    <s v="USD"/>
    <n v="1456466400"/>
    <n v="1458018000"/>
    <b v="0"/>
    <b v="1"/>
    <x v="1"/>
    <n v="1.4391428571428571"/>
    <x v="296"/>
    <x v="1"/>
    <x v="1"/>
  </r>
  <r>
    <n v="299"/>
    <x v="298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x v="297"/>
    <x v="0"/>
    <x v="0"/>
  </r>
  <r>
    <n v="300"/>
    <x v="299"/>
    <s v="Focused executive core"/>
    <n v="100"/>
    <n v="5"/>
    <x v="0"/>
    <n v="1"/>
    <x v="3"/>
    <s v="DKK"/>
    <n v="1504069200"/>
    <n v="1504155600"/>
    <b v="0"/>
    <b v="1"/>
    <x v="9"/>
    <n v="0.05"/>
    <x v="298"/>
    <x v="5"/>
    <x v="9"/>
  </r>
  <r>
    <n v="301"/>
    <x v="300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x v="299"/>
    <x v="4"/>
    <x v="4"/>
  </r>
  <r>
    <n v="302"/>
    <x v="301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x v="300"/>
    <x v="3"/>
    <x v="3"/>
  </r>
  <r>
    <n v="303"/>
    <x v="302"/>
    <s v="Networked optimal architecture"/>
    <n v="3400"/>
    <n v="2809"/>
    <x v="0"/>
    <n v="32"/>
    <x v="1"/>
    <s v="USD"/>
    <n v="1452146400"/>
    <n v="1452578400"/>
    <b v="0"/>
    <b v="0"/>
    <x v="7"/>
    <n v="0.82617647058823529"/>
    <x v="301"/>
    <x v="1"/>
    <x v="7"/>
  </r>
  <r>
    <n v="304"/>
    <x v="303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x v="302"/>
    <x v="4"/>
    <x v="4"/>
  </r>
  <r>
    <n v="305"/>
    <x v="304"/>
    <s v="Grass-roots actuating policy"/>
    <n v="2800"/>
    <n v="8014"/>
    <x v="1"/>
    <n v="85"/>
    <x v="1"/>
    <s v="USD"/>
    <n v="1458363600"/>
    <n v="1461906000"/>
    <b v="0"/>
    <b v="0"/>
    <x v="3"/>
    <n v="2.8621428571428571"/>
    <x v="303"/>
    <x v="3"/>
    <x v="3"/>
  </r>
  <r>
    <n v="306"/>
    <x v="305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x v="304"/>
    <x v="3"/>
    <x v="3"/>
  </r>
  <r>
    <n v="307"/>
    <x v="306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x v="305"/>
    <x v="5"/>
    <x v="13"/>
  </r>
  <r>
    <n v="308"/>
    <x v="307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x v="306"/>
    <x v="3"/>
    <x v="3"/>
  </r>
  <r>
    <n v="309"/>
    <x v="308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x v="307"/>
    <x v="1"/>
    <x v="7"/>
  </r>
  <r>
    <n v="310"/>
    <x v="309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x v="308"/>
    <x v="6"/>
    <x v="11"/>
  </r>
  <r>
    <n v="311"/>
    <x v="310"/>
    <s v="Focused real-time help-desk"/>
    <n v="6300"/>
    <n v="12812"/>
    <x v="1"/>
    <n v="121"/>
    <x v="1"/>
    <s v="USD"/>
    <n v="1297836000"/>
    <n v="1298872800"/>
    <b v="0"/>
    <b v="0"/>
    <x v="3"/>
    <n v="2.0336507936507937"/>
    <x v="309"/>
    <x v="3"/>
    <x v="3"/>
  </r>
  <r>
    <n v="312"/>
    <x v="311"/>
    <s v="Robust impactful approach"/>
    <n v="59100"/>
    <n v="183345"/>
    <x v="1"/>
    <n v="3742"/>
    <x v="1"/>
    <s v="USD"/>
    <n v="1382677200"/>
    <n v="1383282000"/>
    <b v="0"/>
    <b v="0"/>
    <x v="3"/>
    <n v="3.1022842639593908"/>
    <x v="310"/>
    <x v="3"/>
    <x v="3"/>
  </r>
  <r>
    <n v="313"/>
    <x v="312"/>
    <s v="Secured maximized policy"/>
    <n v="2200"/>
    <n v="8697"/>
    <x v="1"/>
    <n v="223"/>
    <x v="1"/>
    <s v="USD"/>
    <n v="1330322400"/>
    <n v="1330495200"/>
    <b v="0"/>
    <b v="0"/>
    <x v="1"/>
    <n v="3.9531818181818181"/>
    <x v="311"/>
    <x v="1"/>
    <x v="1"/>
  </r>
  <r>
    <n v="314"/>
    <x v="313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x v="312"/>
    <x v="4"/>
    <x v="4"/>
  </r>
  <r>
    <n v="315"/>
    <x v="314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x v="313"/>
    <x v="3"/>
    <x v="3"/>
  </r>
  <r>
    <n v="316"/>
    <x v="315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x v="314"/>
    <x v="0"/>
    <x v="0"/>
  </r>
  <r>
    <n v="317"/>
    <x v="316"/>
    <s v="Cross-group coherent hierarchy"/>
    <n v="6600"/>
    <n v="1269"/>
    <x v="0"/>
    <n v="30"/>
    <x v="1"/>
    <s v="USD"/>
    <n v="1494738000"/>
    <n v="1495861200"/>
    <b v="0"/>
    <b v="0"/>
    <x v="3"/>
    <n v="0.19227272727272726"/>
    <x v="315"/>
    <x v="3"/>
    <x v="3"/>
  </r>
  <r>
    <n v="318"/>
    <x v="317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x v="316"/>
    <x v="1"/>
    <x v="1"/>
  </r>
  <r>
    <n v="319"/>
    <x v="318"/>
    <s v="Advanced empowering matrix"/>
    <n v="8400"/>
    <n v="3251"/>
    <x v="3"/>
    <n v="64"/>
    <x v="1"/>
    <s v="USD"/>
    <n v="1281589200"/>
    <n v="1283662800"/>
    <b v="0"/>
    <b v="0"/>
    <x v="2"/>
    <n v="0.38702380952380955"/>
    <x v="317"/>
    <x v="2"/>
    <x v="2"/>
  </r>
  <r>
    <n v="320"/>
    <x v="319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x v="318"/>
    <x v="5"/>
    <x v="13"/>
  </r>
  <r>
    <n v="321"/>
    <x v="320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x v="319"/>
    <x v="4"/>
    <x v="12"/>
  </r>
  <r>
    <n v="322"/>
    <x v="321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x v="320"/>
    <x v="3"/>
    <x v="3"/>
  </r>
  <r>
    <n v="323"/>
    <x v="322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x v="321"/>
    <x v="4"/>
    <x v="4"/>
  </r>
  <r>
    <n v="324"/>
    <x v="323"/>
    <s v="Inverse analyzing matrices"/>
    <n v="7100"/>
    <n v="11648"/>
    <x v="1"/>
    <n v="307"/>
    <x v="1"/>
    <s v="USD"/>
    <n v="1434862800"/>
    <n v="1435899600"/>
    <b v="0"/>
    <b v="1"/>
    <x v="3"/>
    <n v="1.6405633802816901"/>
    <x v="322"/>
    <x v="3"/>
    <x v="3"/>
  </r>
  <r>
    <n v="325"/>
    <x v="324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x v="323"/>
    <x v="3"/>
    <x v="3"/>
  </r>
  <r>
    <n v="326"/>
    <x v="325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x v="324"/>
    <x v="4"/>
    <x v="10"/>
  </r>
  <r>
    <n v="327"/>
    <x v="326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x v="325"/>
    <x v="3"/>
    <x v="3"/>
  </r>
  <r>
    <n v="328"/>
    <x v="327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x v="326"/>
    <x v="1"/>
    <x v="1"/>
  </r>
  <r>
    <n v="329"/>
    <x v="328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x v="327"/>
    <x v="6"/>
    <x v="11"/>
  </r>
  <r>
    <n v="330"/>
    <x v="329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x v="328"/>
    <x v="4"/>
    <x v="4"/>
  </r>
  <r>
    <n v="331"/>
    <x v="330"/>
    <s v="Intuitive static portal"/>
    <n v="3300"/>
    <n v="14643"/>
    <x v="1"/>
    <n v="190"/>
    <x v="1"/>
    <s v="USD"/>
    <n v="1324274400"/>
    <n v="1324360800"/>
    <b v="0"/>
    <b v="0"/>
    <x v="0"/>
    <n v="4.4372727272727275"/>
    <x v="329"/>
    <x v="0"/>
    <x v="0"/>
  </r>
  <r>
    <n v="332"/>
    <x v="331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x v="330"/>
    <x v="2"/>
    <x v="8"/>
  </r>
  <r>
    <n v="333"/>
    <x v="332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x v="331"/>
    <x v="3"/>
    <x v="3"/>
  </r>
  <r>
    <n v="334"/>
    <x v="333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x v="332"/>
    <x v="1"/>
    <x v="1"/>
  </r>
  <r>
    <n v="335"/>
    <x v="334"/>
    <s v="Operative uniform hub"/>
    <n v="173800"/>
    <n v="198628"/>
    <x v="1"/>
    <n v="2283"/>
    <x v="1"/>
    <s v="USD"/>
    <n v="1573797600"/>
    <n v="1574920800"/>
    <b v="0"/>
    <b v="0"/>
    <x v="1"/>
    <n v="1.1428538550057536"/>
    <x v="333"/>
    <x v="1"/>
    <x v="1"/>
  </r>
  <r>
    <n v="336"/>
    <x v="335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x v="334"/>
    <x v="1"/>
    <x v="1"/>
  </r>
  <r>
    <n v="337"/>
    <x v="336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x v="335"/>
    <x v="3"/>
    <x v="3"/>
  </r>
  <r>
    <n v="338"/>
    <x v="337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x v="336"/>
    <x v="3"/>
    <x v="3"/>
  </r>
  <r>
    <n v="339"/>
    <x v="338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x v="337"/>
    <x v="3"/>
    <x v="3"/>
  </r>
  <r>
    <n v="340"/>
    <x v="339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x v="338"/>
    <x v="7"/>
    <x v="14"/>
  </r>
  <r>
    <n v="341"/>
    <x v="340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x v="339"/>
    <x v="1"/>
    <x v="7"/>
  </r>
  <r>
    <n v="342"/>
    <x v="341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x v="340"/>
    <x v="3"/>
    <x v="3"/>
  </r>
  <r>
    <n v="343"/>
    <x v="342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x v="341"/>
    <x v="3"/>
    <x v="3"/>
  </r>
  <r>
    <n v="344"/>
    <x v="343"/>
    <s v="Devolved exuding emulation"/>
    <n v="197600"/>
    <n v="82959"/>
    <x v="0"/>
    <n v="830"/>
    <x v="1"/>
    <s v="USD"/>
    <n v="1516600800"/>
    <n v="1520056800"/>
    <b v="0"/>
    <b v="0"/>
    <x v="11"/>
    <n v="0.41983299595141699"/>
    <x v="342"/>
    <x v="6"/>
    <x v="11"/>
  </r>
  <r>
    <n v="345"/>
    <x v="344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x v="343"/>
    <x v="4"/>
    <x v="6"/>
  </r>
  <r>
    <n v="346"/>
    <x v="345"/>
    <s v="Virtual attitude-oriented migration"/>
    <n v="8000"/>
    <n v="2758"/>
    <x v="0"/>
    <n v="25"/>
    <x v="1"/>
    <s v="USD"/>
    <n v="1503550800"/>
    <n v="1508302800"/>
    <b v="0"/>
    <b v="1"/>
    <x v="7"/>
    <n v="0.34475"/>
    <x v="344"/>
    <x v="1"/>
    <x v="7"/>
  </r>
  <r>
    <n v="347"/>
    <x v="346"/>
    <s v="Open-source full-range portal"/>
    <n v="900"/>
    <n v="12607"/>
    <x v="1"/>
    <n v="191"/>
    <x v="1"/>
    <s v="USD"/>
    <n v="1423634400"/>
    <n v="1425708000"/>
    <b v="0"/>
    <b v="0"/>
    <x v="2"/>
    <n v="14.007777777777777"/>
    <x v="345"/>
    <x v="2"/>
    <x v="2"/>
  </r>
  <r>
    <n v="348"/>
    <x v="347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x v="346"/>
    <x v="0"/>
    <x v="0"/>
  </r>
  <r>
    <n v="349"/>
    <x v="348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x v="347"/>
    <x v="3"/>
    <x v="3"/>
  </r>
  <r>
    <n v="350"/>
    <x v="349"/>
    <s v="Pre-emptive neutral capacity"/>
    <n v="100"/>
    <n v="5"/>
    <x v="0"/>
    <n v="1"/>
    <x v="1"/>
    <s v="USD"/>
    <n v="1432098000"/>
    <n v="1433653200"/>
    <b v="0"/>
    <b v="1"/>
    <x v="17"/>
    <n v="0.05"/>
    <x v="298"/>
    <x v="1"/>
    <x v="17"/>
  </r>
  <r>
    <n v="351"/>
    <x v="350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x v="348"/>
    <x v="1"/>
    <x v="1"/>
  </r>
  <r>
    <n v="352"/>
    <x v="351"/>
    <s v="Expanded hybrid hardware"/>
    <n v="2800"/>
    <n v="977"/>
    <x v="0"/>
    <n v="33"/>
    <x v="0"/>
    <s v="CAD"/>
    <n v="1446876000"/>
    <n v="1447567200"/>
    <b v="0"/>
    <b v="0"/>
    <x v="3"/>
    <n v="0.34892857142857142"/>
    <x v="349"/>
    <x v="3"/>
    <x v="3"/>
  </r>
  <r>
    <n v="353"/>
    <x v="352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x v="350"/>
    <x v="3"/>
    <x v="3"/>
  </r>
  <r>
    <n v="354"/>
    <x v="353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x v="351"/>
    <x v="4"/>
    <x v="4"/>
  </r>
  <r>
    <n v="355"/>
    <x v="354"/>
    <s v="Front-line scalable definition"/>
    <n v="3800"/>
    <n v="2241"/>
    <x v="2"/>
    <n v="86"/>
    <x v="1"/>
    <s v="USD"/>
    <n v="1485064800"/>
    <n v="1488520800"/>
    <b v="0"/>
    <b v="0"/>
    <x v="8"/>
    <n v="0.58973684210526311"/>
    <x v="352"/>
    <x v="2"/>
    <x v="8"/>
  </r>
  <r>
    <n v="356"/>
    <x v="355"/>
    <s v="Open-source systematic protocol"/>
    <n v="9300"/>
    <n v="3431"/>
    <x v="0"/>
    <n v="40"/>
    <x v="6"/>
    <s v="EUR"/>
    <n v="1326520800"/>
    <n v="1327298400"/>
    <b v="0"/>
    <b v="0"/>
    <x v="3"/>
    <n v="0.36892473118279567"/>
    <x v="353"/>
    <x v="3"/>
    <x v="3"/>
  </r>
  <r>
    <n v="357"/>
    <x v="356"/>
    <s v="Implemented tangible algorithm"/>
    <n v="2300"/>
    <n v="4253"/>
    <x v="1"/>
    <n v="41"/>
    <x v="1"/>
    <s v="USD"/>
    <n v="1441256400"/>
    <n v="1443416400"/>
    <b v="0"/>
    <b v="0"/>
    <x v="11"/>
    <n v="1.8491304347826087"/>
    <x v="354"/>
    <x v="6"/>
    <x v="11"/>
  </r>
  <r>
    <n v="358"/>
    <x v="357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x v="355"/>
    <x v="7"/>
    <x v="14"/>
  </r>
  <r>
    <n v="359"/>
    <x v="358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x v="356"/>
    <x v="4"/>
    <x v="10"/>
  </r>
  <r>
    <n v="360"/>
    <x v="359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x v="357"/>
    <x v="3"/>
    <x v="3"/>
  </r>
  <r>
    <n v="361"/>
    <x v="360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x v="358"/>
    <x v="3"/>
    <x v="3"/>
  </r>
  <r>
    <n v="362"/>
    <x v="361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x v="359"/>
    <x v="1"/>
    <x v="1"/>
  </r>
  <r>
    <n v="363"/>
    <x v="362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x v="360"/>
    <x v="1"/>
    <x v="1"/>
  </r>
  <r>
    <n v="364"/>
    <x v="363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x v="361"/>
    <x v="1"/>
    <x v="7"/>
  </r>
  <r>
    <n v="365"/>
    <x v="364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x v="362"/>
    <x v="3"/>
    <x v="3"/>
  </r>
  <r>
    <n v="366"/>
    <x v="365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x v="363"/>
    <x v="3"/>
    <x v="3"/>
  </r>
  <r>
    <n v="367"/>
    <x v="366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x v="364"/>
    <x v="3"/>
    <x v="3"/>
  </r>
  <r>
    <n v="368"/>
    <x v="367"/>
    <s v="Reactive directional capacity"/>
    <n v="5200"/>
    <n v="14394"/>
    <x v="1"/>
    <n v="206"/>
    <x v="4"/>
    <s v="GBP"/>
    <n v="1286946000"/>
    <n v="1288933200"/>
    <b v="0"/>
    <b v="1"/>
    <x v="4"/>
    <n v="2.7680769230769231"/>
    <x v="365"/>
    <x v="4"/>
    <x v="4"/>
  </r>
  <r>
    <n v="369"/>
    <x v="368"/>
    <s v="Polarized needs-based approach"/>
    <n v="5400"/>
    <n v="14743"/>
    <x v="1"/>
    <n v="154"/>
    <x v="1"/>
    <s v="USD"/>
    <n v="1359871200"/>
    <n v="1363237200"/>
    <b v="0"/>
    <b v="1"/>
    <x v="19"/>
    <n v="2.730185185185185"/>
    <x v="366"/>
    <x v="4"/>
    <x v="19"/>
  </r>
  <r>
    <n v="370"/>
    <x v="369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x v="367"/>
    <x v="3"/>
    <x v="3"/>
  </r>
  <r>
    <n v="371"/>
    <x v="370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x v="368"/>
    <x v="3"/>
    <x v="3"/>
  </r>
  <r>
    <n v="372"/>
    <x v="371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x v="369"/>
    <x v="4"/>
    <x v="4"/>
  </r>
  <r>
    <n v="373"/>
    <x v="372"/>
    <s v="Down-sized coherent toolset"/>
    <n v="22500"/>
    <n v="164291"/>
    <x v="1"/>
    <n v="2106"/>
    <x v="1"/>
    <s v="USD"/>
    <n v="1502946000"/>
    <n v="1503637200"/>
    <b v="0"/>
    <b v="0"/>
    <x v="3"/>
    <n v="7.3018222222222224"/>
    <x v="370"/>
    <x v="3"/>
    <x v="3"/>
  </r>
  <r>
    <n v="374"/>
    <x v="373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x v="371"/>
    <x v="4"/>
    <x v="4"/>
  </r>
  <r>
    <n v="375"/>
    <x v="374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x v="372"/>
    <x v="1"/>
    <x v="7"/>
  </r>
  <r>
    <n v="376"/>
    <x v="375"/>
    <s v="Mandatory uniform matrix"/>
    <n v="3400"/>
    <n v="12275"/>
    <x v="1"/>
    <n v="131"/>
    <x v="1"/>
    <s v="USD"/>
    <n v="1404622800"/>
    <n v="1405141200"/>
    <b v="0"/>
    <b v="0"/>
    <x v="1"/>
    <n v="3.6102941176470589"/>
    <x v="373"/>
    <x v="1"/>
    <x v="1"/>
  </r>
  <r>
    <n v="377"/>
    <x v="376"/>
    <s v="Phased methodical initiative"/>
    <n v="49700"/>
    <n v="5098"/>
    <x v="0"/>
    <n v="127"/>
    <x v="1"/>
    <s v="USD"/>
    <n v="1571720400"/>
    <n v="1572933600"/>
    <b v="0"/>
    <b v="0"/>
    <x v="3"/>
    <n v="0.10257545271629778"/>
    <x v="374"/>
    <x v="3"/>
    <x v="3"/>
  </r>
  <r>
    <n v="378"/>
    <x v="377"/>
    <s v="Managed stable function"/>
    <n v="178200"/>
    <n v="24882"/>
    <x v="0"/>
    <n v="355"/>
    <x v="1"/>
    <s v="USD"/>
    <n v="1526878800"/>
    <n v="1530162000"/>
    <b v="0"/>
    <b v="0"/>
    <x v="4"/>
    <n v="0.13962962962962963"/>
    <x v="375"/>
    <x v="4"/>
    <x v="4"/>
  </r>
  <r>
    <n v="379"/>
    <x v="378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x v="376"/>
    <x v="3"/>
    <x v="3"/>
  </r>
  <r>
    <n v="380"/>
    <x v="379"/>
    <s v="Optional clear-thinking process improvement"/>
    <n v="2500"/>
    <n v="4008"/>
    <x v="1"/>
    <n v="84"/>
    <x v="1"/>
    <s v="USD"/>
    <n v="1371963600"/>
    <n v="1372395600"/>
    <b v="0"/>
    <b v="0"/>
    <x v="3"/>
    <n v="1.6032"/>
    <x v="377"/>
    <x v="3"/>
    <x v="3"/>
  </r>
  <r>
    <n v="381"/>
    <x v="380"/>
    <s v="Cross-group global moratorium"/>
    <n v="5300"/>
    <n v="9749"/>
    <x v="1"/>
    <n v="155"/>
    <x v="1"/>
    <s v="USD"/>
    <n v="1433739600"/>
    <n v="1437714000"/>
    <b v="0"/>
    <b v="0"/>
    <x v="3"/>
    <n v="1.8394339622641509"/>
    <x v="378"/>
    <x v="3"/>
    <x v="3"/>
  </r>
  <r>
    <n v="382"/>
    <x v="381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x v="379"/>
    <x v="7"/>
    <x v="14"/>
  </r>
  <r>
    <n v="383"/>
    <x v="382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x v="380"/>
    <x v="0"/>
    <x v="0"/>
  </r>
  <r>
    <n v="384"/>
    <x v="383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x v="381"/>
    <x v="4"/>
    <x v="4"/>
  </r>
  <r>
    <n v="385"/>
    <x v="384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x v="382"/>
    <x v="5"/>
    <x v="9"/>
  </r>
  <r>
    <n v="386"/>
    <x v="385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x v="383"/>
    <x v="3"/>
    <x v="3"/>
  </r>
  <r>
    <n v="387"/>
    <x v="386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x v="384"/>
    <x v="2"/>
    <x v="8"/>
  </r>
  <r>
    <n v="388"/>
    <x v="387"/>
    <s v="Exclusive dynamic adapter"/>
    <n v="114800"/>
    <n v="12938"/>
    <x v="3"/>
    <n v="145"/>
    <x v="5"/>
    <s v="CHF"/>
    <n v="1325656800"/>
    <n v="1325829600"/>
    <b v="0"/>
    <b v="0"/>
    <x v="7"/>
    <n v="0.11270034843205574"/>
    <x v="385"/>
    <x v="1"/>
    <x v="7"/>
  </r>
  <r>
    <n v="389"/>
    <x v="388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x v="386"/>
    <x v="3"/>
    <x v="3"/>
  </r>
  <r>
    <n v="390"/>
    <x v="389"/>
    <s v="Digitized eco-centric core"/>
    <n v="2400"/>
    <n v="4477"/>
    <x v="1"/>
    <n v="50"/>
    <x v="1"/>
    <s v="USD"/>
    <n v="1379048400"/>
    <n v="1380344400"/>
    <b v="0"/>
    <b v="0"/>
    <x v="14"/>
    <n v="1.8654166666666667"/>
    <x v="387"/>
    <x v="7"/>
    <x v="14"/>
  </r>
  <r>
    <n v="391"/>
    <x v="390"/>
    <s v="Mandatory uniform strategy"/>
    <n v="60400"/>
    <n v="4393"/>
    <x v="0"/>
    <n v="151"/>
    <x v="1"/>
    <s v="USD"/>
    <n v="1389679200"/>
    <n v="1389852000"/>
    <b v="0"/>
    <b v="0"/>
    <x v="9"/>
    <n v="7.27317880794702E-2"/>
    <x v="388"/>
    <x v="5"/>
    <x v="9"/>
  </r>
  <r>
    <n v="392"/>
    <x v="391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x v="389"/>
    <x v="2"/>
    <x v="8"/>
  </r>
  <r>
    <n v="393"/>
    <x v="392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x v="390"/>
    <x v="1"/>
    <x v="17"/>
  </r>
  <r>
    <n v="394"/>
    <x v="393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x v="391"/>
    <x v="4"/>
    <x v="4"/>
  </r>
  <r>
    <n v="395"/>
    <x v="122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x v="392"/>
    <x v="3"/>
    <x v="3"/>
  </r>
  <r>
    <n v="396"/>
    <x v="394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x v="393"/>
    <x v="4"/>
    <x v="6"/>
  </r>
  <r>
    <n v="397"/>
    <x v="395"/>
    <s v="Virtual systematic monitoring"/>
    <n v="8100"/>
    <n v="14083"/>
    <x v="1"/>
    <n v="454"/>
    <x v="1"/>
    <s v="USD"/>
    <n v="1369285200"/>
    <n v="1369803600"/>
    <b v="0"/>
    <b v="0"/>
    <x v="1"/>
    <n v="1.738641975308642"/>
    <x v="394"/>
    <x v="1"/>
    <x v="1"/>
  </r>
  <r>
    <n v="398"/>
    <x v="396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x v="395"/>
    <x v="4"/>
    <x v="10"/>
  </r>
  <r>
    <n v="399"/>
    <x v="397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x v="396"/>
    <x v="1"/>
    <x v="7"/>
  </r>
  <r>
    <n v="400"/>
    <x v="398"/>
    <s v="Ergonomic eco-centric open architecture"/>
    <n v="100"/>
    <n v="2"/>
    <x v="0"/>
    <n v="1"/>
    <x v="1"/>
    <s v="USD"/>
    <n v="1376629200"/>
    <n v="1378530000"/>
    <b v="0"/>
    <b v="1"/>
    <x v="14"/>
    <n v="0.02"/>
    <x v="50"/>
    <x v="7"/>
    <x v="14"/>
  </r>
  <r>
    <n v="401"/>
    <x v="399"/>
    <s v="Inverse radical hierarchy"/>
    <n v="900"/>
    <n v="13772"/>
    <x v="1"/>
    <n v="299"/>
    <x v="1"/>
    <s v="USD"/>
    <n v="1572152400"/>
    <n v="1572152400"/>
    <b v="0"/>
    <b v="0"/>
    <x v="3"/>
    <n v="15.302222222222222"/>
    <x v="397"/>
    <x v="3"/>
    <x v="3"/>
  </r>
  <r>
    <n v="402"/>
    <x v="400"/>
    <s v="Team-oriented static interface"/>
    <n v="7300"/>
    <n v="2946"/>
    <x v="0"/>
    <n v="40"/>
    <x v="1"/>
    <s v="USD"/>
    <n v="1325829600"/>
    <n v="1329890400"/>
    <b v="0"/>
    <b v="1"/>
    <x v="12"/>
    <n v="0.40356164383561643"/>
    <x v="398"/>
    <x v="4"/>
    <x v="12"/>
  </r>
  <r>
    <n v="403"/>
    <x v="401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x v="399"/>
    <x v="3"/>
    <x v="3"/>
  </r>
  <r>
    <n v="404"/>
    <x v="402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x v="400"/>
    <x v="3"/>
    <x v="3"/>
  </r>
  <r>
    <n v="405"/>
    <x v="403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x v="401"/>
    <x v="3"/>
    <x v="3"/>
  </r>
  <r>
    <n v="406"/>
    <x v="404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x v="402"/>
    <x v="4"/>
    <x v="4"/>
  </r>
  <r>
    <n v="407"/>
    <x v="405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x v="403"/>
    <x v="3"/>
    <x v="3"/>
  </r>
  <r>
    <n v="408"/>
    <x v="406"/>
    <s v="Cloned leadingedge utilization"/>
    <n v="9200"/>
    <n v="12129"/>
    <x v="1"/>
    <n v="154"/>
    <x v="0"/>
    <s v="CAD"/>
    <n v="1466398800"/>
    <n v="1468126800"/>
    <b v="0"/>
    <b v="0"/>
    <x v="4"/>
    <n v="1.3183695652173912"/>
    <x v="404"/>
    <x v="4"/>
    <x v="4"/>
  </r>
  <r>
    <n v="409"/>
    <x v="97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x v="405"/>
    <x v="1"/>
    <x v="1"/>
  </r>
  <r>
    <n v="410"/>
    <x v="407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x v="406"/>
    <x v="6"/>
    <x v="20"/>
  </r>
  <r>
    <n v="411"/>
    <x v="408"/>
    <s v="Down-sized maximized function"/>
    <n v="7800"/>
    <n v="8161"/>
    <x v="1"/>
    <n v="82"/>
    <x v="1"/>
    <s v="USD"/>
    <n v="1496034000"/>
    <n v="1496206800"/>
    <b v="0"/>
    <b v="0"/>
    <x v="3"/>
    <n v="1.0462820512820512"/>
    <x v="407"/>
    <x v="3"/>
    <x v="3"/>
  </r>
  <r>
    <n v="412"/>
    <x v="409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x v="408"/>
    <x v="5"/>
    <x v="13"/>
  </r>
  <r>
    <n v="413"/>
    <x v="410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x v="409"/>
    <x v="4"/>
    <x v="10"/>
  </r>
  <r>
    <n v="414"/>
    <x v="411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x v="410"/>
    <x v="0"/>
    <x v="0"/>
  </r>
  <r>
    <n v="415"/>
    <x v="412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x v="411"/>
    <x v="3"/>
    <x v="3"/>
  </r>
  <r>
    <n v="416"/>
    <x v="413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x v="412"/>
    <x v="4"/>
    <x v="4"/>
  </r>
  <r>
    <n v="417"/>
    <x v="414"/>
    <s v="Upgradable 24/7 emulation"/>
    <n v="1700"/>
    <n v="943"/>
    <x v="0"/>
    <n v="15"/>
    <x v="1"/>
    <s v="USD"/>
    <n v="1541221200"/>
    <n v="1543298400"/>
    <b v="0"/>
    <b v="0"/>
    <x v="3"/>
    <n v="0.55470588235294116"/>
    <x v="413"/>
    <x v="3"/>
    <x v="3"/>
  </r>
  <r>
    <n v="418"/>
    <x v="32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x v="414"/>
    <x v="4"/>
    <x v="4"/>
  </r>
  <r>
    <n v="419"/>
    <x v="415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x v="415"/>
    <x v="2"/>
    <x v="2"/>
  </r>
  <r>
    <n v="420"/>
    <x v="416"/>
    <s v="Cross-platform interactive synergy"/>
    <n v="5000"/>
    <n v="6423"/>
    <x v="1"/>
    <n v="94"/>
    <x v="1"/>
    <s v="USD"/>
    <n v="1498366800"/>
    <n v="1499576400"/>
    <b v="0"/>
    <b v="0"/>
    <x v="3"/>
    <n v="1.2846"/>
    <x v="416"/>
    <x v="3"/>
    <x v="3"/>
  </r>
  <r>
    <n v="421"/>
    <x v="417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x v="417"/>
    <x v="2"/>
    <x v="8"/>
  </r>
  <r>
    <n v="422"/>
    <x v="418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x v="418"/>
    <x v="3"/>
    <x v="3"/>
  </r>
  <r>
    <n v="423"/>
    <x v="419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x v="419"/>
    <x v="0"/>
    <x v="0"/>
  </r>
  <r>
    <n v="424"/>
    <x v="420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x v="420"/>
    <x v="1"/>
    <x v="7"/>
  </r>
  <r>
    <n v="425"/>
    <x v="421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x v="421"/>
    <x v="7"/>
    <x v="14"/>
  </r>
  <r>
    <n v="426"/>
    <x v="422"/>
    <s v="Virtual leadingedge framework"/>
    <n v="1800"/>
    <n v="10313"/>
    <x v="1"/>
    <n v="219"/>
    <x v="1"/>
    <s v="USD"/>
    <n v="1361944800"/>
    <n v="1362549600"/>
    <b v="0"/>
    <b v="0"/>
    <x v="3"/>
    <n v="5.7294444444444448"/>
    <x v="422"/>
    <x v="3"/>
    <x v="3"/>
  </r>
  <r>
    <n v="427"/>
    <x v="423"/>
    <s v="Managed discrete framework"/>
    <n v="174500"/>
    <n v="197018"/>
    <x v="1"/>
    <n v="2526"/>
    <x v="1"/>
    <s v="USD"/>
    <n v="1410584400"/>
    <n v="1413349200"/>
    <b v="0"/>
    <b v="1"/>
    <x v="3"/>
    <n v="1.1290429799426933"/>
    <x v="423"/>
    <x v="3"/>
    <x v="3"/>
  </r>
  <r>
    <n v="428"/>
    <x v="424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x v="424"/>
    <x v="4"/>
    <x v="10"/>
  </r>
  <r>
    <n v="429"/>
    <x v="425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x v="425"/>
    <x v="7"/>
    <x v="14"/>
  </r>
  <r>
    <n v="430"/>
    <x v="426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x v="426"/>
    <x v="3"/>
    <x v="3"/>
  </r>
  <r>
    <n v="431"/>
    <x v="427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x v="427"/>
    <x v="3"/>
    <x v="3"/>
  </r>
  <r>
    <n v="432"/>
    <x v="428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x v="428"/>
    <x v="3"/>
    <x v="3"/>
  </r>
  <r>
    <n v="433"/>
    <x v="429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x v="429"/>
    <x v="4"/>
    <x v="4"/>
  </r>
  <r>
    <n v="434"/>
    <x v="430"/>
    <s v="Cloned transitional hierarchy"/>
    <n v="5400"/>
    <n v="903"/>
    <x v="3"/>
    <n v="10"/>
    <x v="0"/>
    <s v="CAD"/>
    <n v="1480572000"/>
    <n v="1481781600"/>
    <b v="1"/>
    <b v="0"/>
    <x v="3"/>
    <n v="0.16722222222222222"/>
    <x v="430"/>
    <x v="3"/>
    <x v="3"/>
  </r>
  <r>
    <n v="435"/>
    <x v="431"/>
    <s v="Advanced discrete leverage"/>
    <n v="152400"/>
    <n v="178120"/>
    <x v="1"/>
    <n v="1713"/>
    <x v="6"/>
    <s v="EUR"/>
    <n v="1418623200"/>
    <n v="1419660000"/>
    <b v="0"/>
    <b v="1"/>
    <x v="3"/>
    <n v="1.168766404199475"/>
    <x v="431"/>
    <x v="3"/>
    <x v="3"/>
  </r>
  <r>
    <n v="436"/>
    <x v="432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x v="432"/>
    <x v="1"/>
    <x v="17"/>
  </r>
  <r>
    <n v="437"/>
    <x v="433"/>
    <s v="Centralized regional interface"/>
    <n v="8100"/>
    <n v="9969"/>
    <x v="1"/>
    <n v="192"/>
    <x v="1"/>
    <s v="USD"/>
    <n v="1442120400"/>
    <n v="1442379600"/>
    <b v="0"/>
    <b v="1"/>
    <x v="10"/>
    <n v="1.2307407407407407"/>
    <x v="433"/>
    <x v="4"/>
    <x v="10"/>
  </r>
  <r>
    <n v="438"/>
    <x v="434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x v="434"/>
    <x v="3"/>
    <x v="3"/>
  </r>
  <r>
    <n v="439"/>
    <x v="435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x v="435"/>
    <x v="4"/>
    <x v="22"/>
  </r>
  <r>
    <n v="440"/>
    <x v="436"/>
    <s v="Networked optimal adapter"/>
    <n v="102500"/>
    <n v="165954"/>
    <x v="1"/>
    <n v="3131"/>
    <x v="1"/>
    <s v="USD"/>
    <n v="1498798800"/>
    <n v="1499662800"/>
    <b v="0"/>
    <b v="0"/>
    <x v="19"/>
    <n v="1.6190634146341463"/>
    <x v="436"/>
    <x v="4"/>
    <x v="19"/>
  </r>
  <r>
    <n v="441"/>
    <x v="437"/>
    <s v="Automated optimal function"/>
    <n v="7000"/>
    <n v="1744"/>
    <x v="0"/>
    <n v="32"/>
    <x v="1"/>
    <s v="USD"/>
    <n v="1335416400"/>
    <n v="1337835600"/>
    <b v="0"/>
    <b v="0"/>
    <x v="8"/>
    <n v="0.24914285714285714"/>
    <x v="437"/>
    <x v="2"/>
    <x v="8"/>
  </r>
  <r>
    <n v="442"/>
    <x v="438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x v="438"/>
    <x v="3"/>
    <x v="3"/>
  </r>
  <r>
    <n v="443"/>
    <x v="439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x v="439"/>
    <x v="3"/>
    <x v="3"/>
  </r>
  <r>
    <n v="444"/>
    <x v="347"/>
    <s v="Versatile global attitude"/>
    <n v="6200"/>
    <n v="10938"/>
    <x v="1"/>
    <n v="296"/>
    <x v="1"/>
    <s v="USD"/>
    <n v="1311483600"/>
    <n v="1311656400"/>
    <b v="0"/>
    <b v="1"/>
    <x v="7"/>
    <n v="1.7641935483870967"/>
    <x v="440"/>
    <x v="1"/>
    <x v="7"/>
  </r>
  <r>
    <n v="445"/>
    <x v="440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x v="441"/>
    <x v="3"/>
    <x v="3"/>
  </r>
  <r>
    <n v="446"/>
    <x v="441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x v="442"/>
    <x v="2"/>
    <x v="8"/>
  </r>
  <r>
    <n v="447"/>
    <x v="442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x v="443"/>
    <x v="4"/>
    <x v="19"/>
  </r>
  <r>
    <n v="448"/>
    <x v="443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x v="444"/>
    <x v="6"/>
    <x v="11"/>
  </r>
  <r>
    <n v="449"/>
    <x v="444"/>
    <s v="Public-key coherent ability"/>
    <n v="900"/>
    <n v="8703"/>
    <x v="1"/>
    <n v="86"/>
    <x v="3"/>
    <s v="DKK"/>
    <n v="1551852000"/>
    <n v="1553317200"/>
    <b v="0"/>
    <b v="0"/>
    <x v="11"/>
    <n v="9.67"/>
    <x v="445"/>
    <x v="6"/>
    <x v="11"/>
  </r>
  <r>
    <n v="450"/>
    <x v="445"/>
    <s v="Up-sized composite success"/>
    <n v="100"/>
    <n v="4"/>
    <x v="0"/>
    <n v="1"/>
    <x v="0"/>
    <s v="CAD"/>
    <n v="1540098000"/>
    <n v="1542088800"/>
    <b v="0"/>
    <b v="0"/>
    <x v="10"/>
    <n v="0.04"/>
    <x v="446"/>
    <x v="4"/>
    <x v="10"/>
  </r>
  <r>
    <n v="451"/>
    <x v="446"/>
    <s v="Innovative exuding matrix"/>
    <n v="148400"/>
    <n v="182302"/>
    <x v="1"/>
    <n v="6286"/>
    <x v="1"/>
    <s v="USD"/>
    <n v="1500440400"/>
    <n v="1503118800"/>
    <b v="0"/>
    <b v="0"/>
    <x v="1"/>
    <n v="1.2284501347708894"/>
    <x v="447"/>
    <x v="1"/>
    <x v="1"/>
  </r>
  <r>
    <n v="452"/>
    <x v="447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x v="448"/>
    <x v="4"/>
    <x v="6"/>
  </r>
  <r>
    <n v="453"/>
    <x v="448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x v="449"/>
    <x v="4"/>
    <x v="22"/>
  </r>
  <r>
    <n v="454"/>
    <x v="449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x v="450"/>
    <x v="4"/>
    <x v="6"/>
  </r>
  <r>
    <n v="455"/>
    <x v="450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x v="451"/>
    <x v="3"/>
    <x v="3"/>
  </r>
  <r>
    <n v="456"/>
    <x v="451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x v="452"/>
    <x v="1"/>
    <x v="7"/>
  </r>
  <r>
    <n v="457"/>
    <x v="452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x v="453"/>
    <x v="3"/>
    <x v="3"/>
  </r>
  <r>
    <n v="458"/>
    <x v="453"/>
    <s v="Pre-emptive neutral portal"/>
    <n v="33800"/>
    <n v="118706"/>
    <x v="1"/>
    <n v="2120"/>
    <x v="1"/>
    <s v="USD"/>
    <n v="1269752400"/>
    <n v="1273554000"/>
    <b v="0"/>
    <b v="0"/>
    <x v="3"/>
    <n v="3.5120118343195266"/>
    <x v="454"/>
    <x v="3"/>
    <x v="3"/>
  </r>
  <r>
    <n v="459"/>
    <x v="454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x v="455"/>
    <x v="4"/>
    <x v="4"/>
  </r>
  <r>
    <n v="460"/>
    <x v="455"/>
    <s v="Business-focused static ability"/>
    <n v="2400"/>
    <n v="4119"/>
    <x v="1"/>
    <n v="50"/>
    <x v="1"/>
    <s v="USD"/>
    <n v="1281330000"/>
    <n v="1281589200"/>
    <b v="0"/>
    <b v="0"/>
    <x v="3"/>
    <n v="1.7162500000000001"/>
    <x v="456"/>
    <x v="3"/>
    <x v="3"/>
  </r>
  <r>
    <n v="461"/>
    <x v="456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x v="457"/>
    <x v="4"/>
    <x v="6"/>
  </r>
  <r>
    <n v="462"/>
    <x v="457"/>
    <s v="Total multimedia website"/>
    <n v="188800"/>
    <n v="57734"/>
    <x v="0"/>
    <n v="535"/>
    <x v="1"/>
    <s v="USD"/>
    <n v="1359525600"/>
    <n v="1362808800"/>
    <b v="0"/>
    <b v="0"/>
    <x v="20"/>
    <n v="0.30579449152542371"/>
    <x v="458"/>
    <x v="6"/>
    <x v="20"/>
  </r>
  <r>
    <n v="463"/>
    <x v="458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x v="459"/>
    <x v="4"/>
    <x v="10"/>
  </r>
  <r>
    <n v="464"/>
    <x v="459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x v="460"/>
    <x v="3"/>
    <x v="3"/>
  </r>
  <r>
    <n v="465"/>
    <x v="460"/>
    <s v="Up-sized responsive protocol"/>
    <n v="4700"/>
    <n v="8829"/>
    <x v="1"/>
    <n v="80"/>
    <x v="1"/>
    <s v="USD"/>
    <n v="1517032800"/>
    <n v="1517810400"/>
    <b v="0"/>
    <b v="0"/>
    <x v="18"/>
    <n v="1.8785106382978722"/>
    <x v="461"/>
    <x v="5"/>
    <x v="18"/>
  </r>
  <r>
    <n v="466"/>
    <x v="461"/>
    <s v="Pre-emptive transitional frame"/>
    <n v="1200"/>
    <n v="3984"/>
    <x v="1"/>
    <n v="42"/>
    <x v="1"/>
    <s v="USD"/>
    <n v="1368594000"/>
    <n v="1370581200"/>
    <b v="0"/>
    <b v="1"/>
    <x v="8"/>
    <n v="3.32"/>
    <x v="462"/>
    <x v="2"/>
    <x v="8"/>
  </r>
  <r>
    <n v="467"/>
    <x v="462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x v="463"/>
    <x v="2"/>
    <x v="2"/>
  </r>
  <r>
    <n v="468"/>
    <x v="463"/>
    <s v="Streamlined neutral analyzer"/>
    <n v="4000"/>
    <n v="1620"/>
    <x v="0"/>
    <n v="16"/>
    <x v="1"/>
    <s v="USD"/>
    <n v="1555218000"/>
    <n v="1556600400"/>
    <b v="0"/>
    <b v="0"/>
    <x v="3"/>
    <n v="0.40500000000000003"/>
    <x v="464"/>
    <x v="3"/>
    <x v="3"/>
  </r>
  <r>
    <n v="469"/>
    <x v="464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x v="465"/>
    <x v="4"/>
    <x v="6"/>
  </r>
  <r>
    <n v="470"/>
    <x v="465"/>
    <s v="Extended dedicated archive"/>
    <n v="3600"/>
    <n v="10289"/>
    <x v="1"/>
    <n v="381"/>
    <x v="1"/>
    <s v="USD"/>
    <n v="1481522400"/>
    <n v="1482127200"/>
    <b v="0"/>
    <b v="0"/>
    <x v="8"/>
    <n v="2.8580555555555556"/>
    <x v="466"/>
    <x v="2"/>
    <x v="8"/>
  </r>
  <r>
    <n v="471"/>
    <x v="197"/>
    <s v="Configurable static help-desk"/>
    <n v="3100"/>
    <n v="9889"/>
    <x v="1"/>
    <n v="194"/>
    <x v="4"/>
    <s v="GBP"/>
    <n v="1335934800"/>
    <n v="1335934800"/>
    <b v="0"/>
    <b v="1"/>
    <x v="0"/>
    <n v="3.19"/>
    <x v="467"/>
    <x v="0"/>
    <x v="0"/>
  </r>
  <r>
    <n v="472"/>
    <x v="466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x v="468"/>
    <x v="1"/>
    <x v="1"/>
  </r>
  <r>
    <n v="473"/>
    <x v="467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x v="469"/>
    <x v="1"/>
    <x v="5"/>
  </r>
  <r>
    <n v="474"/>
    <x v="468"/>
    <s v="Enhanced neutral ability"/>
    <n v="4000"/>
    <n v="14606"/>
    <x v="1"/>
    <n v="142"/>
    <x v="1"/>
    <s v="USD"/>
    <n v="1418709600"/>
    <n v="1418796000"/>
    <b v="0"/>
    <b v="0"/>
    <x v="19"/>
    <n v="3.6515"/>
    <x v="470"/>
    <x v="4"/>
    <x v="19"/>
  </r>
  <r>
    <n v="475"/>
    <x v="469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x v="471"/>
    <x v="5"/>
    <x v="18"/>
  </r>
  <r>
    <n v="476"/>
    <x v="470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x v="472"/>
    <x v="5"/>
    <x v="13"/>
  </r>
  <r>
    <n v="477"/>
    <x v="471"/>
    <s v="Organic object-oriented core"/>
    <n v="8500"/>
    <n v="4613"/>
    <x v="0"/>
    <n v="113"/>
    <x v="1"/>
    <s v="USD"/>
    <n v="1309064400"/>
    <n v="1311397200"/>
    <b v="0"/>
    <b v="0"/>
    <x v="22"/>
    <n v="0.54270588235294115"/>
    <x v="473"/>
    <x v="4"/>
    <x v="22"/>
  </r>
  <r>
    <n v="478"/>
    <x v="472"/>
    <s v="Balanced impactful circuit"/>
    <n v="68800"/>
    <n v="162603"/>
    <x v="1"/>
    <n v="2756"/>
    <x v="1"/>
    <s v="USD"/>
    <n v="1425877200"/>
    <n v="1426914000"/>
    <b v="0"/>
    <b v="0"/>
    <x v="8"/>
    <n v="2.3634156976744185"/>
    <x v="474"/>
    <x v="2"/>
    <x v="8"/>
  </r>
  <r>
    <n v="479"/>
    <x v="473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x v="475"/>
    <x v="0"/>
    <x v="0"/>
  </r>
  <r>
    <n v="480"/>
    <x v="474"/>
    <s v="Balanced bifurcated leverage"/>
    <n v="8600"/>
    <n v="8656"/>
    <x v="1"/>
    <n v="87"/>
    <x v="1"/>
    <s v="USD"/>
    <n v="1268287200"/>
    <n v="1269061200"/>
    <b v="0"/>
    <b v="1"/>
    <x v="14"/>
    <n v="1.0065116279069768"/>
    <x v="476"/>
    <x v="7"/>
    <x v="14"/>
  </r>
  <r>
    <n v="481"/>
    <x v="475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x v="477"/>
    <x v="3"/>
    <x v="3"/>
  </r>
  <r>
    <n v="482"/>
    <x v="476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x v="478"/>
    <x v="5"/>
    <x v="13"/>
  </r>
  <r>
    <n v="483"/>
    <x v="477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x v="479"/>
    <x v="3"/>
    <x v="3"/>
  </r>
  <r>
    <n v="484"/>
    <x v="478"/>
    <s v="Synergistic cohesive adapter"/>
    <n v="29600"/>
    <n v="77021"/>
    <x v="1"/>
    <n v="1572"/>
    <x v="4"/>
    <s v="GBP"/>
    <n v="1407128400"/>
    <n v="1411362000"/>
    <b v="0"/>
    <b v="1"/>
    <x v="0"/>
    <n v="2.6020608108108108"/>
    <x v="480"/>
    <x v="0"/>
    <x v="0"/>
  </r>
  <r>
    <n v="485"/>
    <x v="479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x v="481"/>
    <x v="3"/>
    <x v="3"/>
  </r>
  <r>
    <n v="486"/>
    <x v="480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x v="482"/>
    <x v="5"/>
    <x v="18"/>
  </r>
  <r>
    <n v="487"/>
    <x v="481"/>
    <s v="Monitored 24/7 time-frame"/>
    <n v="110300"/>
    <n v="197024"/>
    <x v="1"/>
    <n v="2346"/>
    <x v="1"/>
    <s v="USD"/>
    <n v="1492664400"/>
    <n v="1495515600"/>
    <b v="0"/>
    <b v="0"/>
    <x v="3"/>
    <n v="1.7862556663644606"/>
    <x v="483"/>
    <x v="3"/>
    <x v="3"/>
  </r>
  <r>
    <n v="488"/>
    <x v="482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x v="484"/>
    <x v="3"/>
    <x v="3"/>
  </r>
  <r>
    <n v="489"/>
    <x v="483"/>
    <s v="Down-sized mobile time-frame"/>
    <n v="9200"/>
    <n v="9339"/>
    <x v="1"/>
    <n v="85"/>
    <x v="6"/>
    <s v="EUR"/>
    <n v="1281934800"/>
    <n v="1282366800"/>
    <b v="0"/>
    <b v="0"/>
    <x v="8"/>
    <n v="1.015108695652174"/>
    <x v="485"/>
    <x v="2"/>
    <x v="8"/>
  </r>
  <r>
    <n v="490"/>
    <x v="484"/>
    <s v="Innovative disintermediate encryption"/>
    <n v="2400"/>
    <n v="4596"/>
    <x v="1"/>
    <n v="144"/>
    <x v="1"/>
    <s v="USD"/>
    <n v="1573970400"/>
    <n v="1574575200"/>
    <b v="0"/>
    <b v="0"/>
    <x v="23"/>
    <n v="1.915"/>
    <x v="486"/>
    <x v="8"/>
    <x v="23"/>
  </r>
  <r>
    <n v="491"/>
    <x v="485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x v="487"/>
    <x v="0"/>
    <x v="0"/>
  </r>
  <r>
    <n v="492"/>
    <x v="486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x v="488"/>
    <x v="4"/>
    <x v="12"/>
  </r>
  <r>
    <n v="493"/>
    <x v="487"/>
    <s v="Seamless background framework"/>
    <n v="900"/>
    <n v="6514"/>
    <x v="1"/>
    <n v="64"/>
    <x v="1"/>
    <s v="USD"/>
    <n v="1561784400"/>
    <n v="1562907600"/>
    <b v="0"/>
    <b v="0"/>
    <x v="14"/>
    <n v="7.2377777777777776"/>
    <x v="489"/>
    <x v="7"/>
    <x v="14"/>
  </r>
  <r>
    <n v="494"/>
    <x v="488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x v="490"/>
    <x v="2"/>
    <x v="8"/>
  </r>
  <r>
    <n v="495"/>
    <x v="489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x v="491"/>
    <x v="3"/>
    <x v="3"/>
  </r>
  <r>
    <n v="496"/>
    <x v="490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x v="492"/>
    <x v="4"/>
    <x v="10"/>
  </r>
  <r>
    <n v="497"/>
    <x v="491"/>
    <s v="Intuitive actuating benchmark"/>
    <n v="9800"/>
    <n v="3349"/>
    <x v="0"/>
    <n v="120"/>
    <x v="1"/>
    <s v="USD"/>
    <n v="1482213600"/>
    <n v="1482213600"/>
    <b v="0"/>
    <b v="1"/>
    <x v="8"/>
    <n v="0.34173469387755101"/>
    <x v="493"/>
    <x v="2"/>
    <x v="8"/>
  </r>
  <r>
    <n v="498"/>
    <x v="492"/>
    <s v="Devolved background project"/>
    <n v="193400"/>
    <n v="46317"/>
    <x v="0"/>
    <n v="579"/>
    <x v="3"/>
    <s v="DKK"/>
    <n v="1420092000"/>
    <n v="1420264800"/>
    <b v="0"/>
    <b v="0"/>
    <x v="2"/>
    <n v="0.239488107549121"/>
    <x v="494"/>
    <x v="2"/>
    <x v="2"/>
  </r>
  <r>
    <n v="499"/>
    <x v="493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x v="495"/>
    <x v="4"/>
    <x v="4"/>
  </r>
  <r>
    <n v="500"/>
    <x v="494"/>
    <s v="Team-oriented clear-thinking matrix"/>
    <n v="100"/>
    <n v="0"/>
    <x v="0"/>
    <n v="0"/>
    <x v="1"/>
    <s v="USD"/>
    <n v="1367384400"/>
    <n v="1369803600"/>
    <b v="0"/>
    <b v="1"/>
    <x v="3"/>
    <n v="0"/>
    <x v="0"/>
    <x v="3"/>
    <x v="3"/>
  </r>
  <r>
    <n v="501"/>
    <x v="495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x v="496"/>
    <x v="4"/>
    <x v="4"/>
  </r>
  <r>
    <n v="502"/>
    <x v="212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x v="497"/>
    <x v="6"/>
    <x v="11"/>
  </r>
  <r>
    <n v="503"/>
    <x v="496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x v="498"/>
    <x v="4"/>
    <x v="6"/>
  </r>
  <r>
    <n v="504"/>
    <x v="497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x v="499"/>
    <x v="1"/>
    <x v="1"/>
  </r>
  <r>
    <n v="505"/>
    <x v="498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x v="500"/>
    <x v="5"/>
    <x v="15"/>
  </r>
  <r>
    <n v="506"/>
    <x v="499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x v="501"/>
    <x v="3"/>
    <x v="3"/>
  </r>
  <r>
    <n v="507"/>
    <x v="500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x v="502"/>
    <x v="2"/>
    <x v="2"/>
  </r>
  <r>
    <n v="508"/>
    <x v="501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x v="503"/>
    <x v="3"/>
    <x v="3"/>
  </r>
  <r>
    <n v="509"/>
    <x v="173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x v="504"/>
    <x v="3"/>
    <x v="3"/>
  </r>
  <r>
    <n v="510"/>
    <x v="502"/>
    <s v="Re-engineered mobile task-force"/>
    <n v="7800"/>
    <n v="9289"/>
    <x v="1"/>
    <n v="131"/>
    <x v="2"/>
    <s v="AUD"/>
    <n v="1527742800"/>
    <n v="1529816400"/>
    <b v="0"/>
    <b v="0"/>
    <x v="6"/>
    <n v="1.1908974358974358"/>
    <x v="505"/>
    <x v="4"/>
    <x v="6"/>
  </r>
  <r>
    <n v="511"/>
    <x v="503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x v="506"/>
    <x v="3"/>
    <x v="3"/>
  </r>
  <r>
    <n v="512"/>
    <x v="504"/>
    <s v="Organized explicit core"/>
    <n v="9100"/>
    <n v="12678"/>
    <x v="1"/>
    <n v="239"/>
    <x v="1"/>
    <s v="USD"/>
    <n v="1404536400"/>
    <n v="1404622800"/>
    <b v="0"/>
    <b v="1"/>
    <x v="11"/>
    <n v="1.3931868131868133"/>
    <x v="507"/>
    <x v="6"/>
    <x v="11"/>
  </r>
  <r>
    <n v="513"/>
    <x v="505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x v="508"/>
    <x v="4"/>
    <x v="19"/>
  </r>
  <r>
    <n v="514"/>
    <x v="506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x v="509"/>
    <x v="1"/>
    <x v="1"/>
  </r>
  <r>
    <n v="515"/>
    <x v="507"/>
    <s v="Phased 24hour flexibility"/>
    <n v="8600"/>
    <n v="4797"/>
    <x v="0"/>
    <n v="133"/>
    <x v="0"/>
    <s v="CAD"/>
    <n v="1324620000"/>
    <n v="1324792800"/>
    <b v="0"/>
    <b v="1"/>
    <x v="3"/>
    <n v="0.55779069767441858"/>
    <x v="510"/>
    <x v="3"/>
    <x v="3"/>
  </r>
  <r>
    <n v="516"/>
    <x v="508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x v="511"/>
    <x v="5"/>
    <x v="9"/>
  </r>
  <r>
    <n v="517"/>
    <x v="509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x v="512"/>
    <x v="0"/>
    <x v="0"/>
  </r>
  <r>
    <n v="518"/>
    <x v="510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x v="513"/>
    <x v="4"/>
    <x v="10"/>
  </r>
  <r>
    <n v="519"/>
    <x v="511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x v="514"/>
    <x v="1"/>
    <x v="1"/>
  </r>
  <r>
    <n v="520"/>
    <x v="512"/>
    <s v="Organic radical collaboration"/>
    <n v="800"/>
    <n v="3406"/>
    <x v="1"/>
    <n v="32"/>
    <x v="1"/>
    <s v="USD"/>
    <n v="1555650000"/>
    <n v="1555909200"/>
    <b v="0"/>
    <b v="0"/>
    <x v="3"/>
    <n v="4.2575000000000003"/>
    <x v="515"/>
    <x v="3"/>
    <x v="3"/>
  </r>
  <r>
    <n v="521"/>
    <x v="513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x v="516"/>
    <x v="4"/>
    <x v="6"/>
  </r>
  <r>
    <n v="522"/>
    <x v="514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x v="517"/>
    <x v="4"/>
    <x v="12"/>
  </r>
  <r>
    <n v="523"/>
    <x v="515"/>
    <s v="Triple-buffered holistic ability"/>
    <n v="900"/>
    <n v="6303"/>
    <x v="1"/>
    <n v="89"/>
    <x v="1"/>
    <s v="USD"/>
    <n v="1267682400"/>
    <n v="1268114400"/>
    <b v="0"/>
    <b v="0"/>
    <x v="12"/>
    <n v="7.003333333333333"/>
    <x v="518"/>
    <x v="4"/>
    <x v="12"/>
  </r>
  <r>
    <n v="524"/>
    <x v="516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x v="519"/>
    <x v="3"/>
    <x v="3"/>
  </r>
  <r>
    <n v="525"/>
    <x v="517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x v="520"/>
    <x v="2"/>
    <x v="8"/>
  </r>
  <r>
    <n v="526"/>
    <x v="518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x v="521"/>
    <x v="3"/>
    <x v="3"/>
  </r>
  <r>
    <n v="527"/>
    <x v="519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x v="522"/>
    <x v="4"/>
    <x v="10"/>
  </r>
  <r>
    <n v="528"/>
    <x v="520"/>
    <s v="Focused leadingedge matrix"/>
    <n v="9000"/>
    <n v="7227"/>
    <x v="0"/>
    <n v="80"/>
    <x v="4"/>
    <s v="GBP"/>
    <n v="1385186400"/>
    <n v="1389074400"/>
    <b v="0"/>
    <b v="0"/>
    <x v="7"/>
    <n v="0.80300000000000005"/>
    <x v="523"/>
    <x v="1"/>
    <x v="7"/>
  </r>
  <r>
    <n v="529"/>
    <x v="521"/>
    <s v="Seamless logistical encryption"/>
    <n v="5100"/>
    <n v="574"/>
    <x v="0"/>
    <n v="9"/>
    <x v="1"/>
    <s v="USD"/>
    <n v="1399698000"/>
    <n v="1402117200"/>
    <b v="0"/>
    <b v="0"/>
    <x v="11"/>
    <n v="0.11254901960784314"/>
    <x v="524"/>
    <x v="6"/>
    <x v="11"/>
  </r>
  <r>
    <n v="530"/>
    <x v="522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x v="525"/>
    <x v="5"/>
    <x v="13"/>
  </r>
  <r>
    <n v="531"/>
    <x v="523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x v="526"/>
    <x v="6"/>
    <x v="11"/>
  </r>
  <r>
    <n v="532"/>
    <x v="524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x v="527"/>
    <x v="3"/>
    <x v="3"/>
  </r>
  <r>
    <n v="533"/>
    <x v="525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x v="528"/>
    <x v="1"/>
    <x v="7"/>
  </r>
  <r>
    <n v="534"/>
    <x v="526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x v="529"/>
    <x v="4"/>
    <x v="6"/>
  </r>
  <r>
    <n v="535"/>
    <x v="527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x v="530"/>
    <x v="3"/>
    <x v="3"/>
  </r>
  <r>
    <n v="536"/>
    <x v="528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x v="531"/>
    <x v="5"/>
    <x v="13"/>
  </r>
  <r>
    <n v="537"/>
    <x v="529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x v="532"/>
    <x v="4"/>
    <x v="4"/>
  </r>
  <r>
    <n v="538"/>
    <x v="530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x v="533"/>
    <x v="6"/>
    <x v="20"/>
  </r>
  <r>
    <n v="539"/>
    <x v="531"/>
    <s v="Assimilated exuding toolset"/>
    <n v="9800"/>
    <n v="7120"/>
    <x v="0"/>
    <n v="77"/>
    <x v="1"/>
    <s v="USD"/>
    <n v="1561957200"/>
    <n v="1562475600"/>
    <b v="0"/>
    <b v="1"/>
    <x v="0"/>
    <n v="0.72653061224489801"/>
    <x v="534"/>
    <x v="0"/>
    <x v="0"/>
  </r>
  <r>
    <n v="540"/>
    <x v="532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x v="535"/>
    <x v="7"/>
    <x v="14"/>
  </r>
  <r>
    <n v="541"/>
    <x v="533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x v="536"/>
    <x v="6"/>
    <x v="20"/>
  </r>
  <r>
    <n v="542"/>
    <x v="534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x v="537"/>
    <x v="1"/>
    <x v="7"/>
  </r>
  <r>
    <n v="543"/>
    <x v="535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x v="538"/>
    <x v="6"/>
    <x v="11"/>
  </r>
  <r>
    <n v="544"/>
    <x v="536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x v="539"/>
    <x v="1"/>
    <x v="1"/>
  </r>
  <r>
    <n v="545"/>
    <x v="537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x v="540"/>
    <x v="3"/>
    <x v="3"/>
  </r>
  <r>
    <n v="546"/>
    <x v="538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x v="541"/>
    <x v="3"/>
    <x v="3"/>
  </r>
  <r>
    <n v="547"/>
    <x v="539"/>
    <s v="Focused solution-oriented matrix"/>
    <n v="1300"/>
    <n v="12597"/>
    <x v="1"/>
    <n v="156"/>
    <x v="1"/>
    <s v="USD"/>
    <n v="1422165600"/>
    <n v="1423202400"/>
    <b v="0"/>
    <b v="0"/>
    <x v="6"/>
    <n v="9.69"/>
    <x v="542"/>
    <x v="4"/>
    <x v="6"/>
  </r>
  <r>
    <n v="548"/>
    <x v="540"/>
    <s v="Monitored discrete toolset"/>
    <n v="66100"/>
    <n v="179074"/>
    <x v="1"/>
    <n v="2985"/>
    <x v="1"/>
    <s v="USD"/>
    <n v="1459486800"/>
    <n v="1460610000"/>
    <b v="0"/>
    <b v="0"/>
    <x v="3"/>
    <n v="2.7091376701966716"/>
    <x v="543"/>
    <x v="3"/>
    <x v="3"/>
  </r>
  <r>
    <n v="549"/>
    <x v="541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x v="544"/>
    <x v="2"/>
    <x v="8"/>
  </r>
  <r>
    <n v="550"/>
    <x v="542"/>
    <s v="De-engineered disintermediate encoding"/>
    <n v="100"/>
    <n v="4"/>
    <x v="3"/>
    <n v="1"/>
    <x v="5"/>
    <s v="CHF"/>
    <n v="1330495200"/>
    <n v="1332306000"/>
    <b v="0"/>
    <b v="0"/>
    <x v="7"/>
    <n v="0.04"/>
    <x v="446"/>
    <x v="1"/>
    <x v="7"/>
  </r>
  <r>
    <n v="551"/>
    <x v="543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x v="545"/>
    <x v="2"/>
    <x v="2"/>
  </r>
  <r>
    <n v="552"/>
    <x v="544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x v="546"/>
    <x v="3"/>
    <x v="3"/>
  </r>
  <r>
    <n v="553"/>
    <x v="545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x v="547"/>
    <x v="1"/>
    <x v="1"/>
  </r>
  <r>
    <n v="554"/>
    <x v="546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x v="548"/>
    <x v="1"/>
    <x v="7"/>
  </r>
  <r>
    <n v="555"/>
    <x v="547"/>
    <s v="Organic maximized database"/>
    <n v="6300"/>
    <n v="14089"/>
    <x v="1"/>
    <n v="135"/>
    <x v="3"/>
    <s v="DKK"/>
    <n v="1396414800"/>
    <n v="1399093200"/>
    <b v="0"/>
    <b v="0"/>
    <x v="1"/>
    <n v="2.2363492063492063"/>
    <x v="549"/>
    <x v="1"/>
    <x v="1"/>
  </r>
  <r>
    <n v="556"/>
    <x v="195"/>
    <s v="Grass-roots 24/7 attitude"/>
    <n v="5200"/>
    <n v="12467"/>
    <x v="1"/>
    <n v="122"/>
    <x v="1"/>
    <s v="USD"/>
    <n v="1315285200"/>
    <n v="1315890000"/>
    <b v="0"/>
    <b v="1"/>
    <x v="18"/>
    <n v="2.3975"/>
    <x v="550"/>
    <x v="5"/>
    <x v="18"/>
  </r>
  <r>
    <n v="557"/>
    <x v="548"/>
    <s v="Team-oriented global strategy"/>
    <n v="6000"/>
    <n v="11960"/>
    <x v="1"/>
    <n v="221"/>
    <x v="1"/>
    <s v="USD"/>
    <n v="1443762000"/>
    <n v="1444021200"/>
    <b v="0"/>
    <b v="1"/>
    <x v="22"/>
    <n v="1.9933333333333334"/>
    <x v="551"/>
    <x v="4"/>
    <x v="22"/>
  </r>
  <r>
    <n v="558"/>
    <x v="549"/>
    <s v="Enhanced client-driven capacity"/>
    <n v="5800"/>
    <n v="7966"/>
    <x v="1"/>
    <n v="126"/>
    <x v="1"/>
    <s v="USD"/>
    <n v="1456293600"/>
    <n v="1460005200"/>
    <b v="0"/>
    <b v="0"/>
    <x v="3"/>
    <n v="1.373448275862069"/>
    <x v="552"/>
    <x v="3"/>
    <x v="3"/>
  </r>
  <r>
    <n v="559"/>
    <x v="550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x v="553"/>
    <x v="3"/>
    <x v="3"/>
  </r>
  <r>
    <n v="560"/>
    <x v="551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x v="554"/>
    <x v="4"/>
    <x v="10"/>
  </r>
  <r>
    <n v="561"/>
    <x v="552"/>
    <s v="Down-sized logistical adapter"/>
    <n v="3000"/>
    <n v="11091"/>
    <x v="1"/>
    <n v="198"/>
    <x v="5"/>
    <s v="CHF"/>
    <n v="1318827600"/>
    <n v="1319000400"/>
    <b v="0"/>
    <b v="0"/>
    <x v="3"/>
    <n v="3.6970000000000001"/>
    <x v="555"/>
    <x v="3"/>
    <x v="3"/>
  </r>
  <r>
    <n v="562"/>
    <x v="553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x v="556"/>
    <x v="1"/>
    <x v="1"/>
  </r>
  <r>
    <n v="563"/>
    <x v="554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x v="557"/>
    <x v="4"/>
    <x v="4"/>
  </r>
  <r>
    <n v="564"/>
    <x v="555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x v="558"/>
    <x v="3"/>
    <x v="3"/>
  </r>
  <r>
    <n v="565"/>
    <x v="556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x v="559"/>
    <x v="3"/>
    <x v="3"/>
  </r>
  <r>
    <n v="566"/>
    <x v="557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x v="560"/>
    <x v="1"/>
    <x v="5"/>
  </r>
  <r>
    <n v="567"/>
    <x v="558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x v="561"/>
    <x v="1"/>
    <x v="1"/>
  </r>
  <r>
    <n v="568"/>
    <x v="559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x v="562"/>
    <x v="3"/>
    <x v="3"/>
  </r>
  <r>
    <n v="569"/>
    <x v="560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x v="563"/>
    <x v="4"/>
    <x v="10"/>
  </r>
  <r>
    <n v="570"/>
    <x v="561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x v="564"/>
    <x v="1"/>
    <x v="1"/>
  </r>
  <r>
    <n v="571"/>
    <x v="562"/>
    <s v="Monitored grid-enabled model"/>
    <n v="3500"/>
    <n v="3295"/>
    <x v="0"/>
    <n v="35"/>
    <x v="6"/>
    <s v="EUR"/>
    <n v="1434690000"/>
    <n v="1438750800"/>
    <b v="0"/>
    <b v="0"/>
    <x v="12"/>
    <n v="0.94142857142857139"/>
    <x v="565"/>
    <x v="4"/>
    <x v="12"/>
  </r>
  <r>
    <n v="572"/>
    <x v="563"/>
    <s v="Assimilated actuating policy"/>
    <n v="9000"/>
    <n v="4896"/>
    <x v="3"/>
    <n v="94"/>
    <x v="1"/>
    <s v="USD"/>
    <n v="1443416400"/>
    <n v="1444798800"/>
    <b v="0"/>
    <b v="1"/>
    <x v="1"/>
    <n v="0.54400000000000004"/>
    <x v="566"/>
    <x v="1"/>
    <x v="1"/>
  </r>
  <r>
    <n v="573"/>
    <x v="564"/>
    <s v="Total incremental productivity"/>
    <n v="6700"/>
    <n v="7496"/>
    <x v="1"/>
    <n v="300"/>
    <x v="1"/>
    <s v="USD"/>
    <n v="1399006800"/>
    <n v="1399179600"/>
    <b v="0"/>
    <b v="0"/>
    <x v="23"/>
    <n v="1.1188059701492536"/>
    <x v="567"/>
    <x v="8"/>
    <x v="23"/>
  </r>
  <r>
    <n v="574"/>
    <x v="565"/>
    <s v="Adaptive local task-force"/>
    <n v="2700"/>
    <n v="9967"/>
    <x v="1"/>
    <n v="144"/>
    <x v="1"/>
    <s v="USD"/>
    <n v="1575698400"/>
    <n v="1576562400"/>
    <b v="0"/>
    <b v="1"/>
    <x v="0"/>
    <n v="3.6914814814814814"/>
    <x v="568"/>
    <x v="0"/>
    <x v="0"/>
  </r>
  <r>
    <n v="575"/>
    <x v="566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x v="569"/>
    <x v="3"/>
    <x v="3"/>
  </r>
  <r>
    <n v="576"/>
    <x v="567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x v="570"/>
    <x v="3"/>
    <x v="3"/>
  </r>
  <r>
    <n v="577"/>
    <x v="568"/>
    <s v="Adaptive 24hour projection"/>
    <n v="8200"/>
    <n v="1546"/>
    <x v="3"/>
    <n v="37"/>
    <x v="1"/>
    <s v="USD"/>
    <n v="1299823200"/>
    <n v="1302066000"/>
    <b v="0"/>
    <b v="0"/>
    <x v="17"/>
    <n v="0.18853658536585366"/>
    <x v="571"/>
    <x v="1"/>
    <x v="17"/>
  </r>
  <r>
    <n v="578"/>
    <x v="569"/>
    <s v="Sharable radical toolset"/>
    <n v="96500"/>
    <n v="16168"/>
    <x v="0"/>
    <n v="245"/>
    <x v="1"/>
    <s v="USD"/>
    <n v="1322719200"/>
    <n v="1322978400"/>
    <b v="0"/>
    <b v="0"/>
    <x v="22"/>
    <n v="0.1675440414507772"/>
    <x v="572"/>
    <x v="4"/>
    <x v="22"/>
  </r>
  <r>
    <n v="579"/>
    <x v="570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x v="573"/>
    <x v="1"/>
    <x v="17"/>
  </r>
  <r>
    <n v="580"/>
    <x v="251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x v="574"/>
    <x v="3"/>
    <x v="3"/>
  </r>
  <r>
    <n v="581"/>
    <x v="571"/>
    <s v="Sharable mobile knowledgebase"/>
    <n v="6000"/>
    <n v="3841"/>
    <x v="0"/>
    <n v="71"/>
    <x v="1"/>
    <s v="USD"/>
    <n v="1304053200"/>
    <n v="1305349200"/>
    <b v="0"/>
    <b v="0"/>
    <x v="2"/>
    <n v="0.64016666666666666"/>
    <x v="575"/>
    <x v="2"/>
    <x v="2"/>
  </r>
  <r>
    <n v="582"/>
    <x v="572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x v="576"/>
    <x v="6"/>
    <x v="11"/>
  </r>
  <r>
    <n v="583"/>
    <x v="573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x v="577"/>
    <x v="4"/>
    <x v="4"/>
  </r>
  <r>
    <n v="584"/>
    <x v="8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x v="578"/>
    <x v="2"/>
    <x v="2"/>
  </r>
  <r>
    <n v="585"/>
    <x v="574"/>
    <s v="Reactive analyzing function"/>
    <n v="8900"/>
    <n v="13065"/>
    <x v="1"/>
    <n v="136"/>
    <x v="1"/>
    <s v="USD"/>
    <n v="1268888400"/>
    <n v="1269752400"/>
    <b v="0"/>
    <b v="0"/>
    <x v="18"/>
    <n v="1.4679775280898877"/>
    <x v="579"/>
    <x v="5"/>
    <x v="18"/>
  </r>
  <r>
    <n v="586"/>
    <x v="575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x v="580"/>
    <x v="1"/>
    <x v="1"/>
  </r>
  <r>
    <n v="587"/>
    <x v="576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x v="581"/>
    <x v="0"/>
    <x v="0"/>
  </r>
  <r>
    <n v="588"/>
    <x v="577"/>
    <s v="Up-sized discrete firmware"/>
    <n v="157600"/>
    <n v="124517"/>
    <x v="0"/>
    <n v="1368"/>
    <x v="4"/>
    <s v="GBP"/>
    <n v="1269493200"/>
    <n v="1272171600"/>
    <b v="0"/>
    <b v="0"/>
    <x v="3"/>
    <n v="0.7900824873096447"/>
    <x v="582"/>
    <x v="3"/>
    <x v="3"/>
  </r>
  <r>
    <n v="589"/>
    <x v="578"/>
    <s v="Exclusive intangible extranet"/>
    <n v="7900"/>
    <n v="5113"/>
    <x v="0"/>
    <n v="102"/>
    <x v="1"/>
    <s v="USD"/>
    <n v="1436072400"/>
    <n v="1436677200"/>
    <b v="0"/>
    <b v="0"/>
    <x v="4"/>
    <n v="0.64721518987341775"/>
    <x v="583"/>
    <x v="4"/>
    <x v="4"/>
  </r>
  <r>
    <n v="590"/>
    <x v="579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x v="584"/>
    <x v="5"/>
    <x v="15"/>
  </r>
  <r>
    <n v="591"/>
    <x v="580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x v="585"/>
    <x v="6"/>
    <x v="11"/>
  </r>
  <r>
    <n v="592"/>
    <x v="581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x v="586"/>
    <x v="3"/>
    <x v="3"/>
  </r>
  <r>
    <n v="593"/>
    <x v="582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x v="587"/>
    <x v="4"/>
    <x v="10"/>
  </r>
  <r>
    <n v="594"/>
    <x v="583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x v="588"/>
    <x v="3"/>
    <x v="3"/>
  </r>
  <r>
    <n v="595"/>
    <x v="584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x v="589"/>
    <x v="3"/>
    <x v="3"/>
  </r>
  <r>
    <n v="596"/>
    <x v="585"/>
    <s v="Managed optimizing archive"/>
    <n v="7900"/>
    <n v="7875"/>
    <x v="0"/>
    <n v="183"/>
    <x v="1"/>
    <s v="USD"/>
    <n v="1457157600"/>
    <n v="1457762400"/>
    <b v="0"/>
    <b v="1"/>
    <x v="6"/>
    <n v="0.99683544303797467"/>
    <x v="590"/>
    <x v="4"/>
    <x v="6"/>
  </r>
  <r>
    <n v="597"/>
    <x v="586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x v="591"/>
    <x v="3"/>
    <x v="3"/>
  </r>
  <r>
    <n v="598"/>
    <x v="587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x v="592"/>
    <x v="1"/>
    <x v="1"/>
  </r>
  <r>
    <n v="599"/>
    <x v="588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x v="593"/>
    <x v="4"/>
    <x v="4"/>
  </r>
  <r>
    <n v="600"/>
    <x v="589"/>
    <s v="Cross-platform tertiary array"/>
    <n v="100"/>
    <n v="5"/>
    <x v="0"/>
    <n v="1"/>
    <x v="4"/>
    <s v="GBP"/>
    <n v="1375160400"/>
    <n v="1376197200"/>
    <b v="0"/>
    <b v="0"/>
    <x v="0"/>
    <n v="0.05"/>
    <x v="298"/>
    <x v="0"/>
    <x v="0"/>
  </r>
  <r>
    <n v="601"/>
    <x v="590"/>
    <s v="Inverse neutral structure"/>
    <n v="6300"/>
    <n v="13018"/>
    <x v="1"/>
    <n v="194"/>
    <x v="1"/>
    <s v="USD"/>
    <n v="1401426000"/>
    <n v="1402894800"/>
    <b v="1"/>
    <b v="0"/>
    <x v="8"/>
    <n v="2.0663492063492064"/>
    <x v="594"/>
    <x v="2"/>
    <x v="8"/>
  </r>
  <r>
    <n v="602"/>
    <x v="591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x v="595"/>
    <x v="3"/>
    <x v="3"/>
  </r>
  <r>
    <n v="603"/>
    <x v="592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x v="596"/>
    <x v="3"/>
    <x v="3"/>
  </r>
  <r>
    <n v="604"/>
    <x v="593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x v="597"/>
    <x v="3"/>
    <x v="3"/>
  </r>
  <r>
    <n v="605"/>
    <x v="594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x v="598"/>
    <x v="5"/>
    <x v="9"/>
  </r>
  <r>
    <n v="606"/>
    <x v="595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x v="599"/>
    <x v="1"/>
    <x v="1"/>
  </r>
  <r>
    <n v="607"/>
    <x v="596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x v="600"/>
    <x v="0"/>
    <x v="0"/>
  </r>
  <r>
    <n v="608"/>
    <x v="597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x v="601"/>
    <x v="1"/>
    <x v="17"/>
  </r>
  <r>
    <n v="609"/>
    <x v="598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x v="602"/>
    <x v="4"/>
    <x v="22"/>
  </r>
  <r>
    <n v="610"/>
    <x v="599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x v="603"/>
    <x v="3"/>
    <x v="3"/>
  </r>
  <r>
    <n v="611"/>
    <x v="600"/>
    <s v="Multi-lateral maximized core"/>
    <n v="8200"/>
    <n v="1136"/>
    <x v="3"/>
    <n v="15"/>
    <x v="1"/>
    <s v="USD"/>
    <n v="1374728400"/>
    <n v="1375765200"/>
    <b v="0"/>
    <b v="0"/>
    <x v="3"/>
    <n v="0.13853658536585367"/>
    <x v="604"/>
    <x v="3"/>
    <x v="3"/>
  </r>
  <r>
    <n v="612"/>
    <x v="601"/>
    <s v="Innovative holistic hub"/>
    <n v="6200"/>
    <n v="8645"/>
    <x v="1"/>
    <n v="192"/>
    <x v="1"/>
    <s v="USD"/>
    <n v="1287810000"/>
    <n v="1289800800"/>
    <b v="0"/>
    <b v="0"/>
    <x v="5"/>
    <n v="1.3943548387096774"/>
    <x v="605"/>
    <x v="1"/>
    <x v="5"/>
  </r>
  <r>
    <n v="613"/>
    <x v="602"/>
    <s v="Reverse-engineered 24/7 methodology"/>
    <n v="1100"/>
    <n v="1914"/>
    <x v="1"/>
    <n v="26"/>
    <x v="0"/>
    <s v="CAD"/>
    <n v="1503723600"/>
    <n v="1504501200"/>
    <b v="0"/>
    <b v="0"/>
    <x v="3"/>
    <n v="1.74"/>
    <x v="606"/>
    <x v="3"/>
    <x v="3"/>
  </r>
  <r>
    <n v="614"/>
    <x v="603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x v="607"/>
    <x v="3"/>
    <x v="3"/>
  </r>
  <r>
    <n v="615"/>
    <x v="604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x v="608"/>
    <x v="3"/>
    <x v="3"/>
  </r>
  <r>
    <n v="616"/>
    <x v="605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x v="609"/>
    <x v="1"/>
    <x v="7"/>
  </r>
  <r>
    <n v="617"/>
    <x v="606"/>
    <s v="Multi-channeled local intranet"/>
    <n v="1400"/>
    <n v="3496"/>
    <x v="1"/>
    <n v="55"/>
    <x v="1"/>
    <s v="USD"/>
    <n v="1401858000"/>
    <n v="1402722000"/>
    <b v="0"/>
    <b v="0"/>
    <x v="3"/>
    <n v="2.4971428571428573"/>
    <x v="610"/>
    <x v="3"/>
    <x v="3"/>
  </r>
  <r>
    <n v="618"/>
    <x v="607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x v="611"/>
    <x v="5"/>
    <x v="9"/>
  </r>
  <r>
    <n v="619"/>
    <x v="608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x v="612"/>
    <x v="3"/>
    <x v="3"/>
  </r>
  <r>
    <n v="620"/>
    <x v="609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x v="613"/>
    <x v="7"/>
    <x v="14"/>
  </r>
  <r>
    <n v="621"/>
    <x v="610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x v="614"/>
    <x v="3"/>
    <x v="3"/>
  </r>
  <r>
    <n v="622"/>
    <x v="611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x v="615"/>
    <x v="1"/>
    <x v="7"/>
  </r>
  <r>
    <n v="623"/>
    <x v="612"/>
    <s v="Organic actuating protocol"/>
    <n v="94300"/>
    <n v="150806"/>
    <x v="1"/>
    <n v="2693"/>
    <x v="4"/>
    <s v="GBP"/>
    <n v="1437022800"/>
    <n v="1437454800"/>
    <b v="0"/>
    <b v="0"/>
    <x v="3"/>
    <n v="1.5992152704135738"/>
    <x v="616"/>
    <x v="3"/>
    <x v="3"/>
  </r>
  <r>
    <n v="624"/>
    <x v="613"/>
    <s v="Down-sized national software"/>
    <n v="5100"/>
    <n v="14249"/>
    <x v="1"/>
    <n v="432"/>
    <x v="1"/>
    <s v="USD"/>
    <n v="1422165600"/>
    <n v="1422684000"/>
    <b v="0"/>
    <b v="0"/>
    <x v="14"/>
    <n v="2.793921568627451"/>
    <x v="617"/>
    <x v="7"/>
    <x v="14"/>
  </r>
  <r>
    <n v="625"/>
    <x v="614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x v="618"/>
    <x v="3"/>
    <x v="3"/>
  </r>
  <r>
    <n v="626"/>
    <x v="615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x v="619"/>
    <x v="3"/>
    <x v="3"/>
  </r>
  <r>
    <n v="627"/>
    <x v="616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x v="620"/>
    <x v="0"/>
    <x v="0"/>
  </r>
  <r>
    <n v="628"/>
    <x v="617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x v="621"/>
    <x v="1"/>
    <x v="7"/>
  </r>
  <r>
    <n v="629"/>
    <x v="618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x v="622"/>
    <x v="3"/>
    <x v="3"/>
  </r>
  <r>
    <n v="630"/>
    <x v="619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x v="623"/>
    <x v="3"/>
    <x v="3"/>
  </r>
  <r>
    <n v="631"/>
    <x v="620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x v="624"/>
    <x v="3"/>
    <x v="3"/>
  </r>
  <r>
    <n v="632"/>
    <x v="621"/>
    <s v="Reduced interactive matrix"/>
    <n v="72100"/>
    <n v="30902"/>
    <x v="2"/>
    <n v="278"/>
    <x v="1"/>
    <s v="USD"/>
    <n v="1414904400"/>
    <n v="1416463200"/>
    <b v="0"/>
    <b v="0"/>
    <x v="3"/>
    <n v="0.42859916782246882"/>
    <x v="625"/>
    <x v="3"/>
    <x v="3"/>
  </r>
  <r>
    <n v="633"/>
    <x v="622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x v="626"/>
    <x v="4"/>
    <x v="10"/>
  </r>
  <r>
    <n v="634"/>
    <x v="623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x v="627"/>
    <x v="4"/>
    <x v="19"/>
  </r>
  <r>
    <n v="635"/>
    <x v="624"/>
    <s v="Reactive regional access"/>
    <n v="139000"/>
    <n v="158590"/>
    <x v="1"/>
    <n v="2266"/>
    <x v="1"/>
    <s v="USD"/>
    <n v="1360389600"/>
    <n v="1363150800"/>
    <b v="0"/>
    <b v="0"/>
    <x v="19"/>
    <n v="1.1409352517985611"/>
    <x v="628"/>
    <x v="4"/>
    <x v="19"/>
  </r>
  <r>
    <n v="636"/>
    <x v="625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x v="629"/>
    <x v="4"/>
    <x v="10"/>
  </r>
  <r>
    <n v="637"/>
    <x v="626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x v="630"/>
    <x v="3"/>
    <x v="3"/>
  </r>
  <r>
    <n v="638"/>
    <x v="627"/>
    <s v="Monitored 24/7 approach"/>
    <n v="81600"/>
    <n v="9318"/>
    <x v="0"/>
    <n v="94"/>
    <x v="1"/>
    <s v="USD"/>
    <n v="1280206800"/>
    <n v="1281243600"/>
    <b v="0"/>
    <b v="1"/>
    <x v="3"/>
    <n v="0.11419117647058824"/>
    <x v="631"/>
    <x v="3"/>
    <x v="3"/>
  </r>
  <r>
    <n v="639"/>
    <x v="628"/>
    <s v="Upgradable explicit forecast"/>
    <n v="8600"/>
    <n v="4832"/>
    <x v="2"/>
    <n v="45"/>
    <x v="1"/>
    <s v="USD"/>
    <n v="1532754000"/>
    <n v="1532754000"/>
    <b v="0"/>
    <b v="1"/>
    <x v="6"/>
    <n v="0.56186046511627907"/>
    <x v="632"/>
    <x v="4"/>
    <x v="6"/>
  </r>
  <r>
    <n v="640"/>
    <x v="629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x v="633"/>
    <x v="3"/>
    <x v="3"/>
  </r>
  <r>
    <n v="641"/>
    <x v="630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x v="634"/>
    <x v="3"/>
    <x v="3"/>
  </r>
  <r>
    <n v="642"/>
    <x v="631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x v="635"/>
    <x v="2"/>
    <x v="8"/>
  </r>
  <r>
    <n v="643"/>
    <x v="632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x v="636"/>
    <x v="3"/>
    <x v="3"/>
  </r>
  <r>
    <n v="644"/>
    <x v="633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x v="637"/>
    <x v="3"/>
    <x v="3"/>
  </r>
  <r>
    <n v="645"/>
    <x v="634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x v="638"/>
    <x v="1"/>
    <x v="1"/>
  </r>
  <r>
    <n v="646"/>
    <x v="635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x v="639"/>
    <x v="6"/>
    <x v="11"/>
  </r>
  <r>
    <n v="647"/>
    <x v="636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x v="640"/>
    <x v="5"/>
    <x v="18"/>
  </r>
  <r>
    <n v="648"/>
    <x v="637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x v="641"/>
    <x v="0"/>
    <x v="0"/>
  </r>
  <r>
    <n v="649"/>
    <x v="638"/>
    <s v="Reactive 6thgeneration hub"/>
    <n v="121700"/>
    <n v="59003"/>
    <x v="0"/>
    <n v="602"/>
    <x v="5"/>
    <s v="CHF"/>
    <n v="1287550800"/>
    <n v="1288501200"/>
    <b v="1"/>
    <b v="1"/>
    <x v="3"/>
    <n v="0.48482333607230893"/>
    <x v="642"/>
    <x v="3"/>
    <x v="3"/>
  </r>
  <r>
    <n v="650"/>
    <x v="639"/>
    <s v="Optional asymmetric success"/>
    <n v="100"/>
    <n v="2"/>
    <x v="0"/>
    <n v="1"/>
    <x v="1"/>
    <s v="USD"/>
    <n v="1404795600"/>
    <n v="1407128400"/>
    <b v="0"/>
    <b v="0"/>
    <x v="17"/>
    <n v="0.02"/>
    <x v="50"/>
    <x v="1"/>
    <x v="17"/>
  </r>
  <r>
    <n v="651"/>
    <x v="640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x v="643"/>
    <x v="4"/>
    <x v="12"/>
  </r>
  <r>
    <n v="652"/>
    <x v="641"/>
    <s v="Vision-oriented regional hub"/>
    <n v="10000"/>
    <n v="12684"/>
    <x v="1"/>
    <n v="409"/>
    <x v="1"/>
    <s v="USD"/>
    <n v="1470373200"/>
    <n v="1474088400"/>
    <b v="0"/>
    <b v="0"/>
    <x v="2"/>
    <n v="1.2684"/>
    <x v="644"/>
    <x v="2"/>
    <x v="2"/>
  </r>
  <r>
    <n v="653"/>
    <x v="642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x v="645"/>
    <x v="2"/>
    <x v="2"/>
  </r>
  <r>
    <n v="654"/>
    <x v="643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x v="646"/>
    <x v="1"/>
    <x v="16"/>
  </r>
  <r>
    <n v="655"/>
    <x v="644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x v="647"/>
    <x v="7"/>
    <x v="14"/>
  </r>
  <r>
    <n v="656"/>
    <x v="645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x v="648"/>
    <x v="0"/>
    <x v="0"/>
  </r>
  <r>
    <n v="657"/>
    <x v="646"/>
    <s v="Balanced optimal hardware"/>
    <n v="10000"/>
    <n v="824"/>
    <x v="0"/>
    <n v="14"/>
    <x v="1"/>
    <s v="USD"/>
    <n v="1514354400"/>
    <n v="1515736800"/>
    <b v="0"/>
    <b v="0"/>
    <x v="22"/>
    <n v="8.2400000000000001E-2"/>
    <x v="649"/>
    <x v="4"/>
    <x v="22"/>
  </r>
  <r>
    <n v="658"/>
    <x v="647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x v="650"/>
    <x v="1"/>
    <x v="1"/>
  </r>
  <r>
    <n v="659"/>
    <x v="648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x v="651"/>
    <x v="4"/>
    <x v="4"/>
  </r>
  <r>
    <n v="660"/>
    <x v="649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x v="652"/>
    <x v="3"/>
    <x v="3"/>
  </r>
  <r>
    <n v="661"/>
    <x v="650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x v="653"/>
    <x v="1"/>
    <x v="17"/>
  </r>
  <r>
    <n v="662"/>
    <x v="651"/>
    <s v="Implemented exuding software"/>
    <n v="9100"/>
    <n v="8906"/>
    <x v="0"/>
    <n v="131"/>
    <x v="1"/>
    <s v="USD"/>
    <n v="1544335200"/>
    <n v="1544680800"/>
    <b v="0"/>
    <b v="0"/>
    <x v="3"/>
    <n v="0.97868131868131869"/>
    <x v="654"/>
    <x v="3"/>
    <x v="3"/>
  </r>
  <r>
    <n v="663"/>
    <x v="652"/>
    <s v="Total optimizing software"/>
    <n v="10000"/>
    <n v="7724"/>
    <x v="0"/>
    <n v="87"/>
    <x v="1"/>
    <s v="USD"/>
    <n v="1286427600"/>
    <n v="1288414800"/>
    <b v="0"/>
    <b v="0"/>
    <x v="3"/>
    <n v="0.77239999999999998"/>
    <x v="655"/>
    <x v="3"/>
    <x v="3"/>
  </r>
  <r>
    <n v="664"/>
    <x v="327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x v="656"/>
    <x v="1"/>
    <x v="17"/>
  </r>
  <r>
    <n v="665"/>
    <x v="653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x v="657"/>
    <x v="4"/>
    <x v="4"/>
  </r>
  <r>
    <n v="666"/>
    <x v="654"/>
    <s v="Cloned bottom-line success"/>
    <n v="3100"/>
    <n v="1985"/>
    <x v="3"/>
    <n v="25"/>
    <x v="1"/>
    <s v="USD"/>
    <n v="1377838800"/>
    <n v="1378357200"/>
    <b v="0"/>
    <b v="1"/>
    <x v="3"/>
    <n v="0.64032258064516134"/>
    <x v="658"/>
    <x v="3"/>
    <x v="3"/>
  </r>
  <r>
    <n v="667"/>
    <x v="655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x v="659"/>
    <x v="8"/>
    <x v="23"/>
  </r>
  <r>
    <n v="668"/>
    <x v="656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x v="660"/>
    <x v="3"/>
    <x v="3"/>
  </r>
  <r>
    <n v="669"/>
    <x v="657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x v="661"/>
    <x v="3"/>
    <x v="3"/>
  </r>
  <r>
    <n v="670"/>
    <x v="635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x v="662"/>
    <x v="1"/>
    <x v="7"/>
  </r>
  <r>
    <n v="671"/>
    <x v="658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x v="663"/>
    <x v="3"/>
    <x v="3"/>
  </r>
  <r>
    <n v="672"/>
    <x v="659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x v="664"/>
    <x v="3"/>
    <x v="3"/>
  </r>
  <r>
    <n v="673"/>
    <x v="660"/>
    <s v="Assimilated regional groupware"/>
    <n v="5600"/>
    <n v="2445"/>
    <x v="0"/>
    <n v="58"/>
    <x v="6"/>
    <s v="EUR"/>
    <n v="1460696400"/>
    <n v="1462510800"/>
    <b v="0"/>
    <b v="0"/>
    <x v="7"/>
    <n v="0.43660714285714286"/>
    <x v="665"/>
    <x v="1"/>
    <x v="7"/>
  </r>
  <r>
    <n v="674"/>
    <x v="661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x v="666"/>
    <x v="7"/>
    <x v="14"/>
  </r>
  <r>
    <n v="675"/>
    <x v="662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x v="667"/>
    <x v="8"/>
    <x v="23"/>
  </r>
  <r>
    <n v="676"/>
    <x v="663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x v="668"/>
    <x v="7"/>
    <x v="14"/>
  </r>
  <r>
    <n v="677"/>
    <x v="664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x v="669"/>
    <x v="5"/>
    <x v="13"/>
  </r>
  <r>
    <n v="678"/>
    <x v="665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x v="670"/>
    <x v="4"/>
    <x v="6"/>
  </r>
  <r>
    <n v="679"/>
    <x v="307"/>
    <s v="Synchronized motivating solution"/>
    <n v="1400"/>
    <n v="14511"/>
    <x v="1"/>
    <n v="363"/>
    <x v="1"/>
    <s v="USD"/>
    <n v="1571374800"/>
    <n v="1571806800"/>
    <b v="0"/>
    <b v="1"/>
    <x v="0"/>
    <n v="10.365"/>
    <x v="671"/>
    <x v="0"/>
    <x v="0"/>
  </r>
  <r>
    <n v="680"/>
    <x v="666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x v="672"/>
    <x v="6"/>
    <x v="20"/>
  </r>
  <r>
    <n v="681"/>
    <x v="667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x v="673"/>
    <x v="3"/>
    <x v="3"/>
  </r>
  <r>
    <n v="682"/>
    <x v="668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x v="674"/>
    <x v="3"/>
    <x v="3"/>
  </r>
  <r>
    <n v="683"/>
    <x v="669"/>
    <s v="Virtual systemic intranet"/>
    <n v="2300"/>
    <n v="8244"/>
    <x v="1"/>
    <n v="147"/>
    <x v="1"/>
    <s v="USD"/>
    <n v="1537074000"/>
    <n v="1537246800"/>
    <b v="0"/>
    <b v="0"/>
    <x v="3"/>
    <n v="3.5843478260869563"/>
    <x v="675"/>
    <x v="3"/>
    <x v="3"/>
  </r>
  <r>
    <n v="684"/>
    <x v="670"/>
    <s v="Optimized systemic algorithm"/>
    <n v="1400"/>
    <n v="7600"/>
    <x v="1"/>
    <n v="110"/>
    <x v="0"/>
    <s v="CAD"/>
    <n v="1277787600"/>
    <n v="1279515600"/>
    <b v="0"/>
    <b v="0"/>
    <x v="9"/>
    <n v="5.4285714285714288"/>
    <x v="676"/>
    <x v="5"/>
    <x v="9"/>
  </r>
  <r>
    <n v="685"/>
    <x v="671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x v="677"/>
    <x v="3"/>
    <x v="3"/>
  </r>
  <r>
    <n v="686"/>
    <x v="672"/>
    <s v="Front-line cohesive extranet"/>
    <n v="7500"/>
    <n v="14381"/>
    <x v="1"/>
    <n v="134"/>
    <x v="1"/>
    <s v="USD"/>
    <n v="1522126800"/>
    <n v="1523077200"/>
    <b v="0"/>
    <b v="0"/>
    <x v="8"/>
    <n v="1.9174666666666667"/>
    <x v="678"/>
    <x v="2"/>
    <x v="8"/>
  </r>
  <r>
    <n v="687"/>
    <x v="673"/>
    <s v="Distributed holistic neural-net"/>
    <n v="1500"/>
    <n v="13980"/>
    <x v="1"/>
    <n v="269"/>
    <x v="1"/>
    <s v="USD"/>
    <n v="1489298400"/>
    <n v="1489554000"/>
    <b v="0"/>
    <b v="0"/>
    <x v="3"/>
    <n v="9.32"/>
    <x v="679"/>
    <x v="3"/>
    <x v="3"/>
  </r>
  <r>
    <n v="688"/>
    <x v="674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x v="680"/>
    <x v="4"/>
    <x v="19"/>
  </r>
  <r>
    <n v="689"/>
    <x v="675"/>
    <s v="Seamless directional capacity"/>
    <n v="7300"/>
    <n v="7348"/>
    <x v="1"/>
    <n v="69"/>
    <x v="1"/>
    <s v="USD"/>
    <n v="1383022800"/>
    <n v="1384063200"/>
    <b v="0"/>
    <b v="0"/>
    <x v="2"/>
    <n v="1.0065753424657535"/>
    <x v="681"/>
    <x v="2"/>
    <x v="2"/>
  </r>
  <r>
    <n v="690"/>
    <x v="676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x v="682"/>
    <x v="4"/>
    <x v="4"/>
  </r>
  <r>
    <n v="691"/>
    <x v="677"/>
    <s v="Front-line disintermediate hub"/>
    <n v="5000"/>
    <n v="7119"/>
    <x v="1"/>
    <n v="237"/>
    <x v="1"/>
    <s v="USD"/>
    <n v="1349240400"/>
    <n v="1350709200"/>
    <b v="1"/>
    <b v="1"/>
    <x v="4"/>
    <n v="1.4238"/>
    <x v="683"/>
    <x v="4"/>
    <x v="4"/>
  </r>
  <r>
    <n v="692"/>
    <x v="678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x v="684"/>
    <x v="1"/>
    <x v="1"/>
  </r>
  <r>
    <n v="693"/>
    <x v="679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x v="685"/>
    <x v="3"/>
    <x v="3"/>
  </r>
  <r>
    <n v="694"/>
    <x v="680"/>
    <s v="Programmable tangible ability"/>
    <n v="9100"/>
    <n v="7656"/>
    <x v="0"/>
    <n v="79"/>
    <x v="1"/>
    <s v="USD"/>
    <n v="1511762400"/>
    <n v="1514959200"/>
    <b v="0"/>
    <b v="0"/>
    <x v="3"/>
    <n v="0.84131868131868137"/>
    <x v="686"/>
    <x v="3"/>
    <x v="3"/>
  </r>
  <r>
    <n v="695"/>
    <x v="681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x v="687"/>
    <x v="1"/>
    <x v="1"/>
  </r>
  <r>
    <n v="696"/>
    <x v="682"/>
    <s v="Total real-time hardware"/>
    <n v="164100"/>
    <n v="96888"/>
    <x v="0"/>
    <n v="889"/>
    <x v="1"/>
    <s v="USD"/>
    <n v="1429506000"/>
    <n v="1429592400"/>
    <b v="0"/>
    <b v="1"/>
    <x v="3"/>
    <n v="0.59042047531992692"/>
    <x v="688"/>
    <x v="3"/>
    <x v="3"/>
  </r>
  <r>
    <n v="697"/>
    <x v="683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x v="689"/>
    <x v="1"/>
    <x v="5"/>
  </r>
  <r>
    <n v="698"/>
    <x v="684"/>
    <s v="Cloned hybrid focus group"/>
    <n v="42100"/>
    <n v="188057"/>
    <x v="1"/>
    <n v="2893"/>
    <x v="0"/>
    <s v="CAD"/>
    <n v="1322114400"/>
    <n v="1323324000"/>
    <b v="0"/>
    <b v="0"/>
    <x v="8"/>
    <n v="4.466912114014252"/>
    <x v="690"/>
    <x v="2"/>
    <x v="8"/>
  </r>
  <r>
    <n v="699"/>
    <x v="196"/>
    <s v="Ergonomic dedicated focus group"/>
    <n v="7400"/>
    <n v="6245"/>
    <x v="0"/>
    <n v="56"/>
    <x v="1"/>
    <s v="USD"/>
    <n v="1561438800"/>
    <n v="1561525200"/>
    <b v="0"/>
    <b v="0"/>
    <x v="6"/>
    <n v="0.8439189189189189"/>
    <x v="691"/>
    <x v="4"/>
    <x v="6"/>
  </r>
  <r>
    <n v="700"/>
    <x v="685"/>
    <s v="Realigned zero administration paradigm"/>
    <n v="100"/>
    <n v="3"/>
    <x v="0"/>
    <n v="1"/>
    <x v="1"/>
    <s v="USD"/>
    <n v="1264399200"/>
    <n v="1265695200"/>
    <b v="0"/>
    <b v="0"/>
    <x v="8"/>
    <n v="0.03"/>
    <x v="248"/>
    <x v="2"/>
    <x v="8"/>
  </r>
  <r>
    <n v="701"/>
    <x v="686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x v="692"/>
    <x v="3"/>
    <x v="3"/>
  </r>
  <r>
    <n v="702"/>
    <x v="687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x v="693"/>
    <x v="2"/>
    <x v="8"/>
  </r>
  <r>
    <n v="703"/>
    <x v="688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x v="694"/>
    <x v="5"/>
    <x v="18"/>
  </r>
  <r>
    <n v="704"/>
    <x v="689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x v="695"/>
    <x v="4"/>
    <x v="10"/>
  </r>
  <r>
    <n v="705"/>
    <x v="690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x v="696"/>
    <x v="5"/>
    <x v="9"/>
  </r>
  <r>
    <n v="706"/>
    <x v="691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x v="697"/>
    <x v="2"/>
    <x v="2"/>
  </r>
  <r>
    <n v="707"/>
    <x v="692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x v="698"/>
    <x v="4"/>
    <x v="6"/>
  </r>
  <r>
    <n v="708"/>
    <x v="693"/>
    <s v="Secured bifurcated intranet"/>
    <n v="1700"/>
    <n v="12020"/>
    <x v="1"/>
    <n v="137"/>
    <x v="5"/>
    <s v="CHF"/>
    <n v="1495429200"/>
    <n v="1496293200"/>
    <b v="0"/>
    <b v="0"/>
    <x v="3"/>
    <n v="7.0705882352941174"/>
    <x v="699"/>
    <x v="3"/>
    <x v="3"/>
  </r>
  <r>
    <n v="709"/>
    <x v="694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x v="700"/>
    <x v="3"/>
    <x v="3"/>
  </r>
  <r>
    <n v="710"/>
    <x v="695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x v="701"/>
    <x v="3"/>
    <x v="3"/>
  </r>
  <r>
    <n v="711"/>
    <x v="696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x v="702"/>
    <x v="3"/>
    <x v="3"/>
  </r>
  <r>
    <n v="712"/>
    <x v="697"/>
    <s v="Programmable leadingedge contingency"/>
    <n v="800"/>
    <n v="14725"/>
    <x v="1"/>
    <n v="202"/>
    <x v="1"/>
    <s v="USD"/>
    <n v="1467954000"/>
    <n v="1471496400"/>
    <b v="0"/>
    <b v="0"/>
    <x v="3"/>
    <n v="18.40625"/>
    <x v="703"/>
    <x v="3"/>
    <x v="3"/>
  </r>
  <r>
    <n v="713"/>
    <x v="698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x v="704"/>
    <x v="5"/>
    <x v="15"/>
  </r>
  <r>
    <n v="714"/>
    <x v="699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x v="705"/>
    <x v="1"/>
    <x v="1"/>
  </r>
  <r>
    <n v="715"/>
    <x v="700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x v="706"/>
    <x v="6"/>
    <x v="20"/>
  </r>
  <r>
    <n v="716"/>
    <x v="701"/>
    <s v="Advanced modular moderator"/>
    <n v="2000"/>
    <n v="10353"/>
    <x v="1"/>
    <n v="157"/>
    <x v="1"/>
    <s v="USD"/>
    <n v="1373432400"/>
    <n v="1375851600"/>
    <b v="0"/>
    <b v="1"/>
    <x v="3"/>
    <n v="5.1764999999999999"/>
    <x v="707"/>
    <x v="3"/>
    <x v="3"/>
  </r>
  <r>
    <n v="717"/>
    <x v="702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x v="708"/>
    <x v="4"/>
    <x v="4"/>
  </r>
  <r>
    <n v="718"/>
    <x v="703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x v="709"/>
    <x v="2"/>
    <x v="8"/>
  </r>
  <r>
    <n v="719"/>
    <x v="704"/>
    <s v="Down-sized uniform ability"/>
    <n v="6900"/>
    <n v="10557"/>
    <x v="1"/>
    <n v="123"/>
    <x v="1"/>
    <s v="USD"/>
    <n v="1338267600"/>
    <n v="1339218000"/>
    <b v="0"/>
    <b v="0"/>
    <x v="13"/>
    <n v="1.53"/>
    <x v="710"/>
    <x v="5"/>
    <x v="13"/>
  </r>
  <r>
    <n v="720"/>
    <x v="705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x v="711"/>
    <x v="3"/>
    <x v="3"/>
  </r>
  <r>
    <n v="721"/>
    <x v="706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x v="712"/>
    <x v="1"/>
    <x v="1"/>
  </r>
  <r>
    <n v="722"/>
    <x v="707"/>
    <s v="Proactive 24hour frame"/>
    <n v="48500"/>
    <n v="75906"/>
    <x v="1"/>
    <n v="3036"/>
    <x v="1"/>
    <s v="USD"/>
    <n v="1509948000"/>
    <n v="1512280800"/>
    <b v="0"/>
    <b v="0"/>
    <x v="4"/>
    <n v="1.5650721649484536"/>
    <x v="713"/>
    <x v="4"/>
    <x v="4"/>
  </r>
  <r>
    <n v="723"/>
    <x v="708"/>
    <s v="Exclusive fresh-thinking model"/>
    <n v="4900"/>
    <n v="13250"/>
    <x v="1"/>
    <n v="144"/>
    <x v="2"/>
    <s v="AUD"/>
    <n v="1456898400"/>
    <n v="1458709200"/>
    <b v="0"/>
    <b v="0"/>
    <x v="3"/>
    <n v="2.704081632653061"/>
    <x v="714"/>
    <x v="3"/>
    <x v="3"/>
  </r>
  <r>
    <n v="724"/>
    <x v="709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x v="715"/>
    <x v="3"/>
    <x v="3"/>
  </r>
  <r>
    <n v="725"/>
    <x v="710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x v="716"/>
    <x v="6"/>
    <x v="20"/>
  </r>
  <r>
    <n v="726"/>
    <x v="711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x v="717"/>
    <x v="3"/>
    <x v="3"/>
  </r>
  <r>
    <n v="727"/>
    <x v="712"/>
    <s v="Enterprise-wide multimedia software"/>
    <n v="8900"/>
    <n v="14685"/>
    <x v="1"/>
    <n v="181"/>
    <x v="1"/>
    <s v="USD"/>
    <n v="1547964000"/>
    <n v="1552971600"/>
    <b v="0"/>
    <b v="0"/>
    <x v="2"/>
    <n v="1.65"/>
    <x v="718"/>
    <x v="2"/>
    <x v="2"/>
  </r>
  <r>
    <n v="728"/>
    <x v="713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x v="719"/>
    <x v="3"/>
    <x v="3"/>
  </r>
  <r>
    <n v="729"/>
    <x v="714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x v="720"/>
    <x v="4"/>
    <x v="6"/>
  </r>
  <r>
    <n v="730"/>
    <x v="715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x v="721"/>
    <x v="2"/>
    <x v="8"/>
  </r>
  <r>
    <n v="731"/>
    <x v="716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x v="722"/>
    <x v="2"/>
    <x v="2"/>
  </r>
  <r>
    <n v="732"/>
    <x v="717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x v="723"/>
    <x v="1"/>
    <x v="1"/>
  </r>
  <r>
    <n v="733"/>
    <x v="718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x v="724"/>
    <x v="1"/>
    <x v="16"/>
  </r>
  <r>
    <n v="734"/>
    <x v="719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x v="725"/>
    <x v="3"/>
    <x v="3"/>
  </r>
  <r>
    <n v="735"/>
    <x v="720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x v="726"/>
    <x v="7"/>
    <x v="14"/>
  </r>
  <r>
    <n v="736"/>
    <x v="721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x v="727"/>
    <x v="5"/>
    <x v="9"/>
  </r>
  <r>
    <n v="737"/>
    <x v="722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x v="728"/>
    <x v="1"/>
    <x v="7"/>
  </r>
  <r>
    <n v="738"/>
    <x v="486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x v="729"/>
    <x v="3"/>
    <x v="3"/>
  </r>
  <r>
    <n v="739"/>
    <x v="723"/>
    <s v="Multi-tiered discrete support"/>
    <n v="10000"/>
    <n v="6100"/>
    <x v="0"/>
    <n v="191"/>
    <x v="1"/>
    <s v="USD"/>
    <n v="1340946000"/>
    <n v="1341032400"/>
    <b v="0"/>
    <b v="0"/>
    <x v="7"/>
    <n v="0.61"/>
    <x v="730"/>
    <x v="1"/>
    <x v="7"/>
  </r>
  <r>
    <n v="740"/>
    <x v="724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x v="731"/>
    <x v="3"/>
    <x v="3"/>
  </r>
  <r>
    <n v="741"/>
    <x v="287"/>
    <s v="Balanced mobile alliance"/>
    <n v="1200"/>
    <n v="14150"/>
    <x v="1"/>
    <n v="130"/>
    <x v="1"/>
    <s v="USD"/>
    <n v="1274590800"/>
    <n v="1274677200"/>
    <b v="0"/>
    <b v="0"/>
    <x v="3"/>
    <n v="11.791666666666666"/>
    <x v="732"/>
    <x v="3"/>
    <x v="3"/>
  </r>
  <r>
    <n v="742"/>
    <x v="725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x v="733"/>
    <x v="1"/>
    <x v="5"/>
  </r>
  <r>
    <n v="743"/>
    <x v="726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x v="734"/>
    <x v="3"/>
    <x v="3"/>
  </r>
  <r>
    <n v="744"/>
    <x v="727"/>
    <s v="Intuitive exuding initiative"/>
    <n v="2000"/>
    <n v="14240"/>
    <x v="1"/>
    <n v="140"/>
    <x v="1"/>
    <s v="USD"/>
    <n v="1533877200"/>
    <n v="1534050000"/>
    <b v="0"/>
    <b v="1"/>
    <x v="3"/>
    <n v="7.12"/>
    <x v="735"/>
    <x v="3"/>
    <x v="3"/>
  </r>
  <r>
    <n v="745"/>
    <x v="728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x v="736"/>
    <x v="2"/>
    <x v="8"/>
  </r>
  <r>
    <n v="746"/>
    <x v="729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x v="112"/>
    <x v="2"/>
    <x v="2"/>
  </r>
  <r>
    <n v="747"/>
    <x v="730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x v="737"/>
    <x v="3"/>
    <x v="3"/>
  </r>
  <r>
    <n v="748"/>
    <x v="731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x v="738"/>
    <x v="4"/>
    <x v="10"/>
  </r>
  <r>
    <n v="749"/>
    <x v="732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x v="739"/>
    <x v="2"/>
    <x v="8"/>
  </r>
  <r>
    <n v="750"/>
    <x v="733"/>
    <s v="Extended responsive Internet solution"/>
    <n v="100"/>
    <n v="1"/>
    <x v="0"/>
    <n v="1"/>
    <x v="4"/>
    <s v="GBP"/>
    <n v="1277960400"/>
    <n v="1280120400"/>
    <b v="0"/>
    <b v="0"/>
    <x v="5"/>
    <n v="0.01"/>
    <x v="100"/>
    <x v="1"/>
    <x v="5"/>
  </r>
  <r>
    <n v="751"/>
    <x v="734"/>
    <s v="Universal value-added moderator"/>
    <n v="3600"/>
    <n v="8363"/>
    <x v="1"/>
    <n v="270"/>
    <x v="1"/>
    <s v="USD"/>
    <n v="1458190800"/>
    <n v="1459486800"/>
    <b v="1"/>
    <b v="1"/>
    <x v="9"/>
    <n v="2.3230555555555554"/>
    <x v="740"/>
    <x v="5"/>
    <x v="9"/>
  </r>
  <r>
    <n v="752"/>
    <x v="735"/>
    <s v="Sharable motivating emulation"/>
    <n v="5800"/>
    <n v="5362"/>
    <x v="3"/>
    <n v="114"/>
    <x v="1"/>
    <s v="USD"/>
    <n v="1280984400"/>
    <n v="1282539600"/>
    <b v="0"/>
    <b v="1"/>
    <x v="3"/>
    <n v="0.92448275862068963"/>
    <x v="741"/>
    <x v="3"/>
    <x v="3"/>
  </r>
  <r>
    <n v="753"/>
    <x v="736"/>
    <s v="Networked web-enabled product"/>
    <n v="4700"/>
    <n v="12065"/>
    <x v="1"/>
    <n v="137"/>
    <x v="1"/>
    <s v="USD"/>
    <n v="1274590800"/>
    <n v="1275886800"/>
    <b v="0"/>
    <b v="0"/>
    <x v="14"/>
    <n v="2.5670212765957445"/>
    <x v="742"/>
    <x v="7"/>
    <x v="14"/>
  </r>
  <r>
    <n v="754"/>
    <x v="737"/>
    <s v="Advanced dedicated encoding"/>
    <n v="70400"/>
    <n v="118603"/>
    <x v="1"/>
    <n v="3205"/>
    <x v="1"/>
    <s v="USD"/>
    <n v="1351400400"/>
    <n v="1355983200"/>
    <b v="0"/>
    <b v="0"/>
    <x v="3"/>
    <n v="1.6847017045454546"/>
    <x v="743"/>
    <x v="3"/>
    <x v="3"/>
  </r>
  <r>
    <n v="755"/>
    <x v="738"/>
    <s v="Stand-alone multi-state project"/>
    <n v="4500"/>
    <n v="7496"/>
    <x v="1"/>
    <n v="288"/>
    <x v="3"/>
    <s v="DKK"/>
    <n v="1514354400"/>
    <n v="1515391200"/>
    <b v="0"/>
    <b v="1"/>
    <x v="3"/>
    <n v="1.6657777777777778"/>
    <x v="744"/>
    <x v="3"/>
    <x v="3"/>
  </r>
  <r>
    <n v="756"/>
    <x v="739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x v="745"/>
    <x v="3"/>
    <x v="3"/>
  </r>
  <r>
    <n v="757"/>
    <x v="740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x v="746"/>
    <x v="4"/>
    <x v="6"/>
  </r>
  <r>
    <n v="758"/>
    <x v="741"/>
    <s v="Proactive systemic firmware"/>
    <n v="29600"/>
    <n v="167005"/>
    <x v="1"/>
    <n v="1518"/>
    <x v="0"/>
    <s v="CAD"/>
    <n v="1414126800"/>
    <n v="1414904400"/>
    <b v="0"/>
    <b v="0"/>
    <x v="1"/>
    <n v="5.6420608108108112"/>
    <x v="747"/>
    <x v="1"/>
    <x v="1"/>
  </r>
  <r>
    <n v="759"/>
    <x v="742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x v="748"/>
    <x v="1"/>
    <x v="5"/>
  </r>
  <r>
    <n v="760"/>
    <x v="743"/>
    <s v="Virtual heuristic hub"/>
    <n v="48300"/>
    <n v="16592"/>
    <x v="0"/>
    <n v="210"/>
    <x v="6"/>
    <s v="EUR"/>
    <n v="1564635600"/>
    <n v="1567141200"/>
    <b v="0"/>
    <b v="1"/>
    <x v="11"/>
    <n v="0.34351966873706002"/>
    <x v="749"/>
    <x v="6"/>
    <x v="11"/>
  </r>
  <r>
    <n v="761"/>
    <x v="744"/>
    <s v="Customizable leadingedge model"/>
    <n v="2200"/>
    <n v="14420"/>
    <x v="1"/>
    <n v="166"/>
    <x v="1"/>
    <s v="USD"/>
    <n v="1500699600"/>
    <n v="1501131600"/>
    <b v="0"/>
    <b v="0"/>
    <x v="1"/>
    <n v="6.5545454545454547"/>
    <x v="750"/>
    <x v="1"/>
    <x v="1"/>
  </r>
  <r>
    <n v="762"/>
    <x v="307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x v="751"/>
    <x v="1"/>
    <x v="17"/>
  </r>
  <r>
    <n v="763"/>
    <x v="745"/>
    <s v="Inverse client-driven product"/>
    <n v="5600"/>
    <n v="6338"/>
    <x v="1"/>
    <n v="235"/>
    <x v="1"/>
    <s v="USD"/>
    <n v="1336453200"/>
    <n v="1339477200"/>
    <b v="0"/>
    <b v="1"/>
    <x v="3"/>
    <n v="1.1317857142857144"/>
    <x v="752"/>
    <x v="3"/>
    <x v="3"/>
  </r>
  <r>
    <n v="764"/>
    <x v="746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x v="753"/>
    <x v="1"/>
    <x v="1"/>
  </r>
  <r>
    <n v="765"/>
    <x v="747"/>
    <s v="Advanced transitional help-desk"/>
    <n v="3900"/>
    <n v="8125"/>
    <x v="1"/>
    <n v="198"/>
    <x v="1"/>
    <s v="USD"/>
    <n v="1492232400"/>
    <n v="1494392400"/>
    <b v="1"/>
    <b v="1"/>
    <x v="7"/>
    <n v="2.0833333333333335"/>
    <x v="754"/>
    <x v="1"/>
    <x v="7"/>
  </r>
  <r>
    <n v="766"/>
    <x v="748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x v="755"/>
    <x v="4"/>
    <x v="22"/>
  </r>
  <r>
    <n v="767"/>
    <x v="749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x v="756"/>
    <x v="5"/>
    <x v="18"/>
  </r>
  <r>
    <n v="768"/>
    <x v="750"/>
    <s v="Fundamental zero tolerance alliance"/>
    <n v="4800"/>
    <n v="11088"/>
    <x v="1"/>
    <n v="150"/>
    <x v="1"/>
    <s v="USD"/>
    <n v="1386741600"/>
    <n v="1388037600"/>
    <b v="0"/>
    <b v="0"/>
    <x v="3"/>
    <n v="2.31"/>
    <x v="757"/>
    <x v="3"/>
    <x v="3"/>
  </r>
  <r>
    <n v="769"/>
    <x v="751"/>
    <s v="Devolved 24hour forecast"/>
    <n v="125600"/>
    <n v="109106"/>
    <x v="0"/>
    <n v="3410"/>
    <x v="1"/>
    <s v="USD"/>
    <n v="1376542800"/>
    <n v="1378789200"/>
    <b v="0"/>
    <b v="0"/>
    <x v="11"/>
    <n v="0.86867834394904464"/>
    <x v="758"/>
    <x v="6"/>
    <x v="11"/>
  </r>
  <r>
    <n v="770"/>
    <x v="752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x v="759"/>
    <x v="3"/>
    <x v="3"/>
  </r>
  <r>
    <n v="771"/>
    <x v="753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x v="760"/>
    <x v="3"/>
    <x v="3"/>
  </r>
  <r>
    <n v="772"/>
    <x v="754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x v="761"/>
    <x v="1"/>
    <x v="7"/>
  </r>
  <r>
    <n v="773"/>
    <x v="755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x v="762"/>
    <x v="3"/>
    <x v="3"/>
  </r>
  <r>
    <n v="774"/>
    <x v="756"/>
    <s v="Polarized user-facing interface"/>
    <n v="5000"/>
    <n v="6775"/>
    <x v="1"/>
    <n v="78"/>
    <x v="6"/>
    <s v="EUR"/>
    <n v="1463979600"/>
    <n v="1467522000"/>
    <b v="0"/>
    <b v="0"/>
    <x v="2"/>
    <n v="1.355"/>
    <x v="763"/>
    <x v="2"/>
    <x v="2"/>
  </r>
  <r>
    <n v="775"/>
    <x v="757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x v="764"/>
    <x v="1"/>
    <x v="1"/>
  </r>
  <r>
    <n v="776"/>
    <x v="758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x v="765"/>
    <x v="3"/>
    <x v="3"/>
  </r>
  <r>
    <n v="777"/>
    <x v="759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x v="766"/>
    <x v="3"/>
    <x v="3"/>
  </r>
  <r>
    <n v="778"/>
    <x v="760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x v="767"/>
    <x v="4"/>
    <x v="10"/>
  </r>
  <r>
    <n v="779"/>
    <x v="761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x v="768"/>
    <x v="3"/>
    <x v="3"/>
  </r>
  <r>
    <n v="780"/>
    <x v="762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x v="769"/>
    <x v="4"/>
    <x v="6"/>
  </r>
  <r>
    <n v="781"/>
    <x v="763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x v="770"/>
    <x v="3"/>
    <x v="3"/>
  </r>
  <r>
    <n v="782"/>
    <x v="764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x v="771"/>
    <x v="4"/>
    <x v="10"/>
  </r>
  <r>
    <n v="783"/>
    <x v="765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x v="772"/>
    <x v="1"/>
    <x v="1"/>
  </r>
  <r>
    <n v="784"/>
    <x v="766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x v="773"/>
    <x v="2"/>
    <x v="2"/>
  </r>
  <r>
    <n v="785"/>
    <x v="767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x v="774"/>
    <x v="4"/>
    <x v="10"/>
  </r>
  <r>
    <n v="786"/>
    <x v="768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x v="775"/>
    <x v="1"/>
    <x v="17"/>
  </r>
  <r>
    <n v="787"/>
    <x v="769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x v="776"/>
    <x v="1"/>
    <x v="1"/>
  </r>
  <r>
    <n v="788"/>
    <x v="770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x v="777"/>
    <x v="4"/>
    <x v="10"/>
  </r>
  <r>
    <n v="789"/>
    <x v="771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x v="778"/>
    <x v="3"/>
    <x v="3"/>
  </r>
  <r>
    <n v="790"/>
    <x v="772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x v="779"/>
    <x v="3"/>
    <x v="3"/>
  </r>
  <r>
    <n v="791"/>
    <x v="773"/>
    <s v="Optional web-enabled extranet"/>
    <n v="2100"/>
    <n v="540"/>
    <x v="0"/>
    <n v="6"/>
    <x v="1"/>
    <s v="USD"/>
    <n v="1481436000"/>
    <n v="1482818400"/>
    <b v="0"/>
    <b v="0"/>
    <x v="0"/>
    <n v="0.25714285714285712"/>
    <x v="702"/>
    <x v="0"/>
    <x v="0"/>
  </r>
  <r>
    <n v="792"/>
    <x v="774"/>
    <s v="Reduced 6thgeneration intranet"/>
    <n v="2000"/>
    <n v="680"/>
    <x v="0"/>
    <n v="7"/>
    <x v="1"/>
    <s v="USD"/>
    <n v="1372222800"/>
    <n v="1374642000"/>
    <b v="0"/>
    <b v="1"/>
    <x v="3"/>
    <n v="0.34"/>
    <x v="780"/>
    <x v="3"/>
    <x v="3"/>
  </r>
  <r>
    <n v="793"/>
    <x v="775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x v="781"/>
    <x v="5"/>
    <x v="9"/>
  </r>
  <r>
    <n v="794"/>
    <x v="776"/>
    <s v="Optional optimal website"/>
    <n v="6600"/>
    <n v="8276"/>
    <x v="1"/>
    <n v="110"/>
    <x v="1"/>
    <s v="USD"/>
    <n v="1513922400"/>
    <n v="1514959200"/>
    <b v="0"/>
    <b v="0"/>
    <x v="1"/>
    <n v="1.2539393939393939"/>
    <x v="782"/>
    <x v="1"/>
    <x v="1"/>
  </r>
  <r>
    <n v="795"/>
    <x v="777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x v="783"/>
    <x v="4"/>
    <x v="6"/>
  </r>
  <r>
    <n v="796"/>
    <x v="778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x v="784"/>
    <x v="6"/>
    <x v="20"/>
  </r>
  <r>
    <n v="797"/>
    <x v="779"/>
    <s v="Optional tangible utilization"/>
    <n v="7600"/>
    <n v="8332"/>
    <x v="1"/>
    <n v="185"/>
    <x v="1"/>
    <s v="USD"/>
    <n v="1546149600"/>
    <n v="1548136800"/>
    <b v="0"/>
    <b v="0"/>
    <x v="2"/>
    <n v="1.0963157894736841"/>
    <x v="785"/>
    <x v="2"/>
    <x v="2"/>
  </r>
  <r>
    <n v="798"/>
    <x v="780"/>
    <s v="Seamless maximized product"/>
    <n v="3400"/>
    <n v="6408"/>
    <x v="1"/>
    <n v="121"/>
    <x v="1"/>
    <s v="USD"/>
    <n v="1338440400"/>
    <n v="1340859600"/>
    <b v="0"/>
    <b v="1"/>
    <x v="3"/>
    <n v="1.8847058823529412"/>
    <x v="786"/>
    <x v="3"/>
    <x v="3"/>
  </r>
  <r>
    <n v="799"/>
    <x v="781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x v="787"/>
    <x v="3"/>
    <x v="3"/>
  </r>
  <r>
    <n v="800"/>
    <x v="782"/>
    <s v="Centralized regional function"/>
    <n v="100"/>
    <n v="1"/>
    <x v="0"/>
    <n v="1"/>
    <x v="5"/>
    <s v="CHF"/>
    <n v="1434085200"/>
    <n v="1434430800"/>
    <b v="0"/>
    <b v="0"/>
    <x v="1"/>
    <n v="0.01"/>
    <x v="100"/>
    <x v="1"/>
    <x v="1"/>
  </r>
  <r>
    <n v="801"/>
    <x v="783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x v="788"/>
    <x v="7"/>
    <x v="14"/>
  </r>
  <r>
    <n v="802"/>
    <x v="784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x v="789"/>
    <x v="7"/>
    <x v="14"/>
  </r>
  <r>
    <n v="803"/>
    <x v="785"/>
    <s v="Stand-alone background customer loyalty"/>
    <n v="6100"/>
    <n v="6527"/>
    <x v="1"/>
    <n v="233"/>
    <x v="1"/>
    <s v="USD"/>
    <n v="1548568800"/>
    <n v="1551506400"/>
    <b v="0"/>
    <b v="0"/>
    <x v="3"/>
    <n v="1.07"/>
    <x v="790"/>
    <x v="3"/>
    <x v="3"/>
  </r>
  <r>
    <n v="804"/>
    <x v="786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x v="791"/>
    <x v="1"/>
    <x v="1"/>
  </r>
  <r>
    <n v="805"/>
    <x v="787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x v="792"/>
    <x v="4"/>
    <x v="4"/>
  </r>
  <r>
    <n v="806"/>
    <x v="788"/>
    <s v="Adaptive holistic hub"/>
    <n v="700"/>
    <n v="8262"/>
    <x v="1"/>
    <n v="76"/>
    <x v="1"/>
    <s v="USD"/>
    <n v="1330927200"/>
    <n v="1332997200"/>
    <b v="0"/>
    <b v="1"/>
    <x v="6"/>
    <n v="11.802857142857142"/>
    <x v="793"/>
    <x v="4"/>
    <x v="6"/>
  </r>
  <r>
    <n v="807"/>
    <x v="789"/>
    <s v="Automated uniform concept"/>
    <n v="700"/>
    <n v="1848"/>
    <x v="1"/>
    <n v="43"/>
    <x v="1"/>
    <s v="USD"/>
    <n v="1571115600"/>
    <n v="1574920800"/>
    <b v="0"/>
    <b v="1"/>
    <x v="3"/>
    <n v="2.64"/>
    <x v="794"/>
    <x v="3"/>
    <x v="3"/>
  </r>
  <r>
    <n v="808"/>
    <x v="790"/>
    <s v="Enhanced regional flexibility"/>
    <n v="5200"/>
    <n v="1583"/>
    <x v="0"/>
    <n v="19"/>
    <x v="1"/>
    <s v="USD"/>
    <n v="1463461200"/>
    <n v="1464930000"/>
    <b v="0"/>
    <b v="0"/>
    <x v="0"/>
    <n v="0.30442307692307691"/>
    <x v="795"/>
    <x v="0"/>
    <x v="0"/>
  </r>
  <r>
    <n v="809"/>
    <x v="764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x v="796"/>
    <x v="4"/>
    <x v="4"/>
  </r>
  <r>
    <n v="810"/>
    <x v="791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x v="797"/>
    <x v="3"/>
    <x v="3"/>
  </r>
  <r>
    <n v="811"/>
    <x v="792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x v="798"/>
    <x v="6"/>
    <x v="11"/>
  </r>
  <r>
    <n v="812"/>
    <x v="793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x v="799"/>
    <x v="5"/>
    <x v="9"/>
  </r>
  <r>
    <n v="813"/>
    <x v="794"/>
    <s v="Diverse high-level attitude"/>
    <n v="3200"/>
    <n v="7661"/>
    <x v="1"/>
    <n v="68"/>
    <x v="1"/>
    <s v="USD"/>
    <n v="1346043600"/>
    <n v="1346907600"/>
    <b v="0"/>
    <b v="0"/>
    <x v="11"/>
    <n v="2.3940625"/>
    <x v="800"/>
    <x v="6"/>
    <x v="11"/>
  </r>
  <r>
    <n v="814"/>
    <x v="795"/>
    <s v="Visionary 24hour analyzer"/>
    <n v="3200"/>
    <n v="2950"/>
    <x v="0"/>
    <n v="36"/>
    <x v="3"/>
    <s v="DKK"/>
    <n v="1464325200"/>
    <n v="1464498000"/>
    <b v="0"/>
    <b v="1"/>
    <x v="1"/>
    <n v="0.921875"/>
    <x v="801"/>
    <x v="1"/>
    <x v="1"/>
  </r>
  <r>
    <n v="815"/>
    <x v="796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x v="802"/>
    <x v="1"/>
    <x v="1"/>
  </r>
  <r>
    <n v="816"/>
    <x v="797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x v="803"/>
    <x v="3"/>
    <x v="3"/>
  </r>
  <r>
    <n v="817"/>
    <x v="798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x v="804"/>
    <x v="5"/>
    <x v="9"/>
  </r>
  <r>
    <n v="818"/>
    <x v="311"/>
    <s v="Automated local secured line"/>
    <n v="700"/>
    <n v="7664"/>
    <x v="1"/>
    <n v="69"/>
    <x v="1"/>
    <s v="USD"/>
    <n v="1548050400"/>
    <n v="1549173600"/>
    <b v="0"/>
    <b v="1"/>
    <x v="3"/>
    <n v="10.948571428571428"/>
    <x v="805"/>
    <x v="3"/>
    <x v="3"/>
  </r>
  <r>
    <n v="819"/>
    <x v="799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x v="806"/>
    <x v="6"/>
    <x v="11"/>
  </r>
  <r>
    <n v="820"/>
    <x v="800"/>
    <s v="Cross-group heuristic forecast"/>
    <n v="1500"/>
    <n v="12009"/>
    <x v="1"/>
    <n v="279"/>
    <x v="4"/>
    <s v="GBP"/>
    <n v="1532840400"/>
    <n v="1533963600"/>
    <b v="0"/>
    <b v="1"/>
    <x v="1"/>
    <n v="8.0060000000000002"/>
    <x v="807"/>
    <x v="1"/>
    <x v="1"/>
  </r>
  <r>
    <n v="821"/>
    <x v="801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x v="808"/>
    <x v="4"/>
    <x v="4"/>
  </r>
  <r>
    <n v="822"/>
    <x v="802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x v="809"/>
    <x v="1"/>
    <x v="1"/>
  </r>
  <r>
    <n v="823"/>
    <x v="803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x v="810"/>
    <x v="1"/>
    <x v="1"/>
  </r>
  <r>
    <n v="824"/>
    <x v="804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x v="811"/>
    <x v="5"/>
    <x v="9"/>
  </r>
  <r>
    <n v="825"/>
    <x v="805"/>
    <s v="Open-architected 24/7 infrastructure"/>
    <n v="3600"/>
    <n v="13950"/>
    <x v="1"/>
    <n v="157"/>
    <x v="4"/>
    <s v="GBP"/>
    <n v="1500958800"/>
    <n v="1501995600"/>
    <b v="0"/>
    <b v="0"/>
    <x v="12"/>
    <n v="3.875"/>
    <x v="812"/>
    <x v="4"/>
    <x v="12"/>
  </r>
  <r>
    <n v="826"/>
    <x v="806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x v="813"/>
    <x v="3"/>
    <x v="3"/>
  </r>
  <r>
    <n v="827"/>
    <x v="807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x v="814"/>
    <x v="4"/>
    <x v="6"/>
  </r>
  <r>
    <n v="828"/>
    <x v="808"/>
    <s v="Cross-platform reciprocal budgetary management"/>
    <n v="7100"/>
    <n v="4899"/>
    <x v="0"/>
    <n v="70"/>
    <x v="1"/>
    <s v="USD"/>
    <n v="1535432400"/>
    <n v="1537592400"/>
    <b v="0"/>
    <b v="0"/>
    <x v="3"/>
    <n v="0.69"/>
    <x v="815"/>
    <x v="3"/>
    <x v="3"/>
  </r>
  <r>
    <n v="829"/>
    <x v="809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x v="816"/>
    <x v="3"/>
    <x v="3"/>
  </r>
  <r>
    <n v="830"/>
    <x v="810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x v="817"/>
    <x v="3"/>
    <x v="3"/>
  </r>
  <r>
    <n v="831"/>
    <x v="811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x v="818"/>
    <x v="7"/>
    <x v="14"/>
  </r>
  <r>
    <n v="832"/>
    <x v="812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x v="819"/>
    <x v="5"/>
    <x v="18"/>
  </r>
  <r>
    <n v="833"/>
    <x v="813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x v="820"/>
    <x v="5"/>
    <x v="18"/>
  </r>
  <r>
    <n v="834"/>
    <x v="814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x v="821"/>
    <x v="3"/>
    <x v="3"/>
  </r>
  <r>
    <n v="835"/>
    <x v="815"/>
    <s v="Future-proofed 24hour model"/>
    <n v="86200"/>
    <n v="77355"/>
    <x v="0"/>
    <n v="1758"/>
    <x v="1"/>
    <s v="USD"/>
    <n v="1425103200"/>
    <n v="1425621600"/>
    <b v="0"/>
    <b v="0"/>
    <x v="2"/>
    <n v="0.89738979118329465"/>
    <x v="822"/>
    <x v="2"/>
    <x v="2"/>
  </r>
  <r>
    <n v="836"/>
    <x v="816"/>
    <s v="Optimized didactic intranet"/>
    <n v="8100"/>
    <n v="6086"/>
    <x v="0"/>
    <n v="94"/>
    <x v="1"/>
    <s v="USD"/>
    <n v="1265349600"/>
    <n v="1266300000"/>
    <b v="0"/>
    <b v="0"/>
    <x v="7"/>
    <n v="0.75135802469135804"/>
    <x v="823"/>
    <x v="1"/>
    <x v="7"/>
  </r>
  <r>
    <n v="837"/>
    <x v="817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x v="824"/>
    <x v="1"/>
    <x v="17"/>
  </r>
  <r>
    <n v="838"/>
    <x v="818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x v="825"/>
    <x v="3"/>
    <x v="3"/>
  </r>
  <r>
    <n v="839"/>
    <x v="819"/>
    <s v="Organized scalable initiative"/>
    <n v="7700"/>
    <n v="14644"/>
    <x v="1"/>
    <n v="157"/>
    <x v="1"/>
    <s v="USD"/>
    <n v="1395032400"/>
    <n v="1398920400"/>
    <b v="0"/>
    <b v="1"/>
    <x v="4"/>
    <n v="1.9018181818181819"/>
    <x v="826"/>
    <x v="4"/>
    <x v="4"/>
  </r>
  <r>
    <n v="840"/>
    <x v="820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x v="827"/>
    <x v="3"/>
    <x v="3"/>
  </r>
  <r>
    <n v="841"/>
    <x v="821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x v="828"/>
    <x v="2"/>
    <x v="2"/>
  </r>
  <r>
    <n v="842"/>
    <x v="822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x v="829"/>
    <x v="2"/>
    <x v="8"/>
  </r>
  <r>
    <n v="843"/>
    <x v="823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x v="830"/>
    <x v="7"/>
    <x v="14"/>
  </r>
  <r>
    <n v="844"/>
    <x v="824"/>
    <s v="Intuitive cohesive groupware"/>
    <n v="8800"/>
    <n v="8747"/>
    <x v="3"/>
    <n v="94"/>
    <x v="1"/>
    <s v="USD"/>
    <n v="1327212000"/>
    <n v="1327471200"/>
    <b v="0"/>
    <b v="0"/>
    <x v="4"/>
    <n v="0.99397727272727276"/>
    <x v="831"/>
    <x v="4"/>
    <x v="4"/>
  </r>
  <r>
    <n v="845"/>
    <x v="825"/>
    <s v="Up-sized high-level access"/>
    <n v="69900"/>
    <n v="138087"/>
    <x v="1"/>
    <n v="1354"/>
    <x v="4"/>
    <s v="GBP"/>
    <n v="1526360400"/>
    <n v="1529557200"/>
    <b v="0"/>
    <b v="0"/>
    <x v="2"/>
    <n v="1.9754935622317598"/>
    <x v="832"/>
    <x v="2"/>
    <x v="2"/>
  </r>
  <r>
    <n v="846"/>
    <x v="826"/>
    <s v="Phased empowering success"/>
    <n v="1000"/>
    <n v="5085"/>
    <x v="1"/>
    <n v="48"/>
    <x v="1"/>
    <s v="USD"/>
    <n v="1532149200"/>
    <n v="1535259600"/>
    <b v="1"/>
    <b v="1"/>
    <x v="2"/>
    <n v="5.085"/>
    <x v="833"/>
    <x v="2"/>
    <x v="2"/>
  </r>
  <r>
    <n v="847"/>
    <x v="827"/>
    <s v="Distributed actuating project"/>
    <n v="4700"/>
    <n v="11174"/>
    <x v="1"/>
    <n v="110"/>
    <x v="1"/>
    <s v="USD"/>
    <n v="1515304800"/>
    <n v="1515564000"/>
    <b v="0"/>
    <b v="0"/>
    <x v="0"/>
    <n v="2.3774468085106384"/>
    <x v="834"/>
    <x v="0"/>
    <x v="0"/>
  </r>
  <r>
    <n v="848"/>
    <x v="828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x v="835"/>
    <x v="4"/>
    <x v="6"/>
  </r>
  <r>
    <n v="849"/>
    <x v="829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x v="836"/>
    <x v="1"/>
    <x v="7"/>
  </r>
  <r>
    <n v="850"/>
    <x v="830"/>
    <s v="Cross-group upward-trending hierarchy"/>
    <n v="100"/>
    <n v="1"/>
    <x v="0"/>
    <n v="1"/>
    <x v="1"/>
    <s v="USD"/>
    <n v="1321682400"/>
    <n v="1322978400"/>
    <b v="1"/>
    <b v="0"/>
    <x v="1"/>
    <n v="0.01"/>
    <x v="100"/>
    <x v="1"/>
    <x v="1"/>
  </r>
  <r>
    <n v="851"/>
    <x v="831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x v="837"/>
    <x v="1"/>
    <x v="5"/>
  </r>
  <r>
    <n v="852"/>
    <x v="832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x v="838"/>
    <x v="6"/>
    <x v="11"/>
  </r>
  <r>
    <n v="853"/>
    <x v="833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x v="839"/>
    <x v="1"/>
    <x v="7"/>
  </r>
  <r>
    <n v="854"/>
    <x v="834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x v="840"/>
    <x v="5"/>
    <x v="13"/>
  </r>
  <r>
    <n v="855"/>
    <x v="835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x v="841"/>
    <x v="3"/>
    <x v="3"/>
  </r>
  <r>
    <n v="856"/>
    <x v="764"/>
    <s v="Profound composite core"/>
    <n v="2400"/>
    <n v="8558"/>
    <x v="1"/>
    <n v="158"/>
    <x v="1"/>
    <s v="USD"/>
    <n v="1335243600"/>
    <n v="1336712400"/>
    <b v="0"/>
    <b v="0"/>
    <x v="0"/>
    <n v="3.5658333333333334"/>
    <x v="842"/>
    <x v="0"/>
    <x v="0"/>
  </r>
  <r>
    <n v="857"/>
    <x v="836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x v="843"/>
    <x v="4"/>
    <x v="12"/>
  </r>
  <r>
    <n v="858"/>
    <x v="837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x v="844"/>
    <x v="0"/>
    <x v="0"/>
  </r>
  <r>
    <n v="859"/>
    <x v="838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x v="845"/>
    <x v="3"/>
    <x v="3"/>
  </r>
  <r>
    <n v="860"/>
    <x v="839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x v="846"/>
    <x v="2"/>
    <x v="8"/>
  </r>
  <r>
    <n v="861"/>
    <x v="840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x v="847"/>
    <x v="3"/>
    <x v="3"/>
  </r>
  <r>
    <n v="862"/>
    <x v="841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x v="848"/>
    <x v="3"/>
    <x v="3"/>
  </r>
  <r>
    <n v="863"/>
    <x v="842"/>
    <s v="Automated reciprocal protocol"/>
    <n v="1400"/>
    <n v="5415"/>
    <x v="1"/>
    <n v="217"/>
    <x v="1"/>
    <s v="USD"/>
    <n v="1434517200"/>
    <n v="1436504400"/>
    <b v="0"/>
    <b v="1"/>
    <x v="19"/>
    <n v="3.8678571428571429"/>
    <x v="849"/>
    <x v="4"/>
    <x v="19"/>
  </r>
  <r>
    <n v="864"/>
    <x v="843"/>
    <s v="Automated static workforce"/>
    <n v="4200"/>
    <n v="14577"/>
    <x v="1"/>
    <n v="150"/>
    <x v="1"/>
    <s v="USD"/>
    <n v="1471582800"/>
    <n v="1472014800"/>
    <b v="0"/>
    <b v="0"/>
    <x v="12"/>
    <n v="3.4707142857142856"/>
    <x v="850"/>
    <x v="4"/>
    <x v="12"/>
  </r>
  <r>
    <n v="865"/>
    <x v="844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x v="851"/>
    <x v="3"/>
    <x v="3"/>
  </r>
  <r>
    <n v="866"/>
    <x v="845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x v="852"/>
    <x v="7"/>
    <x v="14"/>
  </r>
  <r>
    <n v="867"/>
    <x v="846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x v="853"/>
    <x v="0"/>
    <x v="0"/>
  </r>
  <r>
    <n v="868"/>
    <x v="847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x v="854"/>
    <x v="3"/>
    <x v="3"/>
  </r>
  <r>
    <n v="869"/>
    <x v="848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x v="855"/>
    <x v="4"/>
    <x v="6"/>
  </r>
  <r>
    <n v="870"/>
    <x v="849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x v="856"/>
    <x v="3"/>
    <x v="3"/>
  </r>
  <r>
    <n v="871"/>
    <x v="850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x v="857"/>
    <x v="3"/>
    <x v="3"/>
  </r>
  <r>
    <n v="872"/>
    <x v="851"/>
    <s v="Compatible logistical paradigm"/>
    <n v="4700"/>
    <n v="7992"/>
    <x v="1"/>
    <n v="81"/>
    <x v="2"/>
    <s v="AUD"/>
    <n v="1535950800"/>
    <n v="1536382800"/>
    <b v="0"/>
    <b v="0"/>
    <x v="22"/>
    <n v="1.7004255319148935"/>
    <x v="858"/>
    <x v="4"/>
    <x v="22"/>
  </r>
  <r>
    <n v="873"/>
    <x v="852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x v="859"/>
    <x v="7"/>
    <x v="14"/>
  </r>
  <r>
    <n v="874"/>
    <x v="853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x v="860"/>
    <x v="7"/>
    <x v="14"/>
  </r>
  <r>
    <n v="875"/>
    <x v="854"/>
    <s v="Implemented tangible approach"/>
    <n v="7900"/>
    <n v="5465"/>
    <x v="0"/>
    <n v="67"/>
    <x v="1"/>
    <s v="USD"/>
    <n v="1294898400"/>
    <n v="1294984800"/>
    <b v="0"/>
    <b v="0"/>
    <x v="1"/>
    <n v="0.6917721518987342"/>
    <x v="861"/>
    <x v="1"/>
    <x v="1"/>
  </r>
  <r>
    <n v="876"/>
    <x v="855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x v="862"/>
    <x v="7"/>
    <x v="14"/>
  </r>
  <r>
    <n v="877"/>
    <x v="856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x v="863"/>
    <x v="0"/>
    <x v="0"/>
  </r>
  <r>
    <n v="878"/>
    <x v="857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x v="864"/>
    <x v="1"/>
    <x v="16"/>
  </r>
  <r>
    <n v="879"/>
    <x v="858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x v="865"/>
    <x v="5"/>
    <x v="9"/>
  </r>
  <r>
    <n v="880"/>
    <x v="859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x v="866"/>
    <x v="1"/>
    <x v="5"/>
  </r>
  <r>
    <n v="881"/>
    <x v="860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x v="867"/>
    <x v="3"/>
    <x v="3"/>
  </r>
  <r>
    <n v="882"/>
    <x v="861"/>
    <s v="Balanced demand-driven definition"/>
    <n v="800"/>
    <n v="2960"/>
    <x v="1"/>
    <n v="80"/>
    <x v="1"/>
    <s v="USD"/>
    <n v="1421820000"/>
    <n v="1422165600"/>
    <b v="0"/>
    <b v="0"/>
    <x v="3"/>
    <n v="3.7"/>
    <x v="868"/>
    <x v="3"/>
    <x v="3"/>
  </r>
  <r>
    <n v="883"/>
    <x v="862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x v="869"/>
    <x v="4"/>
    <x v="12"/>
  </r>
  <r>
    <n v="884"/>
    <x v="863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x v="870"/>
    <x v="3"/>
    <x v="3"/>
  </r>
  <r>
    <n v="885"/>
    <x v="864"/>
    <s v="Virtual analyzing collaboration"/>
    <n v="1800"/>
    <n v="2129"/>
    <x v="1"/>
    <n v="52"/>
    <x v="1"/>
    <s v="USD"/>
    <n v="1275800400"/>
    <n v="1279083600"/>
    <b v="0"/>
    <b v="0"/>
    <x v="3"/>
    <n v="1.1827777777777777"/>
    <x v="871"/>
    <x v="3"/>
    <x v="3"/>
  </r>
  <r>
    <n v="886"/>
    <x v="865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x v="872"/>
    <x v="1"/>
    <x v="7"/>
  </r>
  <r>
    <n v="887"/>
    <x v="866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x v="873"/>
    <x v="3"/>
    <x v="3"/>
  </r>
  <r>
    <n v="888"/>
    <x v="867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x v="874"/>
    <x v="3"/>
    <x v="3"/>
  </r>
  <r>
    <n v="889"/>
    <x v="868"/>
    <s v="Secured dynamic capacity"/>
    <n v="5600"/>
    <n v="9508"/>
    <x v="1"/>
    <n v="122"/>
    <x v="1"/>
    <s v="USD"/>
    <n v="1394600400"/>
    <n v="1395205200"/>
    <b v="0"/>
    <b v="1"/>
    <x v="5"/>
    <n v="1.697857142857143"/>
    <x v="875"/>
    <x v="1"/>
    <x v="5"/>
  </r>
  <r>
    <n v="890"/>
    <x v="869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x v="876"/>
    <x v="1"/>
    <x v="7"/>
  </r>
  <r>
    <n v="891"/>
    <x v="870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x v="877"/>
    <x v="4"/>
    <x v="4"/>
  </r>
  <r>
    <n v="892"/>
    <x v="871"/>
    <s v="Realigned discrete structure"/>
    <n v="6000"/>
    <n v="13835"/>
    <x v="1"/>
    <n v="182"/>
    <x v="1"/>
    <s v="USD"/>
    <n v="1274418000"/>
    <n v="1277960400"/>
    <b v="0"/>
    <b v="0"/>
    <x v="18"/>
    <n v="2.3058333333333332"/>
    <x v="878"/>
    <x v="5"/>
    <x v="18"/>
  </r>
  <r>
    <n v="893"/>
    <x v="872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x v="879"/>
    <x v="4"/>
    <x v="4"/>
  </r>
  <r>
    <n v="894"/>
    <x v="873"/>
    <s v="Organic cohesive neural-net"/>
    <n v="1700"/>
    <n v="3208"/>
    <x v="1"/>
    <n v="56"/>
    <x v="4"/>
    <s v="GBP"/>
    <n v="1373518800"/>
    <n v="1376110800"/>
    <b v="0"/>
    <b v="1"/>
    <x v="19"/>
    <n v="1.8870588235294117"/>
    <x v="880"/>
    <x v="4"/>
    <x v="19"/>
  </r>
  <r>
    <n v="895"/>
    <x v="874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x v="881"/>
    <x v="3"/>
    <x v="3"/>
  </r>
  <r>
    <n v="896"/>
    <x v="875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x v="882"/>
    <x v="0"/>
    <x v="0"/>
  </r>
  <r>
    <n v="897"/>
    <x v="876"/>
    <s v="Organized discrete encoding"/>
    <n v="8800"/>
    <n v="2437"/>
    <x v="0"/>
    <n v="27"/>
    <x v="1"/>
    <s v="USD"/>
    <n v="1556427600"/>
    <n v="1556600400"/>
    <b v="0"/>
    <b v="0"/>
    <x v="3"/>
    <n v="0.27693181818181817"/>
    <x v="883"/>
    <x v="3"/>
    <x v="3"/>
  </r>
  <r>
    <n v="898"/>
    <x v="877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x v="884"/>
    <x v="4"/>
    <x v="4"/>
  </r>
  <r>
    <n v="899"/>
    <x v="878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x v="885"/>
    <x v="1"/>
    <x v="17"/>
  </r>
  <r>
    <n v="900"/>
    <x v="879"/>
    <s v="Enhanced uniform service-desk"/>
    <n v="100"/>
    <n v="2"/>
    <x v="0"/>
    <n v="1"/>
    <x v="1"/>
    <s v="USD"/>
    <n v="1411102800"/>
    <n v="1411189200"/>
    <b v="0"/>
    <b v="1"/>
    <x v="2"/>
    <n v="0.02"/>
    <x v="50"/>
    <x v="2"/>
    <x v="2"/>
  </r>
  <r>
    <n v="901"/>
    <x v="880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x v="886"/>
    <x v="1"/>
    <x v="1"/>
  </r>
  <r>
    <n v="902"/>
    <x v="881"/>
    <s v="Integrated bifurcated software"/>
    <n v="1400"/>
    <n v="3534"/>
    <x v="1"/>
    <n v="110"/>
    <x v="1"/>
    <s v="USD"/>
    <n v="1454133600"/>
    <n v="1457762400"/>
    <b v="0"/>
    <b v="0"/>
    <x v="2"/>
    <n v="2.5242857142857145"/>
    <x v="887"/>
    <x v="2"/>
    <x v="2"/>
  </r>
  <r>
    <n v="903"/>
    <x v="882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x v="888"/>
    <x v="5"/>
    <x v="9"/>
  </r>
  <r>
    <n v="904"/>
    <x v="883"/>
    <s v="Digitized foreground array"/>
    <n v="6500"/>
    <n v="795"/>
    <x v="0"/>
    <n v="16"/>
    <x v="1"/>
    <s v="USD"/>
    <n v="1349326800"/>
    <n v="1349672400"/>
    <b v="0"/>
    <b v="0"/>
    <x v="15"/>
    <n v="0.12230769230769231"/>
    <x v="889"/>
    <x v="5"/>
    <x v="15"/>
  </r>
  <r>
    <n v="905"/>
    <x v="884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x v="890"/>
    <x v="3"/>
    <x v="3"/>
  </r>
  <r>
    <n v="906"/>
    <x v="885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x v="891"/>
    <x v="4"/>
    <x v="4"/>
  </r>
  <r>
    <n v="907"/>
    <x v="886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x v="892"/>
    <x v="3"/>
    <x v="3"/>
  </r>
  <r>
    <n v="908"/>
    <x v="887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x v="893"/>
    <x v="6"/>
    <x v="11"/>
  </r>
  <r>
    <n v="909"/>
    <x v="888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x v="894"/>
    <x v="3"/>
    <x v="3"/>
  </r>
  <r>
    <n v="910"/>
    <x v="889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x v="895"/>
    <x v="3"/>
    <x v="3"/>
  </r>
  <r>
    <n v="911"/>
    <x v="890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x v="896"/>
    <x v="2"/>
    <x v="2"/>
  </r>
  <r>
    <n v="912"/>
    <x v="891"/>
    <s v="Reduced bifurcated pricing structure"/>
    <n v="1800"/>
    <n v="14310"/>
    <x v="1"/>
    <n v="179"/>
    <x v="1"/>
    <s v="USD"/>
    <n v="1346821200"/>
    <n v="1347944400"/>
    <b v="1"/>
    <b v="0"/>
    <x v="6"/>
    <n v="7.95"/>
    <x v="897"/>
    <x v="4"/>
    <x v="6"/>
  </r>
  <r>
    <n v="913"/>
    <x v="892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x v="898"/>
    <x v="4"/>
    <x v="6"/>
  </r>
  <r>
    <n v="914"/>
    <x v="893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x v="899"/>
    <x v="3"/>
    <x v="3"/>
  </r>
  <r>
    <n v="915"/>
    <x v="894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x v="900"/>
    <x v="4"/>
    <x v="19"/>
  </r>
  <r>
    <n v="916"/>
    <x v="895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x v="901"/>
    <x v="7"/>
    <x v="14"/>
  </r>
  <r>
    <n v="917"/>
    <x v="896"/>
    <s v="Polarized discrete product"/>
    <n v="3600"/>
    <n v="2097"/>
    <x v="2"/>
    <n v="27"/>
    <x v="4"/>
    <s v="GBP"/>
    <n v="1309237200"/>
    <n v="1311310800"/>
    <b v="0"/>
    <b v="1"/>
    <x v="12"/>
    <n v="0.58250000000000002"/>
    <x v="902"/>
    <x v="4"/>
    <x v="12"/>
  </r>
  <r>
    <n v="918"/>
    <x v="897"/>
    <s v="Seamless dynamic website"/>
    <n v="3800"/>
    <n v="9021"/>
    <x v="1"/>
    <n v="156"/>
    <x v="5"/>
    <s v="CHF"/>
    <n v="1343365200"/>
    <n v="1344315600"/>
    <b v="0"/>
    <b v="0"/>
    <x v="15"/>
    <n v="2.3739473684210526"/>
    <x v="903"/>
    <x v="5"/>
    <x v="15"/>
  </r>
  <r>
    <n v="919"/>
    <x v="898"/>
    <s v="Extended multimedia firmware"/>
    <n v="35600"/>
    <n v="20915"/>
    <x v="0"/>
    <n v="225"/>
    <x v="2"/>
    <s v="AUD"/>
    <n v="1507957200"/>
    <n v="1510725600"/>
    <b v="0"/>
    <b v="1"/>
    <x v="3"/>
    <n v="0.58750000000000002"/>
    <x v="904"/>
    <x v="3"/>
    <x v="3"/>
  </r>
  <r>
    <n v="920"/>
    <x v="899"/>
    <s v="Versatile directional project"/>
    <n v="5300"/>
    <n v="9676"/>
    <x v="1"/>
    <n v="255"/>
    <x v="1"/>
    <s v="USD"/>
    <n v="1549519200"/>
    <n v="1551247200"/>
    <b v="1"/>
    <b v="0"/>
    <x v="10"/>
    <n v="1.8256603773584905"/>
    <x v="905"/>
    <x v="4"/>
    <x v="10"/>
  </r>
  <r>
    <n v="921"/>
    <x v="900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x v="906"/>
    <x v="2"/>
    <x v="2"/>
  </r>
  <r>
    <n v="922"/>
    <x v="901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x v="907"/>
    <x v="1"/>
    <x v="21"/>
  </r>
  <r>
    <n v="923"/>
    <x v="902"/>
    <s v="Sharable discrete definition"/>
    <n v="1700"/>
    <n v="4044"/>
    <x v="1"/>
    <n v="40"/>
    <x v="1"/>
    <s v="USD"/>
    <n v="1279083600"/>
    <n v="1279170000"/>
    <b v="0"/>
    <b v="0"/>
    <x v="3"/>
    <n v="2.3788235294117648"/>
    <x v="908"/>
    <x v="3"/>
    <x v="3"/>
  </r>
  <r>
    <n v="924"/>
    <x v="903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x v="909"/>
    <x v="3"/>
    <x v="3"/>
  </r>
  <r>
    <n v="925"/>
    <x v="904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x v="910"/>
    <x v="3"/>
    <x v="3"/>
  </r>
  <r>
    <n v="926"/>
    <x v="905"/>
    <s v="Synchronized cohesive encoding"/>
    <n v="8700"/>
    <n v="1577"/>
    <x v="0"/>
    <n v="15"/>
    <x v="1"/>
    <s v="USD"/>
    <n v="1463029200"/>
    <n v="1463374800"/>
    <b v="0"/>
    <b v="0"/>
    <x v="0"/>
    <n v="0.18126436781609195"/>
    <x v="911"/>
    <x v="0"/>
    <x v="0"/>
  </r>
  <r>
    <n v="927"/>
    <x v="906"/>
    <s v="Synergistic dynamic utilization"/>
    <n v="7200"/>
    <n v="3301"/>
    <x v="0"/>
    <n v="37"/>
    <x v="1"/>
    <s v="USD"/>
    <n v="1342069200"/>
    <n v="1344574800"/>
    <b v="0"/>
    <b v="0"/>
    <x v="3"/>
    <n v="0.45847222222222223"/>
    <x v="912"/>
    <x v="3"/>
    <x v="3"/>
  </r>
  <r>
    <n v="928"/>
    <x v="907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x v="913"/>
    <x v="2"/>
    <x v="2"/>
  </r>
  <r>
    <n v="929"/>
    <x v="908"/>
    <s v="Polarized tertiary function"/>
    <n v="5500"/>
    <n v="11952"/>
    <x v="1"/>
    <n v="184"/>
    <x v="4"/>
    <s v="GBP"/>
    <n v="1493787600"/>
    <n v="1494997200"/>
    <b v="0"/>
    <b v="0"/>
    <x v="3"/>
    <n v="2.173090909090909"/>
    <x v="914"/>
    <x v="3"/>
    <x v="3"/>
  </r>
  <r>
    <n v="930"/>
    <x v="909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x v="915"/>
    <x v="3"/>
    <x v="3"/>
  </r>
  <r>
    <n v="931"/>
    <x v="910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x v="916"/>
    <x v="3"/>
    <x v="3"/>
  </r>
  <r>
    <n v="932"/>
    <x v="911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x v="917"/>
    <x v="1"/>
    <x v="1"/>
  </r>
  <r>
    <n v="933"/>
    <x v="912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x v="918"/>
    <x v="3"/>
    <x v="3"/>
  </r>
  <r>
    <n v="934"/>
    <x v="913"/>
    <s v="Reactive radical framework"/>
    <n v="6200"/>
    <n v="11280"/>
    <x v="1"/>
    <n v="105"/>
    <x v="1"/>
    <s v="USD"/>
    <n v="1456120800"/>
    <n v="1456639200"/>
    <b v="0"/>
    <b v="0"/>
    <x v="3"/>
    <n v="1.8193548387096774"/>
    <x v="919"/>
    <x v="3"/>
    <x v="3"/>
  </r>
  <r>
    <n v="935"/>
    <x v="914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x v="920"/>
    <x v="3"/>
    <x v="3"/>
  </r>
  <r>
    <n v="936"/>
    <x v="591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x v="921"/>
    <x v="3"/>
    <x v="3"/>
  </r>
  <r>
    <n v="937"/>
    <x v="915"/>
    <s v="Cloned fresh-thinking model"/>
    <n v="171000"/>
    <n v="84891"/>
    <x v="3"/>
    <n v="976"/>
    <x v="1"/>
    <s v="USD"/>
    <n v="1448517600"/>
    <n v="1449295200"/>
    <b v="0"/>
    <b v="0"/>
    <x v="4"/>
    <n v="0.49643859649122807"/>
    <x v="922"/>
    <x v="4"/>
    <x v="4"/>
  </r>
  <r>
    <n v="938"/>
    <x v="916"/>
    <s v="Total dedicated benchmark"/>
    <n v="9200"/>
    <n v="10093"/>
    <x v="1"/>
    <n v="96"/>
    <x v="1"/>
    <s v="USD"/>
    <n v="1528779600"/>
    <n v="1531890000"/>
    <b v="0"/>
    <b v="1"/>
    <x v="13"/>
    <n v="1.0970652173913042"/>
    <x v="923"/>
    <x v="5"/>
    <x v="13"/>
  </r>
  <r>
    <n v="939"/>
    <x v="917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x v="924"/>
    <x v="6"/>
    <x v="11"/>
  </r>
  <r>
    <n v="940"/>
    <x v="918"/>
    <s v="Upgradable analyzing core"/>
    <n v="9900"/>
    <n v="6161"/>
    <x v="2"/>
    <n v="66"/>
    <x v="0"/>
    <s v="CAD"/>
    <n v="1354341600"/>
    <n v="1356242400"/>
    <b v="0"/>
    <b v="0"/>
    <x v="2"/>
    <n v="0.62232323232323228"/>
    <x v="925"/>
    <x v="2"/>
    <x v="2"/>
  </r>
  <r>
    <n v="941"/>
    <x v="919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x v="926"/>
    <x v="3"/>
    <x v="3"/>
  </r>
  <r>
    <n v="942"/>
    <x v="916"/>
    <s v="Horizontal optimizing model"/>
    <n v="9600"/>
    <n v="6205"/>
    <x v="0"/>
    <n v="67"/>
    <x v="2"/>
    <s v="AUD"/>
    <n v="1295935200"/>
    <n v="1296194400"/>
    <b v="0"/>
    <b v="0"/>
    <x v="3"/>
    <n v="0.64635416666666667"/>
    <x v="927"/>
    <x v="3"/>
    <x v="3"/>
  </r>
  <r>
    <n v="943"/>
    <x v="920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x v="928"/>
    <x v="0"/>
    <x v="0"/>
  </r>
  <r>
    <n v="944"/>
    <x v="921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x v="929"/>
    <x v="7"/>
    <x v="14"/>
  </r>
  <r>
    <n v="945"/>
    <x v="922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x v="930"/>
    <x v="7"/>
    <x v="14"/>
  </r>
  <r>
    <n v="946"/>
    <x v="923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x v="931"/>
    <x v="3"/>
    <x v="3"/>
  </r>
  <r>
    <n v="947"/>
    <x v="924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x v="932"/>
    <x v="3"/>
    <x v="3"/>
  </r>
  <r>
    <n v="948"/>
    <x v="925"/>
    <s v="Integrated holistic paradigm"/>
    <n v="9400"/>
    <n v="5918"/>
    <x v="3"/>
    <n v="160"/>
    <x v="1"/>
    <s v="USD"/>
    <n v="1418364000"/>
    <n v="1419228000"/>
    <b v="1"/>
    <b v="1"/>
    <x v="4"/>
    <n v="0.62957446808510642"/>
    <x v="933"/>
    <x v="4"/>
    <x v="4"/>
  </r>
  <r>
    <n v="949"/>
    <x v="926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x v="934"/>
    <x v="2"/>
    <x v="2"/>
  </r>
  <r>
    <n v="950"/>
    <x v="927"/>
    <s v="Persistent content-based methodology"/>
    <n v="100"/>
    <n v="5"/>
    <x v="0"/>
    <n v="1"/>
    <x v="1"/>
    <s v="USD"/>
    <n v="1555390800"/>
    <n v="1555822800"/>
    <b v="0"/>
    <b v="1"/>
    <x v="3"/>
    <n v="0.05"/>
    <x v="298"/>
    <x v="3"/>
    <x v="3"/>
  </r>
  <r>
    <n v="951"/>
    <x v="928"/>
    <s v="Re-engineered 24hour matrix"/>
    <n v="14500"/>
    <n v="159056"/>
    <x v="1"/>
    <n v="1559"/>
    <x v="1"/>
    <s v="USD"/>
    <n v="1482732000"/>
    <n v="1482818400"/>
    <b v="0"/>
    <b v="1"/>
    <x v="1"/>
    <n v="10.969379310344827"/>
    <x v="935"/>
    <x v="1"/>
    <x v="1"/>
  </r>
  <r>
    <n v="952"/>
    <x v="929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x v="936"/>
    <x v="4"/>
    <x v="4"/>
  </r>
  <r>
    <n v="953"/>
    <x v="930"/>
    <s v="Streamlined fault-tolerant conglomeration"/>
    <n v="3300"/>
    <n v="1980"/>
    <x v="0"/>
    <n v="21"/>
    <x v="1"/>
    <s v="USD"/>
    <n v="1450591200"/>
    <n v="1453701600"/>
    <b v="0"/>
    <b v="1"/>
    <x v="22"/>
    <n v="0.6"/>
    <x v="937"/>
    <x v="4"/>
    <x v="22"/>
  </r>
  <r>
    <n v="954"/>
    <x v="931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x v="938"/>
    <x v="2"/>
    <x v="2"/>
  </r>
  <r>
    <n v="955"/>
    <x v="932"/>
    <s v="Function-based next generation emulation"/>
    <n v="700"/>
    <n v="7763"/>
    <x v="1"/>
    <n v="80"/>
    <x v="1"/>
    <s v="USD"/>
    <n v="1353823200"/>
    <n v="1353996000"/>
    <b v="0"/>
    <b v="0"/>
    <x v="3"/>
    <n v="11.09"/>
    <x v="939"/>
    <x v="3"/>
    <x v="3"/>
  </r>
  <r>
    <n v="956"/>
    <x v="933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x v="940"/>
    <x v="4"/>
    <x v="22"/>
  </r>
  <r>
    <n v="957"/>
    <x v="934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x v="941"/>
    <x v="3"/>
    <x v="3"/>
  </r>
  <r>
    <n v="958"/>
    <x v="935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x v="942"/>
    <x v="4"/>
    <x v="10"/>
  </r>
  <r>
    <n v="959"/>
    <x v="936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x v="943"/>
    <x v="5"/>
    <x v="18"/>
  </r>
  <r>
    <n v="960"/>
    <x v="937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x v="944"/>
    <x v="2"/>
    <x v="2"/>
  </r>
  <r>
    <n v="961"/>
    <x v="938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x v="945"/>
    <x v="5"/>
    <x v="18"/>
  </r>
  <r>
    <n v="962"/>
    <x v="939"/>
    <s v="User-centric cohesive policy"/>
    <n v="3600"/>
    <n v="10657"/>
    <x v="1"/>
    <n v="266"/>
    <x v="1"/>
    <s v="USD"/>
    <n v="1384408800"/>
    <n v="1386223200"/>
    <b v="0"/>
    <b v="0"/>
    <x v="0"/>
    <n v="2.9602777777777778"/>
    <x v="946"/>
    <x v="0"/>
    <x v="0"/>
  </r>
  <r>
    <n v="963"/>
    <x v="940"/>
    <s v="Ergonomic methodical hub"/>
    <n v="5900"/>
    <n v="4997"/>
    <x v="0"/>
    <n v="114"/>
    <x v="6"/>
    <s v="EUR"/>
    <n v="1299304800"/>
    <n v="1299823200"/>
    <b v="0"/>
    <b v="1"/>
    <x v="14"/>
    <n v="0.84694915254237291"/>
    <x v="947"/>
    <x v="7"/>
    <x v="14"/>
  </r>
  <r>
    <n v="964"/>
    <x v="941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x v="948"/>
    <x v="3"/>
    <x v="3"/>
  </r>
  <r>
    <n v="965"/>
    <x v="942"/>
    <s v="Phased clear-thinking policy"/>
    <n v="2200"/>
    <n v="8501"/>
    <x v="1"/>
    <n v="207"/>
    <x v="4"/>
    <s v="GBP"/>
    <n v="1264399200"/>
    <n v="1267855200"/>
    <b v="0"/>
    <b v="0"/>
    <x v="1"/>
    <n v="3.8640909090909092"/>
    <x v="949"/>
    <x v="1"/>
    <x v="1"/>
  </r>
  <r>
    <n v="966"/>
    <x v="411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x v="950"/>
    <x v="3"/>
    <x v="3"/>
  </r>
  <r>
    <n v="967"/>
    <x v="943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x v="951"/>
    <x v="1"/>
    <x v="21"/>
  </r>
  <r>
    <n v="968"/>
    <x v="944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x v="952"/>
    <x v="0"/>
    <x v="0"/>
  </r>
  <r>
    <n v="969"/>
    <x v="945"/>
    <s v="Multi-lateral radical solution"/>
    <n v="7900"/>
    <n v="8550"/>
    <x v="1"/>
    <n v="93"/>
    <x v="1"/>
    <s v="USD"/>
    <n v="1576994400"/>
    <n v="1577599200"/>
    <b v="0"/>
    <b v="0"/>
    <x v="3"/>
    <n v="1.0822784810126582"/>
    <x v="953"/>
    <x v="3"/>
    <x v="3"/>
  </r>
  <r>
    <n v="970"/>
    <x v="946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x v="954"/>
    <x v="3"/>
    <x v="3"/>
  </r>
  <r>
    <n v="971"/>
    <x v="947"/>
    <s v="Versatile neutral workforce"/>
    <n v="5100"/>
    <n v="1414"/>
    <x v="0"/>
    <n v="24"/>
    <x v="1"/>
    <s v="USD"/>
    <n v="1381208400"/>
    <n v="1381726800"/>
    <b v="0"/>
    <b v="0"/>
    <x v="19"/>
    <n v="0.27725490196078434"/>
    <x v="955"/>
    <x v="4"/>
    <x v="19"/>
  </r>
  <r>
    <n v="972"/>
    <x v="948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x v="956"/>
    <x v="2"/>
    <x v="2"/>
  </r>
  <r>
    <n v="973"/>
    <x v="949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x v="957"/>
    <x v="3"/>
    <x v="3"/>
  </r>
  <r>
    <n v="974"/>
    <x v="950"/>
    <s v="Multi-channeled reciprocal interface"/>
    <n v="800"/>
    <n v="2991"/>
    <x v="1"/>
    <n v="32"/>
    <x v="1"/>
    <s v="USD"/>
    <n v="1368853200"/>
    <n v="1368939600"/>
    <b v="0"/>
    <b v="0"/>
    <x v="7"/>
    <n v="3.73875"/>
    <x v="958"/>
    <x v="1"/>
    <x v="7"/>
  </r>
  <r>
    <n v="975"/>
    <x v="951"/>
    <s v="Right-sized maximized migration"/>
    <n v="5400"/>
    <n v="8366"/>
    <x v="1"/>
    <n v="135"/>
    <x v="1"/>
    <s v="USD"/>
    <n v="1448776800"/>
    <n v="1452146400"/>
    <b v="0"/>
    <b v="1"/>
    <x v="3"/>
    <n v="1.5492592592592593"/>
    <x v="959"/>
    <x v="3"/>
    <x v="3"/>
  </r>
  <r>
    <n v="976"/>
    <x v="952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x v="960"/>
    <x v="3"/>
    <x v="3"/>
  </r>
  <r>
    <n v="977"/>
    <x v="597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x v="961"/>
    <x v="0"/>
    <x v="0"/>
  </r>
  <r>
    <n v="978"/>
    <x v="953"/>
    <s v="Fundamental user-facing productivity"/>
    <n v="1000"/>
    <n v="8641"/>
    <x v="1"/>
    <n v="92"/>
    <x v="1"/>
    <s v="USD"/>
    <n v="1478930400"/>
    <n v="1480831200"/>
    <b v="0"/>
    <b v="0"/>
    <x v="11"/>
    <n v="8.641"/>
    <x v="962"/>
    <x v="6"/>
    <x v="11"/>
  </r>
  <r>
    <n v="979"/>
    <x v="954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x v="963"/>
    <x v="3"/>
    <x v="3"/>
  </r>
  <r>
    <n v="980"/>
    <x v="955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x v="964"/>
    <x v="5"/>
    <x v="9"/>
  </r>
  <r>
    <n v="981"/>
    <x v="956"/>
    <s v="Grass-roots executive synergy"/>
    <n v="6700"/>
    <n v="11941"/>
    <x v="1"/>
    <n v="323"/>
    <x v="1"/>
    <s v="USD"/>
    <n v="1514181600"/>
    <n v="1517032800"/>
    <b v="0"/>
    <b v="0"/>
    <x v="2"/>
    <n v="1.7822388059701493"/>
    <x v="965"/>
    <x v="2"/>
    <x v="2"/>
  </r>
  <r>
    <n v="982"/>
    <x v="957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x v="966"/>
    <x v="4"/>
    <x v="4"/>
  </r>
  <r>
    <n v="983"/>
    <x v="958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x v="967"/>
    <x v="4"/>
    <x v="4"/>
  </r>
  <r>
    <n v="984"/>
    <x v="959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x v="968"/>
    <x v="3"/>
    <x v="3"/>
  </r>
  <r>
    <n v="985"/>
    <x v="960"/>
    <s v="Enhanced optimal ability"/>
    <n v="170600"/>
    <n v="114523"/>
    <x v="0"/>
    <n v="4405"/>
    <x v="1"/>
    <s v="USD"/>
    <n v="1386309600"/>
    <n v="1388556000"/>
    <b v="0"/>
    <b v="1"/>
    <x v="1"/>
    <n v="0.67129542790152408"/>
    <x v="969"/>
    <x v="1"/>
    <x v="1"/>
  </r>
  <r>
    <n v="986"/>
    <x v="961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x v="970"/>
    <x v="1"/>
    <x v="1"/>
  </r>
  <r>
    <n v="987"/>
    <x v="962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x v="971"/>
    <x v="4"/>
    <x v="4"/>
  </r>
  <r>
    <n v="988"/>
    <x v="963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x v="972"/>
    <x v="5"/>
    <x v="15"/>
  </r>
  <r>
    <n v="989"/>
    <x v="964"/>
    <s v="Versatile dedicated migration"/>
    <n v="2400"/>
    <n v="11990"/>
    <x v="1"/>
    <n v="226"/>
    <x v="1"/>
    <s v="USD"/>
    <n v="1555390800"/>
    <n v="1555822800"/>
    <b v="0"/>
    <b v="0"/>
    <x v="18"/>
    <n v="4.9958333333333336"/>
    <x v="973"/>
    <x v="5"/>
    <x v="18"/>
  </r>
  <r>
    <n v="990"/>
    <x v="965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x v="974"/>
    <x v="4"/>
    <x v="6"/>
  </r>
  <r>
    <n v="991"/>
    <x v="509"/>
    <s v="Reduced reciprocal focus group"/>
    <n v="9800"/>
    <n v="11091"/>
    <x v="1"/>
    <n v="241"/>
    <x v="1"/>
    <s v="USD"/>
    <n v="1411621200"/>
    <n v="1411966800"/>
    <b v="0"/>
    <b v="1"/>
    <x v="1"/>
    <n v="1.131734693877551"/>
    <x v="975"/>
    <x v="1"/>
    <x v="1"/>
  </r>
  <r>
    <n v="992"/>
    <x v="966"/>
    <s v="Networked global migration"/>
    <n v="3100"/>
    <n v="13223"/>
    <x v="1"/>
    <n v="132"/>
    <x v="1"/>
    <s v="USD"/>
    <n v="1525669200"/>
    <n v="1526878800"/>
    <b v="0"/>
    <b v="1"/>
    <x v="6"/>
    <n v="4.2654838709677421"/>
    <x v="976"/>
    <x v="4"/>
    <x v="6"/>
  </r>
  <r>
    <n v="993"/>
    <x v="967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x v="977"/>
    <x v="7"/>
    <x v="14"/>
  </r>
  <r>
    <n v="994"/>
    <x v="968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x v="978"/>
    <x v="5"/>
    <x v="18"/>
  </r>
  <r>
    <n v="995"/>
    <x v="969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x v="979"/>
    <x v="0"/>
    <x v="0"/>
  </r>
  <r>
    <n v="996"/>
    <x v="970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x v="980"/>
    <x v="3"/>
    <x v="3"/>
  </r>
  <r>
    <n v="997"/>
    <x v="971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x v="981"/>
    <x v="3"/>
    <x v="3"/>
  </r>
  <r>
    <n v="998"/>
    <x v="972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x v="982"/>
    <x v="1"/>
    <x v="7"/>
  </r>
  <r>
    <n v="999"/>
    <x v="973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x v="983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s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s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72B446-A674-0C48-851A-7A3CAE465EA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showAll="0">
      <items count="985">
        <item x="100"/>
        <item x="50"/>
        <item x="248"/>
        <item x="446"/>
        <item x="298"/>
        <item x="420"/>
        <item x="364"/>
        <item x="849"/>
        <item x="896"/>
        <item x="567"/>
        <item x="708"/>
        <item x="656"/>
        <item x="664"/>
        <item x="818"/>
        <item x="403"/>
        <item x="713"/>
        <item x="268"/>
        <item x="725"/>
        <item x="277"/>
        <item x="283"/>
        <item x="171"/>
        <item x="901"/>
        <item x="324"/>
        <item x="853"/>
        <item x="122"/>
        <item x="969"/>
        <item x="247"/>
        <item x="562"/>
        <item x="548"/>
        <item x="968"/>
        <item x="744"/>
        <item x="352"/>
        <item x="899"/>
        <item x="752"/>
        <item x="264"/>
        <item x="415"/>
        <item x="43"/>
        <item x="689"/>
        <item x="466"/>
        <item x="98"/>
        <item x="493"/>
        <item x="728"/>
        <item x="603"/>
        <item x="637"/>
        <item x="130"/>
        <item x="971"/>
        <item x="709"/>
        <item x="790"/>
        <item x="208"/>
        <item x="520"/>
        <item x="453"/>
        <item x="410"/>
        <item x="447"/>
        <item x="67"/>
        <item x="659"/>
        <item x="836"/>
        <item x="58"/>
        <item x="388"/>
        <item x="349"/>
        <item x="734"/>
        <item x="146"/>
        <item x="516"/>
        <item x="442"/>
        <item x="367"/>
        <item x="639"/>
        <item x="223"/>
        <item x="262"/>
        <item x="411"/>
        <item x="683"/>
        <item x="621"/>
        <item x="59"/>
        <item x="325"/>
        <item x="492"/>
        <item x="929"/>
        <item x="740"/>
        <item x="117"/>
        <item x="773"/>
        <item x="8"/>
        <item x="893"/>
        <item x="522"/>
        <item x="152"/>
        <item x="216"/>
        <item x="644"/>
        <item x="102"/>
        <item x="394"/>
        <item x="312"/>
        <item x="183"/>
        <item x="57"/>
        <item x="906"/>
        <item x="486"/>
        <item x="730"/>
        <item x="758"/>
        <item x="860"/>
        <item x="816"/>
        <item x="185"/>
        <item x="269"/>
        <item x="791"/>
        <item x="887"/>
        <item x="52"/>
        <item x="843"/>
        <item x="783"/>
        <item x="722"/>
        <item x="617"/>
        <item x="177"/>
        <item x="765"/>
        <item x="827"/>
        <item x="761"/>
        <item x="930"/>
        <item x="341"/>
        <item x="769"/>
        <item x="981"/>
        <item x="291"/>
        <item x="482"/>
        <item x="917"/>
        <item x="825"/>
        <item x="970"/>
        <item x="564"/>
        <item x="112"/>
        <item x="33"/>
        <item x="26"/>
        <item x="601"/>
        <item x="191"/>
        <item x="439"/>
        <item x="197"/>
        <item x="42"/>
        <item x="293"/>
        <item x="500"/>
        <item x="162"/>
        <item x="667"/>
        <item x="510"/>
        <item x="440"/>
        <item x="739"/>
        <item x="965"/>
        <item x="278"/>
        <item x="933"/>
        <item x="868"/>
        <item x="451"/>
        <item x="743"/>
        <item x="862"/>
        <item x="497"/>
        <item x="190"/>
        <item x="95"/>
        <item x="184"/>
        <item x="322"/>
        <item x="905"/>
        <item x="271"/>
        <item x="545"/>
        <item x="320"/>
        <item x="638"/>
        <item x="495"/>
        <item x="32"/>
        <item x="249"/>
        <item x="258"/>
        <item x="311"/>
        <item x="24"/>
        <item x="460"/>
        <item x="233"/>
        <item x="180"/>
        <item x="218"/>
        <item x="537"/>
        <item x="297"/>
        <item x="669"/>
        <item x="471"/>
        <item x="286"/>
        <item x="671"/>
        <item x="287"/>
        <item x="83"/>
        <item x="211"/>
        <item x="907"/>
        <item x="274"/>
        <item x="599"/>
        <item x="737"/>
        <item x="946"/>
        <item x="374"/>
        <item x="473"/>
        <item x="871"/>
        <item x="182"/>
        <item x="519"/>
        <item x="381"/>
        <item x="412"/>
        <item x="346"/>
        <item x="78"/>
        <item x="299"/>
        <item x="754"/>
        <item x="949"/>
        <item x="307"/>
        <item x="845"/>
        <item x="571"/>
        <item x="869"/>
        <item x="874"/>
        <item x="392"/>
        <item x="167"/>
        <item x="174"/>
        <item x="796"/>
        <item x="389"/>
        <item x="859"/>
        <item x="213"/>
        <item x="665"/>
        <item x="315"/>
        <item x="240"/>
        <item x="682"/>
        <item x="481"/>
        <item x="794"/>
        <item x="980"/>
        <item x="201"/>
        <item x="762"/>
        <item x="940"/>
        <item x="241"/>
        <item x="590"/>
        <item x="807"/>
        <item x="132"/>
        <item x="947"/>
        <item x="945"/>
        <item x="581"/>
        <item x="292"/>
        <item x="822"/>
        <item x="115"/>
        <item x="435"/>
        <item x="164"/>
        <item x="533"/>
        <item x="706"/>
        <item x="788"/>
        <item x="502"/>
        <item x="657"/>
        <item x="54"/>
        <item x="892"/>
        <item x="643"/>
        <item x="19"/>
        <item x="328"/>
        <item x="178"/>
        <item x="936"/>
        <item x="605"/>
        <item x="785"/>
        <item x="235"/>
        <item x="49"/>
        <item x="18"/>
        <item x="450"/>
        <item x="851"/>
        <item x="975"/>
        <item x="397"/>
        <item x="46"/>
        <item x="915"/>
        <item x="192"/>
        <item x="934"/>
        <item x="135"/>
        <item x="136"/>
        <item x="147"/>
        <item x="891"/>
        <item x="587"/>
        <item x="357"/>
        <item x="666"/>
        <item x="390"/>
        <item x="414"/>
        <item x="348"/>
        <item x="877"/>
        <item x="741"/>
        <item x="331"/>
        <item x="125"/>
        <item x="422"/>
        <item x="377"/>
        <item x="47"/>
        <item x="220"/>
        <item x="672"/>
        <item x="799"/>
        <item x="574"/>
        <item x="79"/>
        <item x="31"/>
        <item x="393"/>
        <item x="556"/>
        <item x="94"/>
        <item x="526"/>
        <item x="480"/>
        <item x="310"/>
        <item x="629"/>
        <item x="889"/>
        <item x="260"/>
        <item x="355"/>
        <item x="746"/>
        <item x="406"/>
        <item x="123"/>
        <item x="554"/>
        <item x="382"/>
        <item x="647"/>
        <item x="371"/>
        <item x="583"/>
        <item x="888"/>
        <item x="317"/>
        <item x="701"/>
        <item x="609"/>
        <item x="467"/>
        <item x="417"/>
        <item x="472"/>
        <item x="207"/>
        <item x="943"/>
        <item x="779"/>
        <item x="490"/>
        <item x="916"/>
        <item x="580"/>
        <item x="109"/>
        <item x="272"/>
        <item x="195"/>
        <item x="433"/>
        <item x="679"/>
        <item x="265"/>
        <item x="913"/>
        <item x="222"/>
        <item x="151"/>
        <item x="566"/>
        <item x="281"/>
        <item x="775"/>
        <item x="786"/>
        <item x="503"/>
        <item x="841"/>
        <item x="436"/>
        <item x="597"/>
        <item x="48"/>
        <item x="626"/>
        <item x="507"/>
        <item x="973"/>
        <item x="316"/>
        <item x="759"/>
        <item x="559"/>
        <item x="525"/>
        <item x="326"/>
        <item x="418"/>
        <item x="455"/>
        <item x="261"/>
        <item x="575"/>
        <item x="551"/>
        <item x="879"/>
        <item x="753"/>
        <item x="842"/>
        <item x="437"/>
        <item x="784"/>
        <item x="890"/>
        <item x="232"/>
        <item x="432"/>
        <item x="950"/>
        <item x="219"/>
        <item x="886"/>
        <item x="755"/>
        <item x="165"/>
        <item x="529"/>
        <item x="80"/>
        <item x="797"/>
        <item x="627"/>
        <item x="983"/>
        <item x="399"/>
        <item x="454"/>
        <item x="616"/>
        <item x="555"/>
        <item x="101"/>
        <item x="675"/>
        <item x="74"/>
        <item x="266"/>
        <item x="693"/>
        <item x="607"/>
        <item x="76"/>
        <item x="253"/>
        <item x="535"/>
        <item x="39"/>
        <item x="847"/>
        <item x="856"/>
        <item x="880"/>
        <item x="924"/>
        <item x="160"/>
        <item x="598"/>
        <item x="903"/>
        <item x="90"/>
        <item x="463"/>
        <item x="259"/>
        <item x="870"/>
        <item x="956"/>
        <item x="62"/>
        <item x="810"/>
        <item x="634"/>
        <item x="161"/>
        <item x="649"/>
        <item x="767"/>
        <item x="955"/>
        <item x="509"/>
        <item x="68"/>
        <item x="181"/>
        <item x="176"/>
        <item x="646"/>
        <item x="474"/>
        <item x="368"/>
        <item x="139"/>
        <item x="53"/>
        <item x="372"/>
        <item x="314"/>
        <item x="360"/>
        <item x="645"/>
        <item x="496"/>
        <item x="543"/>
        <item x="624"/>
        <item x="150"/>
        <item x="787"/>
        <item x="434"/>
        <item x="557"/>
        <item x="246"/>
        <item x="6"/>
        <item x="561"/>
        <item x="401"/>
        <item x="209"/>
        <item x="141"/>
        <item x="540"/>
        <item x="716"/>
        <item x="65"/>
        <item x="585"/>
        <item x="86"/>
        <item x="204"/>
        <item x="736"/>
        <item x="282"/>
        <item x="959"/>
        <item x="28"/>
        <item x="215"/>
        <item x="751"/>
        <item x="530"/>
        <item x="596"/>
        <item x="513"/>
        <item x="593"/>
        <item x="413"/>
        <item x="687"/>
        <item x="378"/>
        <item x="10"/>
        <item x="424"/>
        <item x="835"/>
        <item x="120"/>
        <item x="511"/>
        <item x="441"/>
        <item x="552"/>
        <item x="202"/>
        <item x="230"/>
        <item x="610"/>
        <item x="524"/>
        <item x="527"/>
        <item x="356"/>
        <item x="254"/>
        <item x="829"/>
        <item x="334"/>
        <item x="70"/>
        <item x="578"/>
        <item x="802"/>
        <item x="817"/>
        <item x="823"/>
        <item x="7"/>
        <item x="465"/>
        <item x="914"/>
        <item x="820"/>
        <item x="227"/>
        <item x="96"/>
        <item x="319"/>
        <item x="690"/>
        <item x="295"/>
        <item x="426"/>
        <item x="707"/>
        <item x="813"/>
        <item x="305"/>
        <item x="244"/>
        <item x="140"/>
        <item x="572"/>
        <item x="726"/>
        <item x="345"/>
        <item x="501"/>
        <item x="685"/>
        <item x="396"/>
        <item x="376"/>
        <item x="103"/>
        <item x="457"/>
        <item x="226"/>
        <item x="577"/>
        <item x="594"/>
        <item x="584"/>
        <item x="745"/>
        <item x="898"/>
        <item x="808"/>
        <item x="654"/>
        <item x="131"/>
        <item x="591"/>
        <item x="491"/>
        <item x="766"/>
        <item x="771"/>
        <item x="280"/>
        <item x="416"/>
        <item x="623"/>
        <item x="36"/>
        <item x="698"/>
        <item x="400"/>
        <item x="662"/>
        <item x="459"/>
        <item x="238"/>
        <item x="243"/>
        <item x="21"/>
        <item x="676"/>
        <item x="193"/>
        <item x="568"/>
        <item x="119"/>
        <item x="619"/>
        <item x="365"/>
        <item x="149"/>
        <item x="296"/>
        <item x="343"/>
        <item x="815"/>
        <item x="628"/>
        <item x="428"/>
        <item x="872"/>
        <item x="867"/>
        <item x="56"/>
        <item x="375"/>
        <item x="263"/>
        <item x="203"/>
        <item x="684"/>
        <item x="518"/>
        <item x="505"/>
        <item x="487"/>
        <item x="776"/>
        <item x="155"/>
        <item x="588"/>
        <item x="680"/>
        <item x="475"/>
        <item x="952"/>
        <item x="290"/>
        <item x="64"/>
        <item x="110"/>
        <item x="926"/>
        <item x="359"/>
        <item x="573"/>
        <item x="781"/>
        <item x="620"/>
        <item x="942"/>
        <item x="256"/>
        <item x="703"/>
        <item x="9"/>
        <item x="855"/>
        <item x="547"/>
        <item x="840"/>
        <item x="592"/>
        <item x="279"/>
        <item x="25"/>
        <item x="210"/>
        <item x="304"/>
        <item x="719"/>
        <item x="660"/>
        <item x="792"/>
        <item x="606"/>
        <item x="398"/>
        <item x="156"/>
        <item x="873"/>
        <item x="757"/>
        <item x="932"/>
        <item x="622"/>
        <item x="336"/>
        <item x="166"/>
        <item x="614"/>
        <item x="198"/>
        <item x="778"/>
        <item x="72"/>
        <item x="814"/>
        <item x="979"/>
        <item x="187"/>
        <item x="444"/>
        <item x="700"/>
        <item x="438"/>
        <item x="285"/>
        <item x="380"/>
        <item x="40"/>
        <item x="782"/>
        <item x="242"/>
        <item x="38"/>
        <item x="772"/>
        <item x="604"/>
        <item x="5"/>
        <item x="234"/>
        <item x="920"/>
        <item x="107"/>
        <item x="154"/>
        <item x="839"/>
        <item x="804"/>
        <item x="651"/>
        <item x="878"/>
        <item x="237"/>
        <item x="972"/>
        <item x="478"/>
        <item x="289"/>
        <item x="633"/>
        <item x="653"/>
        <item x="884"/>
        <item x="145"/>
        <item x="339"/>
        <item x="951"/>
        <item x="538"/>
        <item x="488"/>
        <item x="329"/>
        <item x="848"/>
        <item x="961"/>
        <item x="846"/>
        <item x="902"/>
        <item x="837"/>
        <item x="875"/>
        <item x="257"/>
        <item x="168"/>
        <item x="423"/>
        <item x="370"/>
        <item x="541"/>
        <item x="361"/>
        <item x="674"/>
        <item x="404"/>
        <item x="770"/>
        <item x="127"/>
        <item x="558"/>
        <item x="749"/>
        <item x="159"/>
        <item x="844"/>
        <item x="658"/>
        <item x="77"/>
        <item x="200"/>
        <item x="897"/>
        <item x="595"/>
        <item x="866"/>
        <item x="494"/>
        <item x="586"/>
        <item x="128"/>
        <item x="138"/>
        <item x="921"/>
        <item x="542"/>
        <item x="302"/>
        <item x="323"/>
        <item x="838"/>
        <item x="563"/>
        <item x="967"/>
        <item x="611"/>
        <item x="425"/>
        <item x="650"/>
        <item x="350"/>
        <item x="600"/>
        <item x="251"/>
        <item x="718"/>
        <item x="273"/>
        <item x="966"/>
        <item x="861"/>
        <item x="830"/>
        <item x="801"/>
        <item x="179"/>
        <item x="61"/>
        <item x="196"/>
        <item x="270"/>
        <item x="456"/>
        <item x="229"/>
        <item x="169"/>
        <item x="321"/>
        <item x="696"/>
        <item x="528"/>
        <item x="87"/>
        <item x="429"/>
        <item x="670"/>
        <item x="82"/>
        <item x="795"/>
        <item x="828"/>
        <item x="483"/>
        <item x="811"/>
        <item x="824"/>
        <item x="909"/>
        <item x="857"/>
        <item x="337"/>
        <item x="469"/>
        <item x="931"/>
        <item x="864"/>
        <item x="421"/>
        <item x="512"/>
        <item x="369"/>
        <item x="711"/>
        <item x="948"/>
        <item x="724"/>
        <item x="963"/>
        <item x="15"/>
        <item x="60"/>
        <item x="34"/>
        <item x="22"/>
        <item x="944"/>
        <item x="720"/>
        <item x="608"/>
        <item x="71"/>
        <item x="353"/>
        <item x="517"/>
        <item x="710"/>
        <item x="75"/>
        <item x="641"/>
        <item x="443"/>
        <item x="789"/>
        <item x="612"/>
        <item x="144"/>
        <item x="129"/>
        <item x="379"/>
        <item x="116"/>
        <item x="212"/>
        <item x="763"/>
        <item x="750"/>
        <item x="922"/>
        <item x="449"/>
        <item x="333"/>
        <item x="479"/>
        <item x="727"/>
        <item x="699"/>
        <item x="301"/>
        <item x="133"/>
        <item x="405"/>
        <item x="636"/>
        <item x="221"/>
        <item x="978"/>
        <item x="386"/>
        <item x="852"/>
        <item x="521"/>
        <item x="742"/>
        <item x="330"/>
        <item x="294"/>
        <item x="655"/>
        <item x="812"/>
        <item x="338"/>
        <item x="104"/>
        <item x="912"/>
        <item x="385"/>
        <item x="89"/>
        <item x="387"/>
        <item x="55"/>
        <item x="275"/>
        <item x="126"/>
        <item x="748"/>
        <item x="589"/>
        <item x="809"/>
        <item x="217"/>
        <item x="702"/>
        <item x="613"/>
        <item x="883"/>
        <item x="430"/>
        <item x="523"/>
        <item x="255"/>
        <item x="712"/>
        <item x="85"/>
        <item x="582"/>
        <item x="199"/>
        <item x="99"/>
        <item x="953"/>
        <item x="714"/>
        <item x="918"/>
        <item x="717"/>
        <item x="960"/>
        <item x="695"/>
        <item x="81"/>
        <item x="1"/>
        <item x="539"/>
        <item x="615"/>
        <item x="534"/>
        <item x="927"/>
        <item x="904"/>
        <item x="831"/>
        <item x="715"/>
        <item x="508"/>
        <item x="826"/>
        <item x="925"/>
        <item x="958"/>
        <item x="618"/>
        <item x="373"/>
        <item x="962"/>
        <item x="569"/>
        <item x="29"/>
        <item x="532"/>
        <item x="565"/>
        <item x="14"/>
        <item x="137"/>
        <item x="303"/>
        <item x="937"/>
        <item x="351"/>
        <item x="821"/>
        <item x="45"/>
        <item x="118"/>
        <item x="462"/>
        <item x="941"/>
        <item x="113"/>
        <item x="452"/>
        <item x="134"/>
        <item x="504"/>
        <item x="153"/>
        <item x="106"/>
        <item x="366"/>
        <item x="806"/>
        <item x="186"/>
        <item x="673"/>
        <item x="35"/>
        <item x="723"/>
        <item x="579"/>
        <item x="546"/>
        <item x="652"/>
        <item x="252"/>
        <item x="276"/>
        <item x="231"/>
        <item x="764"/>
        <item x="686"/>
        <item x="383"/>
        <item x="206"/>
        <item x="694"/>
        <item x="939"/>
        <item x="419"/>
        <item x="954"/>
        <item x="780"/>
        <item x="340"/>
        <item x="850"/>
        <item x="642"/>
        <item x="245"/>
        <item x="506"/>
        <item x="224"/>
        <item x="448"/>
        <item x="142"/>
        <item x="570"/>
        <item x="858"/>
        <item x="300"/>
        <item x="648"/>
        <item x="205"/>
        <item x="51"/>
        <item x="308"/>
        <item x="631"/>
        <item x="395"/>
        <item x="4"/>
        <item x="476"/>
        <item x="731"/>
        <item x="407"/>
        <item x="228"/>
        <item x="342"/>
        <item x="498"/>
        <item x="2"/>
        <item x="976"/>
        <item x="384"/>
        <item x="172"/>
        <item x="288"/>
        <item x="938"/>
        <item x="668"/>
        <item x="908"/>
        <item x="982"/>
        <item x="318"/>
        <item x="445"/>
        <item x="464"/>
        <item x="484"/>
        <item x="977"/>
        <item x="834"/>
        <item x="267"/>
        <item x="735"/>
        <item x="124"/>
        <item x="489"/>
        <item x="327"/>
        <item x="774"/>
        <item x="514"/>
        <item x="239"/>
        <item x="705"/>
        <item x="832"/>
        <item x="935"/>
        <item x="188"/>
        <item x="677"/>
        <item x="895"/>
        <item x="550"/>
        <item x="12"/>
        <item x="777"/>
        <item x="885"/>
        <item x="865"/>
        <item x="854"/>
        <item x="470"/>
        <item x="602"/>
        <item x="863"/>
        <item x="697"/>
        <item x="3"/>
        <item x="910"/>
        <item x="105"/>
        <item x="640"/>
        <item x="354"/>
        <item x="635"/>
        <item x="729"/>
        <item x="881"/>
        <item x="630"/>
        <item x="313"/>
        <item x="957"/>
        <item x="347"/>
        <item x="92"/>
        <item x="214"/>
        <item x="431"/>
        <item x="477"/>
        <item x="553"/>
        <item x="170"/>
        <item x="549"/>
        <item x="427"/>
        <item x="236"/>
        <item x="143"/>
        <item x="362"/>
        <item x="408"/>
        <item x="468"/>
        <item x="819"/>
        <item x="531"/>
        <item x="928"/>
        <item x="900"/>
        <item x="158"/>
        <item x="882"/>
        <item x="798"/>
        <item x="768"/>
        <item x="13"/>
        <item x="911"/>
        <item x="923"/>
        <item x="73"/>
        <item x="148"/>
        <item x="23"/>
        <item x="363"/>
        <item x="189"/>
        <item x="309"/>
        <item x="833"/>
        <item x="964"/>
        <item x="20"/>
        <item x="37"/>
        <item x="335"/>
        <item x="876"/>
        <item x="250"/>
        <item x="284"/>
        <item x="803"/>
        <item x="515"/>
        <item x="681"/>
        <item x="760"/>
        <item x="27"/>
        <item x="97"/>
        <item x="974"/>
        <item x="678"/>
        <item x="632"/>
        <item x="41"/>
        <item x="919"/>
        <item x="44"/>
        <item x="108"/>
        <item x="894"/>
        <item x="576"/>
        <item x="458"/>
        <item x="756"/>
        <item x="17"/>
        <item x="661"/>
        <item x="163"/>
        <item x="93"/>
        <item x="409"/>
        <item x="358"/>
        <item x="704"/>
        <item x="793"/>
        <item x="732"/>
        <item x="66"/>
        <item x="111"/>
        <item x="225"/>
        <item x="688"/>
        <item x="306"/>
        <item x="194"/>
        <item x="536"/>
        <item x="114"/>
        <item x="485"/>
        <item x="91"/>
        <item x="747"/>
        <item x="544"/>
        <item x="121"/>
        <item x="175"/>
        <item x="344"/>
        <item x="461"/>
        <item x="16"/>
        <item x="391"/>
        <item x="88"/>
        <item x="733"/>
        <item x="721"/>
        <item x="738"/>
        <item x="402"/>
        <item x="692"/>
        <item x="332"/>
        <item x="663"/>
        <item x="805"/>
        <item x="84"/>
        <item x="625"/>
        <item x="63"/>
        <item x="560"/>
        <item x="691"/>
        <item x="499"/>
        <item x="69"/>
        <item x="173"/>
        <item x="30"/>
        <item x="11"/>
        <item x="800"/>
        <item x="157"/>
        <item x="0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483A44-4AC7-9343-918B-8C1F3533EF1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012633-B1DA-0C4D-B06B-2C94E4AE78C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="110" zoomScaleNormal="110" workbookViewId="0">
      <selection activeCell="D1" sqref="D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6640625" bestFit="1" customWidth="1"/>
    <col min="14" max="14" width="28.5" bestFit="1" customWidth="1"/>
    <col min="15" max="15" width="14.33203125" bestFit="1" customWidth="1"/>
    <col min="16" max="16" width="15.6640625" style="5" bestFit="1" customWidth="1"/>
    <col min="17" max="17" width="14.33203125" bestFit="1" customWidth="1"/>
    <col min="18" max="18" width="16.83203125" bestFit="1" customWidth="1"/>
    <col min="19" max="19" width="22.6640625" style="10" bestFit="1" customWidth="1"/>
    <col min="20" max="20" width="20.5" style="10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6" t="s">
        <v>2030</v>
      </c>
      <c r="Q1" s="1" t="s">
        <v>2031</v>
      </c>
      <c r="R1" s="1" t="s">
        <v>2032</v>
      </c>
      <c r="S1" s="11" t="s">
        <v>2071</v>
      </c>
      <c r="T1" s="1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_xlfn.PERCENTOF(E2,D2)</f>
        <v>0</v>
      </c>
      <c r="P2" s="5" t="str">
        <f>IFERROR((E2/G2),"0")</f>
        <v>0</v>
      </c>
      <c r="Q2" t="str" cm="1">
        <f t="array" ref="Q2:R2">_xlfn.TEXTSPLIT(N2,"/")</f>
        <v>food</v>
      </c>
      <c r="R2" t="str">
        <v>food trucks</v>
      </c>
      <c r="S2" s="10">
        <f>(((J2/60)/60)/24)+DATE(1970,1,1)</f>
        <v>42336.25</v>
      </c>
      <c r="T2" s="10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_xlfn.PERCENTOF(E3,D3)</f>
        <v>10.4</v>
      </c>
      <c r="P3" s="5">
        <f t="shared" ref="P3:P66" si="1">IFERROR((E3/G3),"0")</f>
        <v>92.151898734177209</v>
      </c>
      <c r="Q3" t="str" cm="1">
        <f t="array" ref="Q3:R3">_xlfn.TEXTSPLIT(N3,"/")</f>
        <v>music</v>
      </c>
      <c r="R3" t="str">
        <v>rock</v>
      </c>
      <c r="S3" s="10">
        <f t="shared" ref="S3:S66" si="2">(((J3/60)/60)/24)+DATE(1970,1,1)</f>
        <v>41870.208333333336</v>
      </c>
      <c r="T3" s="10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1.3147878228782288</v>
      </c>
      <c r="P4" s="5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10">
        <f t="shared" si="2"/>
        <v>41595.25</v>
      </c>
      <c r="T4" s="10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0.58976190476190471</v>
      </c>
      <c r="P5" s="5">
        <f t="shared" si="1"/>
        <v>103.20833333333333</v>
      </c>
      <c r="Q5" t="str" cm="1">
        <f t="array" ref="Q5:R5">_xlfn.TEXTSPLIT(N5,"/")</f>
        <v>music</v>
      </c>
      <c r="R5" t="str">
        <v>rock</v>
      </c>
      <c r="S5" s="10">
        <f t="shared" si="2"/>
        <v>43688.208333333328</v>
      </c>
      <c r="T5" s="10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0.69276315789473686</v>
      </c>
      <c r="P6" s="5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10">
        <f t="shared" si="2"/>
        <v>43485.25</v>
      </c>
      <c r="T6" s="10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1.7361842105263159</v>
      </c>
      <c r="P7" s="5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10">
        <f t="shared" si="2"/>
        <v>41149.208333333336</v>
      </c>
      <c r="T7" s="10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0.20961538461538462</v>
      </c>
      <c r="P8" s="5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10">
        <f t="shared" si="2"/>
        <v>42991.208333333328</v>
      </c>
      <c r="T8" s="10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3.2757777777777779</v>
      </c>
      <c r="P9" s="5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10">
        <f t="shared" si="2"/>
        <v>42229.208333333328</v>
      </c>
      <c r="T9" s="10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0.19932788374205268</v>
      </c>
      <c r="P10" s="5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10">
        <f t="shared" si="2"/>
        <v>40399.208333333336</v>
      </c>
      <c r="T10" s="10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0.51741935483870971</v>
      </c>
      <c r="P11" s="5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10">
        <f t="shared" si="2"/>
        <v>41536.208333333336</v>
      </c>
      <c r="T11" s="10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2.6611538461538462</v>
      </c>
      <c r="P12" s="5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10">
        <f t="shared" si="2"/>
        <v>40404.208333333336</v>
      </c>
      <c r="T12" s="10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0.48095238095238096</v>
      </c>
      <c r="P13" s="5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10">
        <f t="shared" si="2"/>
        <v>40442.208333333336</v>
      </c>
      <c r="T13" s="10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0.89349206349206345</v>
      </c>
      <c r="P14" s="5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10">
        <f t="shared" si="2"/>
        <v>43760.208333333328</v>
      </c>
      <c r="T14" s="10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2.4511904761904764</v>
      </c>
      <c r="P15" s="5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10">
        <f t="shared" si="2"/>
        <v>42532.208333333328</v>
      </c>
      <c r="T15" s="10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0.66769503546099296</v>
      </c>
      <c r="P16" s="5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10">
        <f t="shared" si="2"/>
        <v>40974.25</v>
      </c>
      <c r="T16" s="10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0.47307881773399013</v>
      </c>
      <c r="P17" s="5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10">
        <f t="shared" si="2"/>
        <v>43809.25</v>
      </c>
      <c r="T17" s="10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6.4947058823529416</v>
      </c>
      <c r="P18" s="5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10">
        <f t="shared" si="2"/>
        <v>41661.25</v>
      </c>
      <c r="T18" s="10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1.5939125295508274</v>
      </c>
      <c r="P19" s="5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10">
        <f t="shared" si="2"/>
        <v>40555.25</v>
      </c>
      <c r="T19" s="10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0.66912087912087914</v>
      </c>
      <c r="P20" s="5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10">
        <f t="shared" si="2"/>
        <v>43351.208333333328</v>
      </c>
      <c r="T20" s="10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0.48529600000000001</v>
      </c>
      <c r="P21" s="5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10">
        <f t="shared" si="2"/>
        <v>43528.25</v>
      </c>
      <c r="T21" s="10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1.1224279210925645</v>
      </c>
      <c r="P22" s="5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10">
        <f t="shared" si="2"/>
        <v>41848.208333333336</v>
      </c>
      <c r="T22" s="10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0.40992553191489361</v>
      </c>
      <c r="P23" s="5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10">
        <f t="shared" si="2"/>
        <v>40770.208333333336</v>
      </c>
      <c r="T23" s="10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1.2807106598984772</v>
      </c>
      <c r="P24" s="5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10">
        <f t="shared" si="2"/>
        <v>43193.208333333328</v>
      </c>
      <c r="T24" s="10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3.3204444444444445</v>
      </c>
      <c r="P25" s="5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10">
        <f t="shared" si="2"/>
        <v>43510.25</v>
      </c>
      <c r="T25" s="10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1.1283225108225108</v>
      </c>
      <c r="P26" s="5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10">
        <f t="shared" si="2"/>
        <v>41811.208333333336</v>
      </c>
      <c r="T26" s="10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2.1643636363636363</v>
      </c>
      <c r="P27" s="5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10">
        <f t="shared" si="2"/>
        <v>40681.208333333336</v>
      </c>
      <c r="T27" s="10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0.4819906976744186</v>
      </c>
      <c r="P28" s="5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10">
        <f t="shared" si="2"/>
        <v>43312.208333333328</v>
      </c>
      <c r="T28" s="10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0.79949999999999999</v>
      </c>
      <c r="P29" s="5">
        <f t="shared" si="1"/>
        <v>106.6</v>
      </c>
      <c r="Q29" t="str" cm="1">
        <f t="array" ref="Q29:R29">_xlfn.TEXTSPLIT(N29,"/")</f>
        <v>music</v>
      </c>
      <c r="R29" t="str">
        <v>rock</v>
      </c>
      <c r="S29" s="10">
        <f t="shared" si="2"/>
        <v>42280.208333333328</v>
      </c>
      <c r="T29" s="10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1.0522553516819573</v>
      </c>
      <c r="P30" s="5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10">
        <f t="shared" si="2"/>
        <v>40218.25</v>
      </c>
      <c r="T30" s="10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3.2889978213507627</v>
      </c>
      <c r="P31" s="5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10">
        <f t="shared" si="2"/>
        <v>43301.208333333328</v>
      </c>
      <c r="T31" s="10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1.606111111111111</v>
      </c>
      <c r="P32" s="5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10">
        <f t="shared" si="2"/>
        <v>43609.208333333328</v>
      </c>
      <c r="T32" s="10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3.1</v>
      </c>
      <c r="P33" s="5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10">
        <f t="shared" si="2"/>
        <v>42374.25</v>
      </c>
      <c r="T33" s="10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0.86807920792079207</v>
      </c>
      <c r="P34" s="5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10">
        <f t="shared" si="2"/>
        <v>43110.25</v>
      </c>
      <c r="T34" s="10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3.7782071713147412</v>
      </c>
      <c r="P35" s="5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10">
        <f t="shared" si="2"/>
        <v>41917.208333333336</v>
      </c>
      <c r="T35" s="10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1.5080645161290323</v>
      </c>
      <c r="P36" s="5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10">
        <f t="shared" si="2"/>
        <v>42817.208333333328</v>
      </c>
      <c r="T36" s="10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1.5030119521912351</v>
      </c>
      <c r="P37" s="5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10">
        <f t="shared" si="2"/>
        <v>43484.25</v>
      </c>
      <c r="T37" s="10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1.572857142857143</v>
      </c>
      <c r="P38" s="5">
        <f t="shared" si="1"/>
        <v>68.8125</v>
      </c>
      <c r="Q38" t="str" cm="1">
        <f t="array" ref="Q38:R38">_xlfn.TEXTSPLIT(N38,"/")</f>
        <v>theater</v>
      </c>
      <c r="R38" t="str">
        <v>plays</v>
      </c>
      <c r="S38" s="10">
        <f t="shared" si="2"/>
        <v>40600.25</v>
      </c>
      <c r="T38" s="10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1.3998765432098765</v>
      </c>
      <c r="P39" s="5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10">
        <f t="shared" si="2"/>
        <v>43744.208333333328</v>
      </c>
      <c r="T39" s="10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3.2532258064516131</v>
      </c>
      <c r="P40" s="5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10">
        <f t="shared" si="2"/>
        <v>40469.208333333336</v>
      </c>
      <c r="T40" s="10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0.50777777777777777</v>
      </c>
      <c r="P41" s="5">
        <f t="shared" si="1"/>
        <v>57.125</v>
      </c>
      <c r="Q41" t="str" cm="1">
        <f t="array" ref="Q41:R41">_xlfn.TEXTSPLIT(N41,"/")</f>
        <v>theater</v>
      </c>
      <c r="R41" t="str">
        <v>plays</v>
      </c>
      <c r="S41" s="10">
        <f t="shared" si="2"/>
        <v>41330.25</v>
      </c>
      <c r="T41" s="10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1.6906818181818182</v>
      </c>
      <c r="P42" s="5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10">
        <f t="shared" si="2"/>
        <v>40334.208333333336</v>
      </c>
      <c r="T42" s="10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2.1292857142857144</v>
      </c>
      <c r="P43" s="5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10">
        <f t="shared" si="2"/>
        <v>41156.208333333336</v>
      </c>
      <c r="T43" s="10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4.4394444444444447</v>
      </c>
      <c r="P44" s="5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10">
        <f t="shared" si="2"/>
        <v>40728.208333333336</v>
      </c>
      <c r="T44" s="10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1.859390243902439</v>
      </c>
      <c r="P45" s="5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10">
        <f t="shared" si="2"/>
        <v>41844.208333333336</v>
      </c>
      <c r="T45" s="10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6.5881249999999998</v>
      </c>
      <c r="P46" s="5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10">
        <f t="shared" si="2"/>
        <v>43541.208333333328</v>
      </c>
      <c r="T46" s="10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0.4768421052631579</v>
      </c>
      <c r="P47" s="5">
        <f t="shared" si="1"/>
        <v>94.375</v>
      </c>
      <c r="Q47" t="str" cm="1">
        <f t="array" ref="Q47:R47">_xlfn.TEXTSPLIT(N47,"/")</f>
        <v>theater</v>
      </c>
      <c r="R47" t="str">
        <v>plays</v>
      </c>
      <c r="S47" s="10">
        <f t="shared" si="2"/>
        <v>42676.208333333328</v>
      </c>
      <c r="T47" s="10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1.1478378378378378</v>
      </c>
      <c r="P48" s="5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10">
        <f t="shared" si="2"/>
        <v>40367.208333333336</v>
      </c>
      <c r="T48" s="10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4.7526666666666664</v>
      </c>
      <c r="P49" s="5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10">
        <f t="shared" si="2"/>
        <v>41727.208333333336</v>
      </c>
      <c r="T49" s="10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3.86972972972973</v>
      </c>
      <c r="P50" s="5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10">
        <f t="shared" si="2"/>
        <v>42180.208333333328</v>
      </c>
      <c r="T50" s="10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1.89625</v>
      </c>
      <c r="P51" s="5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10">
        <f t="shared" si="2"/>
        <v>43758.208333333328</v>
      </c>
      <c r="T51" s="10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0.02</v>
      </c>
      <c r="P52" s="5">
        <f t="shared" si="1"/>
        <v>2</v>
      </c>
      <c r="Q52" t="str" cm="1">
        <f t="array" ref="Q52:R52">_xlfn.TEXTSPLIT(N52,"/")</f>
        <v>music</v>
      </c>
      <c r="R52" t="str">
        <v>metal</v>
      </c>
      <c r="S52" s="10">
        <f t="shared" si="2"/>
        <v>41487.208333333336</v>
      </c>
      <c r="T52" s="10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0.91867805186590767</v>
      </c>
      <c r="P53" s="5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10">
        <f t="shared" si="2"/>
        <v>40995.208333333336</v>
      </c>
      <c r="T53" s="10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0.34152777777777776</v>
      </c>
      <c r="P54" s="5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10">
        <f t="shared" si="2"/>
        <v>40436.208333333336</v>
      </c>
      <c r="T54" s="10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1.4040909090909091</v>
      </c>
      <c r="P55" s="5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10">
        <f t="shared" si="2"/>
        <v>41779.208333333336</v>
      </c>
      <c r="T55" s="10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0.89866666666666661</v>
      </c>
      <c r="P56" s="5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10">
        <f t="shared" si="2"/>
        <v>43170.25</v>
      </c>
      <c r="T56" s="10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1.7796969696969698</v>
      </c>
      <c r="P57" s="5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10">
        <f t="shared" si="2"/>
        <v>43311.208333333328</v>
      </c>
      <c r="T57" s="10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1.436625</v>
      </c>
      <c r="P58" s="5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10">
        <f t="shared" si="2"/>
        <v>42014.25</v>
      </c>
      <c r="T58" s="10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2.1527586206896552</v>
      </c>
      <c r="P59" s="5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10">
        <f t="shared" si="2"/>
        <v>42979.208333333328</v>
      </c>
      <c r="T59" s="10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2.2711111111111113</v>
      </c>
      <c r="P60" s="5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10">
        <f t="shared" si="2"/>
        <v>42268.208333333328</v>
      </c>
      <c r="T60" s="10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2.7507142857142859</v>
      </c>
      <c r="P61" s="5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10">
        <f t="shared" si="2"/>
        <v>42898.208333333328</v>
      </c>
      <c r="T61" s="10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1.4437048832271762</v>
      </c>
      <c r="P62" s="5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10">
        <f t="shared" si="2"/>
        <v>41107.208333333336</v>
      </c>
      <c r="T62" s="10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0.92745983935742971</v>
      </c>
      <c r="P63" s="5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10">
        <f t="shared" si="2"/>
        <v>40595.25</v>
      </c>
      <c r="T63" s="10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7.226</v>
      </c>
      <c r="P64" s="5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10">
        <f t="shared" si="2"/>
        <v>42160.208333333328</v>
      </c>
      <c r="T64" s="10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0.11851063829787234</v>
      </c>
      <c r="P65" s="5">
        <f t="shared" si="1"/>
        <v>111.4</v>
      </c>
      <c r="Q65" t="str" cm="1">
        <f t="array" ref="Q65:R65">_xlfn.TEXTSPLIT(N65,"/")</f>
        <v>theater</v>
      </c>
      <c r="R65" t="str">
        <v>plays</v>
      </c>
      <c r="S65" s="10">
        <f t="shared" si="2"/>
        <v>42853.208333333328</v>
      </c>
      <c r="T65" s="10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0.97642857142857142</v>
      </c>
      <c r="P66" s="5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10">
        <f t="shared" si="2"/>
        <v>43283.208333333328</v>
      </c>
      <c r="T66" s="10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_xlfn.PERCENTOF(E67,D67)</f>
        <v>2.3614754098360655</v>
      </c>
      <c r="P67" s="5">
        <f t="shared" ref="P67:P130" si="5">IFERROR((E67/G67),"0")</f>
        <v>61.038135593220339</v>
      </c>
      <c r="Q67" t="str" cm="1">
        <f t="array" ref="Q67:R67">_xlfn.TEXTSPLIT(N67,"/")</f>
        <v>theater</v>
      </c>
      <c r="R67" t="str">
        <v>plays</v>
      </c>
      <c r="S67" s="10">
        <f t="shared" ref="S67:S130" si="6">(((J67/60)/60)/24)+DATE(1970,1,1)</f>
        <v>40570.25</v>
      </c>
      <c r="T67" s="10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5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0">
        <f t="shared" si="6"/>
        <v>42102.208333333328</v>
      </c>
      <c r="T68" s="10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5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0">
        <f t="shared" si="6"/>
        <v>40203.25</v>
      </c>
      <c r="T69" s="10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5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0">
        <f t="shared" si="6"/>
        <v>42943.208333333328</v>
      </c>
      <c r="T70" s="10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5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0">
        <f t="shared" si="6"/>
        <v>40531.25</v>
      </c>
      <c r="T71" s="10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5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0">
        <f t="shared" si="6"/>
        <v>40484.208333333336</v>
      </c>
      <c r="T72" s="10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5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0">
        <f t="shared" si="6"/>
        <v>43799.25</v>
      </c>
      <c r="T73" s="10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5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0">
        <f t="shared" si="6"/>
        <v>42186.208333333328</v>
      </c>
      <c r="T74" s="10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5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0">
        <f t="shared" si="6"/>
        <v>42701.25</v>
      </c>
      <c r="T75" s="10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5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0">
        <f t="shared" si="6"/>
        <v>42456.208333333328</v>
      </c>
      <c r="T76" s="10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5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0">
        <f t="shared" si="6"/>
        <v>43296.208333333328</v>
      </c>
      <c r="T77" s="10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5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0">
        <f t="shared" si="6"/>
        <v>42027.25</v>
      </c>
      <c r="T78" s="10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5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0">
        <f t="shared" si="6"/>
        <v>40448.208333333336</v>
      </c>
      <c r="T79" s="10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5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0">
        <f t="shared" si="6"/>
        <v>43206.208333333328</v>
      </c>
      <c r="T80" s="10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5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0">
        <f t="shared" si="6"/>
        <v>43267.208333333328</v>
      </c>
      <c r="T81" s="10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5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0">
        <f t="shared" si="6"/>
        <v>42976.208333333328</v>
      </c>
      <c r="T82" s="10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5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0">
        <f t="shared" si="6"/>
        <v>43062.25</v>
      </c>
      <c r="T83" s="10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5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0">
        <f t="shared" si="6"/>
        <v>43482.25</v>
      </c>
      <c r="T84" s="10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5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0">
        <f t="shared" si="6"/>
        <v>42579.208333333328</v>
      </c>
      <c r="T85" s="10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5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0">
        <f t="shared" si="6"/>
        <v>41118.208333333336</v>
      </c>
      <c r="T86" s="10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5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0">
        <f t="shared" si="6"/>
        <v>40797.208333333336</v>
      </c>
      <c r="T87" s="10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5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0">
        <f t="shared" si="6"/>
        <v>42128.208333333328</v>
      </c>
      <c r="T88" s="10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5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0">
        <f t="shared" si="6"/>
        <v>40610.25</v>
      </c>
      <c r="T89" s="10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5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0">
        <f t="shared" si="6"/>
        <v>42110.208333333328</v>
      </c>
      <c r="T90" s="10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5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0">
        <f t="shared" si="6"/>
        <v>40283.208333333336</v>
      </c>
      <c r="T91" s="10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5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0">
        <f t="shared" si="6"/>
        <v>42425.25</v>
      </c>
      <c r="T92" s="10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5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0">
        <f t="shared" si="6"/>
        <v>42588.208333333328</v>
      </c>
      <c r="T93" s="10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5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0">
        <f t="shared" si="6"/>
        <v>40352.208333333336</v>
      </c>
      <c r="T94" s="10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5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0">
        <f t="shared" si="6"/>
        <v>41202.208333333336</v>
      </c>
      <c r="T95" s="10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5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0">
        <f t="shared" si="6"/>
        <v>43562.208333333328</v>
      </c>
      <c r="T96" s="10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5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0">
        <f t="shared" si="6"/>
        <v>43752.208333333328</v>
      </c>
      <c r="T97" s="10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5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0">
        <f t="shared" si="6"/>
        <v>40612.25</v>
      </c>
      <c r="T98" s="10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5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0">
        <f t="shared" si="6"/>
        <v>42180.208333333328</v>
      </c>
      <c r="T99" s="10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5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0">
        <f t="shared" si="6"/>
        <v>42212.208333333328</v>
      </c>
      <c r="T100" s="10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5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0">
        <f t="shared" si="6"/>
        <v>41968.25</v>
      </c>
      <c r="T101" s="10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5">
        <f t="shared" si="5"/>
        <v>1</v>
      </c>
      <c r="Q102" t="str" cm="1">
        <f t="array" ref="Q102:R102">_xlfn.TEXTSPLIT(N102,"/")</f>
        <v>theater</v>
      </c>
      <c r="R102" t="str">
        <v>plays</v>
      </c>
      <c r="S102" s="10">
        <f t="shared" si="6"/>
        <v>40835.208333333336</v>
      </c>
      <c r="T102" s="10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5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0">
        <f t="shared" si="6"/>
        <v>42056.25</v>
      </c>
      <c r="T103" s="10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5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0">
        <f t="shared" si="6"/>
        <v>43234.208333333328</v>
      </c>
      <c r="T104" s="10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5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0">
        <f t="shared" si="6"/>
        <v>40475.208333333336</v>
      </c>
      <c r="T105" s="10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5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0">
        <f t="shared" si="6"/>
        <v>42878.208333333328</v>
      </c>
      <c r="T106" s="10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5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0">
        <f t="shared" si="6"/>
        <v>41366.208333333336</v>
      </c>
      <c r="T107" s="10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5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0">
        <f t="shared" si="6"/>
        <v>43716.208333333328</v>
      </c>
      <c r="T108" s="10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5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0">
        <f t="shared" si="6"/>
        <v>43213.208333333328</v>
      </c>
      <c r="T109" s="10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5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0">
        <f t="shared" si="6"/>
        <v>41005.208333333336</v>
      </c>
      <c r="T110" s="10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5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0">
        <f t="shared" si="6"/>
        <v>41651.25</v>
      </c>
      <c r="T111" s="10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5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0">
        <f t="shared" si="6"/>
        <v>43354.208333333328</v>
      </c>
      <c r="T112" s="10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5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0">
        <f t="shared" si="6"/>
        <v>41174.208333333336</v>
      </c>
      <c r="T113" s="10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5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0">
        <f t="shared" si="6"/>
        <v>41875.208333333336</v>
      </c>
      <c r="T114" s="10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5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0">
        <f t="shared" si="6"/>
        <v>42990.208333333328</v>
      </c>
      <c r="T115" s="10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5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0">
        <f t="shared" si="6"/>
        <v>43564.208333333328</v>
      </c>
      <c r="T116" s="10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5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0">
        <f t="shared" si="6"/>
        <v>43056.25</v>
      </c>
      <c r="T117" s="10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5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0">
        <f t="shared" si="6"/>
        <v>42265.208333333328</v>
      </c>
      <c r="T118" s="10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5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0">
        <f t="shared" si="6"/>
        <v>40808.208333333336</v>
      </c>
      <c r="T119" s="10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5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0">
        <f t="shared" si="6"/>
        <v>41665.25</v>
      </c>
      <c r="T120" s="10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5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0">
        <f t="shared" si="6"/>
        <v>41806.208333333336</v>
      </c>
      <c r="T121" s="10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5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0">
        <f t="shared" si="6"/>
        <v>42111.208333333328</v>
      </c>
      <c r="T122" s="10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5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0">
        <f t="shared" si="6"/>
        <v>41917.208333333336</v>
      </c>
      <c r="T123" s="10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5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0">
        <f t="shared" si="6"/>
        <v>41970.25</v>
      </c>
      <c r="T124" s="10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5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0">
        <f t="shared" si="6"/>
        <v>42332.25</v>
      </c>
      <c r="T125" s="10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5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0">
        <f t="shared" si="6"/>
        <v>43598.208333333328</v>
      </c>
      <c r="T126" s="10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5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0">
        <f t="shared" si="6"/>
        <v>43362.208333333328</v>
      </c>
      <c r="T127" s="10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5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0">
        <f t="shared" si="6"/>
        <v>42596.208333333328</v>
      </c>
      <c r="T128" s="10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5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0">
        <f t="shared" si="6"/>
        <v>40310.208333333336</v>
      </c>
      <c r="T129" s="10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5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0">
        <f t="shared" si="6"/>
        <v>40417.208333333336</v>
      </c>
      <c r="T130" s="10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_xlfn.PERCENTOF(E131,D131)</f>
        <v>3.2026936026936029E-2</v>
      </c>
      <c r="P131" s="5">
        <f t="shared" ref="P131:P194" si="9">IFERROR((E131/G131),"0")</f>
        <v>86.472727272727269</v>
      </c>
      <c r="Q131" t="str" cm="1">
        <f t="array" ref="Q131:R131">_xlfn.TEXTSPLIT(N131,"/")</f>
        <v>food</v>
      </c>
      <c r="R131" t="str">
        <v>food trucks</v>
      </c>
      <c r="S131" s="10">
        <f t="shared" ref="S131:S194" si="10">(((J131/60)/60)/24)+DATE(1970,1,1)</f>
        <v>42038.25</v>
      </c>
      <c r="T131" s="10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5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0">
        <f t="shared" si="10"/>
        <v>40842.208333333336</v>
      </c>
      <c r="T132" s="10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5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0">
        <f t="shared" si="10"/>
        <v>41607.25</v>
      </c>
      <c r="T133" s="10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5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0">
        <f t="shared" si="10"/>
        <v>43112.25</v>
      </c>
      <c r="T134" s="10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5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0">
        <f t="shared" si="10"/>
        <v>40767.208333333336</v>
      </c>
      <c r="T135" s="10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5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0">
        <f t="shared" si="10"/>
        <v>40713.208333333336</v>
      </c>
      <c r="T136" s="10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5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0">
        <f t="shared" si="10"/>
        <v>41340.25</v>
      </c>
      <c r="T137" s="10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5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0">
        <f t="shared" si="10"/>
        <v>41797.208333333336</v>
      </c>
      <c r="T138" s="10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5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0">
        <f t="shared" si="10"/>
        <v>40457.208333333336</v>
      </c>
      <c r="T139" s="10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5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0">
        <f t="shared" si="10"/>
        <v>41180.208333333336</v>
      </c>
      <c r="T140" s="10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5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0">
        <f t="shared" si="10"/>
        <v>42115.208333333328</v>
      </c>
      <c r="T141" s="10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5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0">
        <f t="shared" si="10"/>
        <v>43156.25</v>
      </c>
      <c r="T142" s="10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5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0">
        <f t="shared" si="10"/>
        <v>42167.208333333328</v>
      </c>
      <c r="T143" s="10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5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0">
        <f t="shared" si="10"/>
        <v>41005.208333333336</v>
      </c>
      <c r="T144" s="10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5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0">
        <f t="shared" si="10"/>
        <v>40357.208333333336</v>
      </c>
      <c r="T145" s="10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5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0">
        <f t="shared" si="10"/>
        <v>43633.208333333328</v>
      </c>
      <c r="T146" s="10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5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0">
        <f t="shared" si="10"/>
        <v>41889.208333333336</v>
      </c>
      <c r="T147" s="10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5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0">
        <f t="shared" si="10"/>
        <v>40855.25</v>
      </c>
      <c r="T148" s="10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5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0">
        <f t="shared" si="10"/>
        <v>42534.208333333328</v>
      </c>
      <c r="T149" s="10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5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0">
        <f t="shared" si="10"/>
        <v>42941.208333333328</v>
      </c>
      <c r="T150" s="10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5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0">
        <f t="shared" si="10"/>
        <v>41275.25</v>
      </c>
      <c r="T151" s="10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5">
        <f t="shared" si="9"/>
        <v>1</v>
      </c>
      <c r="Q152" t="str" cm="1">
        <f t="array" ref="Q152:R152">_xlfn.TEXTSPLIT(N152,"/")</f>
        <v>music</v>
      </c>
      <c r="R152" t="str">
        <v>rock</v>
      </c>
      <c r="S152" s="10">
        <f t="shared" si="10"/>
        <v>43450.25</v>
      </c>
      <c r="T152" s="10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5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0">
        <f t="shared" si="10"/>
        <v>41799.208333333336</v>
      </c>
      <c r="T153" s="10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5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0">
        <f t="shared" si="10"/>
        <v>42783.25</v>
      </c>
      <c r="T154" s="10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5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0">
        <f t="shared" si="10"/>
        <v>41201.208333333336</v>
      </c>
      <c r="T155" s="10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5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0">
        <f t="shared" si="10"/>
        <v>42502.208333333328</v>
      </c>
      <c r="T156" s="10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5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0">
        <f t="shared" si="10"/>
        <v>40262.208333333336</v>
      </c>
      <c r="T157" s="10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5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0">
        <f t="shared" si="10"/>
        <v>43743.208333333328</v>
      </c>
      <c r="T158" s="10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5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0">
        <f t="shared" si="10"/>
        <v>41638.25</v>
      </c>
      <c r="T159" s="10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5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0">
        <f t="shared" si="10"/>
        <v>42346.25</v>
      </c>
      <c r="T160" s="10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5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0">
        <f t="shared" si="10"/>
        <v>43551.208333333328</v>
      </c>
      <c r="T161" s="10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5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0">
        <f t="shared" si="10"/>
        <v>43582.208333333328</v>
      </c>
      <c r="T162" s="10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5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0">
        <f t="shared" si="10"/>
        <v>42270.208333333328</v>
      </c>
      <c r="T163" s="10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5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0">
        <f t="shared" si="10"/>
        <v>43442.25</v>
      </c>
      <c r="T164" s="10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5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0">
        <f t="shared" si="10"/>
        <v>43028.208333333328</v>
      </c>
      <c r="T165" s="10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5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0">
        <f t="shared" si="10"/>
        <v>43016.208333333328</v>
      </c>
      <c r="T166" s="10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5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0">
        <f t="shared" si="10"/>
        <v>42948.208333333328</v>
      </c>
      <c r="T167" s="10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5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0">
        <f t="shared" si="10"/>
        <v>40534.25</v>
      </c>
      <c r="T168" s="10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5">
        <f t="shared" si="9"/>
        <v>74</v>
      </c>
      <c r="Q169" t="str" cm="1">
        <f t="array" ref="Q169:R169">_xlfn.TEXTSPLIT(N169,"/")</f>
        <v>theater</v>
      </c>
      <c r="R169" t="str">
        <v>plays</v>
      </c>
      <c r="S169" s="10">
        <f t="shared" si="10"/>
        <v>41435.208333333336</v>
      </c>
      <c r="T169" s="10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5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0">
        <f t="shared" si="10"/>
        <v>43518.25</v>
      </c>
      <c r="T170" s="10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5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0">
        <f t="shared" si="10"/>
        <v>41077.208333333336</v>
      </c>
      <c r="T171" s="10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5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0">
        <f t="shared" si="10"/>
        <v>42950.208333333328</v>
      </c>
      <c r="T172" s="10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5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0">
        <f t="shared" si="10"/>
        <v>41718.208333333336</v>
      </c>
      <c r="T173" s="10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5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0">
        <f t="shared" si="10"/>
        <v>41839.208333333336</v>
      </c>
      <c r="T174" s="10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5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0">
        <f t="shared" si="10"/>
        <v>41412.208333333336</v>
      </c>
      <c r="T175" s="10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5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0">
        <f t="shared" si="10"/>
        <v>42282.208333333328</v>
      </c>
      <c r="T176" s="10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5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0">
        <f t="shared" si="10"/>
        <v>42613.208333333328</v>
      </c>
      <c r="T177" s="10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5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0">
        <f t="shared" si="10"/>
        <v>42616.208333333328</v>
      </c>
      <c r="T178" s="10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5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0">
        <f t="shared" si="10"/>
        <v>40497.25</v>
      </c>
      <c r="T179" s="10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5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0">
        <f t="shared" si="10"/>
        <v>42999.208333333328</v>
      </c>
      <c r="T180" s="10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5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0">
        <f t="shared" si="10"/>
        <v>41350.208333333336</v>
      </c>
      <c r="T181" s="10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5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0">
        <f t="shared" si="10"/>
        <v>40259.208333333336</v>
      </c>
      <c r="T182" s="10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5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0">
        <f t="shared" si="10"/>
        <v>43012.208333333328</v>
      </c>
      <c r="T183" s="10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5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0">
        <f t="shared" si="10"/>
        <v>43631.208333333328</v>
      </c>
      <c r="T184" s="10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5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0">
        <f t="shared" si="10"/>
        <v>40430.208333333336</v>
      </c>
      <c r="T185" s="10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5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0">
        <f t="shared" si="10"/>
        <v>43588.208333333328</v>
      </c>
      <c r="T186" s="10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5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0">
        <f t="shared" si="10"/>
        <v>43233.208333333328</v>
      </c>
      <c r="T187" s="10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5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0">
        <f t="shared" si="10"/>
        <v>41782.208333333336</v>
      </c>
      <c r="T188" s="10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5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0">
        <f t="shared" si="10"/>
        <v>41328.25</v>
      </c>
      <c r="T189" s="10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5">
        <f t="shared" si="9"/>
        <v>75</v>
      </c>
      <c r="Q190" t="str" cm="1">
        <f t="array" ref="Q190:R190">_xlfn.TEXTSPLIT(N190,"/")</f>
        <v>theater</v>
      </c>
      <c r="R190" t="str">
        <v>plays</v>
      </c>
      <c r="S190" s="10">
        <f t="shared" si="10"/>
        <v>41975.25</v>
      </c>
      <c r="T190" s="10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5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0">
        <f t="shared" si="10"/>
        <v>42433.25</v>
      </c>
      <c r="T191" s="10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5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0">
        <f t="shared" si="10"/>
        <v>41429.208333333336</v>
      </c>
      <c r="T192" s="10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5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0">
        <f t="shared" si="10"/>
        <v>43536.208333333328</v>
      </c>
      <c r="T193" s="10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5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0">
        <f t="shared" si="10"/>
        <v>41817.208333333336</v>
      </c>
      <c r="T194" s="10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_xlfn.PERCENTOF(E195,D195)</f>
        <v>0.45636363636363636</v>
      </c>
      <c r="P195" s="5">
        <f t="shared" ref="P195:P258" si="13">IFERROR((E195/G195),"0")</f>
        <v>46.338461538461537</v>
      </c>
      <c r="Q195" t="str" cm="1">
        <f t="array" ref="Q195:R195">_xlfn.TEXTSPLIT(N195,"/")</f>
        <v>music</v>
      </c>
      <c r="R195" t="str">
        <v>indie rock</v>
      </c>
      <c r="S195" s="10">
        <f t="shared" ref="S195:S258" si="14">(((J195/60)/60)/24)+DATE(1970,1,1)</f>
        <v>43198.208333333328</v>
      </c>
      <c r="T195" s="10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5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0">
        <f t="shared" si="14"/>
        <v>42261.208333333328</v>
      </c>
      <c r="T196" s="10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5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0">
        <f t="shared" si="14"/>
        <v>43310.208333333328</v>
      </c>
      <c r="T197" s="10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5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0">
        <f t="shared" si="14"/>
        <v>42616.208333333328</v>
      </c>
      <c r="T198" s="10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5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0">
        <f t="shared" si="14"/>
        <v>42909.208333333328</v>
      </c>
      <c r="T199" s="10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5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0">
        <f t="shared" si="14"/>
        <v>40396.208333333336</v>
      </c>
      <c r="T200" s="10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5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0">
        <f t="shared" si="14"/>
        <v>42192.208333333328</v>
      </c>
      <c r="T201" s="10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5">
        <f t="shared" si="13"/>
        <v>2</v>
      </c>
      <c r="Q202" t="str" cm="1">
        <f t="array" ref="Q202:R202">_xlfn.TEXTSPLIT(N202,"/")</f>
        <v>theater</v>
      </c>
      <c r="R202" t="str">
        <v>plays</v>
      </c>
      <c r="S202" s="10">
        <f t="shared" si="14"/>
        <v>40262.208333333336</v>
      </c>
      <c r="T202" s="10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5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0">
        <f t="shared" si="14"/>
        <v>41845.208333333336</v>
      </c>
      <c r="T203" s="10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5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0">
        <f t="shared" si="14"/>
        <v>40818.208333333336</v>
      </c>
      <c r="T204" s="10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5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0">
        <f t="shared" si="14"/>
        <v>42752.25</v>
      </c>
      <c r="T205" s="10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5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0">
        <f t="shared" si="14"/>
        <v>40636.208333333336</v>
      </c>
      <c r="T206" s="10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5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0">
        <f t="shared" si="14"/>
        <v>43390.208333333328</v>
      </c>
      <c r="T207" s="10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5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0">
        <f t="shared" si="14"/>
        <v>40236.25</v>
      </c>
      <c r="T208" s="10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5">
        <f t="shared" si="13"/>
        <v>99</v>
      </c>
      <c r="Q209" t="str" cm="1">
        <f t="array" ref="Q209:R209">_xlfn.TEXTSPLIT(N209,"/")</f>
        <v>music</v>
      </c>
      <c r="R209" t="str">
        <v>rock</v>
      </c>
      <c r="S209" s="10">
        <f t="shared" si="14"/>
        <v>43340.208333333328</v>
      </c>
      <c r="T209" s="10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5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0">
        <f t="shared" si="14"/>
        <v>43048.25</v>
      </c>
      <c r="T210" s="10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5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0">
        <f t="shared" si="14"/>
        <v>42496.208333333328</v>
      </c>
      <c r="T211" s="10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5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0">
        <f t="shared" si="14"/>
        <v>42797.25</v>
      </c>
      <c r="T212" s="10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5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0">
        <f t="shared" si="14"/>
        <v>41513.208333333336</v>
      </c>
      <c r="T213" s="10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5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0">
        <f t="shared" si="14"/>
        <v>43814.25</v>
      </c>
      <c r="T214" s="10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5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0">
        <f t="shared" si="14"/>
        <v>40488.208333333336</v>
      </c>
      <c r="T215" s="10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5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0">
        <f t="shared" si="14"/>
        <v>40409.208333333336</v>
      </c>
      <c r="T216" s="10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5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0">
        <f t="shared" si="14"/>
        <v>43509.25</v>
      </c>
      <c r="T217" s="10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5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0">
        <f t="shared" si="14"/>
        <v>40869.25</v>
      </c>
      <c r="T218" s="10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5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0">
        <f t="shared" si="14"/>
        <v>43583.208333333328</v>
      </c>
      <c r="T219" s="10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5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0">
        <f t="shared" si="14"/>
        <v>40858.25</v>
      </c>
      <c r="T220" s="10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5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0">
        <f t="shared" si="14"/>
        <v>41137.208333333336</v>
      </c>
      <c r="T221" s="10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5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0">
        <f t="shared" si="14"/>
        <v>40725.208333333336</v>
      </c>
      <c r="T222" s="10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5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0">
        <f t="shared" si="14"/>
        <v>41081.208333333336</v>
      </c>
      <c r="T223" s="10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5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0">
        <f t="shared" si="14"/>
        <v>41914.208333333336</v>
      </c>
      <c r="T224" s="10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5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0">
        <f t="shared" si="14"/>
        <v>42445.208333333328</v>
      </c>
      <c r="T225" s="10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5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0">
        <f t="shared" si="14"/>
        <v>41906.208333333336</v>
      </c>
      <c r="T226" s="10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5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0">
        <f t="shared" si="14"/>
        <v>41762.208333333336</v>
      </c>
      <c r="T227" s="10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5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0">
        <f t="shared" si="14"/>
        <v>40276.208333333336</v>
      </c>
      <c r="T228" s="10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5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0">
        <f t="shared" si="14"/>
        <v>42139.208333333328</v>
      </c>
      <c r="T229" s="10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5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0">
        <f t="shared" si="14"/>
        <v>42613.208333333328</v>
      </c>
      <c r="T230" s="10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5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0">
        <f t="shared" si="14"/>
        <v>42887.208333333328</v>
      </c>
      <c r="T231" s="10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5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0">
        <f t="shared" si="14"/>
        <v>43805.25</v>
      </c>
      <c r="T232" s="10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5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0">
        <f t="shared" si="14"/>
        <v>41415.208333333336</v>
      </c>
      <c r="T233" s="10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5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0">
        <f t="shared" si="14"/>
        <v>42576.208333333328</v>
      </c>
      <c r="T234" s="10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5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0">
        <f t="shared" si="14"/>
        <v>40706.208333333336</v>
      </c>
      <c r="T235" s="10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5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0">
        <f t="shared" si="14"/>
        <v>42969.208333333328</v>
      </c>
      <c r="T236" s="10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5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0">
        <f t="shared" si="14"/>
        <v>42779.25</v>
      </c>
      <c r="T237" s="10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5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0">
        <f t="shared" si="14"/>
        <v>43641.208333333328</v>
      </c>
      <c r="T238" s="10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5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0">
        <f t="shared" si="14"/>
        <v>41754.208333333336</v>
      </c>
      <c r="T239" s="10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5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0">
        <f t="shared" si="14"/>
        <v>43083.25</v>
      </c>
      <c r="T240" s="10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5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0">
        <f t="shared" si="14"/>
        <v>42245.208333333328</v>
      </c>
      <c r="T241" s="10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5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0">
        <f t="shared" si="14"/>
        <v>40396.208333333336</v>
      </c>
      <c r="T242" s="10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5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0">
        <f t="shared" si="14"/>
        <v>41742.208333333336</v>
      </c>
      <c r="T243" s="10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5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0">
        <f t="shared" si="14"/>
        <v>42865.208333333328</v>
      </c>
      <c r="T244" s="10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5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0">
        <f t="shared" si="14"/>
        <v>43163.25</v>
      </c>
      <c r="T245" s="10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5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0">
        <f t="shared" si="14"/>
        <v>41834.208333333336</v>
      </c>
      <c r="T246" s="10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5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0">
        <f t="shared" si="14"/>
        <v>41736.208333333336</v>
      </c>
      <c r="T247" s="10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5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0">
        <f t="shared" si="14"/>
        <v>41491.208333333336</v>
      </c>
      <c r="T248" s="10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5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0">
        <f t="shared" si="14"/>
        <v>42726.25</v>
      </c>
      <c r="T249" s="10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5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0">
        <f t="shared" si="14"/>
        <v>42004.25</v>
      </c>
      <c r="T250" s="10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5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0">
        <f t="shared" si="14"/>
        <v>42006.25</v>
      </c>
      <c r="T251" s="10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5">
        <f t="shared" si="13"/>
        <v>3</v>
      </c>
      <c r="Q252" t="str" cm="1">
        <f t="array" ref="Q252:R252">_xlfn.TEXTSPLIT(N252,"/")</f>
        <v>music</v>
      </c>
      <c r="R252" t="str">
        <v>rock</v>
      </c>
      <c r="S252" s="10">
        <f t="shared" si="14"/>
        <v>40203.25</v>
      </c>
      <c r="T252" s="10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5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0">
        <f t="shared" si="14"/>
        <v>41252.25</v>
      </c>
      <c r="T253" s="10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5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0">
        <f t="shared" si="14"/>
        <v>41572.208333333336</v>
      </c>
      <c r="T254" s="10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5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0">
        <f t="shared" si="14"/>
        <v>40641.208333333336</v>
      </c>
      <c r="T255" s="10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5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0">
        <f t="shared" si="14"/>
        <v>42787.25</v>
      </c>
      <c r="T256" s="10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5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0">
        <f t="shared" si="14"/>
        <v>40590.25</v>
      </c>
      <c r="T257" s="10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5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0">
        <f t="shared" si="14"/>
        <v>42393.25</v>
      </c>
      <c r="T258" s="10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_xlfn.PERCENTOF(E259,D259)</f>
        <v>1.46</v>
      </c>
      <c r="P259" s="5">
        <f t="shared" ref="P259:P322" si="17">IFERROR((E259/G259),"0")</f>
        <v>90.456521739130437</v>
      </c>
      <c r="Q259" t="str" cm="1">
        <f t="array" ref="Q259:R259">_xlfn.TEXTSPLIT(N259,"/")</f>
        <v>theater</v>
      </c>
      <c r="R259" t="str">
        <v>plays</v>
      </c>
      <c r="S259" s="10">
        <f t="shared" ref="S259:S322" si="18">(((J259/60)/60)/24)+DATE(1970,1,1)</f>
        <v>41338.25</v>
      </c>
      <c r="T259" s="10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5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0">
        <f t="shared" si="18"/>
        <v>42712.25</v>
      </c>
      <c r="T260" s="10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5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0">
        <f t="shared" si="18"/>
        <v>41251.25</v>
      </c>
      <c r="T261" s="10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5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0">
        <f t="shared" si="18"/>
        <v>41180.208333333336</v>
      </c>
      <c r="T262" s="10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5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0">
        <f t="shared" si="18"/>
        <v>40415.208333333336</v>
      </c>
      <c r="T263" s="10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5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0">
        <f t="shared" si="18"/>
        <v>40638.208333333336</v>
      </c>
      <c r="T264" s="10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5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0">
        <f t="shared" si="18"/>
        <v>40187.25</v>
      </c>
      <c r="T265" s="10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5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0">
        <f t="shared" si="18"/>
        <v>41317.25</v>
      </c>
      <c r="T266" s="10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5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0">
        <f t="shared" si="18"/>
        <v>42372.25</v>
      </c>
      <c r="T267" s="10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5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0">
        <f t="shared" si="18"/>
        <v>41950.25</v>
      </c>
      <c r="T268" s="10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5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0">
        <f t="shared" si="18"/>
        <v>41206.208333333336</v>
      </c>
      <c r="T269" s="10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5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0">
        <f t="shared" si="18"/>
        <v>41186.208333333336</v>
      </c>
      <c r="T270" s="10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5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0">
        <f t="shared" si="18"/>
        <v>43496.25</v>
      </c>
      <c r="T271" s="10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5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0">
        <f t="shared" si="18"/>
        <v>40514.25</v>
      </c>
      <c r="T272" s="10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5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0">
        <f t="shared" si="18"/>
        <v>42345.25</v>
      </c>
      <c r="T273" s="10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5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0">
        <f t="shared" si="18"/>
        <v>43656.208333333328</v>
      </c>
      <c r="T274" s="10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5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0">
        <f t="shared" si="18"/>
        <v>42995.208333333328</v>
      </c>
      <c r="T275" s="10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5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0">
        <f t="shared" si="18"/>
        <v>43045.25</v>
      </c>
      <c r="T276" s="10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5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0">
        <f t="shared" si="18"/>
        <v>43561.208333333328</v>
      </c>
      <c r="T277" s="10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5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0">
        <f t="shared" si="18"/>
        <v>41018.208333333336</v>
      </c>
      <c r="T278" s="10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5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0">
        <f t="shared" si="18"/>
        <v>40378.208333333336</v>
      </c>
      <c r="T279" s="10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5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0">
        <f t="shared" si="18"/>
        <v>41239.25</v>
      </c>
      <c r="T280" s="10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5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0">
        <f t="shared" si="18"/>
        <v>43346.208333333328</v>
      </c>
      <c r="T281" s="10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5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0">
        <f t="shared" si="18"/>
        <v>43060.25</v>
      </c>
      <c r="T282" s="10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5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0">
        <f t="shared" si="18"/>
        <v>40979.25</v>
      </c>
      <c r="T283" s="10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5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0">
        <f t="shared" si="18"/>
        <v>42701.25</v>
      </c>
      <c r="T284" s="10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5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0">
        <f t="shared" si="18"/>
        <v>42520.208333333328</v>
      </c>
      <c r="T285" s="10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5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0">
        <f t="shared" si="18"/>
        <v>41030.208333333336</v>
      </c>
      <c r="T286" s="10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5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0">
        <f t="shared" si="18"/>
        <v>42623.208333333328</v>
      </c>
      <c r="T287" s="10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5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0">
        <f t="shared" si="18"/>
        <v>42697.25</v>
      </c>
      <c r="T288" s="10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5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0">
        <f t="shared" si="18"/>
        <v>42122.208333333328</v>
      </c>
      <c r="T289" s="10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5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0">
        <f t="shared" si="18"/>
        <v>40982.208333333336</v>
      </c>
      <c r="T290" s="10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5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0">
        <f t="shared" si="18"/>
        <v>42219.208333333328</v>
      </c>
      <c r="T291" s="10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5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0">
        <f t="shared" si="18"/>
        <v>41404.208333333336</v>
      </c>
      <c r="T292" s="10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5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0">
        <f t="shared" si="18"/>
        <v>40831.208333333336</v>
      </c>
      <c r="T293" s="10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5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0">
        <f t="shared" si="18"/>
        <v>40984.208333333336</v>
      </c>
      <c r="T294" s="10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5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0">
        <f t="shared" si="18"/>
        <v>40456.208333333336</v>
      </c>
      <c r="T295" s="10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5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0">
        <f t="shared" si="18"/>
        <v>43399.208333333328</v>
      </c>
      <c r="T296" s="10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5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0">
        <f t="shared" si="18"/>
        <v>41562.208333333336</v>
      </c>
      <c r="T297" s="10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5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0">
        <f t="shared" si="18"/>
        <v>43493.25</v>
      </c>
      <c r="T298" s="10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5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0">
        <f t="shared" si="18"/>
        <v>41653.25</v>
      </c>
      <c r="T299" s="10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5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0">
        <f t="shared" si="18"/>
        <v>42426.25</v>
      </c>
      <c r="T300" s="10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5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0">
        <f t="shared" si="18"/>
        <v>42432.25</v>
      </c>
      <c r="T301" s="10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5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0">
        <f t="shared" si="18"/>
        <v>42977.208333333328</v>
      </c>
      <c r="T302" s="10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5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0">
        <f t="shared" si="18"/>
        <v>42061.25</v>
      </c>
      <c r="T303" s="10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5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0">
        <f t="shared" si="18"/>
        <v>43345.208333333328</v>
      </c>
      <c r="T304" s="10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5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0">
        <f t="shared" si="18"/>
        <v>42376.25</v>
      </c>
      <c r="T305" s="10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5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0">
        <f t="shared" si="18"/>
        <v>42589.208333333328</v>
      </c>
      <c r="T306" s="10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5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0">
        <f t="shared" si="18"/>
        <v>42448.208333333328</v>
      </c>
      <c r="T307" s="10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5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0">
        <f t="shared" si="18"/>
        <v>42930.208333333328</v>
      </c>
      <c r="T308" s="10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5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0">
        <f t="shared" si="18"/>
        <v>41066.208333333336</v>
      </c>
      <c r="T309" s="10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5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0">
        <f t="shared" si="18"/>
        <v>40651.208333333336</v>
      </c>
      <c r="T310" s="10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5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0">
        <f t="shared" si="18"/>
        <v>40807.208333333336</v>
      </c>
      <c r="T311" s="10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5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0">
        <f t="shared" si="18"/>
        <v>40277.208333333336</v>
      </c>
      <c r="T312" s="10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5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0">
        <f t="shared" si="18"/>
        <v>40590.25</v>
      </c>
      <c r="T313" s="10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5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0">
        <f t="shared" si="18"/>
        <v>41572.208333333336</v>
      </c>
      <c r="T314" s="10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5">
        <f t="shared" si="17"/>
        <v>39</v>
      </c>
      <c r="Q315" t="str" cm="1">
        <f t="array" ref="Q315:R315">_xlfn.TEXTSPLIT(N315,"/")</f>
        <v>music</v>
      </c>
      <c r="R315" t="str">
        <v>rock</v>
      </c>
      <c r="S315" s="10">
        <f t="shared" si="18"/>
        <v>40966.25</v>
      </c>
      <c r="T315" s="10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5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0">
        <f t="shared" si="18"/>
        <v>43536.208333333328</v>
      </c>
      <c r="T316" s="10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5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0">
        <f t="shared" si="18"/>
        <v>41783.208333333336</v>
      </c>
      <c r="T317" s="10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5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0">
        <f t="shared" si="18"/>
        <v>43788.25</v>
      </c>
      <c r="T318" s="10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5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0">
        <f t="shared" si="18"/>
        <v>42869.208333333328</v>
      </c>
      <c r="T319" s="10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5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0">
        <f t="shared" si="18"/>
        <v>41684.25</v>
      </c>
      <c r="T320" s="10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5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0">
        <f t="shared" si="18"/>
        <v>40402.208333333336</v>
      </c>
      <c r="T321" s="10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5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0">
        <f t="shared" si="18"/>
        <v>40673.208333333336</v>
      </c>
      <c r="T322" s="10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_xlfn.PERCENTOF(E323,D323)</f>
        <v>0.94144366197183094</v>
      </c>
      <c r="P323" s="5">
        <f t="shared" ref="P323:P386" si="21">IFERROR((E323/G323),"0")</f>
        <v>65.000810372771468</v>
      </c>
      <c r="Q323" t="str" cm="1">
        <f t="array" ref="Q323:R323">_xlfn.TEXTSPLIT(N323,"/")</f>
        <v>film &amp; video</v>
      </c>
      <c r="R323" t="str">
        <v>shorts</v>
      </c>
      <c r="S323" s="10">
        <f t="shared" ref="S323:S386" si="22">(((J323/60)/60)/24)+DATE(1970,1,1)</f>
        <v>40634.208333333336</v>
      </c>
      <c r="T323" s="10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5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0">
        <f t="shared" si="22"/>
        <v>40507.25</v>
      </c>
      <c r="T324" s="10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5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0">
        <f t="shared" si="22"/>
        <v>41725.208333333336</v>
      </c>
      <c r="T325" s="10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5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0">
        <f t="shared" si="22"/>
        <v>42176.208333333328</v>
      </c>
      <c r="T326" s="10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5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0">
        <f t="shared" si="22"/>
        <v>43267.208333333328</v>
      </c>
      <c r="T327" s="10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5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0">
        <f t="shared" si="22"/>
        <v>42364.25</v>
      </c>
      <c r="T328" s="10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5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0">
        <f t="shared" si="22"/>
        <v>43705.208333333328</v>
      </c>
      <c r="T329" s="10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5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0">
        <f t="shared" si="22"/>
        <v>43434.25</v>
      </c>
      <c r="T330" s="10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5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0">
        <f t="shared" si="22"/>
        <v>42716.25</v>
      </c>
      <c r="T331" s="10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5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0">
        <f t="shared" si="22"/>
        <v>43077.25</v>
      </c>
      <c r="T332" s="10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5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0">
        <f t="shared" si="22"/>
        <v>40896.25</v>
      </c>
      <c r="T333" s="10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5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0">
        <f t="shared" si="22"/>
        <v>41361.208333333336</v>
      </c>
      <c r="T334" s="10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5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0">
        <f t="shared" si="22"/>
        <v>43424.25</v>
      </c>
      <c r="T335" s="10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5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0">
        <f t="shared" si="22"/>
        <v>43110.25</v>
      </c>
      <c r="T336" s="10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5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0">
        <f t="shared" si="22"/>
        <v>43784.25</v>
      </c>
      <c r="T337" s="10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5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0">
        <f t="shared" si="22"/>
        <v>40527.25</v>
      </c>
      <c r="T338" s="10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5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0">
        <f t="shared" si="22"/>
        <v>43780.25</v>
      </c>
      <c r="T339" s="10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5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0">
        <f t="shared" si="22"/>
        <v>40821.208333333336</v>
      </c>
      <c r="T340" s="10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5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0">
        <f t="shared" si="22"/>
        <v>42949.208333333328</v>
      </c>
      <c r="T341" s="10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5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0">
        <f t="shared" si="22"/>
        <v>40889.25</v>
      </c>
      <c r="T342" s="10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5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0">
        <f t="shared" si="22"/>
        <v>42244.208333333328</v>
      </c>
      <c r="T343" s="10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5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0">
        <f t="shared" si="22"/>
        <v>41475.208333333336</v>
      </c>
      <c r="T344" s="10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5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0">
        <f t="shared" si="22"/>
        <v>41597.25</v>
      </c>
      <c r="T345" s="10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5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0">
        <f t="shared" si="22"/>
        <v>43122.25</v>
      </c>
      <c r="T346" s="10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5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0">
        <f t="shared" si="22"/>
        <v>42194.208333333328</v>
      </c>
      <c r="T347" s="10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5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0">
        <f t="shared" si="22"/>
        <v>42971.208333333328</v>
      </c>
      <c r="T348" s="10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5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0">
        <f t="shared" si="22"/>
        <v>42046.25</v>
      </c>
      <c r="T349" s="10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5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0">
        <f t="shared" si="22"/>
        <v>42782.25</v>
      </c>
      <c r="T350" s="10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5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0">
        <f t="shared" si="22"/>
        <v>42930.208333333328</v>
      </c>
      <c r="T351" s="10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5">
        <f t="shared" si="21"/>
        <v>5</v>
      </c>
      <c r="Q352" t="str" cm="1">
        <f t="array" ref="Q352:R352">_xlfn.TEXTSPLIT(N352,"/")</f>
        <v>music</v>
      </c>
      <c r="R352" t="str">
        <v>jazz</v>
      </c>
      <c r="S352" s="10">
        <f t="shared" si="22"/>
        <v>42144.208333333328</v>
      </c>
      <c r="T352" s="10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5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0">
        <f t="shared" si="22"/>
        <v>42240.208333333328</v>
      </c>
      <c r="T353" s="10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5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0">
        <f t="shared" si="22"/>
        <v>42315.25</v>
      </c>
      <c r="T354" s="10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5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0">
        <f t="shared" si="22"/>
        <v>43651.208333333328</v>
      </c>
      <c r="T355" s="10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5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0">
        <f t="shared" si="22"/>
        <v>41520.208333333336</v>
      </c>
      <c r="T356" s="10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5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0">
        <f t="shared" si="22"/>
        <v>42757.25</v>
      </c>
      <c r="T357" s="10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5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0">
        <f t="shared" si="22"/>
        <v>40922.25</v>
      </c>
      <c r="T358" s="10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5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0">
        <f t="shared" si="22"/>
        <v>42250.208333333328</v>
      </c>
      <c r="T359" s="10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5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0">
        <f t="shared" si="22"/>
        <v>43322.208333333328</v>
      </c>
      <c r="T360" s="10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5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0">
        <f t="shared" si="22"/>
        <v>40782.208333333336</v>
      </c>
      <c r="T361" s="10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5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0">
        <f t="shared" si="22"/>
        <v>40544.25</v>
      </c>
      <c r="T362" s="10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5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0">
        <f t="shared" si="22"/>
        <v>43015.208333333328</v>
      </c>
      <c r="T363" s="10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5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0">
        <f t="shared" si="22"/>
        <v>40570.25</v>
      </c>
      <c r="T364" s="10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5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0">
        <f t="shared" si="22"/>
        <v>40904.25</v>
      </c>
      <c r="T365" s="10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5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0">
        <f t="shared" si="22"/>
        <v>43164.25</v>
      </c>
      <c r="T366" s="10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5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0">
        <f t="shared" si="22"/>
        <v>42733.25</v>
      </c>
      <c r="T367" s="10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5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0">
        <f t="shared" si="22"/>
        <v>40546.25</v>
      </c>
      <c r="T368" s="10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5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0">
        <f t="shared" si="22"/>
        <v>41930.208333333336</v>
      </c>
      <c r="T369" s="10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5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0">
        <f t="shared" si="22"/>
        <v>40464.208333333336</v>
      </c>
      <c r="T370" s="10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5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0">
        <f t="shared" si="22"/>
        <v>41308.25</v>
      </c>
      <c r="T371" s="10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5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0">
        <f t="shared" si="22"/>
        <v>43570.208333333328</v>
      </c>
      <c r="T372" s="10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5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0">
        <f t="shared" si="22"/>
        <v>42043.25</v>
      </c>
      <c r="T373" s="10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5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0">
        <f t="shared" si="22"/>
        <v>42012.25</v>
      </c>
      <c r="T374" s="10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5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0">
        <f t="shared" si="22"/>
        <v>42964.208333333328</v>
      </c>
      <c r="T375" s="10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5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0">
        <f t="shared" si="22"/>
        <v>43476.25</v>
      </c>
      <c r="T376" s="10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5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0">
        <f t="shared" si="22"/>
        <v>42293.208333333328</v>
      </c>
      <c r="T377" s="10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5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0">
        <f t="shared" si="22"/>
        <v>41826.208333333336</v>
      </c>
      <c r="T378" s="10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5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0">
        <f t="shared" si="22"/>
        <v>43760.208333333328</v>
      </c>
      <c r="T379" s="10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5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0">
        <f t="shared" si="22"/>
        <v>43241.208333333328</v>
      </c>
      <c r="T380" s="10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5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0">
        <f t="shared" si="22"/>
        <v>40843.208333333336</v>
      </c>
      <c r="T381" s="10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5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0">
        <f t="shared" si="22"/>
        <v>41448.208333333336</v>
      </c>
      <c r="T382" s="10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5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0">
        <f t="shared" si="22"/>
        <v>42163.208333333328</v>
      </c>
      <c r="T383" s="10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5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0">
        <f t="shared" si="22"/>
        <v>43024.208333333328</v>
      </c>
      <c r="T384" s="10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5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0">
        <f t="shared" si="22"/>
        <v>43509.25</v>
      </c>
      <c r="T385" s="10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5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0">
        <f t="shared" si="22"/>
        <v>42776.25</v>
      </c>
      <c r="T386" s="10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_xlfn.PERCENTOF(E387,D387)</f>
        <v>1.4616709511568124</v>
      </c>
      <c r="P387" s="5">
        <f t="shared" ref="P387:P450" si="25">IFERROR((E387/G387),"0")</f>
        <v>50.007915567282325</v>
      </c>
      <c r="Q387" t="str" cm="1">
        <f t="array" ref="Q387:R387">_xlfn.TEXTSPLIT(N387,"/")</f>
        <v>publishing</v>
      </c>
      <c r="R387" t="str">
        <v>nonfiction</v>
      </c>
      <c r="S387" s="10">
        <f t="shared" ref="S387:S450" si="26">(((J387/60)/60)/24)+DATE(1970,1,1)</f>
        <v>43553.208333333328</v>
      </c>
      <c r="T387" s="10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5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0">
        <f t="shared" si="26"/>
        <v>40355.208333333336</v>
      </c>
      <c r="T388" s="10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5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0">
        <f t="shared" si="26"/>
        <v>41072.208333333336</v>
      </c>
      <c r="T389" s="10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5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0">
        <f t="shared" si="26"/>
        <v>40912.25</v>
      </c>
      <c r="T390" s="10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5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0">
        <f t="shared" si="26"/>
        <v>40479.208333333336</v>
      </c>
      <c r="T391" s="10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5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0">
        <f t="shared" si="26"/>
        <v>41530.208333333336</v>
      </c>
      <c r="T392" s="10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5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0">
        <f t="shared" si="26"/>
        <v>41653.25</v>
      </c>
      <c r="T393" s="10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5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0">
        <f t="shared" si="26"/>
        <v>40549.25</v>
      </c>
      <c r="T394" s="10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5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0">
        <f t="shared" si="26"/>
        <v>42933.208333333328</v>
      </c>
      <c r="T395" s="10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5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0">
        <f t="shared" si="26"/>
        <v>41484.208333333336</v>
      </c>
      <c r="T396" s="10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5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0">
        <f t="shared" si="26"/>
        <v>40885.25</v>
      </c>
      <c r="T397" s="10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5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0">
        <f t="shared" si="26"/>
        <v>43378.208333333328</v>
      </c>
      <c r="T398" s="10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5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0">
        <f t="shared" si="26"/>
        <v>41417.208333333336</v>
      </c>
      <c r="T399" s="10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5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0">
        <f t="shared" si="26"/>
        <v>43228.208333333328</v>
      </c>
      <c r="T400" s="10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5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0">
        <f t="shared" si="26"/>
        <v>40576.25</v>
      </c>
      <c r="T401" s="10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5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0">
        <f t="shared" si="26"/>
        <v>41502.208333333336</v>
      </c>
      <c r="T402" s="10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5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0">
        <f t="shared" si="26"/>
        <v>43765.208333333328</v>
      </c>
      <c r="T403" s="10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5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0">
        <f t="shared" si="26"/>
        <v>40914.25</v>
      </c>
      <c r="T404" s="10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5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0">
        <f t="shared" si="26"/>
        <v>40310.208333333336</v>
      </c>
      <c r="T405" s="10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5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0">
        <f t="shared" si="26"/>
        <v>43053.25</v>
      </c>
      <c r="T406" s="10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5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0">
        <f t="shared" si="26"/>
        <v>43255.208333333328</v>
      </c>
      <c r="T407" s="10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5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0">
        <f t="shared" si="26"/>
        <v>41304.25</v>
      </c>
      <c r="T408" s="10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5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0">
        <f t="shared" si="26"/>
        <v>43751.208333333328</v>
      </c>
      <c r="T409" s="10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5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0">
        <f t="shared" si="26"/>
        <v>42541.208333333328</v>
      </c>
      <c r="T410" s="10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5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0">
        <f t="shared" si="26"/>
        <v>42843.208333333328</v>
      </c>
      <c r="T411" s="10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5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0">
        <f t="shared" si="26"/>
        <v>42122.208333333328</v>
      </c>
      <c r="T412" s="10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5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0">
        <f t="shared" si="26"/>
        <v>42884.208333333328</v>
      </c>
      <c r="T413" s="10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5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0">
        <f t="shared" si="26"/>
        <v>41642.25</v>
      </c>
      <c r="T414" s="10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5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0">
        <f t="shared" si="26"/>
        <v>43431.25</v>
      </c>
      <c r="T415" s="10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5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0">
        <f t="shared" si="26"/>
        <v>40288.208333333336</v>
      </c>
      <c r="T416" s="10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5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0">
        <f t="shared" si="26"/>
        <v>40921.25</v>
      </c>
      <c r="T417" s="10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5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0">
        <f t="shared" si="26"/>
        <v>40560.25</v>
      </c>
      <c r="T418" s="10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5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0">
        <f t="shared" si="26"/>
        <v>43407.208333333328</v>
      </c>
      <c r="T419" s="10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5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0">
        <f t="shared" si="26"/>
        <v>41035.208333333336</v>
      </c>
      <c r="T420" s="10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5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0">
        <f t="shared" si="26"/>
        <v>40899.25</v>
      </c>
      <c r="T421" s="10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5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0">
        <f t="shared" si="26"/>
        <v>42911.208333333328</v>
      </c>
      <c r="T422" s="10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5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0">
        <f t="shared" si="26"/>
        <v>42915.208333333328</v>
      </c>
      <c r="T423" s="10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5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0">
        <f t="shared" si="26"/>
        <v>40285.208333333336</v>
      </c>
      <c r="T424" s="10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5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0">
        <f t="shared" si="26"/>
        <v>40808.208333333336</v>
      </c>
      <c r="T425" s="10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5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0">
        <f t="shared" si="26"/>
        <v>43208.208333333328</v>
      </c>
      <c r="T426" s="10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5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0">
        <f t="shared" si="26"/>
        <v>42213.208333333328</v>
      </c>
      <c r="T427" s="10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5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0">
        <f t="shared" si="26"/>
        <v>41332.25</v>
      </c>
      <c r="T428" s="10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5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0">
        <f t="shared" si="26"/>
        <v>41895.208333333336</v>
      </c>
      <c r="T429" s="10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5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0">
        <f t="shared" si="26"/>
        <v>40585.25</v>
      </c>
      <c r="T430" s="10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5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0">
        <f t="shared" si="26"/>
        <v>41680.25</v>
      </c>
      <c r="T431" s="10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5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0">
        <f t="shared" si="26"/>
        <v>43737.208333333328</v>
      </c>
      <c r="T432" s="10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5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0">
        <f t="shared" si="26"/>
        <v>43273.208333333328</v>
      </c>
      <c r="T433" s="10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5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0">
        <f t="shared" si="26"/>
        <v>41761.208333333336</v>
      </c>
      <c r="T434" s="10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5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0">
        <f t="shared" si="26"/>
        <v>41603.25</v>
      </c>
      <c r="T435" s="10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5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0">
        <f t="shared" si="26"/>
        <v>42705.25</v>
      </c>
      <c r="T436" s="10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5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0">
        <f t="shared" si="26"/>
        <v>41988.25</v>
      </c>
      <c r="T437" s="10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5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0">
        <f t="shared" si="26"/>
        <v>43575.208333333328</v>
      </c>
      <c r="T438" s="10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5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0">
        <f t="shared" si="26"/>
        <v>42260.208333333328</v>
      </c>
      <c r="T439" s="10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5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0">
        <f t="shared" si="26"/>
        <v>41337.25</v>
      </c>
      <c r="T440" s="10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5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0">
        <f t="shared" si="26"/>
        <v>42680.208333333328</v>
      </c>
      <c r="T441" s="10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5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0">
        <f t="shared" si="26"/>
        <v>42916.208333333328</v>
      </c>
      <c r="T442" s="10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5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0">
        <f t="shared" si="26"/>
        <v>41025.208333333336</v>
      </c>
      <c r="T443" s="10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5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0">
        <f t="shared" si="26"/>
        <v>42980.208333333328</v>
      </c>
      <c r="T444" s="10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5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0">
        <f t="shared" si="26"/>
        <v>40451.208333333336</v>
      </c>
      <c r="T445" s="10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5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0">
        <f t="shared" si="26"/>
        <v>40748.208333333336</v>
      </c>
      <c r="T446" s="10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5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0">
        <f t="shared" si="26"/>
        <v>40515.25</v>
      </c>
      <c r="T447" s="10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5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0">
        <f t="shared" si="26"/>
        <v>41261.25</v>
      </c>
      <c r="T448" s="10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5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0">
        <f t="shared" si="26"/>
        <v>43088.25</v>
      </c>
      <c r="T449" s="10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5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0">
        <f t="shared" si="26"/>
        <v>41378.208333333336</v>
      </c>
      <c r="T450" s="10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_xlfn.PERCENTOF(E451,D451)</f>
        <v>9.67</v>
      </c>
      <c r="P451" s="5">
        <f t="shared" ref="P451:P514" si="29">IFERROR((E451/G451),"0")</f>
        <v>101.19767441860465</v>
      </c>
      <c r="Q451" t="str" cm="1">
        <f t="array" ref="Q451:R451">_xlfn.TEXTSPLIT(N451,"/")</f>
        <v>games</v>
      </c>
      <c r="R451" t="str">
        <v>video games</v>
      </c>
      <c r="S451" s="10">
        <f t="shared" ref="S451:S514" si="30">(((J451/60)/60)/24)+DATE(1970,1,1)</f>
        <v>43530.25</v>
      </c>
      <c r="T451" s="10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5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0">
        <f t="shared" si="30"/>
        <v>43394.208333333328</v>
      </c>
      <c r="T452" s="10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5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0">
        <f t="shared" si="30"/>
        <v>42935.208333333328</v>
      </c>
      <c r="T453" s="10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5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0">
        <f t="shared" si="30"/>
        <v>40365.208333333336</v>
      </c>
      <c r="T454" s="10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5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0">
        <f t="shared" si="30"/>
        <v>42705.25</v>
      </c>
      <c r="T455" s="10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5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0">
        <f t="shared" si="30"/>
        <v>41568.208333333336</v>
      </c>
      <c r="T456" s="10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5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0">
        <f t="shared" si="30"/>
        <v>40809.208333333336</v>
      </c>
      <c r="T457" s="10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5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0">
        <f t="shared" si="30"/>
        <v>43141.25</v>
      </c>
      <c r="T458" s="10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5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0">
        <f t="shared" si="30"/>
        <v>42657.208333333328</v>
      </c>
      <c r="T459" s="10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5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0">
        <f t="shared" si="30"/>
        <v>40265.208333333336</v>
      </c>
      <c r="T460" s="10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5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0">
        <f t="shared" si="30"/>
        <v>42001.25</v>
      </c>
      <c r="T461" s="10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5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0">
        <f t="shared" si="30"/>
        <v>40399.208333333336</v>
      </c>
      <c r="T462" s="10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5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0">
        <f t="shared" si="30"/>
        <v>41757.208333333336</v>
      </c>
      <c r="T463" s="10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5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0">
        <f t="shared" si="30"/>
        <v>41304.25</v>
      </c>
      <c r="T464" s="10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5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0">
        <f t="shared" si="30"/>
        <v>41639.25</v>
      </c>
      <c r="T465" s="10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5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0">
        <f t="shared" si="30"/>
        <v>43142.25</v>
      </c>
      <c r="T466" s="10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5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0">
        <f t="shared" si="30"/>
        <v>43127.25</v>
      </c>
      <c r="T467" s="10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5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0">
        <f t="shared" si="30"/>
        <v>41409.208333333336</v>
      </c>
      <c r="T468" s="10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5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0">
        <f t="shared" si="30"/>
        <v>42331.25</v>
      </c>
      <c r="T469" s="10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5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0">
        <f t="shared" si="30"/>
        <v>43569.208333333328</v>
      </c>
      <c r="T470" s="10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5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0">
        <f t="shared" si="30"/>
        <v>42142.208333333328</v>
      </c>
      <c r="T471" s="10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5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0">
        <f t="shared" si="30"/>
        <v>42716.25</v>
      </c>
      <c r="T472" s="10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5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0">
        <f t="shared" si="30"/>
        <v>41031.208333333336</v>
      </c>
      <c r="T473" s="10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5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0">
        <f t="shared" si="30"/>
        <v>43535.208333333328</v>
      </c>
      <c r="T474" s="10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5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0">
        <f t="shared" si="30"/>
        <v>43277.208333333328</v>
      </c>
      <c r="T475" s="10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5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0">
        <f t="shared" si="30"/>
        <v>41989.25</v>
      </c>
      <c r="T476" s="10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5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0">
        <f t="shared" si="30"/>
        <v>41450.208333333336</v>
      </c>
      <c r="T477" s="10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5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0">
        <f t="shared" si="30"/>
        <v>43322.208333333328</v>
      </c>
      <c r="T478" s="10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5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0">
        <f t="shared" si="30"/>
        <v>40720.208333333336</v>
      </c>
      <c r="T479" s="10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5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0">
        <f t="shared" si="30"/>
        <v>42072.208333333328</v>
      </c>
      <c r="T480" s="10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5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0">
        <f t="shared" si="30"/>
        <v>42945.208333333328</v>
      </c>
      <c r="T481" s="10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5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0">
        <f t="shared" si="30"/>
        <v>40248.25</v>
      </c>
      <c r="T482" s="10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5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0">
        <f t="shared" si="30"/>
        <v>41913.208333333336</v>
      </c>
      <c r="T483" s="10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5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0">
        <f t="shared" si="30"/>
        <v>40963.25</v>
      </c>
      <c r="T484" s="10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5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0">
        <f t="shared" si="30"/>
        <v>43811.25</v>
      </c>
      <c r="T485" s="10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5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0">
        <f t="shared" si="30"/>
        <v>41855.208333333336</v>
      </c>
      <c r="T486" s="10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5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0">
        <f t="shared" si="30"/>
        <v>43626.208333333328</v>
      </c>
      <c r="T487" s="10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5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0">
        <f t="shared" si="30"/>
        <v>43168.25</v>
      </c>
      <c r="T488" s="10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5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0">
        <f t="shared" si="30"/>
        <v>42845.208333333328</v>
      </c>
      <c r="T489" s="10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5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0">
        <f t="shared" si="30"/>
        <v>42403.25</v>
      </c>
      <c r="T490" s="10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5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0">
        <f t="shared" si="30"/>
        <v>40406.208333333336</v>
      </c>
      <c r="T491" s="10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5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0">
        <f t="shared" si="30"/>
        <v>43786.25</v>
      </c>
      <c r="T492" s="10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5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0">
        <f t="shared" si="30"/>
        <v>41456.208333333336</v>
      </c>
      <c r="T493" s="10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5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0">
        <f t="shared" si="30"/>
        <v>40336.208333333336</v>
      </c>
      <c r="T494" s="10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5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0">
        <f t="shared" si="30"/>
        <v>43645.208333333328</v>
      </c>
      <c r="T495" s="10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5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0">
        <f t="shared" si="30"/>
        <v>40990.208333333336</v>
      </c>
      <c r="T496" s="10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5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0">
        <f t="shared" si="30"/>
        <v>41800.208333333336</v>
      </c>
      <c r="T497" s="10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5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0">
        <f t="shared" si="30"/>
        <v>42876.208333333328</v>
      </c>
      <c r="T498" s="10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5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0">
        <f t="shared" si="30"/>
        <v>42724.25</v>
      </c>
      <c r="T499" s="10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5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0">
        <f t="shared" si="30"/>
        <v>42005.25</v>
      </c>
      <c r="T500" s="10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5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0">
        <f t="shared" si="30"/>
        <v>42444.208333333328</v>
      </c>
      <c r="T501" s="10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5" t="str">
        <f t="shared" si="29"/>
        <v>0</v>
      </c>
      <c r="Q502" t="str" cm="1">
        <f t="array" ref="Q502:R502">_xlfn.TEXTSPLIT(N502,"/")</f>
        <v>theater</v>
      </c>
      <c r="R502" t="str">
        <v>plays</v>
      </c>
      <c r="S502" s="10">
        <f t="shared" si="30"/>
        <v>41395.208333333336</v>
      </c>
      <c r="T502" s="10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5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0">
        <f t="shared" si="30"/>
        <v>41345.208333333336</v>
      </c>
      <c r="T503" s="10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5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0">
        <f t="shared" si="30"/>
        <v>41117.208333333336</v>
      </c>
      <c r="T504" s="10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5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0">
        <f t="shared" si="30"/>
        <v>42186.208333333328</v>
      </c>
      <c r="T505" s="10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5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0">
        <f t="shared" si="30"/>
        <v>42142.208333333328</v>
      </c>
      <c r="T506" s="10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5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0">
        <f t="shared" si="30"/>
        <v>41341.25</v>
      </c>
      <c r="T507" s="10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5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0">
        <f t="shared" si="30"/>
        <v>43062.25</v>
      </c>
      <c r="T508" s="10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5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0">
        <f t="shared" si="30"/>
        <v>41373.208333333336</v>
      </c>
      <c r="T509" s="10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5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0">
        <f t="shared" si="30"/>
        <v>43310.208333333328</v>
      </c>
      <c r="T510" s="10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5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0">
        <f t="shared" si="30"/>
        <v>41034.208333333336</v>
      </c>
      <c r="T511" s="10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5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0">
        <f t="shared" si="30"/>
        <v>43251.208333333328</v>
      </c>
      <c r="T512" s="10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5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0">
        <f t="shared" si="30"/>
        <v>43671.208333333328</v>
      </c>
      <c r="T513" s="10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5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0">
        <f t="shared" si="30"/>
        <v>41825.208333333336</v>
      </c>
      <c r="T514" s="10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_xlfn.PERCENTOF(E515,D515)</f>
        <v>0.39277108433734942</v>
      </c>
      <c r="P515" s="5">
        <f t="shared" ref="P515:P578" si="33">IFERROR((E515/G515),"0")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0">
        <f t="shared" ref="S515:S578" si="34">(((J515/60)/60)/24)+DATE(1970,1,1)</f>
        <v>40430.208333333336</v>
      </c>
      <c r="T515" s="10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5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0">
        <f t="shared" si="34"/>
        <v>41614.25</v>
      </c>
      <c r="T516" s="10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5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0">
        <f t="shared" si="34"/>
        <v>40900.25</v>
      </c>
      <c r="T517" s="10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5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0">
        <f t="shared" si="34"/>
        <v>40396.208333333336</v>
      </c>
      <c r="T518" s="10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5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0">
        <f t="shared" si="34"/>
        <v>42860.208333333328</v>
      </c>
      <c r="T519" s="10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5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0">
        <f t="shared" si="34"/>
        <v>43154.25</v>
      </c>
      <c r="T520" s="10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5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0">
        <f t="shared" si="34"/>
        <v>42012.25</v>
      </c>
      <c r="T521" s="10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5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0">
        <f t="shared" si="34"/>
        <v>43574.208333333328</v>
      </c>
      <c r="T522" s="10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5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0">
        <f t="shared" si="34"/>
        <v>42605.208333333328</v>
      </c>
      <c r="T523" s="10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5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0">
        <f t="shared" si="34"/>
        <v>41093.208333333336</v>
      </c>
      <c r="T524" s="10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5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0">
        <f t="shared" si="34"/>
        <v>40241.25</v>
      </c>
      <c r="T525" s="10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5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0">
        <f t="shared" si="34"/>
        <v>40294.208333333336</v>
      </c>
      <c r="T526" s="10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5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0">
        <f t="shared" si="34"/>
        <v>40505.25</v>
      </c>
      <c r="T527" s="10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5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0">
        <f t="shared" si="34"/>
        <v>42364.25</v>
      </c>
      <c r="T528" s="10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5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0">
        <f t="shared" si="34"/>
        <v>42405.25</v>
      </c>
      <c r="T529" s="10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5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0">
        <f t="shared" si="34"/>
        <v>41601.25</v>
      </c>
      <c r="T530" s="10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5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0">
        <f t="shared" si="34"/>
        <v>41769.208333333336</v>
      </c>
      <c r="T531" s="10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5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0">
        <f t="shared" si="34"/>
        <v>40421.208333333336</v>
      </c>
      <c r="T532" s="10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5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0">
        <f t="shared" si="34"/>
        <v>41589.25</v>
      </c>
      <c r="T533" s="10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5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0">
        <f t="shared" si="34"/>
        <v>43125.25</v>
      </c>
      <c r="T534" s="10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5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0">
        <f t="shared" si="34"/>
        <v>41479.208333333336</v>
      </c>
      <c r="T535" s="10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5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0">
        <f t="shared" si="34"/>
        <v>43329.208333333328</v>
      </c>
      <c r="T536" s="10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5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0">
        <f t="shared" si="34"/>
        <v>43259.208333333328</v>
      </c>
      <c r="T537" s="10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5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0">
        <f t="shared" si="34"/>
        <v>40414.208333333336</v>
      </c>
      <c r="T538" s="10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5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0">
        <f t="shared" si="34"/>
        <v>43342.208333333328</v>
      </c>
      <c r="T539" s="10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5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0">
        <f t="shared" si="34"/>
        <v>41539.208333333336</v>
      </c>
      <c r="T540" s="10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5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0">
        <f t="shared" si="34"/>
        <v>43647.208333333328</v>
      </c>
      <c r="T541" s="10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5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0">
        <f t="shared" si="34"/>
        <v>43225.208333333328</v>
      </c>
      <c r="T542" s="10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5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0">
        <f t="shared" si="34"/>
        <v>42165.208333333328</v>
      </c>
      <c r="T543" s="10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5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0">
        <f t="shared" si="34"/>
        <v>42391.25</v>
      </c>
      <c r="T544" s="10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5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0">
        <f t="shared" si="34"/>
        <v>41528.208333333336</v>
      </c>
      <c r="T545" s="10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5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0">
        <f t="shared" si="34"/>
        <v>42377.25</v>
      </c>
      <c r="T546" s="10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5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0">
        <f t="shared" si="34"/>
        <v>43824.25</v>
      </c>
      <c r="T547" s="10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5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0">
        <f t="shared" si="34"/>
        <v>43360.208333333328</v>
      </c>
      <c r="T548" s="10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5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0">
        <f t="shared" si="34"/>
        <v>42029.25</v>
      </c>
      <c r="T549" s="10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5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0">
        <f t="shared" si="34"/>
        <v>42461.208333333328</v>
      </c>
      <c r="T550" s="10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5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0">
        <f t="shared" si="34"/>
        <v>41422.208333333336</v>
      </c>
      <c r="T551" s="10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5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0">
        <f t="shared" si="34"/>
        <v>40968.25</v>
      </c>
      <c r="T552" s="10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5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0">
        <f t="shared" si="34"/>
        <v>41993.25</v>
      </c>
      <c r="T553" s="10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5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0">
        <f t="shared" si="34"/>
        <v>42700.25</v>
      </c>
      <c r="T554" s="10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5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0">
        <f t="shared" si="34"/>
        <v>40545.25</v>
      </c>
      <c r="T555" s="10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5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0">
        <f t="shared" si="34"/>
        <v>42723.25</v>
      </c>
      <c r="T556" s="10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5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0">
        <f t="shared" si="34"/>
        <v>41731.208333333336</v>
      </c>
      <c r="T557" s="10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5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0">
        <f t="shared" si="34"/>
        <v>40792.208333333336</v>
      </c>
      <c r="T558" s="10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5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0">
        <f t="shared" si="34"/>
        <v>42279.208333333328</v>
      </c>
      <c r="T559" s="10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5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0">
        <f t="shared" si="34"/>
        <v>42424.25</v>
      </c>
      <c r="T560" s="10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5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0">
        <f t="shared" si="34"/>
        <v>42584.208333333328</v>
      </c>
      <c r="T561" s="10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5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0">
        <f t="shared" si="34"/>
        <v>40865.25</v>
      </c>
      <c r="T562" s="10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5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0">
        <f t="shared" si="34"/>
        <v>40833.208333333336</v>
      </c>
      <c r="T563" s="10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5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0">
        <f t="shared" si="34"/>
        <v>43536.208333333328</v>
      </c>
      <c r="T564" s="10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5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0">
        <f t="shared" si="34"/>
        <v>43417.25</v>
      </c>
      <c r="T565" s="10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5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0">
        <f t="shared" si="34"/>
        <v>42078.208333333328</v>
      </c>
      <c r="T566" s="10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5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0">
        <f t="shared" si="34"/>
        <v>40862.25</v>
      </c>
      <c r="T567" s="10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5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0">
        <f t="shared" si="34"/>
        <v>42424.25</v>
      </c>
      <c r="T568" s="10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5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0">
        <f t="shared" si="34"/>
        <v>41830.208333333336</v>
      </c>
      <c r="T569" s="10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5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0">
        <f t="shared" si="34"/>
        <v>40374.208333333336</v>
      </c>
      <c r="T570" s="10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5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0">
        <f t="shared" si="34"/>
        <v>40554.25</v>
      </c>
      <c r="T571" s="10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5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0">
        <f t="shared" si="34"/>
        <v>41993.25</v>
      </c>
      <c r="T572" s="10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5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0">
        <f t="shared" si="34"/>
        <v>42174.208333333328</v>
      </c>
      <c r="T573" s="10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5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0">
        <f t="shared" si="34"/>
        <v>42275.208333333328</v>
      </c>
      <c r="T574" s="10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5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0">
        <f t="shared" si="34"/>
        <v>41761.208333333336</v>
      </c>
      <c r="T575" s="10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5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0">
        <f t="shared" si="34"/>
        <v>43806.25</v>
      </c>
      <c r="T576" s="10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5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0">
        <f t="shared" si="34"/>
        <v>41779.208333333336</v>
      </c>
      <c r="T577" s="10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5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0">
        <f t="shared" si="34"/>
        <v>43040.208333333328</v>
      </c>
      <c r="T578" s="10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_xlfn.PERCENTOF(E579,D579)</f>
        <v>0.18853658536585366</v>
      </c>
      <c r="P579" s="5">
        <f t="shared" ref="P579:P642" si="37">IFERROR((E579/G579),"0")</f>
        <v>41.783783783783782</v>
      </c>
      <c r="Q579" t="str" cm="1">
        <f t="array" ref="Q579:R579">_xlfn.TEXTSPLIT(N579,"/")</f>
        <v>music</v>
      </c>
      <c r="R579" t="str">
        <v>jazz</v>
      </c>
      <c r="S579" s="10">
        <f t="shared" ref="S579:S642" si="38">(((J579/60)/60)/24)+DATE(1970,1,1)</f>
        <v>40613.25</v>
      </c>
      <c r="T579" s="10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5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0">
        <f t="shared" si="38"/>
        <v>40878.25</v>
      </c>
      <c r="T580" s="10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5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0">
        <f t="shared" si="38"/>
        <v>40762.208333333336</v>
      </c>
      <c r="T581" s="10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5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0">
        <f t="shared" si="38"/>
        <v>41696.25</v>
      </c>
      <c r="T582" s="10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5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0">
        <f t="shared" si="38"/>
        <v>40662.208333333336</v>
      </c>
      <c r="T583" s="10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5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0">
        <f t="shared" si="38"/>
        <v>42165.208333333328</v>
      </c>
      <c r="T584" s="10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5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0">
        <f t="shared" si="38"/>
        <v>40959.25</v>
      </c>
      <c r="T585" s="10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5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0">
        <f t="shared" si="38"/>
        <v>41024.208333333336</v>
      </c>
      <c r="T586" s="10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5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0">
        <f t="shared" si="38"/>
        <v>40255.208333333336</v>
      </c>
      <c r="T587" s="10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5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0">
        <f t="shared" si="38"/>
        <v>40499.25</v>
      </c>
      <c r="T588" s="10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5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0">
        <f t="shared" si="38"/>
        <v>43484.25</v>
      </c>
      <c r="T589" s="10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5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0">
        <f t="shared" si="38"/>
        <v>40262.208333333336</v>
      </c>
      <c r="T590" s="10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5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0">
        <f t="shared" si="38"/>
        <v>42190.208333333328</v>
      </c>
      <c r="T591" s="10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5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0">
        <f t="shared" si="38"/>
        <v>41994.25</v>
      </c>
      <c r="T592" s="10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5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0">
        <f t="shared" si="38"/>
        <v>40373.208333333336</v>
      </c>
      <c r="T593" s="10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5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0">
        <f t="shared" si="38"/>
        <v>41789.208333333336</v>
      </c>
      <c r="T594" s="10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5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0">
        <f t="shared" si="38"/>
        <v>41724.208333333336</v>
      </c>
      <c r="T595" s="10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5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0">
        <f t="shared" si="38"/>
        <v>42548.208333333328</v>
      </c>
      <c r="T596" s="10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5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0">
        <f t="shared" si="38"/>
        <v>40253.208333333336</v>
      </c>
      <c r="T597" s="10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5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0">
        <f t="shared" si="38"/>
        <v>42434.25</v>
      </c>
      <c r="T598" s="10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5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0">
        <f t="shared" si="38"/>
        <v>43786.25</v>
      </c>
      <c r="T599" s="10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5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0">
        <f t="shared" si="38"/>
        <v>40344.208333333336</v>
      </c>
      <c r="T600" s="10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5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0">
        <f t="shared" si="38"/>
        <v>42047.25</v>
      </c>
      <c r="T601" s="10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5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0">
        <f t="shared" si="38"/>
        <v>41485.208333333336</v>
      </c>
      <c r="T602" s="10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5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0">
        <f t="shared" si="38"/>
        <v>41789.208333333336</v>
      </c>
      <c r="T603" s="10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5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0">
        <f t="shared" si="38"/>
        <v>42160.208333333328</v>
      </c>
      <c r="T604" s="10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5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0">
        <f t="shared" si="38"/>
        <v>43573.208333333328</v>
      </c>
      <c r="T605" s="10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5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0">
        <f t="shared" si="38"/>
        <v>40565.25</v>
      </c>
      <c r="T606" s="10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5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0">
        <f t="shared" si="38"/>
        <v>42280.208333333328</v>
      </c>
      <c r="T607" s="10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5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0">
        <f t="shared" si="38"/>
        <v>42436.25</v>
      </c>
      <c r="T608" s="10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5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0">
        <f t="shared" si="38"/>
        <v>41721.208333333336</v>
      </c>
      <c r="T609" s="10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5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0">
        <f t="shared" si="38"/>
        <v>43530.25</v>
      </c>
      <c r="T610" s="10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5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0">
        <f t="shared" si="38"/>
        <v>43481.25</v>
      </c>
      <c r="T611" s="10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5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0">
        <f t="shared" si="38"/>
        <v>41259.25</v>
      </c>
      <c r="T612" s="10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5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0">
        <f t="shared" si="38"/>
        <v>41480.208333333336</v>
      </c>
      <c r="T613" s="10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5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0">
        <f t="shared" si="38"/>
        <v>40474.208333333336</v>
      </c>
      <c r="T614" s="10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5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0">
        <f t="shared" si="38"/>
        <v>42973.208333333328</v>
      </c>
      <c r="T615" s="10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5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0">
        <f t="shared" si="38"/>
        <v>42746.25</v>
      </c>
      <c r="T616" s="10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5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0">
        <f t="shared" si="38"/>
        <v>42489.208333333328</v>
      </c>
      <c r="T617" s="10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5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0">
        <f t="shared" si="38"/>
        <v>41537.208333333336</v>
      </c>
      <c r="T618" s="10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5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0">
        <f t="shared" si="38"/>
        <v>41794.208333333336</v>
      </c>
      <c r="T619" s="10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5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0">
        <f t="shared" si="38"/>
        <v>41396.208333333336</v>
      </c>
      <c r="T620" s="10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5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0">
        <f t="shared" si="38"/>
        <v>40669.208333333336</v>
      </c>
      <c r="T621" s="10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5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0">
        <f t="shared" si="38"/>
        <v>42559.208333333328</v>
      </c>
      <c r="T622" s="10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5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0">
        <f t="shared" si="38"/>
        <v>42626.208333333328</v>
      </c>
      <c r="T623" s="10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5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0">
        <f t="shared" si="38"/>
        <v>43205.208333333328</v>
      </c>
      <c r="T624" s="10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5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0">
        <f t="shared" si="38"/>
        <v>42201.208333333328</v>
      </c>
      <c r="T625" s="10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5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0">
        <f t="shared" si="38"/>
        <v>42029.25</v>
      </c>
      <c r="T626" s="10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5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0">
        <f t="shared" si="38"/>
        <v>43857.25</v>
      </c>
      <c r="T627" s="10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5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0">
        <f t="shared" si="38"/>
        <v>40449.208333333336</v>
      </c>
      <c r="T628" s="10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5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0">
        <f t="shared" si="38"/>
        <v>40345.208333333336</v>
      </c>
      <c r="T629" s="10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5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0">
        <f t="shared" si="38"/>
        <v>40455.208333333336</v>
      </c>
      <c r="T630" s="10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5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0">
        <f t="shared" si="38"/>
        <v>42557.208333333328</v>
      </c>
      <c r="T631" s="10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5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0">
        <f t="shared" si="38"/>
        <v>43586.208333333328</v>
      </c>
      <c r="T632" s="10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5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0">
        <f t="shared" si="38"/>
        <v>43550.208333333328</v>
      </c>
      <c r="T633" s="10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5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0">
        <f t="shared" si="38"/>
        <v>41945.208333333336</v>
      </c>
      <c r="T634" s="10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5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0">
        <f t="shared" si="38"/>
        <v>42315.25</v>
      </c>
      <c r="T635" s="10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5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0">
        <f t="shared" si="38"/>
        <v>42819.208333333328</v>
      </c>
      <c r="T636" s="10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5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0">
        <f t="shared" si="38"/>
        <v>41314.25</v>
      </c>
      <c r="T637" s="10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5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0">
        <f t="shared" si="38"/>
        <v>40926.25</v>
      </c>
      <c r="T638" s="10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5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0">
        <f t="shared" si="38"/>
        <v>42688.25</v>
      </c>
      <c r="T639" s="10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5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0">
        <f t="shared" si="38"/>
        <v>40386.208333333336</v>
      </c>
      <c r="T640" s="10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5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0">
        <f t="shared" si="38"/>
        <v>43309.208333333328</v>
      </c>
      <c r="T641" s="10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5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0">
        <f t="shared" si="38"/>
        <v>42387.25</v>
      </c>
      <c r="T642" s="10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_xlfn.PERCENTOF(E643,D643)</f>
        <v>1.1996808510638297</v>
      </c>
      <c r="P643" s="5">
        <f t="shared" ref="P643:P706" si="41">IFERROR((E643/G643),"0")</f>
        <v>58.128865979381445</v>
      </c>
      <c r="Q643" t="str" cm="1">
        <f t="array" ref="Q643:R643">_xlfn.TEXTSPLIT(N643,"/")</f>
        <v>theater</v>
      </c>
      <c r="R643" t="str">
        <v>plays</v>
      </c>
      <c r="S643" s="10">
        <f t="shared" ref="S643:S706" si="42">(((J643/60)/60)/24)+DATE(1970,1,1)</f>
        <v>42786.25</v>
      </c>
      <c r="T643" s="10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5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0">
        <f t="shared" si="42"/>
        <v>43451.25</v>
      </c>
      <c r="T644" s="10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5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0">
        <f t="shared" si="42"/>
        <v>42795.25</v>
      </c>
      <c r="T645" s="10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5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0">
        <f t="shared" si="42"/>
        <v>43452.25</v>
      </c>
      <c r="T646" s="10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5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0">
        <f t="shared" si="42"/>
        <v>43369.208333333328</v>
      </c>
      <c r="T647" s="10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5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0">
        <f t="shared" si="42"/>
        <v>41346.208333333336</v>
      </c>
      <c r="T648" s="10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5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0">
        <f t="shared" si="42"/>
        <v>43199.208333333328</v>
      </c>
      <c r="T649" s="10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5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0">
        <f t="shared" si="42"/>
        <v>42922.208333333328</v>
      </c>
      <c r="T650" s="10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5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0">
        <f t="shared" si="42"/>
        <v>40471.208333333336</v>
      </c>
      <c r="T651" s="10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5">
        <f t="shared" si="41"/>
        <v>2</v>
      </c>
      <c r="Q652" t="str" cm="1">
        <f t="array" ref="Q652:R652">_xlfn.TEXTSPLIT(N652,"/")</f>
        <v>music</v>
      </c>
      <c r="R652" t="str">
        <v>jazz</v>
      </c>
      <c r="S652" s="10">
        <f t="shared" si="42"/>
        <v>41828.208333333336</v>
      </c>
      <c r="T652" s="10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5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0">
        <f t="shared" si="42"/>
        <v>41692.25</v>
      </c>
      <c r="T653" s="10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5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0">
        <f t="shared" si="42"/>
        <v>42587.208333333328</v>
      </c>
      <c r="T654" s="10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5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0">
        <f t="shared" si="42"/>
        <v>42468.208333333328</v>
      </c>
      <c r="T655" s="10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5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0">
        <f t="shared" si="42"/>
        <v>42240.208333333328</v>
      </c>
      <c r="T656" s="10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5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0">
        <f t="shared" si="42"/>
        <v>42796.25</v>
      </c>
      <c r="T657" s="10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5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0">
        <f t="shared" si="42"/>
        <v>43097.25</v>
      </c>
      <c r="T658" s="10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5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0">
        <f t="shared" si="42"/>
        <v>43096.25</v>
      </c>
      <c r="T659" s="10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5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0">
        <f t="shared" si="42"/>
        <v>42246.208333333328</v>
      </c>
      <c r="T660" s="10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5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0">
        <f t="shared" si="42"/>
        <v>40570.25</v>
      </c>
      <c r="T661" s="10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5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0">
        <f t="shared" si="42"/>
        <v>42237.208333333328</v>
      </c>
      <c r="T662" s="10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5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0">
        <f t="shared" si="42"/>
        <v>40996.208333333336</v>
      </c>
      <c r="T663" s="10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5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0">
        <f t="shared" si="42"/>
        <v>43443.25</v>
      </c>
      <c r="T664" s="10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5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0">
        <f t="shared" si="42"/>
        <v>40458.208333333336</v>
      </c>
      <c r="T665" s="10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5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0">
        <f t="shared" si="42"/>
        <v>40959.25</v>
      </c>
      <c r="T666" s="10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5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0">
        <f t="shared" si="42"/>
        <v>40733.208333333336</v>
      </c>
      <c r="T667" s="10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5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0">
        <f t="shared" si="42"/>
        <v>41516.208333333336</v>
      </c>
      <c r="T668" s="10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5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0">
        <f t="shared" si="42"/>
        <v>41892.208333333336</v>
      </c>
      <c r="T669" s="10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5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0">
        <f t="shared" si="42"/>
        <v>41122.208333333336</v>
      </c>
      <c r="T670" s="10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5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0">
        <f t="shared" si="42"/>
        <v>42912.208333333328</v>
      </c>
      <c r="T671" s="10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5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0">
        <f t="shared" si="42"/>
        <v>42425.25</v>
      </c>
      <c r="T672" s="10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5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0">
        <f t="shared" si="42"/>
        <v>40390.208333333336</v>
      </c>
      <c r="T673" s="10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5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0">
        <f t="shared" si="42"/>
        <v>43180.208333333328</v>
      </c>
      <c r="T674" s="10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5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0">
        <f t="shared" si="42"/>
        <v>42475.208333333328</v>
      </c>
      <c r="T675" s="10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5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0">
        <f t="shared" si="42"/>
        <v>40774.208333333336</v>
      </c>
      <c r="T676" s="10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5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0">
        <f t="shared" si="42"/>
        <v>43719.208333333328</v>
      </c>
      <c r="T677" s="10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5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0">
        <f t="shared" si="42"/>
        <v>41178.208333333336</v>
      </c>
      <c r="T678" s="10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5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0">
        <f t="shared" si="42"/>
        <v>42561.208333333328</v>
      </c>
      <c r="T679" s="10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5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0">
        <f t="shared" si="42"/>
        <v>43484.25</v>
      </c>
      <c r="T680" s="10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5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0">
        <f t="shared" si="42"/>
        <v>43756.208333333328</v>
      </c>
      <c r="T681" s="10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5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0">
        <f t="shared" si="42"/>
        <v>43813.25</v>
      </c>
      <c r="T682" s="10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5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0">
        <f t="shared" si="42"/>
        <v>40898.25</v>
      </c>
      <c r="T683" s="10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5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0">
        <f t="shared" si="42"/>
        <v>41619.25</v>
      </c>
      <c r="T684" s="10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5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0">
        <f t="shared" si="42"/>
        <v>43359.208333333328</v>
      </c>
      <c r="T685" s="10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5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0">
        <f t="shared" si="42"/>
        <v>40358.208333333336</v>
      </c>
      <c r="T686" s="10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5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0">
        <f t="shared" si="42"/>
        <v>42239.208333333328</v>
      </c>
      <c r="T687" s="10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5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0">
        <f t="shared" si="42"/>
        <v>43186.208333333328</v>
      </c>
      <c r="T688" s="10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5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0">
        <f t="shared" si="42"/>
        <v>42806.25</v>
      </c>
      <c r="T689" s="10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5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0">
        <f t="shared" si="42"/>
        <v>43475.25</v>
      </c>
      <c r="T690" s="10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5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0">
        <f t="shared" si="42"/>
        <v>41576.208333333336</v>
      </c>
      <c r="T691" s="10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5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0">
        <f t="shared" si="42"/>
        <v>40874.25</v>
      </c>
      <c r="T692" s="10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5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0">
        <f t="shared" si="42"/>
        <v>41185.208333333336</v>
      </c>
      <c r="T693" s="10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5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0">
        <f t="shared" si="42"/>
        <v>43655.208333333328</v>
      </c>
      <c r="T694" s="10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5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0">
        <f t="shared" si="42"/>
        <v>43025.208333333328</v>
      </c>
      <c r="T695" s="10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5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0">
        <f t="shared" si="42"/>
        <v>43066.25</v>
      </c>
      <c r="T696" s="10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5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0">
        <f t="shared" si="42"/>
        <v>42322.25</v>
      </c>
      <c r="T697" s="10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5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0">
        <f t="shared" si="42"/>
        <v>42114.208333333328</v>
      </c>
      <c r="T698" s="10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5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0">
        <f t="shared" si="42"/>
        <v>43190.208333333328</v>
      </c>
      <c r="T699" s="10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5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0">
        <f t="shared" si="42"/>
        <v>40871.25</v>
      </c>
      <c r="T700" s="10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5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0">
        <f t="shared" si="42"/>
        <v>43641.208333333328</v>
      </c>
      <c r="T701" s="10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5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0">
        <f t="shared" si="42"/>
        <v>40203.25</v>
      </c>
      <c r="T702" s="10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5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0">
        <f t="shared" si="42"/>
        <v>40629.208333333336</v>
      </c>
      <c r="T703" s="10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5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0">
        <f t="shared" si="42"/>
        <v>41477.208333333336</v>
      </c>
      <c r="T704" s="10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5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0">
        <f t="shared" si="42"/>
        <v>41020.208333333336</v>
      </c>
      <c r="T705" s="10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5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0">
        <f t="shared" si="42"/>
        <v>42555.208333333328</v>
      </c>
      <c r="T706" s="10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_xlfn.PERCENTOF(E707,D707)</f>
        <v>0.99026517383618151</v>
      </c>
      <c r="P707" s="5">
        <f t="shared" ref="P707:P770" si="45">IFERROR((E707/G707),"0")</f>
        <v>82.986666666666665</v>
      </c>
      <c r="Q707" t="str" cm="1">
        <f t="array" ref="Q707:R707">_xlfn.TEXTSPLIT(N707,"/")</f>
        <v>publishing</v>
      </c>
      <c r="R707" t="str">
        <v>nonfiction</v>
      </c>
      <c r="S707" s="10">
        <f t="shared" ref="S707:S770" si="46">(((J707/60)/60)/24)+DATE(1970,1,1)</f>
        <v>41619.25</v>
      </c>
      <c r="T707" s="10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5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0">
        <f t="shared" si="46"/>
        <v>43471.25</v>
      </c>
      <c r="T708" s="10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5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0">
        <f t="shared" si="46"/>
        <v>43442.25</v>
      </c>
      <c r="T709" s="10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5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0">
        <f t="shared" si="46"/>
        <v>42877.208333333328</v>
      </c>
      <c r="T710" s="10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5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0">
        <f t="shared" si="46"/>
        <v>41018.208333333336</v>
      </c>
      <c r="T711" s="10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5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0">
        <f t="shared" si="46"/>
        <v>43295.208333333328</v>
      </c>
      <c r="T712" s="10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5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0">
        <f t="shared" si="46"/>
        <v>42393.25</v>
      </c>
      <c r="T713" s="10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5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0">
        <f t="shared" si="46"/>
        <v>42559.208333333328</v>
      </c>
      <c r="T714" s="10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5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0">
        <f t="shared" si="46"/>
        <v>42604.208333333328</v>
      </c>
      <c r="T715" s="10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5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0">
        <f t="shared" si="46"/>
        <v>41870.208333333336</v>
      </c>
      <c r="T716" s="10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5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0">
        <f t="shared" si="46"/>
        <v>40397.208333333336</v>
      </c>
      <c r="T717" s="10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5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0">
        <f t="shared" si="46"/>
        <v>41465.208333333336</v>
      </c>
      <c r="T718" s="10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5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0">
        <f t="shared" si="46"/>
        <v>40777.208333333336</v>
      </c>
      <c r="T719" s="10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5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0">
        <f t="shared" si="46"/>
        <v>41442.208333333336</v>
      </c>
      <c r="T720" s="10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5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0">
        <f t="shared" si="46"/>
        <v>41058.208333333336</v>
      </c>
      <c r="T721" s="10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5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0">
        <f t="shared" si="46"/>
        <v>43152.25</v>
      </c>
      <c r="T722" s="10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5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0">
        <f t="shared" si="46"/>
        <v>43194.208333333328</v>
      </c>
      <c r="T723" s="10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5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0">
        <f t="shared" si="46"/>
        <v>43045.25</v>
      </c>
      <c r="T724" s="10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5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0">
        <f t="shared" si="46"/>
        <v>42431.25</v>
      </c>
      <c r="T725" s="10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5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0">
        <f t="shared" si="46"/>
        <v>41934.208333333336</v>
      </c>
      <c r="T726" s="10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5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0">
        <f t="shared" si="46"/>
        <v>41958.25</v>
      </c>
      <c r="T727" s="10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5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0">
        <f t="shared" si="46"/>
        <v>40476.208333333336</v>
      </c>
      <c r="T728" s="10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5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0">
        <f t="shared" si="46"/>
        <v>43485.25</v>
      </c>
      <c r="T729" s="10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5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0">
        <f t="shared" si="46"/>
        <v>42515.208333333328</v>
      </c>
      <c r="T730" s="10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5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0">
        <f t="shared" si="46"/>
        <v>41309.25</v>
      </c>
      <c r="T731" s="10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5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0">
        <f t="shared" si="46"/>
        <v>42147.208333333328</v>
      </c>
      <c r="T732" s="10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5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0">
        <f t="shared" si="46"/>
        <v>42939.208333333328</v>
      </c>
      <c r="T733" s="10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5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0">
        <f t="shared" si="46"/>
        <v>42816.208333333328</v>
      </c>
      <c r="T734" s="10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5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0">
        <f t="shared" si="46"/>
        <v>41844.208333333336</v>
      </c>
      <c r="T735" s="10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5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0">
        <f t="shared" si="46"/>
        <v>42763.25</v>
      </c>
      <c r="T736" s="10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5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0">
        <f t="shared" si="46"/>
        <v>42459.208333333328</v>
      </c>
      <c r="T737" s="10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5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0">
        <f t="shared" si="46"/>
        <v>42055.25</v>
      </c>
      <c r="T738" s="10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5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0">
        <f t="shared" si="46"/>
        <v>42685.25</v>
      </c>
      <c r="T739" s="10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5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0">
        <f t="shared" si="46"/>
        <v>41959.25</v>
      </c>
      <c r="T740" s="10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5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0">
        <f t="shared" si="46"/>
        <v>41089.208333333336</v>
      </c>
      <c r="T741" s="10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5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0">
        <f t="shared" si="46"/>
        <v>42769.25</v>
      </c>
      <c r="T742" s="10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5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0">
        <f t="shared" si="46"/>
        <v>40321.208333333336</v>
      </c>
      <c r="T743" s="10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5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0">
        <f t="shared" si="46"/>
        <v>40197.25</v>
      </c>
      <c r="T744" s="10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5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0">
        <f t="shared" si="46"/>
        <v>42298.208333333328</v>
      </c>
      <c r="T745" s="10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5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0">
        <f t="shared" si="46"/>
        <v>43322.208333333328</v>
      </c>
      <c r="T746" s="10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5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0">
        <f t="shared" si="46"/>
        <v>40328.208333333336</v>
      </c>
      <c r="T747" s="10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5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0">
        <f t="shared" si="46"/>
        <v>40825.208333333336</v>
      </c>
      <c r="T748" s="10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5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0">
        <f t="shared" si="46"/>
        <v>40423.208333333336</v>
      </c>
      <c r="T749" s="10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5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0">
        <f t="shared" si="46"/>
        <v>40238.25</v>
      </c>
      <c r="T750" s="10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5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0">
        <f t="shared" si="46"/>
        <v>41920.208333333336</v>
      </c>
      <c r="T751" s="10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5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0">
        <f t="shared" si="46"/>
        <v>40360.208333333336</v>
      </c>
      <c r="T752" s="10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5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0">
        <f t="shared" si="46"/>
        <v>42446.208333333328</v>
      </c>
      <c r="T753" s="10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5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0">
        <f t="shared" si="46"/>
        <v>40395.208333333336</v>
      </c>
      <c r="T754" s="10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5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0">
        <f t="shared" si="46"/>
        <v>40321.208333333336</v>
      </c>
      <c r="T755" s="10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5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0">
        <f t="shared" si="46"/>
        <v>41210.208333333336</v>
      </c>
      <c r="T756" s="10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5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0">
        <f t="shared" si="46"/>
        <v>43096.25</v>
      </c>
      <c r="T757" s="10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5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0">
        <f t="shared" si="46"/>
        <v>42024.25</v>
      </c>
      <c r="T758" s="10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5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0">
        <f t="shared" si="46"/>
        <v>40675.208333333336</v>
      </c>
      <c r="T759" s="10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5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0">
        <f t="shared" si="46"/>
        <v>41936.208333333336</v>
      </c>
      <c r="T760" s="10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5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0">
        <f t="shared" si="46"/>
        <v>43136.25</v>
      </c>
      <c r="T761" s="10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5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0">
        <f t="shared" si="46"/>
        <v>43678.208333333328</v>
      </c>
      <c r="T762" s="10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5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0">
        <f t="shared" si="46"/>
        <v>42938.208333333328</v>
      </c>
      <c r="T763" s="10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5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0">
        <f t="shared" si="46"/>
        <v>41241.25</v>
      </c>
      <c r="T764" s="10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5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0">
        <f t="shared" si="46"/>
        <v>41037.208333333336</v>
      </c>
      <c r="T765" s="10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5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0">
        <f t="shared" si="46"/>
        <v>40676.208333333336</v>
      </c>
      <c r="T766" s="10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5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0">
        <f t="shared" si="46"/>
        <v>42840.208333333328</v>
      </c>
      <c r="T767" s="10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5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0">
        <f t="shared" si="46"/>
        <v>43362.208333333328</v>
      </c>
      <c r="T768" s="10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5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0">
        <f t="shared" si="46"/>
        <v>42283.208333333328</v>
      </c>
      <c r="T769" s="10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5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0">
        <f t="shared" si="46"/>
        <v>41619.25</v>
      </c>
      <c r="T770" s="10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_xlfn.PERCENTOF(E771,D771)</f>
        <v>0.86867834394904464</v>
      </c>
      <c r="P771" s="5">
        <f t="shared" ref="P771:P834" si="49">IFERROR((E771/G771),"0")</f>
        <v>31.995894428152493</v>
      </c>
      <c r="Q771" t="str" cm="1">
        <f t="array" ref="Q771:R771">_xlfn.TEXTSPLIT(N771,"/")</f>
        <v>games</v>
      </c>
      <c r="R771" t="str">
        <v>video games</v>
      </c>
      <c r="S771" s="10">
        <f t="shared" ref="S771:S834" si="50">(((J771/60)/60)/24)+DATE(1970,1,1)</f>
        <v>41501.208333333336</v>
      </c>
      <c r="T771" s="10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5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0">
        <f t="shared" si="50"/>
        <v>41743.208333333336</v>
      </c>
      <c r="T772" s="10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5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0">
        <f t="shared" si="50"/>
        <v>43491.25</v>
      </c>
      <c r="T773" s="10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5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0">
        <f t="shared" si="50"/>
        <v>43505.25</v>
      </c>
      <c r="T774" s="10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5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0">
        <f t="shared" si="50"/>
        <v>42838.208333333328</v>
      </c>
      <c r="T775" s="10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5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0">
        <f t="shared" si="50"/>
        <v>42513.208333333328</v>
      </c>
      <c r="T776" s="10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5">
        <f t="shared" si="49"/>
        <v>96.8</v>
      </c>
      <c r="Q777" t="str" cm="1">
        <f t="array" ref="Q777:R777">_xlfn.TEXTSPLIT(N777,"/")</f>
        <v>music</v>
      </c>
      <c r="R777" t="str">
        <v>rock</v>
      </c>
      <c r="S777" s="10">
        <f t="shared" si="50"/>
        <v>41949.25</v>
      </c>
      <c r="T777" s="10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5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0">
        <f t="shared" si="50"/>
        <v>43650.208333333328</v>
      </c>
      <c r="T778" s="10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5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0">
        <f t="shared" si="50"/>
        <v>40809.208333333336</v>
      </c>
      <c r="T779" s="10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5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0">
        <f t="shared" si="50"/>
        <v>40768.208333333336</v>
      </c>
      <c r="T780" s="10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5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0">
        <f t="shared" si="50"/>
        <v>42230.208333333328</v>
      </c>
      <c r="T781" s="10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5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0">
        <f t="shared" si="50"/>
        <v>42573.208333333328</v>
      </c>
      <c r="T782" s="10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5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0">
        <f t="shared" si="50"/>
        <v>40482.208333333336</v>
      </c>
      <c r="T783" s="10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5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0">
        <f t="shared" si="50"/>
        <v>40603.25</v>
      </c>
      <c r="T784" s="10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5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0">
        <f t="shared" si="50"/>
        <v>41625.25</v>
      </c>
      <c r="T785" s="10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5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0">
        <f t="shared" si="50"/>
        <v>42435.25</v>
      </c>
      <c r="T786" s="10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5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0">
        <f t="shared" si="50"/>
        <v>43582.208333333328</v>
      </c>
      <c r="T787" s="10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5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0">
        <f t="shared" si="50"/>
        <v>43186.208333333328</v>
      </c>
      <c r="T788" s="10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5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0">
        <f t="shared" si="50"/>
        <v>40684.208333333336</v>
      </c>
      <c r="T789" s="10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5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0">
        <f t="shared" si="50"/>
        <v>41202.208333333336</v>
      </c>
      <c r="T790" s="10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5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0">
        <f t="shared" si="50"/>
        <v>41786.208333333336</v>
      </c>
      <c r="T791" s="10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5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0">
        <f t="shared" si="50"/>
        <v>40223.25</v>
      </c>
      <c r="T792" s="10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5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0">
        <f t="shared" si="50"/>
        <v>42715.25</v>
      </c>
      <c r="T793" s="10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5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0">
        <f t="shared" si="50"/>
        <v>41451.208333333336</v>
      </c>
      <c r="T794" s="10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5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0">
        <f t="shared" si="50"/>
        <v>41450.208333333336</v>
      </c>
      <c r="T795" s="10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5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0">
        <f t="shared" si="50"/>
        <v>43091.25</v>
      </c>
      <c r="T796" s="10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5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0">
        <f t="shared" si="50"/>
        <v>42675.208333333328</v>
      </c>
      <c r="T797" s="10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5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0">
        <f t="shared" si="50"/>
        <v>41859.208333333336</v>
      </c>
      <c r="T798" s="10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5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0">
        <f t="shared" si="50"/>
        <v>43464.25</v>
      </c>
      <c r="T799" s="10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5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0">
        <f t="shared" si="50"/>
        <v>41060.208333333336</v>
      </c>
      <c r="T800" s="10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5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0">
        <f t="shared" si="50"/>
        <v>42399.25</v>
      </c>
      <c r="T801" s="10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5">
        <f t="shared" si="49"/>
        <v>1</v>
      </c>
      <c r="Q802" t="str" cm="1">
        <f t="array" ref="Q802:R802">_xlfn.TEXTSPLIT(N802,"/")</f>
        <v>music</v>
      </c>
      <c r="R802" t="str">
        <v>rock</v>
      </c>
      <c r="S802" s="10">
        <f t="shared" si="50"/>
        <v>42167.208333333328</v>
      </c>
      <c r="T802" s="10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5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0">
        <f t="shared" si="50"/>
        <v>43830.25</v>
      </c>
      <c r="T803" s="10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5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0">
        <f t="shared" si="50"/>
        <v>43650.208333333328</v>
      </c>
      <c r="T804" s="10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5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0">
        <f t="shared" si="50"/>
        <v>43492.25</v>
      </c>
      <c r="T805" s="10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5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0">
        <f t="shared" si="50"/>
        <v>43102.25</v>
      </c>
      <c r="T806" s="10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5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0">
        <f t="shared" si="50"/>
        <v>41958.25</v>
      </c>
      <c r="T807" s="10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5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0">
        <f t="shared" si="50"/>
        <v>40973.25</v>
      </c>
      <c r="T808" s="10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5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0">
        <f t="shared" si="50"/>
        <v>43753.208333333328</v>
      </c>
      <c r="T809" s="10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5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0">
        <f t="shared" si="50"/>
        <v>42507.208333333328</v>
      </c>
      <c r="T810" s="10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5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0">
        <f t="shared" si="50"/>
        <v>41135.208333333336</v>
      </c>
      <c r="T811" s="10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5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0">
        <f t="shared" si="50"/>
        <v>43067.25</v>
      </c>
      <c r="T812" s="10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5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0">
        <f t="shared" si="50"/>
        <v>42378.25</v>
      </c>
      <c r="T813" s="10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5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0">
        <f t="shared" si="50"/>
        <v>43206.208333333328</v>
      </c>
      <c r="T814" s="10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5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0">
        <f t="shared" si="50"/>
        <v>41148.208333333336</v>
      </c>
      <c r="T815" s="10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5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0">
        <f t="shared" si="50"/>
        <v>42517.208333333328</v>
      </c>
      <c r="T816" s="10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5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0">
        <f t="shared" si="50"/>
        <v>43068.25</v>
      </c>
      <c r="T817" s="10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5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0">
        <f t="shared" si="50"/>
        <v>41680.25</v>
      </c>
      <c r="T818" s="10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5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0">
        <f t="shared" si="50"/>
        <v>43589.208333333328</v>
      </c>
      <c r="T819" s="10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5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0">
        <f t="shared" si="50"/>
        <v>43486.25</v>
      </c>
      <c r="T820" s="10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5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0">
        <f t="shared" si="50"/>
        <v>41237.25</v>
      </c>
      <c r="T821" s="10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5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0">
        <f t="shared" si="50"/>
        <v>43310.208333333328</v>
      </c>
      <c r="T822" s="10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5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0">
        <f t="shared" si="50"/>
        <v>42794.25</v>
      </c>
      <c r="T823" s="10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5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0">
        <f t="shared" si="50"/>
        <v>41698.25</v>
      </c>
      <c r="T824" s="10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5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0">
        <f t="shared" si="50"/>
        <v>41892.208333333336</v>
      </c>
      <c r="T825" s="10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5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0">
        <f t="shared" si="50"/>
        <v>40348.208333333336</v>
      </c>
      <c r="T826" s="10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5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0">
        <f t="shared" si="50"/>
        <v>42941.208333333328</v>
      </c>
      <c r="T827" s="10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5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0">
        <f t="shared" si="50"/>
        <v>40525.25</v>
      </c>
      <c r="T828" s="10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5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0">
        <f t="shared" si="50"/>
        <v>40666.208333333336</v>
      </c>
      <c r="T829" s="10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5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0">
        <f t="shared" si="50"/>
        <v>43340.208333333328</v>
      </c>
      <c r="T830" s="10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5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0">
        <f t="shared" si="50"/>
        <v>42164.208333333328</v>
      </c>
      <c r="T831" s="10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5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0">
        <f t="shared" si="50"/>
        <v>43103.25</v>
      </c>
      <c r="T832" s="10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5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0">
        <f t="shared" si="50"/>
        <v>40994.208333333336</v>
      </c>
      <c r="T833" s="10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5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0">
        <f t="shared" si="50"/>
        <v>42299.208333333328</v>
      </c>
      <c r="T834" s="10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_xlfn.PERCENTOF(E835,D835)</f>
        <v>1.5769117647058823</v>
      </c>
      <c r="P835" s="5">
        <f t="shared" ref="P835:P898" si="53">IFERROR((E835/G835),"0")</f>
        <v>64.987878787878785</v>
      </c>
      <c r="Q835" t="str" cm="1">
        <f t="array" ref="Q835:R835">_xlfn.TEXTSPLIT(N835,"/")</f>
        <v>publishing</v>
      </c>
      <c r="R835" t="str">
        <v>translations</v>
      </c>
      <c r="S835" s="10">
        <f t="shared" ref="S835:S898" si="54">(((J835/60)/60)/24)+DATE(1970,1,1)</f>
        <v>40588.25</v>
      </c>
      <c r="T835" s="10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5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0">
        <f t="shared" si="54"/>
        <v>41448.208333333336</v>
      </c>
      <c r="T836" s="10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5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0">
        <f t="shared" si="54"/>
        <v>42063.25</v>
      </c>
      <c r="T837" s="10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5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0">
        <f t="shared" si="54"/>
        <v>40214.25</v>
      </c>
      <c r="T838" s="10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5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0">
        <f t="shared" si="54"/>
        <v>40629.208333333336</v>
      </c>
      <c r="T839" s="10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5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0">
        <f t="shared" si="54"/>
        <v>43370.208333333328</v>
      </c>
      <c r="T840" s="10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5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0">
        <f t="shared" si="54"/>
        <v>41715.208333333336</v>
      </c>
      <c r="T841" s="10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5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0">
        <f t="shared" si="54"/>
        <v>41836.208333333336</v>
      </c>
      <c r="T842" s="10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5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0">
        <f t="shared" si="54"/>
        <v>42419.25</v>
      </c>
      <c r="T843" s="10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5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0">
        <f t="shared" si="54"/>
        <v>43266.208333333328</v>
      </c>
      <c r="T844" s="10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5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0">
        <f t="shared" si="54"/>
        <v>43338.208333333328</v>
      </c>
      <c r="T845" s="10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5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0">
        <f t="shared" si="54"/>
        <v>40930.25</v>
      </c>
      <c r="T846" s="10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5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0">
        <f t="shared" si="54"/>
        <v>43235.208333333328</v>
      </c>
      <c r="T847" s="10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5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0">
        <f t="shared" si="54"/>
        <v>43302.208333333328</v>
      </c>
      <c r="T848" s="10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5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0">
        <f t="shared" si="54"/>
        <v>43107.25</v>
      </c>
      <c r="T849" s="10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5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0">
        <f t="shared" si="54"/>
        <v>40341.208333333336</v>
      </c>
      <c r="T850" s="10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5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0">
        <f t="shared" si="54"/>
        <v>40948.25</v>
      </c>
      <c r="T851" s="10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5">
        <f t="shared" si="53"/>
        <v>1</v>
      </c>
      <c r="Q852" t="str" cm="1">
        <f t="array" ref="Q852:R852">_xlfn.TEXTSPLIT(N852,"/")</f>
        <v>music</v>
      </c>
      <c r="R852" t="str">
        <v>rock</v>
      </c>
      <c r="S852" s="10">
        <f t="shared" si="54"/>
        <v>40866.25</v>
      </c>
      <c r="T852" s="10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5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0">
        <f t="shared" si="54"/>
        <v>41031.208333333336</v>
      </c>
      <c r="T853" s="10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5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0">
        <f t="shared" si="54"/>
        <v>40740.208333333336</v>
      </c>
      <c r="T854" s="10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5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0">
        <f t="shared" si="54"/>
        <v>40714.208333333336</v>
      </c>
      <c r="T855" s="10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5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0">
        <f t="shared" si="54"/>
        <v>43787.25</v>
      </c>
      <c r="T856" s="10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5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0">
        <f t="shared" si="54"/>
        <v>40712.208333333336</v>
      </c>
      <c r="T857" s="10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5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0">
        <f t="shared" si="54"/>
        <v>41023.208333333336</v>
      </c>
      <c r="T858" s="10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5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0">
        <f t="shared" si="54"/>
        <v>40944.25</v>
      </c>
      <c r="T859" s="10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5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0">
        <f t="shared" si="54"/>
        <v>43211.208333333328</v>
      </c>
      <c r="T860" s="10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5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0">
        <f t="shared" si="54"/>
        <v>41334.25</v>
      </c>
      <c r="T861" s="10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5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0">
        <f t="shared" si="54"/>
        <v>43515.25</v>
      </c>
      <c r="T862" s="10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5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0">
        <f t="shared" si="54"/>
        <v>40258.208333333336</v>
      </c>
      <c r="T863" s="10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5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0">
        <f t="shared" si="54"/>
        <v>40756.208333333336</v>
      </c>
      <c r="T864" s="10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5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0">
        <f t="shared" si="54"/>
        <v>42172.208333333328</v>
      </c>
      <c r="T865" s="10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5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0">
        <f t="shared" si="54"/>
        <v>42601.208333333328</v>
      </c>
      <c r="T866" s="10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5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0">
        <f t="shared" si="54"/>
        <v>41897.208333333336</v>
      </c>
      <c r="T867" s="10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5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0">
        <f t="shared" si="54"/>
        <v>40671.208333333336</v>
      </c>
      <c r="T868" s="10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5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0">
        <f t="shared" si="54"/>
        <v>43382.208333333328</v>
      </c>
      <c r="T869" s="10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5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0">
        <f t="shared" si="54"/>
        <v>41559.208333333336</v>
      </c>
      <c r="T870" s="10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5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0">
        <f t="shared" si="54"/>
        <v>40350.208333333336</v>
      </c>
      <c r="T871" s="10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5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0">
        <f t="shared" si="54"/>
        <v>42240.208333333328</v>
      </c>
      <c r="T872" s="10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5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0">
        <f t="shared" si="54"/>
        <v>43040.208333333328</v>
      </c>
      <c r="T873" s="10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5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0">
        <f t="shared" si="54"/>
        <v>43346.208333333328</v>
      </c>
      <c r="T874" s="10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5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0">
        <f t="shared" si="54"/>
        <v>41647.25</v>
      </c>
      <c r="T875" s="10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5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0">
        <f t="shared" si="54"/>
        <v>40291.208333333336</v>
      </c>
      <c r="T876" s="10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5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0">
        <f t="shared" si="54"/>
        <v>40556.25</v>
      </c>
      <c r="T877" s="10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5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0">
        <f t="shared" si="54"/>
        <v>43624.208333333328</v>
      </c>
      <c r="T878" s="10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5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0">
        <f t="shared" si="54"/>
        <v>42577.208333333328</v>
      </c>
      <c r="T879" s="10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5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0">
        <f t="shared" si="54"/>
        <v>43845.25</v>
      </c>
      <c r="T880" s="10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5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0">
        <f t="shared" si="54"/>
        <v>42788.25</v>
      </c>
      <c r="T881" s="10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5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0">
        <f t="shared" si="54"/>
        <v>43667.208333333328</v>
      </c>
      <c r="T882" s="10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5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0">
        <f t="shared" si="54"/>
        <v>42194.208333333328</v>
      </c>
      <c r="T883" s="10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5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0">
        <f t="shared" si="54"/>
        <v>42025.25</v>
      </c>
      <c r="T884" s="10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5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0">
        <f t="shared" si="54"/>
        <v>40323.208333333336</v>
      </c>
      <c r="T885" s="10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5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0">
        <f t="shared" si="54"/>
        <v>41763.208333333336</v>
      </c>
      <c r="T886" s="10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5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0">
        <f t="shared" si="54"/>
        <v>40335.208333333336</v>
      </c>
      <c r="T887" s="10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5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0">
        <f t="shared" si="54"/>
        <v>40416.208333333336</v>
      </c>
      <c r="T888" s="10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5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0">
        <f t="shared" si="54"/>
        <v>42202.208333333328</v>
      </c>
      <c r="T889" s="10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5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0">
        <f t="shared" si="54"/>
        <v>42836.208333333328</v>
      </c>
      <c r="T890" s="10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5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0">
        <f t="shared" si="54"/>
        <v>41710.208333333336</v>
      </c>
      <c r="T891" s="10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5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0">
        <f t="shared" si="54"/>
        <v>43640.208333333328</v>
      </c>
      <c r="T892" s="10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5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0">
        <f t="shared" si="54"/>
        <v>40880.25</v>
      </c>
      <c r="T893" s="10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5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0">
        <f t="shared" si="54"/>
        <v>40319.208333333336</v>
      </c>
      <c r="T894" s="10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5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0">
        <f t="shared" si="54"/>
        <v>42170.208333333328</v>
      </c>
      <c r="T895" s="10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5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0">
        <f t="shared" si="54"/>
        <v>41466.208333333336</v>
      </c>
      <c r="T896" s="10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5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0">
        <f t="shared" si="54"/>
        <v>43134.25</v>
      </c>
      <c r="T897" s="10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5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0">
        <f t="shared" si="54"/>
        <v>40738.208333333336</v>
      </c>
      <c r="T898" s="10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_xlfn.PERCENTOF(E899,D899)</f>
        <v>0.27693181818181817</v>
      </c>
      <c r="P899" s="5">
        <f t="shared" ref="P899:P962" si="57">IFERROR((E899/G899),"0")</f>
        <v>90.259259259259252</v>
      </c>
      <c r="Q899" t="str" cm="1">
        <f t="array" ref="Q899:R899">_xlfn.TEXTSPLIT(N899,"/")</f>
        <v>theater</v>
      </c>
      <c r="R899" t="str">
        <v>plays</v>
      </c>
      <c r="S899" s="10">
        <f t="shared" ref="S899:S962" si="58">(((J899/60)/60)/24)+DATE(1970,1,1)</f>
        <v>43583.208333333328</v>
      </c>
      <c r="T899" s="10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5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0">
        <f t="shared" si="58"/>
        <v>43815.25</v>
      </c>
      <c r="T900" s="10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5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0">
        <f t="shared" si="58"/>
        <v>41554.208333333336</v>
      </c>
      <c r="T901" s="10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5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0">
        <f t="shared" si="58"/>
        <v>41901.208333333336</v>
      </c>
      <c r="T902" s="10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5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0">
        <f t="shared" si="58"/>
        <v>43298.208333333328</v>
      </c>
      <c r="T903" s="10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5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0">
        <f t="shared" si="58"/>
        <v>42399.25</v>
      </c>
      <c r="T904" s="10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5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0">
        <f t="shared" si="58"/>
        <v>41034.208333333336</v>
      </c>
      <c r="T905" s="10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5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0">
        <f t="shared" si="58"/>
        <v>41186.208333333336</v>
      </c>
      <c r="T906" s="10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5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0">
        <f t="shared" si="58"/>
        <v>41536.208333333336</v>
      </c>
      <c r="T907" s="10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5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0">
        <f t="shared" si="58"/>
        <v>42868.208333333328</v>
      </c>
      <c r="T908" s="10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5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0">
        <f t="shared" si="58"/>
        <v>40660.208333333336</v>
      </c>
      <c r="T909" s="10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5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0">
        <f t="shared" si="58"/>
        <v>41031.208333333336</v>
      </c>
      <c r="T910" s="10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5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0">
        <f t="shared" si="58"/>
        <v>43255.208333333328</v>
      </c>
      <c r="T911" s="10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5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0">
        <f t="shared" si="58"/>
        <v>42026.25</v>
      </c>
      <c r="T912" s="10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5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0">
        <f t="shared" si="58"/>
        <v>43717.208333333328</v>
      </c>
      <c r="T913" s="10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5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0">
        <f t="shared" si="58"/>
        <v>41157.208333333336</v>
      </c>
      <c r="T914" s="10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5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0">
        <f t="shared" si="58"/>
        <v>43597.208333333328</v>
      </c>
      <c r="T915" s="10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5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0">
        <f t="shared" si="58"/>
        <v>41490.208333333336</v>
      </c>
      <c r="T916" s="10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5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0">
        <f t="shared" si="58"/>
        <v>42976.208333333328</v>
      </c>
      <c r="T917" s="10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5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0">
        <f t="shared" si="58"/>
        <v>41991.25</v>
      </c>
      <c r="T918" s="10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5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0">
        <f t="shared" si="58"/>
        <v>40722.208333333336</v>
      </c>
      <c r="T919" s="10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5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0">
        <f t="shared" si="58"/>
        <v>41117.208333333336</v>
      </c>
      <c r="T920" s="10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5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0">
        <f t="shared" si="58"/>
        <v>43022.208333333328</v>
      </c>
      <c r="T921" s="10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5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0">
        <f t="shared" si="58"/>
        <v>43503.25</v>
      </c>
      <c r="T922" s="10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5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0">
        <f t="shared" si="58"/>
        <v>40951.25</v>
      </c>
      <c r="T923" s="10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5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0">
        <f t="shared" si="58"/>
        <v>43443.25</v>
      </c>
      <c r="T924" s="10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5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0">
        <f t="shared" si="58"/>
        <v>40373.208333333336</v>
      </c>
      <c r="T925" s="10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5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0">
        <f t="shared" si="58"/>
        <v>43769.208333333328</v>
      </c>
      <c r="T926" s="10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5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0">
        <f t="shared" si="58"/>
        <v>43000.208333333328</v>
      </c>
      <c r="T927" s="10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5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0">
        <f t="shared" si="58"/>
        <v>42502.208333333328</v>
      </c>
      <c r="T928" s="10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5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0">
        <f t="shared" si="58"/>
        <v>41102.208333333336</v>
      </c>
      <c r="T929" s="10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5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0">
        <f t="shared" si="58"/>
        <v>41637.25</v>
      </c>
      <c r="T930" s="10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5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0">
        <f t="shared" si="58"/>
        <v>42858.208333333328</v>
      </c>
      <c r="T931" s="10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5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0">
        <f t="shared" si="58"/>
        <v>42060.25</v>
      </c>
      <c r="T932" s="10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5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0">
        <f t="shared" si="58"/>
        <v>41818.208333333336</v>
      </c>
      <c r="T933" s="10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5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0">
        <f t="shared" si="58"/>
        <v>41709.208333333336</v>
      </c>
      <c r="T934" s="10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5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0">
        <f t="shared" si="58"/>
        <v>41372.208333333336</v>
      </c>
      <c r="T935" s="10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5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0">
        <f t="shared" si="58"/>
        <v>42422.25</v>
      </c>
      <c r="T936" s="10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5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0">
        <f t="shared" si="58"/>
        <v>42209.208333333328</v>
      </c>
      <c r="T937" s="10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5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0">
        <f t="shared" si="58"/>
        <v>43668.208333333328</v>
      </c>
      <c r="T938" s="10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5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0">
        <f t="shared" si="58"/>
        <v>42334.25</v>
      </c>
      <c r="T939" s="10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5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0">
        <f t="shared" si="58"/>
        <v>43263.208333333328</v>
      </c>
      <c r="T940" s="10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5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0">
        <f t="shared" si="58"/>
        <v>40670.208333333336</v>
      </c>
      <c r="T941" s="10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5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0">
        <f t="shared" si="58"/>
        <v>41244.25</v>
      </c>
      <c r="T942" s="10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5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0">
        <f t="shared" si="58"/>
        <v>40552.25</v>
      </c>
      <c r="T943" s="10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5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0">
        <f t="shared" si="58"/>
        <v>40568.25</v>
      </c>
      <c r="T944" s="10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5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0">
        <f t="shared" si="58"/>
        <v>41906.208333333336</v>
      </c>
      <c r="T945" s="10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5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0">
        <f t="shared" si="58"/>
        <v>42776.25</v>
      </c>
      <c r="T946" s="10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5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0">
        <f t="shared" si="58"/>
        <v>41004.208333333336</v>
      </c>
      <c r="T947" s="10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5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0">
        <f t="shared" si="58"/>
        <v>40710.208333333336</v>
      </c>
      <c r="T948" s="10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5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0">
        <f t="shared" si="58"/>
        <v>41908.208333333336</v>
      </c>
      <c r="T949" s="10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5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0">
        <f t="shared" si="58"/>
        <v>41985.25</v>
      </c>
      <c r="T950" s="10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5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0">
        <f t="shared" si="58"/>
        <v>42112.208333333328</v>
      </c>
      <c r="T951" s="10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5">
        <f t="shared" si="57"/>
        <v>5</v>
      </c>
      <c r="Q952" t="str" cm="1">
        <f t="array" ref="Q952:R952">_xlfn.TEXTSPLIT(N952,"/")</f>
        <v>theater</v>
      </c>
      <c r="R952" t="str">
        <v>plays</v>
      </c>
      <c r="S952" s="10">
        <f t="shared" si="58"/>
        <v>43571.208333333328</v>
      </c>
      <c r="T952" s="10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5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0">
        <f t="shared" si="58"/>
        <v>42730.25</v>
      </c>
      <c r="T953" s="10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5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0">
        <f t="shared" si="58"/>
        <v>42591.208333333328</v>
      </c>
      <c r="T954" s="10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5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0">
        <f t="shared" si="58"/>
        <v>42358.25</v>
      </c>
      <c r="T955" s="10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5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0">
        <f t="shared" si="58"/>
        <v>41174.208333333336</v>
      </c>
      <c r="T956" s="10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5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0">
        <f t="shared" si="58"/>
        <v>41238.25</v>
      </c>
      <c r="T957" s="10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5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0">
        <f t="shared" si="58"/>
        <v>42360.25</v>
      </c>
      <c r="T958" s="10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5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0">
        <f t="shared" si="58"/>
        <v>40955.25</v>
      </c>
      <c r="T959" s="10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5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0">
        <f t="shared" si="58"/>
        <v>40350.208333333336</v>
      </c>
      <c r="T960" s="10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5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0">
        <f t="shared" si="58"/>
        <v>40357.208333333336</v>
      </c>
      <c r="T961" s="10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5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0">
        <f t="shared" si="58"/>
        <v>42408.25</v>
      </c>
      <c r="T962" s="10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_xlfn.PERCENTOF(E963,D963)</f>
        <v>1.1929824561403508</v>
      </c>
      <c r="P963" s="5">
        <f t="shared" ref="P963:P1001" si="61">IFERROR((E963/G963),"0")</f>
        <v>43.87096774193548</v>
      </c>
      <c r="Q963" t="str" cm="1">
        <f t="array" ref="Q963:R963">_xlfn.TEXTSPLIT(N963,"/")</f>
        <v>publishing</v>
      </c>
      <c r="R963" t="str">
        <v>translations</v>
      </c>
      <c r="S963" s="10">
        <f t="shared" ref="S963:S1001" si="62">(((J963/60)/60)/24)+DATE(1970,1,1)</f>
        <v>40591.25</v>
      </c>
      <c r="T963" s="10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5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0">
        <f t="shared" si="62"/>
        <v>41592.25</v>
      </c>
      <c r="T964" s="10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5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0">
        <f t="shared" si="62"/>
        <v>40607.25</v>
      </c>
      <c r="T965" s="10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5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0">
        <f t="shared" si="62"/>
        <v>42135.208333333328</v>
      </c>
      <c r="T966" s="10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5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0">
        <f t="shared" si="62"/>
        <v>40203.25</v>
      </c>
      <c r="T967" s="10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5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0">
        <f t="shared" si="62"/>
        <v>42901.208333333328</v>
      </c>
      <c r="T968" s="10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5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0">
        <f t="shared" si="62"/>
        <v>41005.208333333336</v>
      </c>
      <c r="T969" s="10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5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0">
        <f t="shared" si="62"/>
        <v>40544.25</v>
      </c>
      <c r="T970" s="10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5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0">
        <f t="shared" si="62"/>
        <v>43821.25</v>
      </c>
      <c r="T971" s="10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5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0">
        <f t="shared" si="62"/>
        <v>40672.208333333336</v>
      </c>
      <c r="T972" s="10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5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0">
        <f t="shared" si="62"/>
        <v>41555.208333333336</v>
      </c>
      <c r="T973" s="10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5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0">
        <f t="shared" si="62"/>
        <v>41792.208333333336</v>
      </c>
      <c r="T974" s="10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5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0">
        <f t="shared" si="62"/>
        <v>40522.25</v>
      </c>
      <c r="T975" s="10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5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0">
        <f t="shared" si="62"/>
        <v>41412.208333333336</v>
      </c>
      <c r="T976" s="10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5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0">
        <f t="shared" si="62"/>
        <v>42337.25</v>
      </c>
      <c r="T977" s="10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5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0">
        <f t="shared" si="62"/>
        <v>40571.25</v>
      </c>
      <c r="T978" s="10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5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0">
        <f t="shared" si="62"/>
        <v>43138.25</v>
      </c>
      <c r="T979" s="10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5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0">
        <f t="shared" si="62"/>
        <v>42686.25</v>
      </c>
      <c r="T980" s="10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5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0">
        <f t="shared" si="62"/>
        <v>42078.208333333328</v>
      </c>
      <c r="T981" s="10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5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0">
        <f t="shared" si="62"/>
        <v>42307.208333333328</v>
      </c>
      <c r="T982" s="10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5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0">
        <f t="shared" si="62"/>
        <v>43094.25</v>
      </c>
      <c r="T983" s="10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5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0">
        <f t="shared" si="62"/>
        <v>40743.208333333336</v>
      </c>
      <c r="T984" s="10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5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0">
        <f t="shared" si="62"/>
        <v>43681.208333333328</v>
      </c>
      <c r="T985" s="10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5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0">
        <f t="shared" si="62"/>
        <v>43716.208333333328</v>
      </c>
      <c r="T986" s="10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5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0">
        <f t="shared" si="62"/>
        <v>41614.25</v>
      </c>
      <c r="T987" s="10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5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0">
        <f t="shared" si="62"/>
        <v>40638.208333333336</v>
      </c>
      <c r="T988" s="10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5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0">
        <f t="shared" si="62"/>
        <v>42852.208333333328</v>
      </c>
      <c r="T989" s="10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5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0">
        <f t="shared" si="62"/>
        <v>42686.25</v>
      </c>
      <c r="T990" s="10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5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0">
        <f t="shared" si="62"/>
        <v>43571.208333333328</v>
      </c>
      <c r="T991" s="10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5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0">
        <f t="shared" si="62"/>
        <v>42432.25</v>
      </c>
      <c r="T992" s="10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5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0">
        <f t="shared" si="62"/>
        <v>41907.208333333336</v>
      </c>
      <c r="T993" s="10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5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0">
        <f t="shared" si="62"/>
        <v>43227.208333333328</v>
      </c>
      <c r="T994" s="10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5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0">
        <f t="shared" si="62"/>
        <v>42362.25</v>
      </c>
      <c r="T995" s="10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5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0">
        <f t="shared" si="62"/>
        <v>41929.208333333336</v>
      </c>
      <c r="T996" s="10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5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0">
        <f t="shared" si="62"/>
        <v>43408.208333333328</v>
      </c>
      <c r="T997" s="10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5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0">
        <f t="shared" si="62"/>
        <v>41276.25</v>
      </c>
      <c r="T998" s="10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5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0">
        <f t="shared" si="62"/>
        <v>41659.25</v>
      </c>
      <c r="T999" s="10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5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0">
        <f t="shared" si="62"/>
        <v>40220.25</v>
      </c>
      <c r="T1000" s="10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5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0">
        <f t="shared" si="62"/>
        <v>42550.208333333328</v>
      </c>
      <c r="T1001" s="10">
        <f t="shared" si="63"/>
        <v>42557.208333333328</v>
      </c>
    </row>
  </sheetData>
  <conditionalFormatting sqref="F1:F1048576">
    <cfRule type="containsText" dxfId="3" priority="3" operator="containsText" text="live">
      <formula>NOT(ISERROR(SEARCH("live",F1)))</formula>
    </cfRule>
    <cfRule type="containsText" dxfId="2" priority="4" operator="containsText" text="canceled">
      <formula>NOT(ISERROR(SEARCH("canceled",F1)))</formula>
    </cfRule>
    <cfRule type="containsText" dxfId="1" priority="5" operator="containsText" text="successful">
      <formula>NOT(ISERROR(SEARCH("successful",F1)))</formula>
    </cfRule>
    <cfRule type="containsText" dxfId="0" priority="6" operator="containsText" text="failed">
      <formula>NOT(ISERROR(SEARCH("failed",F1)))</formula>
    </cfRule>
  </conditionalFormatting>
  <conditionalFormatting sqref="O1:O1048576">
    <cfRule type="colorScale" priority="1">
      <colorScale>
        <cfvo type="min"/>
        <cfvo type="percentile" val="50"/>
        <cfvo type="percentile" val="90"/>
        <color rgb="FFFF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BAF4-BD4B-0646-8997-A2E16472C650}">
  <sheetPr codeName="Sheet2"/>
  <dimension ref="A1:J27"/>
  <sheetViews>
    <sheetView workbookViewId="0">
      <selection activeCell="A17" sqref="A1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5.6640625" bestFit="1" customWidth="1"/>
    <col min="8" max="8" width="20.33203125" bestFit="1" customWidth="1"/>
    <col min="9" max="9" width="15.6640625" bestFit="1" customWidth="1"/>
    <col min="10" max="10" width="25.1640625" bestFit="1" customWidth="1"/>
    <col min="11" max="11" width="20.5" bestFit="1" customWidth="1"/>
  </cols>
  <sheetData>
    <row r="1" spans="1:6" x14ac:dyDescent="0.2">
      <c r="A1" s="7" t="s">
        <v>6</v>
      </c>
      <c r="B1" t="s">
        <v>2044</v>
      </c>
    </row>
    <row r="3" spans="1:6" x14ac:dyDescent="0.2">
      <c r="A3" s="7" t="s">
        <v>2046</v>
      </c>
      <c r="B3" s="7" t="s">
        <v>2045</v>
      </c>
    </row>
    <row r="4" spans="1:6" x14ac:dyDescent="0.2">
      <c r="A4" s="7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8" t="s">
        <v>2037</v>
      </c>
      <c r="B5" s="24">
        <v>11</v>
      </c>
      <c r="C5" s="24">
        <v>60</v>
      </c>
      <c r="D5" s="24">
        <v>5</v>
      </c>
      <c r="E5" s="24">
        <v>102</v>
      </c>
      <c r="F5" s="24">
        <v>178</v>
      </c>
    </row>
    <row r="6" spans="1:6" x14ac:dyDescent="0.2">
      <c r="A6" s="8" t="s">
        <v>2038</v>
      </c>
      <c r="B6" s="24">
        <v>4</v>
      </c>
      <c r="C6" s="24">
        <v>20</v>
      </c>
      <c r="D6" s="24"/>
      <c r="E6" s="24">
        <v>22</v>
      </c>
      <c r="F6" s="24">
        <v>46</v>
      </c>
    </row>
    <row r="7" spans="1:6" x14ac:dyDescent="0.2">
      <c r="A7" s="8" t="s">
        <v>2034</v>
      </c>
      <c r="B7" s="24">
        <v>1</v>
      </c>
      <c r="C7" s="24">
        <v>23</v>
      </c>
      <c r="D7" s="24">
        <v>3</v>
      </c>
      <c r="E7" s="24">
        <v>21</v>
      </c>
      <c r="F7" s="24">
        <v>48</v>
      </c>
    </row>
    <row r="8" spans="1:6" x14ac:dyDescent="0.2">
      <c r="A8" s="8" t="s">
        <v>2039</v>
      </c>
      <c r="B8" s="24"/>
      <c r="C8" s="24"/>
      <c r="D8" s="24"/>
      <c r="E8" s="24">
        <v>4</v>
      </c>
      <c r="F8" s="24">
        <v>4</v>
      </c>
    </row>
    <row r="9" spans="1:6" x14ac:dyDescent="0.2">
      <c r="A9" s="8" t="s">
        <v>2033</v>
      </c>
      <c r="B9" s="24">
        <v>10</v>
      </c>
      <c r="C9" s="24">
        <v>66</v>
      </c>
      <c r="D9" s="24"/>
      <c r="E9" s="24">
        <v>99</v>
      </c>
      <c r="F9" s="24">
        <v>175</v>
      </c>
    </row>
    <row r="10" spans="1:6" x14ac:dyDescent="0.2">
      <c r="A10" s="8" t="s">
        <v>2040</v>
      </c>
      <c r="B10" s="24">
        <v>4</v>
      </c>
      <c r="C10" s="24">
        <v>11</v>
      </c>
      <c r="D10" s="24">
        <v>1</v>
      </c>
      <c r="E10" s="24">
        <v>26</v>
      </c>
      <c r="F10" s="24">
        <v>42</v>
      </c>
    </row>
    <row r="11" spans="1:6" x14ac:dyDescent="0.2">
      <c r="A11" s="8" t="s">
        <v>2041</v>
      </c>
      <c r="B11" s="24">
        <v>2</v>
      </c>
      <c r="C11" s="24">
        <v>24</v>
      </c>
      <c r="D11" s="24">
        <v>1</v>
      </c>
      <c r="E11" s="24">
        <v>40</v>
      </c>
      <c r="F11" s="24">
        <v>67</v>
      </c>
    </row>
    <row r="12" spans="1:6" x14ac:dyDescent="0.2">
      <c r="A12" s="8" t="s">
        <v>2042</v>
      </c>
      <c r="B12" s="24">
        <v>2</v>
      </c>
      <c r="C12" s="24">
        <v>28</v>
      </c>
      <c r="D12" s="24">
        <v>2</v>
      </c>
      <c r="E12" s="24">
        <v>64</v>
      </c>
      <c r="F12" s="24">
        <v>96</v>
      </c>
    </row>
    <row r="13" spans="1:6" x14ac:dyDescent="0.2">
      <c r="A13" s="8" t="s">
        <v>2043</v>
      </c>
      <c r="B13" s="24">
        <v>23</v>
      </c>
      <c r="C13" s="24">
        <v>132</v>
      </c>
      <c r="D13" s="24">
        <v>2</v>
      </c>
      <c r="E13" s="24">
        <v>187</v>
      </c>
      <c r="F13" s="24">
        <v>344</v>
      </c>
    </row>
    <row r="14" spans="1:6" x14ac:dyDescent="0.2">
      <c r="A14" s="8" t="s">
        <v>2036</v>
      </c>
      <c r="B14" s="24">
        <v>57</v>
      </c>
      <c r="C14" s="24">
        <v>364</v>
      </c>
      <c r="D14" s="24">
        <v>14</v>
      </c>
      <c r="E14" s="24">
        <v>565</v>
      </c>
      <c r="F14" s="24">
        <v>1000</v>
      </c>
    </row>
    <row r="20" spans="7:10" x14ac:dyDescent="0.2">
      <c r="G20" s="9"/>
    </row>
    <row r="27" spans="7:10" x14ac:dyDescent="0.2">
      <c r="J27" s="9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B3BA-E414-AF47-BC77-45ACEC48FD16}">
  <sheetPr codeName="Sheet3"/>
  <dimension ref="A1:F30"/>
  <sheetViews>
    <sheetView workbookViewId="0">
      <selection activeCell="S7" sqref="S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2044</v>
      </c>
    </row>
    <row r="2" spans="1:6" x14ac:dyDescent="0.2">
      <c r="A2" s="7" t="s">
        <v>2031</v>
      </c>
      <c r="B2" t="s">
        <v>2044</v>
      </c>
    </row>
    <row r="4" spans="1:6" x14ac:dyDescent="0.2">
      <c r="A4" s="7" t="s">
        <v>2046</v>
      </c>
      <c r="B4" s="7" t="s">
        <v>2045</v>
      </c>
    </row>
    <row r="5" spans="1:6" x14ac:dyDescent="0.2">
      <c r="A5" s="7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8" t="s">
        <v>2047</v>
      </c>
      <c r="B6" s="24">
        <v>1</v>
      </c>
      <c r="C6" s="24">
        <v>10</v>
      </c>
      <c r="D6" s="24">
        <v>2</v>
      </c>
      <c r="E6" s="24">
        <v>21</v>
      </c>
      <c r="F6" s="24">
        <v>34</v>
      </c>
    </row>
    <row r="7" spans="1:6" x14ac:dyDescent="0.2">
      <c r="A7" s="8" t="s">
        <v>2048</v>
      </c>
      <c r="B7" s="24"/>
      <c r="C7" s="24"/>
      <c r="D7" s="24"/>
      <c r="E7" s="24">
        <v>4</v>
      </c>
      <c r="F7" s="24">
        <v>4</v>
      </c>
    </row>
    <row r="8" spans="1:6" x14ac:dyDescent="0.2">
      <c r="A8" s="8" t="s">
        <v>2049</v>
      </c>
      <c r="B8" s="24">
        <v>4</v>
      </c>
      <c r="C8" s="24">
        <v>21</v>
      </c>
      <c r="D8" s="24">
        <v>1</v>
      </c>
      <c r="E8" s="24">
        <v>34</v>
      </c>
      <c r="F8" s="24">
        <v>60</v>
      </c>
    </row>
    <row r="9" spans="1:6" x14ac:dyDescent="0.2">
      <c r="A9" s="8" t="s">
        <v>2050</v>
      </c>
      <c r="B9" s="24">
        <v>2</v>
      </c>
      <c r="C9" s="24">
        <v>12</v>
      </c>
      <c r="D9" s="24">
        <v>1</v>
      </c>
      <c r="E9" s="24">
        <v>22</v>
      </c>
      <c r="F9" s="24">
        <v>37</v>
      </c>
    </row>
    <row r="10" spans="1:6" x14ac:dyDescent="0.2">
      <c r="A10" s="8" t="s">
        <v>2051</v>
      </c>
      <c r="B10" s="24"/>
      <c r="C10" s="24">
        <v>8</v>
      </c>
      <c r="D10" s="24"/>
      <c r="E10" s="24">
        <v>10</v>
      </c>
      <c r="F10" s="24">
        <v>18</v>
      </c>
    </row>
    <row r="11" spans="1:6" x14ac:dyDescent="0.2">
      <c r="A11" s="8" t="s">
        <v>2052</v>
      </c>
      <c r="B11" s="24">
        <v>1</v>
      </c>
      <c r="C11" s="24">
        <v>7</v>
      </c>
      <c r="D11" s="24"/>
      <c r="E11" s="24">
        <v>9</v>
      </c>
      <c r="F11" s="24">
        <v>17</v>
      </c>
    </row>
    <row r="12" spans="1:6" x14ac:dyDescent="0.2">
      <c r="A12" s="8" t="s">
        <v>2053</v>
      </c>
      <c r="B12" s="24">
        <v>4</v>
      </c>
      <c r="C12" s="24">
        <v>20</v>
      </c>
      <c r="D12" s="24"/>
      <c r="E12" s="24">
        <v>22</v>
      </c>
      <c r="F12" s="24">
        <v>46</v>
      </c>
    </row>
    <row r="13" spans="1:6" x14ac:dyDescent="0.2">
      <c r="A13" s="8" t="s">
        <v>2054</v>
      </c>
      <c r="B13" s="24">
        <v>3</v>
      </c>
      <c r="C13" s="24">
        <v>19</v>
      </c>
      <c r="D13" s="24"/>
      <c r="E13" s="24">
        <v>23</v>
      </c>
      <c r="F13" s="24">
        <v>45</v>
      </c>
    </row>
    <row r="14" spans="1:6" x14ac:dyDescent="0.2">
      <c r="A14" s="8" t="s">
        <v>2055</v>
      </c>
      <c r="B14" s="24">
        <v>1</v>
      </c>
      <c r="C14" s="24">
        <v>6</v>
      </c>
      <c r="D14" s="24"/>
      <c r="E14" s="24">
        <v>10</v>
      </c>
      <c r="F14" s="24">
        <v>17</v>
      </c>
    </row>
    <row r="15" spans="1:6" x14ac:dyDescent="0.2">
      <c r="A15" s="8" t="s">
        <v>2056</v>
      </c>
      <c r="B15" s="24"/>
      <c r="C15" s="24">
        <v>3</v>
      </c>
      <c r="D15" s="24"/>
      <c r="E15" s="24">
        <v>4</v>
      </c>
      <c r="F15" s="24">
        <v>7</v>
      </c>
    </row>
    <row r="16" spans="1:6" x14ac:dyDescent="0.2">
      <c r="A16" s="8" t="s">
        <v>2057</v>
      </c>
      <c r="B16" s="24"/>
      <c r="C16" s="24">
        <v>8</v>
      </c>
      <c r="D16" s="24">
        <v>1</v>
      </c>
      <c r="E16" s="24">
        <v>4</v>
      </c>
      <c r="F16" s="24">
        <v>13</v>
      </c>
    </row>
    <row r="17" spans="1:6" x14ac:dyDescent="0.2">
      <c r="A17" s="8" t="s">
        <v>2058</v>
      </c>
      <c r="B17" s="24">
        <v>1</v>
      </c>
      <c r="C17" s="24">
        <v>6</v>
      </c>
      <c r="D17" s="24">
        <v>1</v>
      </c>
      <c r="E17" s="24">
        <v>13</v>
      </c>
      <c r="F17" s="24">
        <v>21</v>
      </c>
    </row>
    <row r="18" spans="1:6" x14ac:dyDescent="0.2">
      <c r="A18" s="8" t="s">
        <v>2059</v>
      </c>
      <c r="B18" s="24">
        <v>4</v>
      </c>
      <c r="C18" s="24">
        <v>11</v>
      </c>
      <c r="D18" s="24">
        <v>1</v>
      </c>
      <c r="E18" s="24">
        <v>26</v>
      </c>
      <c r="F18" s="24">
        <v>42</v>
      </c>
    </row>
    <row r="19" spans="1:6" x14ac:dyDescent="0.2">
      <c r="A19" s="8" t="s">
        <v>2060</v>
      </c>
      <c r="B19" s="24">
        <v>23</v>
      </c>
      <c r="C19" s="24">
        <v>132</v>
      </c>
      <c r="D19" s="24">
        <v>2</v>
      </c>
      <c r="E19" s="24">
        <v>187</v>
      </c>
      <c r="F19" s="24">
        <v>344</v>
      </c>
    </row>
    <row r="20" spans="1:6" x14ac:dyDescent="0.2">
      <c r="A20" s="8" t="s">
        <v>2061</v>
      </c>
      <c r="B20" s="24"/>
      <c r="C20" s="24">
        <v>4</v>
      </c>
      <c r="D20" s="24"/>
      <c r="E20" s="24">
        <v>4</v>
      </c>
      <c r="F20" s="24">
        <v>8</v>
      </c>
    </row>
    <row r="21" spans="1:6" x14ac:dyDescent="0.2">
      <c r="A21" s="8" t="s">
        <v>2062</v>
      </c>
      <c r="B21" s="24">
        <v>6</v>
      </c>
      <c r="C21" s="24">
        <v>30</v>
      </c>
      <c r="D21" s="24"/>
      <c r="E21" s="24">
        <v>49</v>
      </c>
      <c r="F21" s="24">
        <v>85</v>
      </c>
    </row>
    <row r="22" spans="1:6" x14ac:dyDescent="0.2">
      <c r="A22" s="8" t="s">
        <v>2063</v>
      </c>
      <c r="B22" s="24"/>
      <c r="C22" s="24">
        <v>9</v>
      </c>
      <c r="D22" s="24"/>
      <c r="E22" s="24">
        <v>5</v>
      </c>
      <c r="F22" s="24">
        <v>14</v>
      </c>
    </row>
    <row r="23" spans="1:6" x14ac:dyDescent="0.2">
      <c r="A23" s="8" t="s">
        <v>2064</v>
      </c>
      <c r="B23" s="24">
        <v>1</v>
      </c>
      <c r="C23" s="24">
        <v>5</v>
      </c>
      <c r="D23" s="24">
        <v>1</v>
      </c>
      <c r="E23" s="24">
        <v>9</v>
      </c>
      <c r="F23" s="24">
        <v>16</v>
      </c>
    </row>
    <row r="24" spans="1:6" x14ac:dyDescent="0.2">
      <c r="A24" s="8" t="s">
        <v>2065</v>
      </c>
      <c r="B24" s="24">
        <v>3</v>
      </c>
      <c r="C24" s="24">
        <v>3</v>
      </c>
      <c r="D24" s="24"/>
      <c r="E24" s="24">
        <v>11</v>
      </c>
      <c r="F24" s="24">
        <v>17</v>
      </c>
    </row>
    <row r="25" spans="1:6" x14ac:dyDescent="0.2">
      <c r="A25" s="8" t="s">
        <v>2066</v>
      </c>
      <c r="B25" s="24"/>
      <c r="C25" s="24">
        <v>7</v>
      </c>
      <c r="D25" s="24"/>
      <c r="E25" s="24">
        <v>14</v>
      </c>
      <c r="F25" s="24">
        <v>21</v>
      </c>
    </row>
    <row r="26" spans="1:6" x14ac:dyDescent="0.2">
      <c r="A26" s="8" t="s">
        <v>2067</v>
      </c>
      <c r="B26" s="24">
        <v>1</v>
      </c>
      <c r="C26" s="24">
        <v>15</v>
      </c>
      <c r="D26" s="24">
        <v>2</v>
      </c>
      <c r="E26" s="24">
        <v>17</v>
      </c>
      <c r="F26" s="24">
        <v>35</v>
      </c>
    </row>
    <row r="27" spans="1:6" x14ac:dyDescent="0.2">
      <c r="A27" s="8" t="s">
        <v>2068</v>
      </c>
      <c r="B27" s="24"/>
      <c r="C27" s="24">
        <v>16</v>
      </c>
      <c r="D27" s="24">
        <v>1</v>
      </c>
      <c r="E27" s="24">
        <v>28</v>
      </c>
      <c r="F27" s="24">
        <v>45</v>
      </c>
    </row>
    <row r="28" spans="1:6" x14ac:dyDescent="0.2">
      <c r="A28" s="8" t="s">
        <v>2069</v>
      </c>
      <c r="B28" s="24">
        <v>2</v>
      </c>
      <c r="C28" s="24">
        <v>12</v>
      </c>
      <c r="D28" s="24">
        <v>1</v>
      </c>
      <c r="E28" s="24">
        <v>36</v>
      </c>
      <c r="F28" s="24">
        <v>51</v>
      </c>
    </row>
    <row r="29" spans="1:6" x14ac:dyDescent="0.2">
      <c r="A29" s="8" t="s">
        <v>2070</v>
      </c>
      <c r="B29" s="24"/>
      <c r="C29" s="24"/>
      <c r="D29" s="24"/>
      <c r="E29" s="24">
        <v>3</v>
      </c>
      <c r="F29" s="24">
        <v>3</v>
      </c>
    </row>
    <row r="30" spans="1:6" x14ac:dyDescent="0.2">
      <c r="A30" s="8" t="s">
        <v>2036</v>
      </c>
      <c r="B30" s="24">
        <v>57</v>
      </c>
      <c r="C30" s="24">
        <v>364</v>
      </c>
      <c r="D30" s="24">
        <v>14</v>
      </c>
      <c r="E30" s="24">
        <v>565</v>
      </c>
      <c r="F30" s="24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4F28-76A7-8546-A195-8BB657D7C860}">
  <sheetPr codeName="Sheet4"/>
  <dimension ref="A1:E18"/>
  <sheetViews>
    <sheetView workbookViewId="0">
      <selection activeCell="J24" sqref="J24"/>
    </sheetView>
  </sheetViews>
  <sheetFormatPr baseColWidth="10" defaultRowHeight="16" x14ac:dyDescent="0.2"/>
  <cols>
    <col min="1" max="1" width="28.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2044</v>
      </c>
    </row>
    <row r="2" spans="1:5" x14ac:dyDescent="0.2">
      <c r="A2" s="7" t="s">
        <v>2085</v>
      </c>
      <c r="B2" t="s">
        <v>2044</v>
      </c>
    </row>
    <row r="4" spans="1:5" x14ac:dyDescent="0.2">
      <c r="A4" s="7" t="s">
        <v>2046</v>
      </c>
      <c r="B4" s="7" t="s">
        <v>2045</v>
      </c>
    </row>
    <row r="5" spans="1:5" x14ac:dyDescent="0.2">
      <c r="A5" s="7" t="s">
        <v>2035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8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1325-3690-8A44-B035-A1867C4CD8F0}">
  <sheetPr codeName="Sheet5"/>
  <dimension ref="A1:H13"/>
  <sheetViews>
    <sheetView tabSelected="1" workbookViewId="0">
      <selection sqref="A1:XFD1"/>
    </sheetView>
  </sheetViews>
  <sheetFormatPr baseColWidth="10" defaultRowHeight="16" x14ac:dyDescent="0.2"/>
  <cols>
    <col min="1" max="1" width="31" bestFit="1" customWidth="1"/>
    <col min="2" max="2" width="19.6640625" bestFit="1" customWidth="1"/>
    <col min="3" max="3" width="14.5" bestFit="1" customWidth="1"/>
    <col min="4" max="4" width="18" bestFit="1" customWidth="1"/>
    <col min="5" max="5" width="14" bestFit="1" customWidth="1"/>
    <col min="6" max="6" width="22.1640625" bestFit="1" customWidth="1"/>
    <col min="7" max="7" width="18.1640625" bestFit="1" customWidth="1"/>
    <col min="8" max="8" width="21.1640625" bestFit="1" customWidth="1"/>
  </cols>
  <sheetData>
    <row r="1" spans="1:8" s="14" customFormat="1" ht="19" x14ac:dyDescent="0.25">
      <c r="A1" s="14" t="s">
        <v>2090</v>
      </c>
      <c r="B1" s="14" t="s">
        <v>2091</v>
      </c>
      <c r="C1" s="14" t="s">
        <v>2092</v>
      </c>
      <c r="D1" s="14" t="s">
        <v>2086</v>
      </c>
      <c r="E1" s="14" t="s">
        <v>2093</v>
      </c>
      <c r="F1" s="14" t="s">
        <v>2087</v>
      </c>
      <c r="G1" s="14" t="s">
        <v>2088</v>
      </c>
      <c r="H1" s="14" t="s">
        <v>2089</v>
      </c>
    </row>
    <row r="2" spans="1:8" ht="19" x14ac:dyDescent="0.25">
      <c r="A2" s="12" t="s">
        <v>2094</v>
      </c>
      <c r="B2">
        <f>COUNTIFS(Crowdfunding!D2:D1001, "&lt;1000",Crowdfunding!F2:F1001, "successful")</f>
        <v>30</v>
      </c>
      <c r="C2">
        <f>COUNTIFS(Crowdfunding!D2:D1001, "&lt;1000", Crowdfunding!F2:F1001, "failed")</f>
        <v>20</v>
      </c>
      <c r="D2">
        <f>COUNTIFS(Crowdfunding!D2:D1001, "&lt;1000", Crowdfunding!F2:F1001, "canceled")</f>
        <v>1</v>
      </c>
      <c r="E2">
        <f>B2+C2+D2</f>
        <v>51</v>
      </c>
      <c r="F2" s="13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ht="19" x14ac:dyDescent="0.25">
      <c r="A3" s="12" t="s">
        <v>2095</v>
      </c>
      <c r="B3">
        <f>COUNTIFS(Crowdfunding!D2:D1001, "&gt;=1000", Crowdfunding!D2:D1001, "&lt;=4999", Crowdfunding!F2:F1001, "successful")</f>
        <v>191</v>
      </c>
      <c r="C3">
        <f>COUNTIFS(Crowdfunding!D2:D1001, "&gt;=1000", Crowdfunding!D2:D1001, "&lt;=4999", Crowdfunding!F2:F1001, "failed")</f>
        <v>38</v>
      </c>
      <c r="D3">
        <f>COUNTIFS(Crowdfunding!D2:D1001, "&gt;=1000", Crowdfunding!D2:D1001, "&lt;=4999", Crowdfunding!F2:F1001, "canceled")</f>
        <v>2</v>
      </c>
      <c r="E3">
        <f t="shared" ref="E3:E13" si="0">B3+C3+D3</f>
        <v>231</v>
      </c>
      <c r="F3" s="13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ht="19" x14ac:dyDescent="0.25">
      <c r="A4" s="12" t="s">
        <v>2096</v>
      </c>
      <c r="B4">
        <f>COUNTIFS(Crowdfunding!D2:D1001, "&gt;=5000", Crowdfunding!D2:D1001, "&lt;=9999", Crowdfunding!F2:F1001, "successful")</f>
        <v>164</v>
      </c>
      <c r="C4">
        <f>COUNTIFS(Crowdfunding!D2:D1001, "&gt;=5000", Crowdfunding!D2:D1001, "&lt;=9999", Crowdfunding!F2:F1001, "failed")</f>
        <v>126</v>
      </c>
      <c r="D4">
        <f>COUNTIFS(Crowdfunding!D2:D1001, "&gt;=5000", Crowdfunding!D2:D1001, "&lt;=9999", Crowdfunding!F2:F1001, "canceled")</f>
        <v>25</v>
      </c>
      <c r="E4">
        <f t="shared" si="0"/>
        <v>315</v>
      </c>
      <c r="F4" s="13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ht="19" x14ac:dyDescent="0.25">
      <c r="A5" s="12" t="s">
        <v>2097</v>
      </c>
      <c r="B5">
        <f>COUNTIFS(Crowdfunding!D2:D1001, "&gt;=10000", Crowdfunding!D2:D1001, "&lt;=14999", Crowdfunding!F2:F1001, "successful")</f>
        <v>4</v>
      </c>
      <c r="C5">
        <f>COUNTIFS(Crowdfunding!D2:D1001, "&gt;=10000", Crowdfunding!D2:D1001, "&lt;=14999", Crowdfunding!F2:F1001, "failed")</f>
        <v>5</v>
      </c>
      <c r="D5">
        <f>COUNTIFS(Crowdfunding!D2:D1001, "&gt;=10000", Crowdfunding!D2:D1001, "&lt;=14999", Crowdfunding!F2:F1001, "canceled")</f>
        <v>0</v>
      </c>
      <c r="E5">
        <f t="shared" si="0"/>
        <v>9</v>
      </c>
      <c r="F5" s="13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ht="19" x14ac:dyDescent="0.25">
      <c r="A6" s="12" t="s">
        <v>2098</v>
      </c>
      <c r="B6">
        <f>COUNTIFS(Crowdfunding!D2:D1001, "&gt;=15000", Crowdfunding!D2:D1001, "&lt;=19999", Crowdfunding!F2:F1001, "successful")</f>
        <v>10</v>
      </c>
      <c r="C6">
        <f>COUNTIFS(Crowdfunding!D2:D1001, "&gt;=15000", Crowdfunding!D2:D1001, "&lt;=19999", Crowdfunding!F2:F1001, "failed")</f>
        <v>0</v>
      </c>
      <c r="D6">
        <f>COUNTIFS(Crowdfunding!D2:D1001, "&gt;=15000", Crowdfunding!D2:D1001, "&lt;=19999", Crowdfunding!F2:F1001, "canceled")</f>
        <v>0</v>
      </c>
      <c r="E6">
        <f t="shared" si="0"/>
        <v>10</v>
      </c>
      <c r="F6" s="13">
        <f t="shared" si="1"/>
        <v>1</v>
      </c>
      <c r="G6" s="4">
        <f t="shared" si="2"/>
        <v>0</v>
      </c>
      <c r="H6" s="4">
        <f t="shared" si="3"/>
        <v>0</v>
      </c>
    </row>
    <row r="7" spans="1:8" ht="19" x14ac:dyDescent="0.25">
      <c r="A7" s="12" t="s">
        <v>2099</v>
      </c>
      <c r="B7">
        <f>COUNTIFS(Crowdfunding!D2:D1001, "&gt;=20000", Crowdfunding!D2:D1001, "&lt;=24999", Crowdfunding!F2:F1001, "successful")</f>
        <v>7</v>
      </c>
      <c r="C7">
        <f>COUNTIFS(Crowdfunding!D2:D1001, "&gt;=20000", Crowdfunding!D2:D1001, "&lt;=24999", Crowdfunding!F2:F1001, "failed")</f>
        <v>0</v>
      </c>
      <c r="D7">
        <f>COUNTIFS(Crowdfunding!D2:D1001, "&gt;=20000", Crowdfunding!D2:D1001, "&lt;=24999", Crowdfunding!F2:F1001, "canceled")</f>
        <v>0</v>
      </c>
      <c r="E7">
        <f t="shared" si="0"/>
        <v>7</v>
      </c>
      <c r="F7" s="13">
        <f t="shared" si="1"/>
        <v>1</v>
      </c>
      <c r="G7" s="4">
        <f t="shared" si="2"/>
        <v>0</v>
      </c>
      <c r="H7" s="4">
        <f t="shared" si="3"/>
        <v>0</v>
      </c>
    </row>
    <row r="8" spans="1:8" ht="19" x14ac:dyDescent="0.25">
      <c r="A8" s="12" t="s">
        <v>2100</v>
      </c>
      <c r="B8">
        <f>COUNTIFS(Crowdfunding!D2:D1001,"&gt;=25000",Crowdfunding!D2:D1001,"&lt;=29999",Crowdfunding!F2:F1001,"successful")</f>
        <v>11</v>
      </c>
      <c r="C8">
        <f>COUNTIFS(Crowdfunding!D2:D1001, "&gt;=25000", Crowdfunding!D2:D1001, "&lt;=29999", Crowdfunding!F2:F1001, "failed")</f>
        <v>3</v>
      </c>
      <c r="D8">
        <f>COUNTIFS(Crowdfunding!D2:D1001, "&gt;=25000", Crowdfunding!D2:D1001, "&lt;=29999", Crowdfunding!F2:F1001, "canceled")</f>
        <v>0</v>
      </c>
      <c r="E8">
        <f t="shared" si="0"/>
        <v>14</v>
      </c>
      <c r="F8" s="13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ht="19" x14ac:dyDescent="0.25">
      <c r="A9" s="12" t="s">
        <v>2101</v>
      </c>
      <c r="B9">
        <f>COUNTIFS(Crowdfunding!D2:D1001, "&gt;=30000", Crowdfunding!D2:D1001, "&lt;=34999", Crowdfunding!F2:F1001, "successful")</f>
        <v>7</v>
      </c>
      <c r="C9">
        <f>COUNTIFS(Crowdfunding!D2:D1001, "&gt;=30000", Crowdfunding!D2:D1001, "&lt;=34999", Crowdfunding!F2:F1001, "failed")</f>
        <v>0</v>
      </c>
      <c r="D9">
        <f>COUNTIFS(Crowdfunding!D2:D1001, "&gt;=30000", Crowdfunding!D2:D1001, "&lt;=34999", Crowdfunding!F2:F1001, "canceled")</f>
        <v>0</v>
      </c>
      <c r="E9">
        <f t="shared" si="0"/>
        <v>7</v>
      </c>
      <c r="F9" s="13">
        <f t="shared" si="1"/>
        <v>1</v>
      </c>
      <c r="G9" s="4">
        <f t="shared" si="2"/>
        <v>0</v>
      </c>
      <c r="H9" s="4">
        <f t="shared" si="3"/>
        <v>0</v>
      </c>
    </row>
    <row r="10" spans="1:8" ht="19" x14ac:dyDescent="0.25">
      <c r="A10" s="12" t="s">
        <v>2102</v>
      </c>
      <c r="B10">
        <f>COUNTIFS(Crowdfunding!D2:D1001, "&gt;=35000", Crowdfunding!D2:D1001, "&lt;=39999", Crowdfunding!F2:F1001, "successful")</f>
        <v>8</v>
      </c>
      <c r="C10">
        <f>COUNTIFS(Crowdfunding!D2:D1001, "&gt;=35000", Crowdfunding!D2:D1001, "&lt;=39999", Crowdfunding!F2:F1001, "failed")</f>
        <v>3</v>
      </c>
      <c r="D10">
        <f>COUNTIFS(Crowdfunding!D2:D1001, "&gt;=35000", Crowdfunding!D2:D1001, "&lt;=39999", Crowdfunding!F2:F1001, "canceled")</f>
        <v>1</v>
      </c>
      <c r="E10">
        <f t="shared" si="0"/>
        <v>12</v>
      </c>
      <c r="F10" s="13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ht="19" x14ac:dyDescent="0.25">
      <c r="A11" s="12" t="s">
        <v>2103</v>
      </c>
      <c r="B11">
        <f>COUNTIFS(Crowdfunding!D2:D1001, "&gt;=40000", Crowdfunding!D2:D1001, "&lt;=44999", Crowdfunding!F2:F1001, "successful")</f>
        <v>11</v>
      </c>
      <c r="C11">
        <f>COUNTIFS(Crowdfunding!D2:D1001, "&gt;=40000", Crowdfunding!D2:D1001, "&lt;=44999", Crowdfunding!F2:F1001, "failed")</f>
        <v>3</v>
      </c>
      <c r="D11">
        <f>COUNTIFS(Crowdfunding!D2:D1001, "&gt;=40000", Crowdfunding!D2:D1001, "&lt;=44999", Crowdfunding!F2:F1001, "canceled")</f>
        <v>0</v>
      </c>
      <c r="E11">
        <f t="shared" si="0"/>
        <v>14</v>
      </c>
      <c r="F11" s="13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ht="19" x14ac:dyDescent="0.25">
      <c r="A12" s="12" t="s">
        <v>2104</v>
      </c>
      <c r="B12">
        <f>COUNTIFS(Crowdfunding!D2:D1001, "&gt;=45000", Crowdfunding!D2:D1001, "&lt;=49999", Crowdfunding!F2:F1001, "successful")</f>
        <v>8</v>
      </c>
      <c r="C12">
        <f>COUNTIFS(Crowdfunding!D2:D1001, "&gt;=45000", Crowdfunding!D2:D1001, "&lt;=49999", Crowdfunding!F2:F1001, "failed")</f>
        <v>3</v>
      </c>
      <c r="D12">
        <f>COUNTIFS(Crowdfunding!D2:D1001, "&gt;=45000", Crowdfunding!D2:D1001, "&lt;=49999", Crowdfunding!F2:F1001, "canceled")</f>
        <v>0</v>
      </c>
      <c r="E12">
        <f t="shared" si="0"/>
        <v>11</v>
      </c>
      <c r="F12" s="13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19" x14ac:dyDescent="0.25">
      <c r="A13" s="12" t="s">
        <v>2105</v>
      </c>
      <c r="B13">
        <f>COUNTIFS(Crowdfunding!D2:D1001, "&gt;=50000", Crowdfunding!F2:F1001, "successful")</f>
        <v>114</v>
      </c>
      <c r="C13">
        <f>COUNTIFS(Crowdfunding!D2:D1001, "&gt;50000", Crowdfunding!F2:F1001, "failed")</f>
        <v>163</v>
      </c>
      <c r="D13">
        <f>COUNTIFS(Crowdfunding!D2:D1001, "&gt;50000",Crowdfunding!F2:F1001, "canceled")</f>
        <v>28</v>
      </c>
      <c r="E13">
        <f t="shared" si="0"/>
        <v>305</v>
      </c>
      <c r="F13" s="13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45AC-5AC7-144A-BFFF-7BE71E4AD72E}">
  <sheetPr codeName="Sheet6"/>
  <dimension ref="A1:H566"/>
  <sheetViews>
    <sheetView topLeftCell="A2" zoomScaleNormal="100" workbookViewId="0">
      <selection activeCell="K19" sqref="K19"/>
    </sheetView>
  </sheetViews>
  <sheetFormatPr baseColWidth="10" defaultRowHeight="16" x14ac:dyDescent="0.2"/>
  <cols>
    <col min="1" max="1" width="10.83203125" style="9"/>
    <col min="2" max="2" width="15.83203125" bestFit="1" customWidth="1"/>
    <col min="3" max="3" width="10.1640625" bestFit="1" customWidth="1"/>
    <col min="4" max="4" width="18" bestFit="1" customWidth="1"/>
    <col min="5" max="5" width="12.83203125" bestFit="1" customWidth="1"/>
    <col min="7" max="7" width="35.5" bestFit="1" customWidth="1"/>
    <col min="8" max="8" width="13.5" style="20" bestFit="1" customWidth="1"/>
  </cols>
  <sheetData>
    <row r="1" spans="1:8" ht="21" x14ac:dyDescent="0.25">
      <c r="A1" s="15" t="s">
        <v>2106</v>
      </c>
      <c r="B1" s="15" t="s">
        <v>5</v>
      </c>
      <c r="C1" s="15" t="s">
        <v>2106</v>
      </c>
      <c r="D1" s="15" t="s">
        <v>5</v>
      </c>
      <c r="E1" s="14"/>
    </row>
    <row r="2" spans="1:8" ht="21" x14ac:dyDescent="0.25">
      <c r="A2" s="16" t="s">
        <v>2107</v>
      </c>
      <c r="B2" s="15" cm="1">
        <f t="array" ref="B2">IF(A2&lt;&gt;"", INDEX(Crowdfunding!G:G, SMALL(IF(Crowdfunding!F:F="successful", ROW(Crowdfunding!F:F)-MIN(ROW(Crowdfunding!F:F))+1), ROW(1:1))), "")</f>
        <v>158</v>
      </c>
      <c r="C2" s="17" t="str" cm="1">
        <f t="array" ref="C2">IFERROR(INDEX(Crowdfunding!F:F, SMALL(IF(Crowdfunding!F:F="failed", ROW(Crowdfunding!F:F)-MIN(ROW(Crowdfunding!F:F))+1), ROW(1:1))), "")</f>
        <v>failed</v>
      </c>
      <c r="D2" s="15" cm="1">
        <f t="array" ref="D2">IF(C2&lt;&gt;"", INDEX(Crowdfunding!G:G, SMALL(IF(Crowdfunding!F:F="failed", ROW(Crowdfunding!F:F)-MIN(ROW(Crowdfunding!F:F))+1), ROW(1:1))), "")</f>
        <v>0</v>
      </c>
      <c r="G2" s="18"/>
      <c r="H2" s="21"/>
    </row>
    <row r="3" spans="1:8" ht="21" x14ac:dyDescent="0.25">
      <c r="A3" s="16" t="s">
        <v>2107</v>
      </c>
      <c r="B3" s="15" cm="1">
        <f t="array" ref="B3">IF(A3&lt;&gt;"", INDEX(Crowdfunding!G:G, SMALL(IF(Crowdfunding!F:F="successful", ROW(Crowdfunding!F:F)-MIN(ROW(Crowdfunding!F:F))+1), ROW(2:2))), "")</f>
        <v>1425</v>
      </c>
      <c r="C3" s="17" t="str" cm="1">
        <f t="array" ref="C3">IFERROR(INDEX(Crowdfunding!F:F, SMALL(IF(Crowdfunding!F:F="failed", ROW(Crowdfunding!F:F)-MIN(ROW(Crowdfunding!F:F))+1), ROW(2:2))), "")</f>
        <v>failed</v>
      </c>
      <c r="D3" s="15" cm="1">
        <f t="array" ref="D3">IF(C3&lt;&gt;"", INDEX(Crowdfunding!G:G, SMALL(IF(Crowdfunding!F:F="failed", ROW(Crowdfunding!F:F)-MIN(ROW(Crowdfunding!F:F))+1), ROW(2:2))), "")</f>
        <v>24</v>
      </c>
      <c r="G3" s="18" t="s">
        <v>2108</v>
      </c>
      <c r="H3" s="21"/>
    </row>
    <row r="4" spans="1:8" ht="21" x14ac:dyDescent="0.25">
      <c r="A4" s="16" t="s">
        <v>2107</v>
      </c>
      <c r="B4" s="15" cm="1">
        <f t="array" ref="B4">IF(A4&lt;&gt;"", INDEX(Crowdfunding!G:G, SMALL(IF(Crowdfunding!F:F="successful", ROW(Crowdfunding!F:F)-MIN(ROW(Crowdfunding!F:F))+1), ROW(3:3))), "")</f>
        <v>174</v>
      </c>
      <c r="C4" s="17" t="str" cm="1">
        <f t="array" ref="C4">IFERROR(INDEX(Crowdfunding!F:F, SMALL(IF(Crowdfunding!F:F="failed", ROW(Crowdfunding!F:F)-MIN(ROW(Crowdfunding!F:F))+1), ROW(3:3))), "")</f>
        <v>failed</v>
      </c>
      <c r="D4" s="15" cm="1">
        <f t="array" ref="D4">IF(C4&lt;&gt;"", INDEX(Crowdfunding!G:G, SMALL(IF(Crowdfunding!F:F="failed", ROW(Crowdfunding!F:F)-MIN(ROW(Crowdfunding!F:F))+1), ROW(3:3))), "")</f>
        <v>53</v>
      </c>
      <c r="G4" s="18" t="s">
        <v>2113</v>
      </c>
      <c r="H4" s="21">
        <f>AVERAGE(B2:B566)</f>
        <v>851.14690265486729</v>
      </c>
    </row>
    <row r="5" spans="1:8" ht="21" x14ac:dyDescent="0.25">
      <c r="A5" s="16" t="s">
        <v>2107</v>
      </c>
      <c r="B5" s="15" cm="1">
        <f t="array" ref="B5">IF(A5&lt;&gt;"", INDEX(Crowdfunding!G:G, SMALL(IF(Crowdfunding!F:F="successful", ROW(Crowdfunding!F:F)-MIN(ROW(Crowdfunding!F:F))+1), ROW(4:4))), "")</f>
        <v>227</v>
      </c>
      <c r="C5" s="17" t="str" cm="1">
        <f t="array" ref="C5">IFERROR(INDEX(Crowdfunding!F:F, SMALL(IF(Crowdfunding!F:F="failed", ROW(Crowdfunding!F:F)-MIN(ROW(Crowdfunding!F:F))+1), ROW(4:4))), "")</f>
        <v>failed</v>
      </c>
      <c r="D5" s="15" cm="1">
        <f t="array" ref="D5">IF(C5&lt;&gt;"", INDEX(Crowdfunding!G:G, SMALL(IF(Crowdfunding!F:F="failed", ROW(Crowdfunding!F:F)-MIN(ROW(Crowdfunding!F:F))+1), ROW(4:4))), "")</f>
        <v>18</v>
      </c>
      <c r="G5" s="18" t="s">
        <v>2109</v>
      </c>
      <c r="H5" s="21">
        <f>MEDIAN(B2:B566)</f>
        <v>201</v>
      </c>
    </row>
    <row r="6" spans="1:8" ht="21" x14ac:dyDescent="0.25">
      <c r="A6" s="16" t="s">
        <v>2107</v>
      </c>
      <c r="B6" s="15" cm="1">
        <f t="array" ref="B6">IF(A6&lt;&gt;"", INDEX(Crowdfunding!G:G, SMALL(IF(Crowdfunding!F:F="successful", ROW(Crowdfunding!F:F)-MIN(ROW(Crowdfunding!F:F))+1), ROW(5:5))), "")</f>
        <v>220</v>
      </c>
      <c r="C6" s="17" t="str" cm="1">
        <f t="array" ref="C6">IFERROR(INDEX(Crowdfunding!F:F, SMALL(IF(Crowdfunding!F:F="failed", ROW(Crowdfunding!F:F)-MIN(ROW(Crowdfunding!F:F))+1), ROW(5:5))), "")</f>
        <v>failed</v>
      </c>
      <c r="D6" s="15" cm="1">
        <f t="array" ref="D6">IF(C6&lt;&gt;"", INDEX(Crowdfunding!G:G, SMALL(IF(Crowdfunding!F:F="failed", ROW(Crowdfunding!F:F)-MIN(ROW(Crowdfunding!F:F))+1), ROW(5:5))), "")</f>
        <v>44</v>
      </c>
      <c r="G6" s="18" t="s">
        <v>2111</v>
      </c>
      <c r="H6" s="21">
        <f>MIN(B2:B566)</f>
        <v>16</v>
      </c>
    </row>
    <row r="7" spans="1:8" ht="21" x14ac:dyDescent="0.25">
      <c r="A7" s="16" t="s">
        <v>2107</v>
      </c>
      <c r="B7" s="15" cm="1">
        <f t="array" ref="B7">IF(A7&lt;&gt;"", INDEX(Crowdfunding!G:G, SMALL(IF(Crowdfunding!F:F="successful", ROW(Crowdfunding!F:F)-MIN(ROW(Crowdfunding!F:F))+1), ROW(6:6))), "")</f>
        <v>98</v>
      </c>
      <c r="C7" s="17" t="str" cm="1">
        <f t="array" ref="C7">IFERROR(INDEX(Crowdfunding!F:F, SMALL(IF(Crowdfunding!F:F="failed", ROW(Crowdfunding!F:F)-MIN(ROW(Crowdfunding!F:F))+1), ROW(6:6))), "")</f>
        <v>failed</v>
      </c>
      <c r="D7" s="15" cm="1">
        <f t="array" ref="D7">IF(C7&lt;&gt;"", INDEX(Crowdfunding!G:G, SMALL(IF(Crowdfunding!F:F="failed", ROW(Crowdfunding!F:F)-MIN(ROW(Crowdfunding!F:F))+1), ROW(6:6))), "")</f>
        <v>27</v>
      </c>
      <c r="G7" s="18" t="s">
        <v>2110</v>
      </c>
      <c r="H7" s="21">
        <f>MAX(B2:B566)</f>
        <v>7295</v>
      </c>
    </row>
    <row r="8" spans="1:8" ht="21" x14ac:dyDescent="0.25">
      <c r="A8" s="16" t="s">
        <v>2107</v>
      </c>
      <c r="B8" s="15" cm="1">
        <f t="array" ref="B8">IF(A8&lt;&gt;"", INDEX(Crowdfunding!G:G, SMALL(IF(Crowdfunding!F:F="successful", ROW(Crowdfunding!F:F)-MIN(ROW(Crowdfunding!F:F))+1), ROW(7:7))), "")</f>
        <v>100</v>
      </c>
      <c r="C8" s="17" t="str" cm="1">
        <f t="array" ref="C8">IFERROR(INDEX(Crowdfunding!F:F, SMALL(IF(Crowdfunding!F:F="failed", ROW(Crowdfunding!F:F)-MIN(ROW(Crowdfunding!F:F))+1), ROW(7:7))), "")</f>
        <v>failed</v>
      </c>
      <c r="D8" s="15" cm="1">
        <f t="array" ref="D8">IF(C8&lt;&gt;"", INDEX(Crowdfunding!G:G, SMALL(IF(Crowdfunding!F:F="failed", ROW(Crowdfunding!F:F)-MIN(ROW(Crowdfunding!F:F))+1), ROW(7:7))), "")</f>
        <v>55</v>
      </c>
      <c r="G8" s="18" t="s">
        <v>2112</v>
      </c>
      <c r="H8" s="21">
        <f>_xlfn.VAR.S(B2:B566)</f>
        <v>1606216.5936295739</v>
      </c>
    </row>
    <row r="9" spans="1:8" ht="21" x14ac:dyDescent="0.25">
      <c r="A9" s="16" t="s">
        <v>2107</v>
      </c>
      <c r="B9" s="15" cm="1">
        <f t="array" ref="B9">IF(A9&lt;&gt;"", INDEX(Crowdfunding!G:G, SMALL(IF(Crowdfunding!F:F="successful", ROW(Crowdfunding!F:F)-MIN(ROW(Crowdfunding!F:F))+1), ROW(8:8))), "")</f>
        <v>1249</v>
      </c>
      <c r="C9" s="17" t="str" cm="1">
        <f t="array" ref="C9">IFERROR(INDEX(Crowdfunding!F:F, SMALL(IF(Crowdfunding!F:F="failed", ROW(Crowdfunding!F:F)-MIN(ROW(Crowdfunding!F:F))+1), ROW(8:8))), "")</f>
        <v>failed</v>
      </c>
      <c r="D9" s="15" cm="1">
        <f t="array" ref="D9">IF(C9&lt;&gt;"", INDEX(Crowdfunding!G:G, SMALL(IF(Crowdfunding!F:F="failed", ROW(Crowdfunding!F:F)-MIN(ROW(Crowdfunding!F:F))+1), ROW(8:8))), "")</f>
        <v>200</v>
      </c>
      <c r="G9" s="18" t="s">
        <v>2115</v>
      </c>
      <c r="H9" s="21">
        <f>_xlfn.STDEV.S(B2:B566)</f>
        <v>1267.366006183523</v>
      </c>
    </row>
    <row r="10" spans="1:8" ht="21" x14ac:dyDescent="0.25">
      <c r="A10" s="16" t="s">
        <v>2107</v>
      </c>
      <c r="B10" s="15" cm="1">
        <f t="array" ref="B10">IF(A10&lt;&gt;"", INDEX(Crowdfunding!G:G, SMALL(IF(Crowdfunding!F:F="successful", ROW(Crowdfunding!F:F)-MIN(ROW(Crowdfunding!F:F))+1), ROW(9:9))), "")</f>
        <v>1396</v>
      </c>
      <c r="C10" s="17" t="str" cm="1">
        <f t="array" ref="C10">IFERROR(INDEX(Crowdfunding!F:F, SMALL(IF(Crowdfunding!F:F="failed", ROW(Crowdfunding!F:F)-MIN(ROW(Crowdfunding!F:F))+1), ROW(9:9))), "")</f>
        <v>failed</v>
      </c>
      <c r="D10" s="15" cm="1">
        <f t="array" ref="D10">IF(C10&lt;&gt;"", INDEX(Crowdfunding!G:G, SMALL(IF(Crowdfunding!F:F="failed", ROW(Crowdfunding!F:F)-MIN(ROW(Crowdfunding!F:F))+1), ROW(9:9))), "")</f>
        <v>452</v>
      </c>
      <c r="G10" s="18"/>
      <c r="H10" s="21"/>
    </row>
    <row r="11" spans="1:8" ht="21" x14ac:dyDescent="0.25">
      <c r="A11" s="16" t="s">
        <v>2107</v>
      </c>
      <c r="B11" s="15" cm="1">
        <f t="array" ref="B11">IF(A11&lt;&gt;"", INDEX(Crowdfunding!G:G, SMALL(IF(Crowdfunding!F:F="successful", ROW(Crowdfunding!F:F)-MIN(ROW(Crowdfunding!F:F))+1), ROW(10:10))), "")</f>
        <v>890</v>
      </c>
      <c r="C11" s="17" t="str" cm="1">
        <f t="array" ref="C11">IFERROR(INDEX(Crowdfunding!F:F, SMALL(IF(Crowdfunding!F:F="failed", ROW(Crowdfunding!F:F)-MIN(ROW(Crowdfunding!F:F))+1), ROW(10:10))), "")</f>
        <v>failed</v>
      </c>
      <c r="D11" s="15" cm="1">
        <f t="array" ref="D11">IF(C11&lt;&gt;"", INDEX(Crowdfunding!G:G, SMALL(IF(Crowdfunding!F:F="failed", ROW(Crowdfunding!F:F)-MIN(ROW(Crowdfunding!F:F))+1), ROW(10:10))), "")</f>
        <v>674</v>
      </c>
    </row>
    <row r="12" spans="1:8" ht="21" x14ac:dyDescent="0.25">
      <c r="A12" s="16" t="s">
        <v>2107</v>
      </c>
      <c r="B12" s="15" cm="1">
        <f t="array" ref="B12">IF(A12&lt;&gt;"", INDEX(Crowdfunding!G:G, SMALL(IF(Crowdfunding!F:F="successful", ROW(Crowdfunding!F:F)-MIN(ROW(Crowdfunding!F:F))+1), ROW(11:11))), "")</f>
        <v>142</v>
      </c>
      <c r="C12" s="17" t="str" cm="1">
        <f t="array" ref="C12">IFERROR(INDEX(Crowdfunding!F:F, SMALL(IF(Crowdfunding!F:F="failed", ROW(Crowdfunding!F:F)-MIN(ROW(Crowdfunding!F:F))+1), ROW(11:11))), "")</f>
        <v>failed</v>
      </c>
      <c r="D12" s="15" cm="1">
        <f t="array" ref="D12">IF(C12&lt;&gt;"", INDEX(Crowdfunding!G:G, SMALL(IF(Crowdfunding!F:F="failed", ROW(Crowdfunding!F:F)-MIN(ROW(Crowdfunding!F:F))+1), ROW(11:11))), "")</f>
        <v>558</v>
      </c>
    </row>
    <row r="13" spans="1:8" ht="21" x14ac:dyDescent="0.25">
      <c r="A13" s="16" t="s">
        <v>2107</v>
      </c>
      <c r="B13" s="15" cm="1">
        <f t="array" ref="B13">IF(A13&lt;&gt;"", INDEX(Crowdfunding!G:G, SMALL(IF(Crowdfunding!F:F="successful", ROW(Crowdfunding!F:F)-MIN(ROW(Crowdfunding!F:F))+1), ROW(12:12))), "")</f>
        <v>2673</v>
      </c>
      <c r="C13" s="17" t="str" cm="1">
        <f t="array" ref="C13">IFERROR(INDEX(Crowdfunding!F:F, SMALL(IF(Crowdfunding!F:F="failed", ROW(Crowdfunding!F:F)-MIN(ROW(Crowdfunding!F:F))+1), ROW(12:12))), "")</f>
        <v>failed</v>
      </c>
      <c r="D13" s="15" cm="1">
        <f t="array" ref="D13">IF(C13&lt;&gt;"", INDEX(Crowdfunding!G:G, SMALL(IF(Crowdfunding!F:F="failed", ROW(Crowdfunding!F:F)-MIN(ROW(Crowdfunding!F:F))+1), ROW(12:12))), "")</f>
        <v>15</v>
      </c>
    </row>
    <row r="14" spans="1:8" ht="21" x14ac:dyDescent="0.25">
      <c r="A14" s="16" t="s">
        <v>2107</v>
      </c>
      <c r="B14" s="15" cm="1">
        <f t="array" ref="B14">IF(A14&lt;&gt;"", INDEX(Crowdfunding!G:G, SMALL(IF(Crowdfunding!F:F="successful", ROW(Crowdfunding!F:F)-MIN(ROW(Crowdfunding!F:F))+1), ROW(13:13))), "")</f>
        <v>163</v>
      </c>
      <c r="C14" s="17" t="str" cm="1">
        <f t="array" ref="C14">IFERROR(INDEX(Crowdfunding!F:F, SMALL(IF(Crowdfunding!F:F="failed", ROW(Crowdfunding!F:F)-MIN(ROW(Crowdfunding!F:F))+1), ROW(13:13))), "")</f>
        <v>failed</v>
      </c>
      <c r="D14" s="15" cm="1">
        <f t="array" ref="D14">IF(C14&lt;&gt;"", INDEX(Crowdfunding!G:G, SMALL(IF(Crowdfunding!F:F="failed", ROW(Crowdfunding!F:F)-MIN(ROW(Crowdfunding!F:F))+1), ROW(13:13))), "")</f>
        <v>2307</v>
      </c>
    </row>
    <row r="15" spans="1:8" ht="21" x14ac:dyDescent="0.25">
      <c r="A15" s="16" t="s">
        <v>2107</v>
      </c>
      <c r="B15" s="15" cm="1">
        <f t="array" ref="B15">IF(A15&lt;&gt;"", INDEX(Crowdfunding!G:G, SMALL(IF(Crowdfunding!F:F="successful", ROW(Crowdfunding!F:F)-MIN(ROW(Crowdfunding!F:F))+1), ROW(14:14))), "")</f>
        <v>2220</v>
      </c>
      <c r="C15" s="17" t="str" cm="1">
        <f t="array" ref="C15">IFERROR(INDEX(Crowdfunding!F:F, SMALL(IF(Crowdfunding!F:F="failed", ROW(Crowdfunding!F:F)-MIN(ROW(Crowdfunding!F:F))+1), ROW(14:14))), "")</f>
        <v>failed</v>
      </c>
      <c r="D15" s="15" cm="1">
        <f t="array" ref="D15">IF(C15&lt;&gt;"", INDEX(Crowdfunding!G:G, SMALL(IF(Crowdfunding!F:F="failed", ROW(Crowdfunding!F:F)-MIN(ROW(Crowdfunding!F:F))+1), ROW(14:14))), "")</f>
        <v>88</v>
      </c>
      <c r="G15" s="19" t="s">
        <v>2114</v>
      </c>
      <c r="H15" s="22"/>
    </row>
    <row r="16" spans="1:8" ht="21" x14ac:dyDescent="0.25">
      <c r="A16" s="16" t="s">
        <v>2107</v>
      </c>
      <c r="B16" s="15" cm="1">
        <f t="array" ref="B16">IF(A16&lt;&gt;"", INDEX(Crowdfunding!G:G, SMALL(IF(Crowdfunding!F:F="successful", ROW(Crowdfunding!F:F)-MIN(ROW(Crowdfunding!F:F))+1), ROW(15:15))), "")</f>
        <v>1606</v>
      </c>
      <c r="C16" s="17" t="str" cm="1">
        <f t="array" ref="C16">IFERROR(INDEX(Crowdfunding!F:F, SMALL(IF(Crowdfunding!F:F="failed", ROW(Crowdfunding!F:F)-MIN(ROW(Crowdfunding!F:F))+1), ROW(15:15))), "")</f>
        <v>failed</v>
      </c>
      <c r="D16" s="15" cm="1">
        <f t="array" ref="D16">IF(C16&lt;&gt;"", INDEX(Crowdfunding!G:G, SMALL(IF(Crowdfunding!F:F="failed", ROW(Crowdfunding!F:F)-MIN(ROW(Crowdfunding!F:F))+1), ROW(15:15))), "")</f>
        <v>48</v>
      </c>
      <c r="G16" s="19" t="s">
        <v>2113</v>
      </c>
      <c r="H16" s="22">
        <f>AVERAGE(D2:D365)</f>
        <v>585.61538461538464</v>
      </c>
    </row>
    <row r="17" spans="1:8" ht="21" x14ac:dyDescent="0.25">
      <c r="A17" s="16" t="s">
        <v>2107</v>
      </c>
      <c r="B17" s="15" cm="1">
        <f t="array" ref="B17">IF(A17&lt;&gt;"", INDEX(Crowdfunding!G:G, SMALL(IF(Crowdfunding!F:F="successful", ROW(Crowdfunding!F:F)-MIN(ROW(Crowdfunding!F:F))+1), ROW(16:16))), "")</f>
        <v>129</v>
      </c>
      <c r="C17" s="17" t="str" cm="1">
        <f t="array" ref="C17">IFERROR(INDEX(Crowdfunding!F:F, SMALL(IF(Crowdfunding!F:F="failed", ROW(Crowdfunding!F:F)-MIN(ROW(Crowdfunding!F:F))+1), ROW(16:16))), "")</f>
        <v>failed</v>
      </c>
      <c r="D17" s="15" cm="1">
        <f t="array" ref="D17">IF(C17&lt;&gt;"", INDEX(Crowdfunding!G:G, SMALL(IF(Crowdfunding!F:F="failed", ROW(Crowdfunding!F:F)-MIN(ROW(Crowdfunding!F:F))+1), ROW(16:16))), "")</f>
        <v>1</v>
      </c>
      <c r="G17" s="19" t="s">
        <v>2109</v>
      </c>
      <c r="H17" s="22">
        <f>MEDIAN(D2:D365)</f>
        <v>114.5</v>
      </c>
    </row>
    <row r="18" spans="1:8" ht="21" x14ac:dyDescent="0.25">
      <c r="A18" s="16" t="s">
        <v>2107</v>
      </c>
      <c r="B18" s="15" cm="1">
        <f t="array" ref="B18">IF(A18&lt;&gt;"", INDEX(Crowdfunding!G:G, SMALL(IF(Crowdfunding!F:F="successful", ROW(Crowdfunding!F:F)-MIN(ROW(Crowdfunding!F:F))+1), ROW(17:17))), "")</f>
        <v>226</v>
      </c>
      <c r="C18" s="17" t="str" cm="1">
        <f t="array" ref="C18">IFERROR(INDEX(Crowdfunding!F:F, SMALL(IF(Crowdfunding!F:F="failed", ROW(Crowdfunding!F:F)-MIN(ROW(Crowdfunding!F:F))+1), ROW(17:17))), "")</f>
        <v>failed</v>
      </c>
      <c r="D18" s="15" cm="1">
        <f t="array" ref="D18">IF(C18&lt;&gt;"", INDEX(Crowdfunding!G:G, SMALL(IF(Crowdfunding!F:F="failed", ROW(Crowdfunding!F:F)-MIN(ROW(Crowdfunding!F:F))+1), ROW(17:17))), "")</f>
        <v>1467</v>
      </c>
      <c r="G18" s="19" t="s">
        <v>2111</v>
      </c>
      <c r="H18" s="23">
        <f>MIN(D2:D365)</f>
        <v>0</v>
      </c>
    </row>
    <row r="19" spans="1:8" ht="21" x14ac:dyDescent="0.25">
      <c r="A19" s="16" t="s">
        <v>2107</v>
      </c>
      <c r="B19" s="15" cm="1">
        <f t="array" ref="B19">IF(A19&lt;&gt;"", INDEX(Crowdfunding!G:G, SMALL(IF(Crowdfunding!F:F="successful", ROW(Crowdfunding!F:F)-MIN(ROW(Crowdfunding!F:F))+1), ROW(18:18))), "")</f>
        <v>5419</v>
      </c>
      <c r="C19" s="17" t="str" cm="1">
        <f t="array" ref="C19">IFERROR(INDEX(Crowdfunding!F:F, SMALL(IF(Crowdfunding!F:F="failed", ROW(Crowdfunding!F:F)-MIN(ROW(Crowdfunding!F:F))+1), ROW(18:18))), "")</f>
        <v>failed</v>
      </c>
      <c r="D19" s="15" cm="1">
        <f t="array" ref="D19">IF(C19&lt;&gt;"", INDEX(Crowdfunding!G:G, SMALL(IF(Crowdfunding!F:F="failed", ROW(Crowdfunding!F:F)-MIN(ROW(Crowdfunding!F:F))+1), ROW(18:18))), "")</f>
        <v>75</v>
      </c>
      <c r="G19" s="19" t="s">
        <v>2110</v>
      </c>
      <c r="H19" s="22">
        <f>MAX(D2:D365)</f>
        <v>6080</v>
      </c>
    </row>
    <row r="20" spans="1:8" ht="21" x14ac:dyDescent="0.25">
      <c r="A20" s="16" t="s">
        <v>2107</v>
      </c>
      <c r="B20" s="15" cm="1">
        <f t="array" ref="B20">IF(A20&lt;&gt;"", INDEX(Crowdfunding!G:G, SMALL(IF(Crowdfunding!F:F="successful", ROW(Crowdfunding!F:F)-MIN(ROW(Crowdfunding!F:F))+1), ROW(19:19))), "")</f>
        <v>165</v>
      </c>
      <c r="C20" s="17" t="str" cm="1">
        <f t="array" ref="C20">IFERROR(INDEX(Crowdfunding!F:F, SMALL(IF(Crowdfunding!F:F="failed", ROW(Crowdfunding!F:F)-MIN(ROW(Crowdfunding!F:F))+1), ROW(19:19))), "")</f>
        <v>failed</v>
      </c>
      <c r="D20" s="15" cm="1">
        <f t="array" ref="D20">IF(C20&lt;&gt;"", INDEX(Crowdfunding!G:G, SMALL(IF(Crowdfunding!F:F="failed", ROW(Crowdfunding!F:F)-MIN(ROW(Crowdfunding!F:F))+1), ROW(19:19))), "")</f>
        <v>120</v>
      </c>
      <c r="G20" s="19" t="s">
        <v>2112</v>
      </c>
      <c r="H20" s="22">
        <f>_xlfn.VAR.S(D2:D365)</f>
        <v>924113.45496927318</v>
      </c>
    </row>
    <row r="21" spans="1:8" ht="21" x14ac:dyDescent="0.25">
      <c r="A21" s="16" t="s">
        <v>2107</v>
      </c>
      <c r="B21" s="15" cm="1">
        <f t="array" ref="B21">IF(A21&lt;&gt;"", INDEX(Crowdfunding!G:G, SMALL(IF(Crowdfunding!F:F="successful", ROW(Crowdfunding!F:F)-MIN(ROW(Crowdfunding!F:F))+1), ROW(20:20))), "")</f>
        <v>1965</v>
      </c>
      <c r="C21" s="17" t="str" cm="1">
        <f t="array" ref="C21">IFERROR(INDEX(Crowdfunding!F:F, SMALL(IF(Crowdfunding!F:F="failed", ROW(Crowdfunding!F:F)-MIN(ROW(Crowdfunding!F:F))+1), ROW(20:20))), "")</f>
        <v>failed</v>
      </c>
      <c r="D21" s="15" cm="1">
        <f t="array" ref="D21">IF(C21&lt;&gt;"", INDEX(Crowdfunding!G:G, SMALL(IF(Crowdfunding!F:F="failed", ROW(Crowdfunding!F:F)-MIN(ROW(Crowdfunding!F:F))+1), ROW(20:20))), "")</f>
        <v>2253</v>
      </c>
      <c r="G21" s="19" t="s">
        <v>2115</v>
      </c>
      <c r="H21" s="22">
        <f>_xlfn.STDEV.S(D2:D365)</f>
        <v>961.30819978260524</v>
      </c>
    </row>
    <row r="22" spans="1:8" ht="21" x14ac:dyDescent="0.25">
      <c r="A22" s="16" t="s">
        <v>2107</v>
      </c>
      <c r="B22" s="15" cm="1">
        <f t="array" ref="B22">IF(A22&lt;&gt;"", INDEX(Crowdfunding!G:G, SMALL(IF(Crowdfunding!F:F="successful", ROW(Crowdfunding!F:F)-MIN(ROW(Crowdfunding!F:F))+1), ROW(21:21))), "")</f>
        <v>16</v>
      </c>
      <c r="C22" s="17" t="str" cm="1">
        <f t="array" ref="C22">IFERROR(INDEX(Crowdfunding!F:F, SMALL(IF(Crowdfunding!F:F="failed", ROW(Crowdfunding!F:F)-MIN(ROW(Crowdfunding!F:F))+1), ROW(21:21))), "")</f>
        <v>failed</v>
      </c>
      <c r="D22" s="15" cm="1">
        <f t="array" ref="D22">IF(C22&lt;&gt;"", INDEX(Crowdfunding!G:G, SMALL(IF(Crowdfunding!F:F="failed", ROW(Crowdfunding!F:F)-MIN(ROW(Crowdfunding!F:F))+1), ROW(21:21))), "")</f>
        <v>5</v>
      </c>
    </row>
    <row r="23" spans="1:8" ht="21" x14ac:dyDescent="0.25">
      <c r="A23" s="16" t="s">
        <v>2107</v>
      </c>
      <c r="B23" s="15" cm="1">
        <f t="array" ref="B23">IF(A23&lt;&gt;"", INDEX(Crowdfunding!G:G, SMALL(IF(Crowdfunding!F:F="successful", ROW(Crowdfunding!F:F)-MIN(ROW(Crowdfunding!F:F))+1), ROW(22:22))), "")</f>
        <v>107</v>
      </c>
      <c r="C23" s="17" t="str" cm="1">
        <f t="array" ref="C23">IFERROR(INDEX(Crowdfunding!F:F, SMALL(IF(Crowdfunding!F:F="failed", ROW(Crowdfunding!F:F)-MIN(ROW(Crowdfunding!F:F))+1), ROW(22:22))), "")</f>
        <v>failed</v>
      </c>
      <c r="D23" s="15" cm="1">
        <f t="array" ref="D23">IF(C23&lt;&gt;"", INDEX(Crowdfunding!G:G, SMALL(IF(Crowdfunding!F:F="failed", ROW(Crowdfunding!F:F)-MIN(ROW(Crowdfunding!F:F))+1), ROW(22:22))), "")</f>
        <v>38</v>
      </c>
    </row>
    <row r="24" spans="1:8" ht="21" x14ac:dyDescent="0.25">
      <c r="A24" s="16" t="s">
        <v>2107</v>
      </c>
      <c r="B24" s="15" cm="1">
        <f t="array" ref="B24">IF(A24&lt;&gt;"", INDEX(Crowdfunding!G:G, SMALL(IF(Crowdfunding!F:F="successful", ROW(Crowdfunding!F:F)-MIN(ROW(Crowdfunding!F:F))+1), ROW(23:23))), "")</f>
        <v>134</v>
      </c>
      <c r="C24" s="17" t="str" cm="1">
        <f t="array" ref="C24">IFERROR(INDEX(Crowdfunding!F:F, SMALL(IF(Crowdfunding!F:F="failed", ROW(Crowdfunding!F:F)-MIN(ROW(Crowdfunding!F:F))+1), ROW(23:23))), "")</f>
        <v>failed</v>
      </c>
      <c r="D24" s="15" cm="1">
        <f t="array" ref="D24">IF(C24&lt;&gt;"", INDEX(Crowdfunding!G:G, SMALL(IF(Crowdfunding!F:F="failed", ROW(Crowdfunding!F:F)-MIN(ROW(Crowdfunding!F:F))+1), ROW(23:23))), "")</f>
        <v>12</v>
      </c>
    </row>
    <row r="25" spans="1:8" ht="21" x14ac:dyDescent="0.25">
      <c r="A25" s="16" t="s">
        <v>2107</v>
      </c>
      <c r="B25" s="15" cm="1">
        <f t="array" ref="B25">IF(A25&lt;&gt;"", INDEX(Crowdfunding!G:G, SMALL(IF(Crowdfunding!F:F="successful", ROW(Crowdfunding!F:F)-MIN(ROW(Crowdfunding!F:F))+1), ROW(24:24))), "")</f>
        <v>198</v>
      </c>
      <c r="C25" s="17" t="str" cm="1">
        <f t="array" ref="C25">IFERROR(INDEX(Crowdfunding!F:F, SMALL(IF(Crowdfunding!F:F="failed", ROW(Crowdfunding!F:F)-MIN(ROW(Crowdfunding!F:F))+1), ROW(24:24))), "")</f>
        <v>failed</v>
      </c>
      <c r="D25" s="15" cm="1">
        <f t="array" ref="D25">IF(C25&lt;&gt;"", INDEX(Crowdfunding!G:G, SMALL(IF(Crowdfunding!F:F="failed", ROW(Crowdfunding!F:F)-MIN(ROW(Crowdfunding!F:F))+1), ROW(24:24))), "")</f>
        <v>1684</v>
      </c>
    </row>
    <row r="26" spans="1:8" ht="21" x14ac:dyDescent="0.25">
      <c r="A26" s="16" t="s">
        <v>2107</v>
      </c>
      <c r="B26" s="15" cm="1">
        <f t="array" ref="B26">IF(A26&lt;&gt;"", INDEX(Crowdfunding!G:G, SMALL(IF(Crowdfunding!F:F="successful", ROW(Crowdfunding!F:F)-MIN(ROW(Crowdfunding!F:F))+1), ROW(25:25))), "")</f>
        <v>111</v>
      </c>
      <c r="C26" s="17" t="str" cm="1">
        <f t="array" ref="C26">IFERROR(INDEX(Crowdfunding!F:F, SMALL(IF(Crowdfunding!F:F="failed", ROW(Crowdfunding!F:F)-MIN(ROW(Crowdfunding!F:F))+1), ROW(25:25))), "")</f>
        <v>failed</v>
      </c>
      <c r="D26" s="15" cm="1">
        <f t="array" ref="D26">IF(C26&lt;&gt;"", INDEX(Crowdfunding!G:G, SMALL(IF(Crowdfunding!F:F="failed", ROW(Crowdfunding!F:F)-MIN(ROW(Crowdfunding!F:F))+1), ROW(25:25))), "")</f>
        <v>56</v>
      </c>
    </row>
    <row r="27" spans="1:8" ht="21" x14ac:dyDescent="0.25">
      <c r="A27" s="16" t="s">
        <v>2107</v>
      </c>
      <c r="B27" s="15" cm="1">
        <f t="array" ref="B27">IF(A27&lt;&gt;"", INDEX(Crowdfunding!G:G, SMALL(IF(Crowdfunding!F:F="successful", ROW(Crowdfunding!F:F)-MIN(ROW(Crowdfunding!F:F))+1), ROW(26:26))), "")</f>
        <v>222</v>
      </c>
      <c r="C27" s="17" t="str" cm="1">
        <f t="array" ref="C27">IFERROR(INDEX(Crowdfunding!F:F, SMALL(IF(Crowdfunding!F:F="failed", ROW(Crowdfunding!F:F)-MIN(ROW(Crowdfunding!F:F))+1), ROW(26:26))), "")</f>
        <v>failed</v>
      </c>
      <c r="D27" s="15" cm="1">
        <f t="array" ref="D27">IF(C27&lt;&gt;"", INDEX(Crowdfunding!G:G, SMALL(IF(Crowdfunding!F:F="failed", ROW(Crowdfunding!F:F)-MIN(ROW(Crowdfunding!F:F))+1), ROW(26:26))), "")</f>
        <v>838</v>
      </c>
    </row>
    <row r="28" spans="1:8" ht="21" x14ac:dyDescent="0.25">
      <c r="A28" s="16" t="s">
        <v>2107</v>
      </c>
      <c r="B28" s="15" cm="1">
        <f t="array" ref="B28">IF(A28&lt;&gt;"", INDEX(Crowdfunding!G:G, SMALL(IF(Crowdfunding!F:F="successful", ROW(Crowdfunding!F:F)-MIN(ROW(Crowdfunding!F:F))+1), ROW(27:27))), "")</f>
        <v>6212</v>
      </c>
      <c r="C28" s="17" t="str" cm="1">
        <f t="array" ref="C28">IFERROR(INDEX(Crowdfunding!F:F, SMALL(IF(Crowdfunding!F:F="failed", ROW(Crowdfunding!F:F)-MIN(ROW(Crowdfunding!F:F))+1), ROW(27:27))), "")</f>
        <v>failed</v>
      </c>
      <c r="D28" s="15" cm="1">
        <f t="array" ref="D28">IF(C28&lt;&gt;"", INDEX(Crowdfunding!G:G, SMALL(IF(Crowdfunding!F:F="failed", ROW(Crowdfunding!F:F)-MIN(ROW(Crowdfunding!F:F))+1), ROW(27:27))), "")</f>
        <v>1000</v>
      </c>
    </row>
    <row r="29" spans="1:8" ht="21" x14ac:dyDescent="0.25">
      <c r="A29" s="16" t="s">
        <v>2107</v>
      </c>
      <c r="B29" s="15" cm="1">
        <f t="array" ref="B29">IF(A29&lt;&gt;"", INDEX(Crowdfunding!G:G, SMALL(IF(Crowdfunding!F:F="successful", ROW(Crowdfunding!F:F)-MIN(ROW(Crowdfunding!F:F))+1), ROW(28:28))), "")</f>
        <v>98</v>
      </c>
      <c r="C29" s="17" t="str" cm="1">
        <f t="array" ref="C29">IFERROR(INDEX(Crowdfunding!F:F, SMALL(IF(Crowdfunding!F:F="failed", ROW(Crowdfunding!F:F)-MIN(ROW(Crowdfunding!F:F))+1), ROW(28:28))), "")</f>
        <v>failed</v>
      </c>
      <c r="D29" s="15" cm="1">
        <f t="array" ref="D29">IF(C29&lt;&gt;"", INDEX(Crowdfunding!G:G, SMALL(IF(Crowdfunding!F:F="failed", ROW(Crowdfunding!F:F)-MIN(ROW(Crowdfunding!F:F))+1), ROW(28:28))), "")</f>
        <v>1482</v>
      </c>
    </row>
    <row r="30" spans="1:8" ht="21" x14ac:dyDescent="0.25">
      <c r="A30" s="16" t="s">
        <v>2107</v>
      </c>
      <c r="B30" s="15" cm="1">
        <f t="array" ref="B30">IF(A30&lt;&gt;"", INDEX(Crowdfunding!G:G, SMALL(IF(Crowdfunding!F:F="successful", ROW(Crowdfunding!F:F)-MIN(ROW(Crowdfunding!F:F))+1), ROW(29:29))), "")</f>
        <v>92</v>
      </c>
      <c r="C30" s="17" t="str" cm="1">
        <f t="array" ref="C30">IFERROR(INDEX(Crowdfunding!F:F, SMALL(IF(Crowdfunding!F:F="failed", ROW(Crowdfunding!F:F)-MIN(ROW(Crowdfunding!F:F))+1), ROW(29:29))), "")</f>
        <v>failed</v>
      </c>
      <c r="D30" s="15" cm="1">
        <f t="array" ref="D30">IF(C30&lt;&gt;"", INDEX(Crowdfunding!G:G, SMALL(IF(Crowdfunding!F:F="failed", ROW(Crowdfunding!F:F)-MIN(ROW(Crowdfunding!F:F))+1), ROW(29:29))), "")</f>
        <v>106</v>
      </c>
    </row>
    <row r="31" spans="1:8" ht="21" x14ac:dyDescent="0.25">
      <c r="A31" s="16" t="s">
        <v>2107</v>
      </c>
      <c r="B31" s="15" cm="1">
        <f t="array" ref="B31">IF(A31&lt;&gt;"", INDEX(Crowdfunding!G:G, SMALL(IF(Crowdfunding!F:F="successful", ROW(Crowdfunding!F:F)-MIN(ROW(Crowdfunding!F:F))+1), ROW(30:30))), "")</f>
        <v>149</v>
      </c>
      <c r="C31" s="17" t="str" cm="1">
        <f t="array" ref="C31">IFERROR(INDEX(Crowdfunding!F:F, SMALL(IF(Crowdfunding!F:F="failed", ROW(Crowdfunding!F:F)-MIN(ROW(Crowdfunding!F:F))+1), ROW(30:30))), "")</f>
        <v>failed</v>
      </c>
      <c r="D31" s="15" cm="1">
        <f t="array" ref="D31">IF(C31&lt;&gt;"", INDEX(Crowdfunding!G:G, SMALL(IF(Crowdfunding!F:F="failed", ROW(Crowdfunding!F:F)-MIN(ROW(Crowdfunding!F:F))+1), ROW(30:30))), "")</f>
        <v>679</v>
      </c>
    </row>
    <row r="32" spans="1:8" ht="21" x14ac:dyDescent="0.25">
      <c r="A32" s="16" t="s">
        <v>2107</v>
      </c>
      <c r="B32" s="15" cm="1">
        <f t="array" ref="B32">IF(A32&lt;&gt;"", INDEX(Crowdfunding!G:G, SMALL(IF(Crowdfunding!F:F="successful", ROW(Crowdfunding!F:F)-MIN(ROW(Crowdfunding!F:F))+1), ROW(31:31))), "")</f>
        <v>2431</v>
      </c>
      <c r="C32" s="17" t="str" cm="1">
        <f t="array" ref="C32">IFERROR(INDEX(Crowdfunding!F:F, SMALL(IF(Crowdfunding!F:F="failed", ROW(Crowdfunding!F:F)-MIN(ROW(Crowdfunding!F:F))+1), ROW(31:31))), "")</f>
        <v>failed</v>
      </c>
      <c r="D32" s="15" cm="1">
        <f t="array" ref="D32">IF(C32&lt;&gt;"", INDEX(Crowdfunding!G:G, SMALL(IF(Crowdfunding!F:F="failed", ROW(Crowdfunding!F:F)-MIN(ROW(Crowdfunding!F:F))+1), ROW(31:31))), "")</f>
        <v>1220</v>
      </c>
    </row>
    <row r="33" spans="1:4" ht="21" x14ac:dyDescent="0.25">
      <c r="A33" s="16" t="s">
        <v>2107</v>
      </c>
      <c r="B33" s="15" cm="1">
        <f t="array" ref="B33">IF(A33&lt;&gt;"", INDEX(Crowdfunding!G:G, SMALL(IF(Crowdfunding!F:F="successful", ROW(Crowdfunding!F:F)-MIN(ROW(Crowdfunding!F:F))+1), ROW(32:32))), "")</f>
        <v>303</v>
      </c>
      <c r="C33" s="17" t="str" cm="1">
        <f t="array" ref="C33">IFERROR(INDEX(Crowdfunding!F:F, SMALL(IF(Crowdfunding!F:F="failed", ROW(Crowdfunding!F:F)-MIN(ROW(Crowdfunding!F:F))+1), ROW(32:32))), "")</f>
        <v>failed</v>
      </c>
      <c r="D33" s="15" cm="1">
        <f t="array" ref="D33">IF(C33&lt;&gt;"", INDEX(Crowdfunding!G:G, SMALL(IF(Crowdfunding!F:F="failed", ROW(Crowdfunding!F:F)-MIN(ROW(Crowdfunding!F:F))+1), ROW(32:32))), "")</f>
        <v>1</v>
      </c>
    </row>
    <row r="34" spans="1:4" ht="21" x14ac:dyDescent="0.25">
      <c r="A34" s="16" t="s">
        <v>2107</v>
      </c>
      <c r="B34" s="15" cm="1">
        <f t="array" ref="B34">IF(A34&lt;&gt;"", INDEX(Crowdfunding!G:G, SMALL(IF(Crowdfunding!F:F="successful", ROW(Crowdfunding!F:F)-MIN(ROW(Crowdfunding!F:F))+1), ROW(33:33))), "")</f>
        <v>209</v>
      </c>
      <c r="C34" s="17" t="str" cm="1">
        <f t="array" ref="C34">IFERROR(INDEX(Crowdfunding!F:F, SMALL(IF(Crowdfunding!F:F="failed", ROW(Crowdfunding!F:F)-MIN(ROW(Crowdfunding!F:F))+1), ROW(33:33))), "")</f>
        <v>failed</v>
      </c>
      <c r="D34" s="15" cm="1">
        <f t="array" ref="D34">IF(C34&lt;&gt;"", INDEX(Crowdfunding!G:G, SMALL(IF(Crowdfunding!F:F="failed", ROW(Crowdfunding!F:F)-MIN(ROW(Crowdfunding!F:F))+1), ROW(33:33))), "")</f>
        <v>37</v>
      </c>
    </row>
    <row r="35" spans="1:4" ht="21" x14ac:dyDescent="0.25">
      <c r="A35" s="16" t="s">
        <v>2107</v>
      </c>
      <c r="B35" s="15" cm="1">
        <f t="array" ref="B35">IF(A35&lt;&gt;"", INDEX(Crowdfunding!G:G, SMALL(IF(Crowdfunding!F:F="successful", ROW(Crowdfunding!F:F)-MIN(ROW(Crowdfunding!F:F))+1), ROW(34:34))), "")</f>
        <v>131</v>
      </c>
      <c r="C35" s="17" t="str" cm="1">
        <f t="array" ref="C35">IFERROR(INDEX(Crowdfunding!F:F, SMALL(IF(Crowdfunding!F:F="failed", ROW(Crowdfunding!F:F)-MIN(ROW(Crowdfunding!F:F))+1), ROW(34:34))), "")</f>
        <v>failed</v>
      </c>
      <c r="D35" s="15" cm="1">
        <f t="array" ref="D35">IF(C35&lt;&gt;"", INDEX(Crowdfunding!G:G, SMALL(IF(Crowdfunding!F:F="failed", ROW(Crowdfunding!F:F)-MIN(ROW(Crowdfunding!F:F))+1), ROW(34:34))), "")</f>
        <v>60</v>
      </c>
    </row>
    <row r="36" spans="1:4" ht="21" x14ac:dyDescent="0.25">
      <c r="A36" s="16" t="s">
        <v>2107</v>
      </c>
      <c r="B36" s="15" cm="1">
        <f t="array" ref="B36">IF(A36&lt;&gt;"", INDEX(Crowdfunding!G:G, SMALL(IF(Crowdfunding!F:F="successful", ROW(Crowdfunding!F:F)-MIN(ROW(Crowdfunding!F:F))+1), ROW(35:35))), "")</f>
        <v>164</v>
      </c>
      <c r="C36" s="17" t="str" cm="1">
        <f t="array" ref="C36">IFERROR(INDEX(Crowdfunding!F:F, SMALL(IF(Crowdfunding!F:F="failed", ROW(Crowdfunding!F:F)-MIN(ROW(Crowdfunding!F:F))+1), ROW(35:35))), "")</f>
        <v>failed</v>
      </c>
      <c r="D36" s="15" cm="1">
        <f t="array" ref="D36">IF(C36&lt;&gt;"", INDEX(Crowdfunding!G:G, SMALL(IF(Crowdfunding!F:F="failed", ROW(Crowdfunding!F:F)-MIN(ROW(Crowdfunding!F:F))+1), ROW(35:35))), "")</f>
        <v>296</v>
      </c>
    </row>
    <row r="37" spans="1:4" ht="21" x14ac:dyDescent="0.25">
      <c r="A37" s="16" t="s">
        <v>2107</v>
      </c>
      <c r="B37" s="15" cm="1">
        <f t="array" ref="B37">IF(A37&lt;&gt;"", INDEX(Crowdfunding!G:G, SMALL(IF(Crowdfunding!F:F="successful", ROW(Crowdfunding!F:F)-MIN(ROW(Crowdfunding!F:F))+1), ROW(36:36))), "")</f>
        <v>201</v>
      </c>
      <c r="C37" s="17" t="str" cm="1">
        <f t="array" ref="C37">IFERROR(INDEX(Crowdfunding!F:F, SMALL(IF(Crowdfunding!F:F="failed", ROW(Crowdfunding!F:F)-MIN(ROW(Crowdfunding!F:F))+1), ROW(36:36))), "")</f>
        <v>failed</v>
      </c>
      <c r="D37" s="15" cm="1">
        <f t="array" ref="D37">IF(C37&lt;&gt;"", INDEX(Crowdfunding!G:G, SMALL(IF(Crowdfunding!F:F="failed", ROW(Crowdfunding!F:F)-MIN(ROW(Crowdfunding!F:F))+1), ROW(36:36))), "")</f>
        <v>3304</v>
      </c>
    </row>
    <row r="38" spans="1:4" ht="21" x14ac:dyDescent="0.25">
      <c r="A38" s="16" t="s">
        <v>2107</v>
      </c>
      <c r="B38" s="15" cm="1">
        <f t="array" ref="B38">IF(A38&lt;&gt;"", INDEX(Crowdfunding!G:G, SMALL(IF(Crowdfunding!F:F="successful", ROW(Crowdfunding!F:F)-MIN(ROW(Crowdfunding!F:F))+1), ROW(37:37))), "")</f>
        <v>211</v>
      </c>
      <c r="C38" s="17" t="str" cm="1">
        <f t="array" ref="C38">IFERROR(INDEX(Crowdfunding!F:F, SMALL(IF(Crowdfunding!F:F="failed", ROW(Crowdfunding!F:F)-MIN(ROW(Crowdfunding!F:F))+1), ROW(37:37))), "")</f>
        <v>failed</v>
      </c>
      <c r="D38" s="15" cm="1">
        <f t="array" ref="D38">IF(C38&lt;&gt;"", INDEX(Crowdfunding!G:G, SMALL(IF(Crowdfunding!F:F="failed", ROW(Crowdfunding!F:F)-MIN(ROW(Crowdfunding!F:F))+1), ROW(37:37))), "")</f>
        <v>73</v>
      </c>
    </row>
    <row r="39" spans="1:4" ht="21" x14ac:dyDescent="0.25">
      <c r="A39" s="16" t="s">
        <v>2107</v>
      </c>
      <c r="B39" s="15" cm="1">
        <f t="array" ref="B39">IF(A39&lt;&gt;"", INDEX(Crowdfunding!G:G, SMALL(IF(Crowdfunding!F:F="successful", ROW(Crowdfunding!F:F)-MIN(ROW(Crowdfunding!F:F))+1), ROW(38:38))), "")</f>
        <v>128</v>
      </c>
      <c r="C39" s="17" t="str" cm="1">
        <f t="array" ref="C39">IFERROR(INDEX(Crowdfunding!F:F, SMALL(IF(Crowdfunding!F:F="failed", ROW(Crowdfunding!F:F)-MIN(ROW(Crowdfunding!F:F))+1), ROW(38:38))), "")</f>
        <v>failed</v>
      </c>
      <c r="D39" s="15" cm="1">
        <f t="array" ref="D39">IF(C39&lt;&gt;"", INDEX(Crowdfunding!G:G, SMALL(IF(Crowdfunding!F:F="failed", ROW(Crowdfunding!F:F)-MIN(ROW(Crowdfunding!F:F))+1), ROW(38:38))), "")</f>
        <v>3387</v>
      </c>
    </row>
    <row r="40" spans="1:4" ht="21" x14ac:dyDescent="0.25">
      <c r="A40" s="16" t="s">
        <v>2107</v>
      </c>
      <c r="B40" s="15" cm="1">
        <f t="array" ref="B40">IF(A40&lt;&gt;"", INDEX(Crowdfunding!G:G, SMALL(IF(Crowdfunding!F:F="successful", ROW(Crowdfunding!F:F)-MIN(ROW(Crowdfunding!F:F))+1), ROW(39:39))), "")</f>
        <v>1600</v>
      </c>
      <c r="C40" s="17" t="str" cm="1">
        <f t="array" ref="C40">IFERROR(INDEX(Crowdfunding!F:F, SMALL(IF(Crowdfunding!F:F="failed", ROW(Crowdfunding!F:F)-MIN(ROW(Crowdfunding!F:F))+1), ROW(39:39))), "")</f>
        <v>failed</v>
      </c>
      <c r="D40" s="15" cm="1">
        <f t="array" ref="D40">IF(C40&lt;&gt;"", INDEX(Crowdfunding!G:G, SMALL(IF(Crowdfunding!F:F="failed", ROW(Crowdfunding!F:F)-MIN(ROW(Crowdfunding!F:F))+1), ROW(39:39))), "")</f>
        <v>662</v>
      </c>
    </row>
    <row r="41" spans="1:4" ht="21" x14ac:dyDescent="0.25">
      <c r="A41" s="16" t="s">
        <v>2107</v>
      </c>
      <c r="B41" s="15" cm="1">
        <f t="array" ref="B41">IF(A41&lt;&gt;"", INDEX(Crowdfunding!G:G, SMALL(IF(Crowdfunding!F:F="successful", ROW(Crowdfunding!F:F)-MIN(ROW(Crowdfunding!F:F))+1), ROW(40:40))), "")</f>
        <v>249</v>
      </c>
      <c r="C41" s="17" t="str" cm="1">
        <f t="array" ref="C41">IFERROR(INDEX(Crowdfunding!F:F, SMALL(IF(Crowdfunding!F:F="failed", ROW(Crowdfunding!F:F)-MIN(ROW(Crowdfunding!F:F))+1), ROW(40:40))), "")</f>
        <v>failed</v>
      </c>
      <c r="D41" s="15" cm="1">
        <f t="array" ref="D41">IF(C41&lt;&gt;"", INDEX(Crowdfunding!G:G, SMALL(IF(Crowdfunding!F:F="failed", ROW(Crowdfunding!F:F)-MIN(ROW(Crowdfunding!F:F))+1), ROW(40:40))), "")</f>
        <v>774</v>
      </c>
    </row>
    <row r="42" spans="1:4" ht="21" x14ac:dyDescent="0.25">
      <c r="A42" s="16" t="s">
        <v>2107</v>
      </c>
      <c r="B42" s="15" cm="1">
        <f t="array" ref="B42">IF(A42&lt;&gt;"", INDEX(Crowdfunding!G:G, SMALL(IF(Crowdfunding!F:F="successful", ROW(Crowdfunding!F:F)-MIN(ROW(Crowdfunding!F:F))+1), ROW(41:41))), "")</f>
        <v>236</v>
      </c>
      <c r="C42" s="17" t="str" cm="1">
        <f t="array" ref="C42">IFERROR(INDEX(Crowdfunding!F:F, SMALL(IF(Crowdfunding!F:F="failed", ROW(Crowdfunding!F:F)-MIN(ROW(Crowdfunding!F:F))+1), ROW(41:41))), "")</f>
        <v>failed</v>
      </c>
      <c r="D42" s="15" cm="1">
        <f t="array" ref="D42">IF(C42&lt;&gt;"", INDEX(Crowdfunding!G:G, SMALL(IF(Crowdfunding!F:F="failed", ROW(Crowdfunding!F:F)-MIN(ROW(Crowdfunding!F:F))+1), ROW(41:41))), "")</f>
        <v>672</v>
      </c>
    </row>
    <row r="43" spans="1:4" ht="21" x14ac:dyDescent="0.25">
      <c r="A43" s="16" t="s">
        <v>2107</v>
      </c>
      <c r="B43" s="15" cm="1">
        <f t="array" ref="B43">IF(A43&lt;&gt;"", INDEX(Crowdfunding!G:G, SMALL(IF(Crowdfunding!F:F="successful", ROW(Crowdfunding!F:F)-MIN(ROW(Crowdfunding!F:F))+1), ROW(42:42))), "")</f>
        <v>4065</v>
      </c>
      <c r="C43" s="17" t="str" cm="1">
        <f t="array" ref="C43">IFERROR(INDEX(Crowdfunding!F:F, SMALL(IF(Crowdfunding!F:F="failed", ROW(Crowdfunding!F:F)-MIN(ROW(Crowdfunding!F:F))+1), ROW(42:42))), "")</f>
        <v>failed</v>
      </c>
      <c r="D43" s="15" cm="1">
        <f t="array" ref="D43">IF(C43&lt;&gt;"", INDEX(Crowdfunding!G:G, SMALL(IF(Crowdfunding!F:F="failed", ROW(Crowdfunding!F:F)-MIN(ROW(Crowdfunding!F:F))+1), ROW(42:42))), "")</f>
        <v>940</v>
      </c>
    </row>
    <row r="44" spans="1:4" ht="21" x14ac:dyDescent="0.25">
      <c r="A44" s="16" t="s">
        <v>2107</v>
      </c>
      <c r="B44" s="15" cm="1">
        <f t="array" ref="B44">IF(A44&lt;&gt;"", INDEX(Crowdfunding!G:G, SMALL(IF(Crowdfunding!F:F="successful", ROW(Crowdfunding!F:F)-MIN(ROW(Crowdfunding!F:F))+1), ROW(43:43))), "")</f>
        <v>246</v>
      </c>
      <c r="C44" s="17" t="str" cm="1">
        <f t="array" ref="C44">IFERROR(INDEX(Crowdfunding!F:F, SMALL(IF(Crowdfunding!F:F="failed", ROW(Crowdfunding!F:F)-MIN(ROW(Crowdfunding!F:F))+1), ROW(43:43))), "")</f>
        <v>failed</v>
      </c>
      <c r="D44" s="15" cm="1">
        <f t="array" ref="D44">IF(C44&lt;&gt;"", INDEX(Crowdfunding!G:G, SMALL(IF(Crowdfunding!F:F="failed", ROW(Crowdfunding!F:F)-MIN(ROW(Crowdfunding!F:F))+1), ROW(43:43))), "")</f>
        <v>117</v>
      </c>
    </row>
    <row r="45" spans="1:4" ht="21" x14ac:dyDescent="0.25">
      <c r="A45" s="16" t="s">
        <v>2107</v>
      </c>
      <c r="B45" s="15" cm="1">
        <f t="array" ref="B45">IF(A45&lt;&gt;"", INDEX(Crowdfunding!G:G, SMALL(IF(Crowdfunding!F:F="successful", ROW(Crowdfunding!F:F)-MIN(ROW(Crowdfunding!F:F))+1), ROW(44:44))), "")</f>
        <v>2475</v>
      </c>
      <c r="C45" s="17" t="str" cm="1">
        <f t="array" ref="C45">IFERROR(INDEX(Crowdfunding!F:F, SMALL(IF(Crowdfunding!F:F="failed", ROW(Crowdfunding!F:F)-MIN(ROW(Crowdfunding!F:F))+1), ROW(44:44))), "")</f>
        <v>failed</v>
      </c>
      <c r="D45" s="15" cm="1">
        <f t="array" ref="D45">IF(C45&lt;&gt;"", INDEX(Crowdfunding!G:G, SMALL(IF(Crowdfunding!F:F="failed", ROW(Crowdfunding!F:F)-MIN(ROW(Crowdfunding!F:F))+1), ROW(44:44))), "")</f>
        <v>115</v>
      </c>
    </row>
    <row r="46" spans="1:4" ht="21" x14ac:dyDescent="0.25">
      <c r="A46" s="16" t="s">
        <v>2107</v>
      </c>
      <c r="B46" s="15" cm="1">
        <f t="array" ref="B46">IF(A46&lt;&gt;"", INDEX(Crowdfunding!G:G, SMALL(IF(Crowdfunding!F:F="successful", ROW(Crowdfunding!F:F)-MIN(ROW(Crowdfunding!F:F))+1), ROW(45:45))), "")</f>
        <v>76</v>
      </c>
      <c r="C46" s="17" t="str" cm="1">
        <f t="array" ref="C46">IFERROR(INDEX(Crowdfunding!F:F, SMALL(IF(Crowdfunding!F:F="failed", ROW(Crowdfunding!F:F)-MIN(ROW(Crowdfunding!F:F))+1), ROW(45:45))), "")</f>
        <v>failed</v>
      </c>
      <c r="D46" s="15" cm="1">
        <f t="array" ref="D46">IF(C46&lt;&gt;"", INDEX(Crowdfunding!G:G, SMALL(IF(Crowdfunding!F:F="failed", ROW(Crowdfunding!F:F)-MIN(ROW(Crowdfunding!F:F))+1), ROW(45:45))), "")</f>
        <v>326</v>
      </c>
    </row>
    <row r="47" spans="1:4" ht="21" x14ac:dyDescent="0.25">
      <c r="A47" s="16" t="s">
        <v>2107</v>
      </c>
      <c r="B47" s="15" cm="1">
        <f t="array" ref="B47">IF(A47&lt;&gt;"", INDEX(Crowdfunding!G:G, SMALL(IF(Crowdfunding!F:F="successful", ROW(Crowdfunding!F:F)-MIN(ROW(Crowdfunding!F:F))+1), ROW(46:46))), "")</f>
        <v>54</v>
      </c>
      <c r="C47" s="17" t="str" cm="1">
        <f t="array" ref="C47">IFERROR(INDEX(Crowdfunding!F:F, SMALL(IF(Crowdfunding!F:F="failed", ROW(Crowdfunding!F:F)-MIN(ROW(Crowdfunding!F:F))+1), ROW(46:46))), "")</f>
        <v>failed</v>
      </c>
      <c r="D47" s="15" cm="1">
        <f t="array" ref="D47">IF(C47&lt;&gt;"", INDEX(Crowdfunding!G:G, SMALL(IF(Crowdfunding!F:F="failed", ROW(Crowdfunding!F:F)-MIN(ROW(Crowdfunding!F:F))+1), ROW(46:46))), "")</f>
        <v>1</v>
      </c>
    </row>
    <row r="48" spans="1:4" ht="21" x14ac:dyDescent="0.25">
      <c r="A48" s="16" t="s">
        <v>2107</v>
      </c>
      <c r="B48" s="15" cm="1">
        <f t="array" ref="B48">IF(A48&lt;&gt;"", INDEX(Crowdfunding!G:G, SMALL(IF(Crowdfunding!F:F="successful", ROW(Crowdfunding!F:F)-MIN(ROW(Crowdfunding!F:F))+1), ROW(47:47))), "")</f>
        <v>88</v>
      </c>
      <c r="C48" s="17" t="str" cm="1">
        <f t="array" ref="C48">IFERROR(INDEX(Crowdfunding!F:F, SMALL(IF(Crowdfunding!F:F="failed", ROW(Crowdfunding!F:F)-MIN(ROW(Crowdfunding!F:F))+1), ROW(47:47))), "")</f>
        <v>failed</v>
      </c>
      <c r="D48" s="15" cm="1">
        <f t="array" ref="D48">IF(C48&lt;&gt;"", INDEX(Crowdfunding!G:G, SMALL(IF(Crowdfunding!F:F="failed", ROW(Crowdfunding!F:F)-MIN(ROW(Crowdfunding!F:F))+1), ROW(47:47))), "")</f>
        <v>1467</v>
      </c>
    </row>
    <row r="49" spans="1:4" ht="21" x14ac:dyDescent="0.25">
      <c r="A49" s="16" t="s">
        <v>2107</v>
      </c>
      <c r="B49" s="15" cm="1">
        <f t="array" ref="B49">IF(A49&lt;&gt;"", INDEX(Crowdfunding!G:G, SMALL(IF(Crowdfunding!F:F="successful", ROW(Crowdfunding!F:F)-MIN(ROW(Crowdfunding!F:F))+1), ROW(48:48))), "")</f>
        <v>85</v>
      </c>
      <c r="C49" s="17" t="str" cm="1">
        <f t="array" ref="C49">IFERROR(INDEX(Crowdfunding!F:F, SMALL(IF(Crowdfunding!F:F="failed", ROW(Crowdfunding!F:F)-MIN(ROW(Crowdfunding!F:F))+1), ROW(48:48))), "")</f>
        <v>failed</v>
      </c>
      <c r="D49" s="15" cm="1">
        <f t="array" ref="D49">IF(C49&lt;&gt;"", INDEX(Crowdfunding!G:G, SMALL(IF(Crowdfunding!F:F="failed", ROW(Crowdfunding!F:F)-MIN(ROW(Crowdfunding!F:F))+1), ROW(48:48))), "")</f>
        <v>5681</v>
      </c>
    </row>
    <row r="50" spans="1:4" ht="21" x14ac:dyDescent="0.25">
      <c r="A50" s="16" t="s">
        <v>2107</v>
      </c>
      <c r="B50" s="15" cm="1">
        <f t="array" ref="B50">IF(A50&lt;&gt;"", INDEX(Crowdfunding!G:G, SMALL(IF(Crowdfunding!F:F="successful", ROW(Crowdfunding!F:F)-MIN(ROW(Crowdfunding!F:F))+1), ROW(49:49))), "")</f>
        <v>170</v>
      </c>
      <c r="C50" s="17" t="str" cm="1">
        <f t="array" ref="C50">IFERROR(INDEX(Crowdfunding!F:F, SMALL(IF(Crowdfunding!F:F="failed", ROW(Crowdfunding!F:F)-MIN(ROW(Crowdfunding!F:F))+1), ROW(49:49))), "")</f>
        <v>failed</v>
      </c>
      <c r="D50" s="15" cm="1">
        <f t="array" ref="D50">IF(C50&lt;&gt;"", INDEX(Crowdfunding!G:G, SMALL(IF(Crowdfunding!F:F="failed", ROW(Crowdfunding!F:F)-MIN(ROW(Crowdfunding!F:F))+1), ROW(49:49))), "")</f>
        <v>1059</v>
      </c>
    </row>
    <row r="51" spans="1:4" ht="21" x14ac:dyDescent="0.25">
      <c r="A51" s="16" t="s">
        <v>2107</v>
      </c>
      <c r="B51" s="15" cm="1">
        <f t="array" ref="B51">IF(A51&lt;&gt;"", INDEX(Crowdfunding!G:G, SMALL(IF(Crowdfunding!F:F="successful", ROW(Crowdfunding!F:F)-MIN(ROW(Crowdfunding!F:F))+1), ROW(50:50))), "")</f>
        <v>330</v>
      </c>
      <c r="C51" s="17" t="str" cm="1">
        <f t="array" ref="C51">IFERROR(INDEX(Crowdfunding!F:F, SMALL(IF(Crowdfunding!F:F="failed", ROW(Crowdfunding!F:F)-MIN(ROW(Crowdfunding!F:F))+1), ROW(50:50))), "")</f>
        <v>failed</v>
      </c>
      <c r="D51" s="15" cm="1">
        <f t="array" ref="D51">IF(C51&lt;&gt;"", INDEX(Crowdfunding!G:G, SMALL(IF(Crowdfunding!F:F="failed", ROW(Crowdfunding!F:F)-MIN(ROW(Crowdfunding!F:F))+1), ROW(50:50))), "")</f>
        <v>1194</v>
      </c>
    </row>
    <row r="52" spans="1:4" ht="21" x14ac:dyDescent="0.25">
      <c r="A52" s="16" t="s">
        <v>2107</v>
      </c>
      <c r="B52" s="15" cm="1">
        <f t="array" ref="B52">IF(A52&lt;&gt;"", INDEX(Crowdfunding!G:G, SMALL(IF(Crowdfunding!F:F="successful", ROW(Crowdfunding!F:F)-MIN(ROW(Crowdfunding!F:F))+1), ROW(51:51))), "")</f>
        <v>127</v>
      </c>
      <c r="C52" s="17" t="str" cm="1">
        <f t="array" ref="C52">IFERROR(INDEX(Crowdfunding!F:F, SMALL(IF(Crowdfunding!F:F="failed", ROW(Crowdfunding!F:F)-MIN(ROW(Crowdfunding!F:F))+1), ROW(51:51))), "")</f>
        <v>failed</v>
      </c>
      <c r="D52" s="15" cm="1">
        <f t="array" ref="D52">IF(C52&lt;&gt;"", INDEX(Crowdfunding!G:G, SMALL(IF(Crowdfunding!F:F="failed", ROW(Crowdfunding!F:F)-MIN(ROW(Crowdfunding!F:F))+1), ROW(51:51))), "")</f>
        <v>30</v>
      </c>
    </row>
    <row r="53" spans="1:4" ht="21" x14ac:dyDescent="0.25">
      <c r="A53" s="16" t="s">
        <v>2107</v>
      </c>
      <c r="B53" s="15" cm="1">
        <f t="array" ref="B53">IF(A53&lt;&gt;"", INDEX(Crowdfunding!G:G, SMALL(IF(Crowdfunding!F:F="successful", ROW(Crowdfunding!F:F)-MIN(ROW(Crowdfunding!F:F))+1), ROW(52:52))), "")</f>
        <v>411</v>
      </c>
      <c r="C53" s="17" t="str" cm="1">
        <f t="array" ref="C53">IFERROR(INDEX(Crowdfunding!F:F, SMALL(IF(Crowdfunding!F:F="failed", ROW(Crowdfunding!F:F)-MIN(ROW(Crowdfunding!F:F))+1), ROW(52:52))), "")</f>
        <v>failed</v>
      </c>
      <c r="D53" s="15" cm="1">
        <f t="array" ref="D53">IF(C53&lt;&gt;"", INDEX(Crowdfunding!G:G, SMALL(IF(Crowdfunding!F:F="failed", ROW(Crowdfunding!F:F)-MIN(ROW(Crowdfunding!F:F))+1), ROW(52:52))), "")</f>
        <v>75</v>
      </c>
    </row>
    <row r="54" spans="1:4" ht="21" x14ac:dyDescent="0.25">
      <c r="A54" s="16" t="s">
        <v>2107</v>
      </c>
      <c r="B54" s="15" cm="1">
        <f t="array" ref="B54">IF(A54&lt;&gt;"", INDEX(Crowdfunding!G:G, SMALL(IF(Crowdfunding!F:F="successful", ROW(Crowdfunding!F:F)-MIN(ROW(Crowdfunding!F:F))+1), ROW(53:53))), "")</f>
        <v>180</v>
      </c>
      <c r="C54" s="17" t="str" cm="1">
        <f t="array" ref="C54">IFERROR(INDEX(Crowdfunding!F:F, SMALL(IF(Crowdfunding!F:F="failed", ROW(Crowdfunding!F:F)-MIN(ROW(Crowdfunding!F:F))+1), ROW(53:53))), "")</f>
        <v>failed</v>
      </c>
      <c r="D54" s="15" cm="1">
        <f t="array" ref="D54">IF(C54&lt;&gt;"", INDEX(Crowdfunding!G:G, SMALL(IF(Crowdfunding!F:F="failed", ROW(Crowdfunding!F:F)-MIN(ROW(Crowdfunding!F:F))+1), ROW(53:53))), "")</f>
        <v>955</v>
      </c>
    </row>
    <row r="55" spans="1:4" ht="21" x14ac:dyDescent="0.25">
      <c r="A55" s="16" t="s">
        <v>2107</v>
      </c>
      <c r="B55" s="15" cm="1">
        <f t="array" ref="B55">IF(A55&lt;&gt;"", INDEX(Crowdfunding!G:G, SMALL(IF(Crowdfunding!F:F="successful", ROW(Crowdfunding!F:F)-MIN(ROW(Crowdfunding!F:F))+1), ROW(54:54))), "")</f>
        <v>374</v>
      </c>
      <c r="C55" s="17" t="str" cm="1">
        <f t="array" ref="C55">IFERROR(INDEX(Crowdfunding!F:F, SMALL(IF(Crowdfunding!F:F="failed", ROW(Crowdfunding!F:F)-MIN(ROW(Crowdfunding!F:F))+1), ROW(54:54))), "")</f>
        <v>failed</v>
      </c>
      <c r="D55" s="15" cm="1">
        <f t="array" ref="D55">IF(C55&lt;&gt;"", INDEX(Crowdfunding!G:G, SMALL(IF(Crowdfunding!F:F="failed", ROW(Crowdfunding!F:F)-MIN(ROW(Crowdfunding!F:F))+1), ROW(54:54))), "")</f>
        <v>67</v>
      </c>
    </row>
    <row r="56" spans="1:4" ht="21" x14ac:dyDescent="0.25">
      <c r="A56" s="16" t="s">
        <v>2107</v>
      </c>
      <c r="B56" s="15" cm="1">
        <f t="array" ref="B56">IF(A56&lt;&gt;"", INDEX(Crowdfunding!G:G, SMALL(IF(Crowdfunding!F:F="successful", ROW(Crowdfunding!F:F)-MIN(ROW(Crowdfunding!F:F))+1), ROW(55:55))), "")</f>
        <v>71</v>
      </c>
      <c r="C56" s="17" t="str" cm="1">
        <f t="array" ref="C56">IFERROR(INDEX(Crowdfunding!F:F, SMALL(IF(Crowdfunding!F:F="failed", ROW(Crowdfunding!F:F)-MIN(ROW(Crowdfunding!F:F))+1), ROW(55:55))), "")</f>
        <v>failed</v>
      </c>
      <c r="D56" s="15" cm="1">
        <f t="array" ref="D56">IF(C56&lt;&gt;"", INDEX(Crowdfunding!G:G, SMALL(IF(Crowdfunding!F:F="failed", ROW(Crowdfunding!F:F)-MIN(ROW(Crowdfunding!F:F))+1), ROW(55:55))), "")</f>
        <v>5</v>
      </c>
    </row>
    <row r="57" spans="1:4" ht="21" x14ac:dyDescent="0.25">
      <c r="A57" s="16" t="s">
        <v>2107</v>
      </c>
      <c r="B57" s="15" cm="1">
        <f t="array" ref="B57">IF(A57&lt;&gt;"", INDEX(Crowdfunding!G:G, SMALL(IF(Crowdfunding!F:F="successful", ROW(Crowdfunding!F:F)-MIN(ROW(Crowdfunding!F:F))+1), ROW(56:56))), "")</f>
        <v>203</v>
      </c>
      <c r="C57" s="17" t="str" cm="1">
        <f t="array" ref="C57">IFERROR(INDEX(Crowdfunding!F:F, SMALL(IF(Crowdfunding!F:F="failed", ROW(Crowdfunding!F:F)-MIN(ROW(Crowdfunding!F:F))+1), ROW(56:56))), "")</f>
        <v>failed</v>
      </c>
      <c r="D57" s="15" cm="1">
        <f t="array" ref="D57">IF(C57&lt;&gt;"", INDEX(Crowdfunding!G:G, SMALL(IF(Crowdfunding!F:F="failed", ROW(Crowdfunding!F:F)-MIN(ROW(Crowdfunding!F:F))+1), ROW(56:56))), "")</f>
        <v>26</v>
      </c>
    </row>
    <row r="58" spans="1:4" ht="21" x14ac:dyDescent="0.25">
      <c r="A58" s="16" t="s">
        <v>2107</v>
      </c>
      <c r="B58" s="15" cm="1">
        <f t="array" ref="B58">IF(A58&lt;&gt;"", INDEX(Crowdfunding!G:G, SMALL(IF(Crowdfunding!F:F="successful", ROW(Crowdfunding!F:F)-MIN(ROW(Crowdfunding!F:F))+1), ROW(57:57))), "")</f>
        <v>113</v>
      </c>
      <c r="C58" s="17" t="str" cm="1">
        <f t="array" ref="C58">IFERROR(INDEX(Crowdfunding!F:F, SMALL(IF(Crowdfunding!F:F="failed", ROW(Crowdfunding!F:F)-MIN(ROW(Crowdfunding!F:F))+1), ROW(57:57))), "")</f>
        <v>failed</v>
      </c>
      <c r="D58" s="15" cm="1">
        <f t="array" ref="D58">IF(C58&lt;&gt;"", INDEX(Crowdfunding!G:G, SMALL(IF(Crowdfunding!F:F="failed", ROW(Crowdfunding!F:F)-MIN(ROW(Crowdfunding!F:F))+1), ROW(57:57))), "")</f>
        <v>1130</v>
      </c>
    </row>
    <row r="59" spans="1:4" ht="21" x14ac:dyDescent="0.25">
      <c r="A59" s="16" t="s">
        <v>2107</v>
      </c>
      <c r="B59" s="15" cm="1">
        <f t="array" ref="B59">IF(A59&lt;&gt;"", INDEX(Crowdfunding!G:G, SMALL(IF(Crowdfunding!F:F="successful", ROW(Crowdfunding!F:F)-MIN(ROW(Crowdfunding!F:F))+1), ROW(58:58))), "")</f>
        <v>96</v>
      </c>
      <c r="C59" s="17" t="str" cm="1">
        <f t="array" ref="C59">IFERROR(INDEX(Crowdfunding!F:F, SMALL(IF(Crowdfunding!F:F="failed", ROW(Crowdfunding!F:F)-MIN(ROW(Crowdfunding!F:F))+1), ROW(58:58))), "")</f>
        <v>failed</v>
      </c>
      <c r="D59" s="15" cm="1">
        <f t="array" ref="D59">IF(C59&lt;&gt;"", INDEX(Crowdfunding!G:G, SMALL(IF(Crowdfunding!F:F="failed", ROW(Crowdfunding!F:F)-MIN(ROW(Crowdfunding!F:F))+1), ROW(58:58))), "")</f>
        <v>782</v>
      </c>
    </row>
    <row r="60" spans="1:4" ht="21" x14ac:dyDescent="0.25">
      <c r="A60" s="16" t="s">
        <v>2107</v>
      </c>
      <c r="B60" s="15" cm="1">
        <f t="array" ref="B60">IF(A60&lt;&gt;"", INDEX(Crowdfunding!G:G, SMALL(IF(Crowdfunding!F:F="successful", ROW(Crowdfunding!F:F)-MIN(ROW(Crowdfunding!F:F))+1), ROW(59:59))), "")</f>
        <v>498</v>
      </c>
      <c r="C60" s="17" t="str" cm="1">
        <f t="array" ref="C60">IFERROR(INDEX(Crowdfunding!F:F, SMALL(IF(Crowdfunding!F:F="failed", ROW(Crowdfunding!F:F)-MIN(ROW(Crowdfunding!F:F))+1), ROW(59:59))), "")</f>
        <v>failed</v>
      </c>
      <c r="D60" s="15" cm="1">
        <f t="array" ref="D60">IF(C60&lt;&gt;"", INDEX(Crowdfunding!G:G, SMALL(IF(Crowdfunding!F:F="failed", ROW(Crowdfunding!F:F)-MIN(ROW(Crowdfunding!F:F))+1), ROW(59:59))), "")</f>
        <v>210</v>
      </c>
    </row>
    <row r="61" spans="1:4" ht="21" x14ac:dyDescent="0.25">
      <c r="A61" s="16" t="s">
        <v>2107</v>
      </c>
      <c r="B61" s="15" cm="1">
        <f t="array" ref="B61">IF(A61&lt;&gt;"", INDEX(Crowdfunding!G:G, SMALL(IF(Crowdfunding!F:F="successful", ROW(Crowdfunding!F:F)-MIN(ROW(Crowdfunding!F:F))+1), ROW(60:60))), "")</f>
        <v>180</v>
      </c>
      <c r="C61" s="17" t="str" cm="1">
        <f t="array" ref="C61">IFERROR(INDEX(Crowdfunding!F:F, SMALL(IF(Crowdfunding!F:F="failed", ROW(Crowdfunding!F:F)-MIN(ROW(Crowdfunding!F:F))+1), ROW(60:60))), "")</f>
        <v>failed</v>
      </c>
      <c r="D61" s="15" cm="1">
        <f t="array" ref="D61">IF(C61&lt;&gt;"", INDEX(Crowdfunding!G:G, SMALL(IF(Crowdfunding!F:F="failed", ROW(Crowdfunding!F:F)-MIN(ROW(Crowdfunding!F:F))+1), ROW(60:60))), "")</f>
        <v>136</v>
      </c>
    </row>
    <row r="62" spans="1:4" ht="21" x14ac:dyDescent="0.25">
      <c r="A62" s="16" t="s">
        <v>2107</v>
      </c>
      <c r="B62" s="15" cm="1">
        <f t="array" ref="B62">IF(A62&lt;&gt;"", INDEX(Crowdfunding!G:G, SMALL(IF(Crowdfunding!F:F="successful", ROW(Crowdfunding!F:F)-MIN(ROW(Crowdfunding!F:F))+1), ROW(61:61))), "")</f>
        <v>27</v>
      </c>
      <c r="C62" s="17" t="str" cm="1">
        <f t="array" ref="C62">IFERROR(INDEX(Crowdfunding!F:F, SMALL(IF(Crowdfunding!F:F="failed", ROW(Crowdfunding!F:F)-MIN(ROW(Crowdfunding!F:F))+1), ROW(61:61))), "")</f>
        <v>failed</v>
      </c>
      <c r="D62" s="15" cm="1">
        <f t="array" ref="D62">IF(C62&lt;&gt;"", INDEX(Crowdfunding!G:G, SMALL(IF(Crowdfunding!F:F="failed", ROW(Crowdfunding!F:F)-MIN(ROW(Crowdfunding!F:F))+1), ROW(61:61))), "")</f>
        <v>86</v>
      </c>
    </row>
    <row r="63" spans="1:4" ht="21" x14ac:dyDescent="0.25">
      <c r="A63" s="16" t="s">
        <v>2107</v>
      </c>
      <c r="B63" s="15" cm="1">
        <f t="array" ref="B63">IF(A63&lt;&gt;"", INDEX(Crowdfunding!G:G, SMALL(IF(Crowdfunding!F:F="successful", ROW(Crowdfunding!F:F)-MIN(ROW(Crowdfunding!F:F))+1), ROW(62:62))), "")</f>
        <v>2331</v>
      </c>
      <c r="C63" s="17" t="str" cm="1">
        <f t="array" ref="C63">IFERROR(INDEX(Crowdfunding!F:F, SMALL(IF(Crowdfunding!F:F="failed", ROW(Crowdfunding!F:F)-MIN(ROW(Crowdfunding!F:F))+1), ROW(62:62))), "")</f>
        <v>failed</v>
      </c>
      <c r="D63" s="15" cm="1">
        <f t="array" ref="D63">IF(C63&lt;&gt;"", INDEX(Crowdfunding!G:G, SMALL(IF(Crowdfunding!F:F="failed", ROW(Crowdfunding!F:F)-MIN(ROW(Crowdfunding!F:F))+1), ROW(62:62))), "")</f>
        <v>19</v>
      </c>
    </row>
    <row r="64" spans="1:4" ht="21" x14ac:dyDescent="0.25">
      <c r="A64" s="16" t="s">
        <v>2107</v>
      </c>
      <c r="B64" s="15" cm="1">
        <f t="array" ref="B64">IF(A64&lt;&gt;"", INDEX(Crowdfunding!G:G, SMALL(IF(Crowdfunding!F:F="successful", ROW(Crowdfunding!F:F)-MIN(ROW(Crowdfunding!F:F))+1), ROW(63:63))), "")</f>
        <v>113</v>
      </c>
      <c r="C64" s="17" t="str" cm="1">
        <f t="array" ref="C64">IFERROR(INDEX(Crowdfunding!F:F, SMALL(IF(Crowdfunding!F:F="failed", ROW(Crowdfunding!F:F)-MIN(ROW(Crowdfunding!F:F))+1), ROW(63:63))), "")</f>
        <v>failed</v>
      </c>
      <c r="D64" s="15" cm="1">
        <f t="array" ref="D64">IF(C64&lt;&gt;"", INDEX(Crowdfunding!G:G, SMALL(IF(Crowdfunding!F:F="failed", ROW(Crowdfunding!F:F)-MIN(ROW(Crowdfunding!F:F))+1), ROW(63:63))), "")</f>
        <v>886</v>
      </c>
    </row>
    <row r="65" spans="1:4" ht="21" x14ac:dyDescent="0.25">
      <c r="A65" s="16" t="s">
        <v>2107</v>
      </c>
      <c r="B65" s="15" cm="1">
        <f t="array" ref="B65">IF(A65&lt;&gt;"", INDEX(Crowdfunding!G:G, SMALL(IF(Crowdfunding!F:F="successful", ROW(Crowdfunding!F:F)-MIN(ROW(Crowdfunding!F:F))+1), ROW(64:64))), "")</f>
        <v>164</v>
      </c>
      <c r="C65" s="17" t="str" cm="1">
        <f t="array" ref="C65">IFERROR(INDEX(Crowdfunding!F:F, SMALL(IF(Crowdfunding!F:F="failed", ROW(Crowdfunding!F:F)-MIN(ROW(Crowdfunding!F:F))+1), ROW(64:64))), "")</f>
        <v>failed</v>
      </c>
      <c r="D65" s="15" cm="1">
        <f t="array" ref="D65">IF(C65&lt;&gt;"", INDEX(Crowdfunding!G:G, SMALL(IF(Crowdfunding!F:F="failed", ROW(Crowdfunding!F:F)-MIN(ROW(Crowdfunding!F:F))+1), ROW(64:64))), "")</f>
        <v>35</v>
      </c>
    </row>
    <row r="66" spans="1:4" ht="21" x14ac:dyDescent="0.25">
      <c r="A66" s="16" t="s">
        <v>2107</v>
      </c>
      <c r="B66" s="15" cm="1">
        <f t="array" ref="B66">IF(A66&lt;&gt;"", INDEX(Crowdfunding!G:G, SMALL(IF(Crowdfunding!F:F="successful", ROW(Crowdfunding!F:F)-MIN(ROW(Crowdfunding!F:F))+1), ROW(65:65))), "")</f>
        <v>164</v>
      </c>
      <c r="C66" s="17" t="str" cm="1">
        <f t="array" ref="C66">IFERROR(INDEX(Crowdfunding!F:F, SMALL(IF(Crowdfunding!F:F="failed", ROW(Crowdfunding!F:F)-MIN(ROW(Crowdfunding!F:F))+1), ROW(65:65))), "")</f>
        <v>failed</v>
      </c>
      <c r="D66" s="15" cm="1">
        <f t="array" ref="D66">IF(C66&lt;&gt;"", INDEX(Crowdfunding!G:G, SMALL(IF(Crowdfunding!F:F="failed", ROW(Crowdfunding!F:F)-MIN(ROW(Crowdfunding!F:F))+1), ROW(65:65))), "")</f>
        <v>24</v>
      </c>
    </row>
    <row r="67" spans="1:4" ht="21" x14ac:dyDescent="0.25">
      <c r="A67" s="16" t="s">
        <v>2107</v>
      </c>
      <c r="B67" s="15" cm="1">
        <f t="array" ref="B67">IF(A67&lt;&gt;"", INDEX(Crowdfunding!G:G, SMALL(IF(Crowdfunding!F:F="successful", ROW(Crowdfunding!F:F)-MIN(ROW(Crowdfunding!F:F))+1), ROW(66:66))), "")</f>
        <v>336</v>
      </c>
      <c r="C67" s="17" t="str" cm="1">
        <f t="array" ref="C67">IFERROR(INDEX(Crowdfunding!F:F, SMALL(IF(Crowdfunding!F:F="failed", ROW(Crowdfunding!F:F)-MIN(ROW(Crowdfunding!F:F))+1), ROW(66:66))), "")</f>
        <v>failed</v>
      </c>
      <c r="D67" s="15" cm="1">
        <f t="array" ref="D67">IF(C67&lt;&gt;"", INDEX(Crowdfunding!G:G, SMALL(IF(Crowdfunding!F:F="failed", ROW(Crowdfunding!F:F)-MIN(ROW(Crowdfunding!F:F))+1), ROW(66:66))), "")</f>
        <v>86</v>
      </c>
    </row>
    <row r="68" spans="1:4" ht="21" x14ac:dyDescent="0.25">
      <c r="A68" s="16" t="s">
        <v>2107</v>
      </c>
      <c r="B68" s="15" cm="1">
        <f t="array" ref="B68">IF(A68&lt;&gt;"", INDEX(Crowdfunding!G:G, SMALL(IF(Crowdfunding!F:F="successful", ROW(Crowdfunding!F:F)-MIN(ROW(Crowdfunding!F:F))+1), ROW(67:67))), "")</f>
        <v>1917</v>
      </c>
      <c r="C68" s="17" t="str" cm="1">
        <f t="array" ref="C68">IFERROR(INDEX(Crowdfunding!F:F, SMALL(IF(Crowdfunding!F:F="failed", ROW(Crowdfunding!F:F)-MIN(ROW(Crowdfunding!F:F))+1), ROW(67:67))), "")</f>
        <v>failed</v>
      </c>
      <c r="D68" s="15" cm="1">
        <f t="array" ref="D68">IF(C68&lt;&gt;"", INDEX(Crowdfunding!G:G, SMALL(IF(Crowdfunding!F:F="failed", ROW(Crowdfunding!F:F)-MIN(ROW(Crowdfunding!F:F))+1), ROW(67:67))), "")</f>
        <v>243</v>
      </c>
    </row>
    <row r="69" spans="1:4" ht="21" x14ac:dyDescent="0.25">
      <c r="A69" s="16" t="s">
        <v>2107</v>
      </c>
      <c r="B69" s="15" cm="1">
        <f t="array" ref="B69">IF(A69&lt;&gt;"", INDEX(Crowdfunding!G:G, SMALL(IF(Crowdfunding!F:F="successful", ROW(Crowdfunding!F:F)-MIN(ROW(Crowdfunding!F:F))+1), ROW(68:68))), "")</f>
        <v>95</v>
      </c>
      <c r="C69" s="17" t="str" cm="1">
        <f t="array" ref="C69">IFERROR(INDEX(Crowdfunding!F:F, SMALL(IF(Crowdfunding!F:F="failed", ROW(Crowdfunding!F:F)-MIN(ROW(Crowdfunding!F:F))+1), ROW(68:68))), "")</f>
        <v>failed</v>
      </c>
      <c r="D69" s="15" cm="1">
        <f t="array" ref="D69">IF(C69&lt;&gt;"", INDEX(Crowdfunding!G:G, SMALL(IF(Crowdfunding!F:F="failed", ROW(Crowdfunding!F:F)-MIN(ROW(Crowdfunding!F:F))+1), ROW(68:68))), "")</f>
        <v>65</v>
      </c>
    </row>
    <row r="70" spans="1:4" ht="21" x14ac:dyDescent="0.25">
      <c r="A70" s="16" t="s">
        <v>2107</v>
      </c>
      <c r="B70" s="15" cm="1">
        <f t="array" ref="B70">IF(A70&lt;&gt;"", INDEX(Crowdfunding!G:G, SMALL(IF(Crowdfunding!F:F="successful", ROW(Crowdfunding!F:F)-MIN(ROW(Crowdfunding!F:F))+1), ROW(69:69))), "")</f>
        <v>147</v>
      </c>
      <c r="C70" s="17" t="str" cm="1">
        <f t="array" ref="C70">IFERROR(INDEX(Crowdfunding!F:F, SMALL(IF(Crowdfunding!F:F="failed", ROW(Crowdfunding!F:F)-MIN(ROW(Crowdfunding!F:F))+1), ROW(69:69))), "")</f>
        <v>failed</v>
      </c>
      <c r="D70" s="15" cm="1">
        <f t="array" ref="D70">IF(C70&lt;&gt;"", INDEX(Crowdfunding!G:G, SMALL(IF(Crowdfunding!F:F="failed", ROW(Crowdfunding!F:F)-MIN(ROW(Crowdfunding!F:F))+1), ROW(69:69))), "")</f>
        <v>100</v>
      </c>
    </row>
    <row r="71" spans="1:4" ht="21" x14ac:dyDescent="0.25">
      <c r="A71" s="16" t="s">
        <v>2107</v>
      </c>
      <c r="B71" s="15" cm="1">
        <f t="array" ref="B71">IF(A71&lt;&gt;"", INDEX(Crowdfunding!G:G, SMALL(IF(Crowdfunding!F:F="successful", ROW(Crowdfunding!F:F)-MIN(ROW(Crowdfunding!F:F))+1), ROW(70:70))), "")</f>
        <v>86</v>
      </c>
      <c r="C71" s="17" t="str" cm="1">
        <f t="array" ref="C71">IFERROR(INDEX(Crowdfunding!F:F, SMALL(IF(Crowdfunding!F:F="failed", ROW(Crowdfunding!F:F)-MIN(ROW(Crowdfunding!F:F))+1), ROW(70:70))), "")</f>
        <v>failed</v>
      </c>
      <c r="D71" s="15" cm="1">
        <f t="array" ref="D71">IF(C71&lt;&gt;"", INDEX(Crowdfunding!G:G, SMALL(IF(Crowdfunding!F:F="failed", ROW(Crowdfunding!F:F)-MIN(ROW(Crowdfunding!F:F))+1), ROW(70:70))), "")</f>
        <v>168</v>
      </c>
    </row>
    <row r="72" spans="1:4" ht="21" x14ac:dyDescent="0.25">
      <c r="A72" s="16" t="s">
        <v>2107</v>
      </c>
      <c r="B72" s="15" cm="1">
        <f t="array" ref="B72">IF(A72&lt;&gt;"", INDEX(Crowdfunding!G:G, SMALL(IF(Crowdfunding!F:F="successful", ROW(Crowdfunding!F:F)-MIN(ROW(Crowdfunding!F:F))+1), ROW(71:71))), "")</f>
        <v>83</v>
      </c>
      <c r="C72" s="17" t="str" cm="1">
        <f t="array" ref="C72">IFERROR(INDEX(Crowdfunding!F:F, SMALL(IF(Crowdfunding!F:F="failed", ROW(Crowdfunding!F:F)-MIN(ROW(Crowdfunding!F:F))+1), ROW(71:71))), "")</f>
        <v>failed</v>
      </c>
      <c r="D72" s="15" cm="1">
        <f t="array" ref="D72">IF(C72&lt;&gt;"", INDEX(Crowdfunding!G:G, SMALL(IF(Crowdfunding!F:F="failed", ROW(Crowdfunding!F:F)-MIN(ROW(Crowdfunding!F:F))+1), ROW(71:71))), "")</f>
        <v>13</v>
      </c>
    </row>
    <row r="73" spans="1:4" ht="21" x14ac:dyDescent="0.25">
      <c r="A73" s="16" t="s">
        <v>2107</v>
      </c>
      <c r="B73" s="15" cm="1">
        <f t="array" ref="B73">IF(A73&lt;&gt;"", INDEX(Crowdfunding!G:G, SMALL(IF(Crowdfunding!F:F="successful", ROW(Crowdfunding!F:F)-MIN(ROW(Crowdfunding!F:F))+1), ROW(72:72))), "")</f>
        <v>676</v>
      </c>
      <c r="C73" s="17" t="str" cm="1">
        <f t="array" ref="C73">IFERROR(INDEX(Crowdfunding!F:F, SMALL(IF(Crowdfunding!F:F="failed", ROW(Crowdfunding!F:F)-MIN(ROW(Crowdfunding!F:F))+1), ROW(72:72))), "")</f>
        <v>failed</v>
      </c>
      <c r="D73" s="15" cm="1">
        <f t="array" ref="D73">IF(C73&lt;&gt;"", INDEX(Crowdfunding!G:G, SMALL(IF(Crowdfunding!F:F="failed", ROW(Crowdfunding!F:F)-MIN(ROW(Crowdfunding!F:F))+1), ROW(72:72))), "")</f>
        <v>1</v>
      </c>
    </row>
    <row r="74" spans="1:4" ht="21" x14ac:dyDescent="0.25">
      <c r="A74" s="16" t="s">
        <v>2107</v>
      </c>
      <c r="B74" s="15" cm="1">
        <f t="array" ref="B74">IF(A74&lt;&gt;"", INDEX(Crowdfunding!G:G, SMALL(IF(Crowdfunding!F:F="successful", ROW(Crowdfunding!F:F)-MIN(ROW(Crowdfunding!F:F))+1), ROW(73:73))), "")</f>
        <v>361</v>
      </c>
      <c r="C74" s="17" t="str" cm="1">
        <f t="array" ref="C74">IFERROR(INDEX(Crowdfunding!F:F, SMALL(IF(Crowdfunding!F:F="failed", ROW(Crowdfunding!F:F)-MIN(ROW(Crowdfunding!F:F))+1), ROW(73:73))), "")</f>
        <v>failed</v>
      </c>
      <c r="D74" s="15" cm="1">
        <f t="array" ref="D74">IF(C74&lt;&gt;"", INDEX(Crowdfunding!G:G, SMALL(IF(Crowdfunding!F:F="failed", ROW(Crowdfunding!F:F)-MIN(ROW(Crowdfunding!F:F))+1), ROW(73:73))), "")</f>
        <v>40</v>
      </c>
    </row>
    <row r="75" spans="1:4" ht="21" x14ac:dyDescent="0.25">
      <c r="A75" s="16" t="s">
        <v>2107</v>
      </c>
      <c r="B75" s="15" cm="1">
        <f t="array" ref="B75">IF(A75&lt;&gt;"", INDEX(Crowdfunding!G:G, SMALL(IF(Crowdfunding!F:F="successful", ROW(Crowdfunding!F:F)-MIN(ROW(Crowdfunding!F:F))+1), ROW(74:74))), "")</f>
        <v>131</v>
      </c>
      <c r="C75" s="17" t="str" cm="1">
        <f t="array" ref="C75">IFERROR(INDEX(Crowdfunding!F:F, SMALL(IF(Crowdfunding!F:F="failed", ROW(Crowdfunding!F:F)-MIN(ROW(Crowdfunding!F:F))+1), ROW(74:74))), "")</f>
        <v>failed</v>
      </c>
      <c r="D75" s="15" cm="1">
        <f t="array" ref="D75">IF(C75&lt;&gt;"", INDEX(Crowdfunding!G:G, SMALL(IF(Crowdfunding!F:F="failed", ROW(Crowdfunding!F:F)-MIN(ROW(Crowdfunding!F:F))+1), ROW(74:74))), "")</f>
        <v>226</v>
      </c>
    </row>
    <row r="76" spans="1:4" ht="21" x14ac:dyDescent="0.25">
      <c r="A76" s="16" t="s">
        <v>2107</v>
      </c>
      <c r="B76" s="15" cm="1">
        <f t="array" ref="B76">IF(A76&lt;&gt;"", INDEX(Crowdfunding!G:G, SMALL(IF(Crowdfunding!F:F="successful", ROW(Crowdfunding!F:F)-MIN(ROW(Crowdfunding!F:F))+1), ROW(75:75))), "")</f>
        <v>126</v>
      </c>
      <c r="C76" s="17" t="str" cm="1">
        <f t="array" ref="C76">IFERROR(INDEX(Crowdfunding!F:F, SMALL(IF(Crowdfunding!F:F="failed", ROW(Crowdfunding!F:F)-MIN(ROW(Crowdfunding!F:F))+1), ROW(75:75))), "")</f>
        <v>failed</v>
      </c>
      <c r="D76" s="15" cm="1">
        <f t="array" ref="D76">IF(C76&lt;&gt;"", INDEX(Crowdfunding!G:G, SMALL(IF(Crowdfunding!F:F="failed", ROW(Crowdfunding!F:F)-MIN(ROW(Crowdfunding!F:F))+1), ROW(75:75))), "")</f>
        <v>1625</v>
      </c>
    </row>
    <row r="77" spans="1:4" ht="21" x14ac:dyDescent="0.25">
      <c r="A77" s="16" t="s">
        <v>2107</v>
      </c>
      <c r="B77" s="15" cm="1">
        <f t="array" ref="B77">IF(A77&lt;&gt;"", INDEX(Crowdfunding!G:G, SMALL(IF(Crowdfunding!F:F="successful", ROW(Crowdfunding!F:F)-MIN(ROW(Crowdfunding!F:F))+1), ROW(76:76))), "")</f>
        <v>275</v>
      </c>
      <c r="C77" s="17" t="str" cm="1">
        <f t="array" ref="C77">IFERROR(INDEX(Crowdfunding!F:F, SMALL(IF(Crowdfunding!F:F="failed", ROW(Crowdfunding!F:F)-MIN(ROW(Crowdfunding!F:F))+1), ROW(76:76))), "")</f>
        <v>failed</v>
      </c>
      <c r="D77" s="15" cm="1">
        <f t="array" ref="D77">IF(C77&lt;&gt;"", INDEX(Crowdfunding!G:G, SMALL(IF(Crowdfunding!F:F="failed", ROW(Crowdfunding!F:F)-MIN(ROW(Crowdfunding!F:F))+1), ROW(76:76))), "")</f>
        <v>143</v>
      </c>
    </row>
    <row r="78" spans="1:4" ht="21" x14ac:dyDescent="0.25">
      <c r="A78" s="16" t="s">
        <v>2107</v>
      </c>
      <c r="B78" s="15" cm="1">
        <f t="array" ref="B78">IF(A78&lt;&gt;"", INDEX(Crowdfunding!G:G, SMALL(IF(Crowdfunding!F:F="successful", ROW(Crowdfunding!F:F)-MIN(ROW(Crowdfunding!F:F))+1), ROW(77:77))), "")</f>
        <v>67</v>
      </c>
      <c r="C78" s="17" t="str" cm="1">
        <f t="array" ref="C78">IFERROR(INDEX(Crowdfunding!F:F, SMALL(IF(Crowdfunding!F:F="failed", ROW(Crowdfunding!F:F)-MIN(ROW(Crowdfunding!F:F))+1), ROW(77:77))), "")</f>
        <v>failed</v>
      </c>
      <c r="D78" s="15" cm="1">
        <f t="array" ref="D78">IF(C78&lt;&gt;"", INDEX(Crowdfunding!G:G, SMALL(IF(Crowdfunding!F:F="failed", ROW(Crowdfunding!F:F)-MIN(ROW(Crowdfunding!F:F))+1), ROW(77:77))), "")</f>
        <v>934</v>
      </c>
    </row>
    <row r="79" spans="1:4" ht="21" x14ac:dyDescent="0.25">
      <c r="A79" s="16" t="s">
        <v>2107</v>
      </c>
      <c r="B79" s="15" cm="1">
        <f t="array" ref="B79">IF(A79&lt;&gt;"", INDEX(Crowdfunding!G:G, SMALL(IF(Crowdfunding!F:F="successful", ROW(Crowdfunding!F:F)-MIN(ROW(Crowdfunding!F:F))+1), ROW(78:78))), "")</f>
        <v>154</v>
      </c>
      <c r="C79" s="17" t="str" cm="1">
        <f t="array" ref="C79">IFERROR(INDEX(Crowdfunding!F:F, SMALL(IF(Crowdfunding!F:F="failed", ROW(Crowdfunding!F:F)-MIN(ROW(Crowdfunding!F:F))+1), ROW(78:78))), "")</f>
        <v>failed</v>
      </c>
      <c r="D79" s="15" cm="1">
        <f t="array" ref="D79">IF(C79&lt;&gt;"", INDEX(Crowdfunding!G:G, SMALL(IF(Crowdfunding!F:F="failed", ROW(Crowdfunding!F:F)-MIN(ROW(Crowdfunding!F:F))+1), ROW(78:78))), "")</f>
        <v>17</v>
      </c>
    </row>
    <row r="80" spans="1:4" ht="21" x14ac:dyDescent="0.25">
      <c r="A80" s="16" t="s">
        <v>2107</v>
      </c>
      <c r="B80" s="15" cm="1">
        <f t="array" ref="B80">IF(A80&lt;&gt;"", INDEX(Crowdfunding!G:G, SMALL(IF(Crowdfunding!F:F="successful", ROW(Crowdfunding!F:F)-MIN(ROW(Crowdfunding!F:F))+1), ROW(79:79))), "")</f>
        <v>1782</v>
      </c>
      <c r="C80" s="17" t="str" cm="1">
        <f t="array" ref="C80">IFERROR(INDEX(Crowdfunding!F:F, SMALL(IF(Crowdfunding!F:F="failed", ROW(Crowdfunding!F:F)-MIN(ROW(Crowdfunding!F:F))+1), ROW(79:79))), "")</f>
        <v>failed</v>
      </c>
      <c r="D80" s="15" cm="1">
        <f t="array" ref="D80">IF(C80&lt;&gt;"", INDEX(Crowdfunding!G:G, SMALL(IF(Crowdfunding!F:F="failed", ROW(Crowdfunding!F:F)-MIN(ROW(Crowdfunding!F:F))+1), ROW(79:79))), "")</f>
        <v>2179</v>
      </c>
    </row>
    <row r="81" spans="1:4" ht="21" x14ac:dyDescent="0.25">
      <c r="A81" s="16" t="s">
        <v>2107</v>
      </c>
      <c r="B81" s="15" cm="1">
        <f t="array" ref="B81">IF(A81&lt;&gt;"", INDEX(Crowdfunding!G:G, SMALL(IF(Crowdfunding!F:F="successful", ROW(Crowdfunding!F:F)-MIN(ROW(Crowdfunding!F:F))+1), ROW(80:80))), "")</f>
        <v>903</v>
      </c>
      <c r="C81" s="17" t="str" cm="1">
        <f t="array" ref="C81">IFERROR(INDEX(Crowdfunding!F:F, SMALL(IF(Crowdfunding!F:F="failed", ROW(Crowdfunding!F:F)-MIN(ROW(Crowdfunding!F:F))+1), ROW(80:80))), "")</f>
        <v>failed</v>
      </c>
      <c r="D81" s="15" cm="1">
        <f t="array" ref="D81">IF(C81&lt;&gt;"", INDEX(Crowdfunding!G:G, SMALL(IF(Crowdfunding!F:F="failed", ROW(Crowdfunding!F:F)-MIN(ROW(Crowdfunding!F:F))+1), ROW(80:80))), "")</f>
        <v>931</v>
      </c>
    </row>
    <row r="82" spans="1:4" ht="21" x14ac:dyDescent="0.25">
      <c r="A82" s="16" t="s">
        <v>2107</v>
      </c>
      <c r="B82" s="15" cm="1">
        <f t="array" ref="B82">IF(A82&lt;&gt;"", INDEX(Crowdfunding!G:G, SMALL(IF(Crowdfunding!F:F="successful", ROW(Crowdfunding!F:F)-MIN(ROW(Crowdfunding!F:F))+1), ROW(81:81))), "")</f>
        <v>94</v>
      </c>
      <c r="C82" s="17" t="str" cm="1">
        <f t="array" ref="C82">IFERROR(INDEX(Crowdfunding!F:F, SMALL(IF(Crowdfunding!F:F="failed", ROW(Crowdfunding!F:F)-MIN(ROW(Crowdfunding!F:F))+1), ROW(81:81))), "")</f>
        <v>failed</v>
      </c>
      <c r="D82" s="15" cm="1">
        <f t="array" ref="D82">IF(C82&lt;&gt;"", INDEX(Crowdfunding!G:G, SMALL(IF(Crowdfunding!F:F="failed", ROW(Crowdfunding!F:F)-MIN(ROW(Crowdfunding!F:F))+1), ROW(81:81))), "")</f>
        <v>92</v>
      </c>
    </row>
    <row r="83" spans="1:4" ht="21" x14ac:dyDescent="0.25">
      <c r="A83" s="16" t="s">
        <v>2107</v>
      </c>
      <c r="B83" s="15" cm="1">
        <f t="array" ref="B83">IF(A83&lt;&gt;"", INDEX(Crowdfunding!G:G, SMALL(IF(Crowdfunding!F:F="successful", ROW(Crowdfunding!F:F)-MIN(ROW(Crowdfunding!F:F))+1), ROW(82:82))), "")</f>
        <v>180</v>
      </c>
      <c r="C83" s="17" t="str" cm="1">
        <f t="array" ref="C83">IFERROR(INDEX(Crowdfunding!F:F, SMALL(IF(Crowdfunding!F:F="failed", ROW(Crowdfunding!F:F)-MIN(ROW(Crowdfunding!F:F))+1), ROW(82:82))), "")</f>
        <v>failed</v>
      </c>
      <c r="D83" s="15" cm="1">
        <f t="array" ref="D83">IF(C83&lt;&gt;"", INDEX(Crowdfunding!G:G, SMALL(IF(Crowdfunding!F:F="failed", ROW(Crowdfunding!F:F)-MIN(ROW(Crowdfunding!F:F))+1), ROW(82:82))), "")</f>
        <v>57</v>
      </c>
    </row>
    <row r="84" spans="1:4" ht="21" x14ac:dyDescent="0.25">
      <c r="A84" s="16" t="s">
        <v>2107</v>
      </c>
      <c r="B84" s="15" cm="1">
        <f t="array" ref="B84">IF(A84&lt;&gt;"", INDEX(Crowdfunding!G:G, SMALL(IF(Crowdfunding!F:F="successful", ROW(Crowdfunding!F:F)-MIN(ROW(Crowdfunding!F:F))+1), ROW(83:83))), "")</f>
        <v>533</v>
      </c>
      <c r="C84" s="17" t="str" cm="1">
        <f t="array" ref="C84">IFERROR(INDEX(Crowdfunding!F:F, SMALL(IF(Crowdfunding!F:F="failed", ROW(Crowdfunding!F:F)-MIN(ROW(Crowdfunding!F:F))+1), ROW(83:83))), "")</f>
        <v>failed</v>
      </c>
      <c r="D84" s="15" cm="1">
        <f t="array" ref="D84">IF(C84&lt;&gt;"", INDEX(Crowdfunding!G:G, SMALL(IF(Crowdfunding!F:F="failed", ROW(Crowdfunding!F:F)-MIN(ROW(Crowdfunding!F:F))+1), ROW(83:83))), "")</f>
        <v>41</v>
      </c>
    </row>
    <row r="85" spans="1:4" ht="21" x14ac:dyDescent="0.25">
      <c r="A85" s="16" t="s">
        <v>2107</v>
      </c>
      <c r="B85" s="15" cm="1">
        <f t="array" ref="B85">IF(A85&lt;&gt;"", INDEX(Crowdfunding!G:G, SMALL(IF(Crowdfunding!F:F="successful", ROW(Crowdfunding!F:F)-MIN(ROW(Crowdfunding!F:F))+1), ROW(84:84))), "")</f>
        <v>2443</v>
      </c>
      <c r="C85" s="17" t="str" cm="1">
        <f t="array" ref="C85">IFERROR(INDEX(Crowdfunding!F:F, SMALL(IF(Crowdfunding!F:F="failed", ROW(Crowdfunding!F:F)-MIN(ROW(Crowdfunding!F:F))+1), ROW(84:84))), "")</f>
        <v>failed</v>
      </c>
      <c r="D85" s="15" cm="1">
        <f t="array" ref="D85">IF(C85&lt;&gt;"", INDEX(Crowdfunding!G:G, SMALL(IF(Crowdfunding!F:F="failed", ROW(Crowdfunding!F:F)-MIN(ROW(Crowdfunding!F:F))+1), ROW(84:84))), "")</f>
        <v>1</v>
      </c>
    </row>
    <row r="86" spans="1:4" ht="21" x14ac:dyDescent="0.25">
      <c r="A86" s="16" t="s">
        <v>2107</v>
      </c>
      <c r="B86" s="15" cm="1">
        <f t="array" ref="B86">IF(A86&lt;&gt;"", INDEX(Crowdfunding!G:G, SMALL(IF(Crowdfunding!F:F="successful", ROW(Crowdfunding!F:F)-MIN(ROW(Crowdfunding!F:F))+1), ROW(85:85))), "")</f>
        <v>89</v>
      </c>
      <c r="C86" s="17" t="str" cm="1">
        <f t="array" ref="C86">IFERROR(INDEX(Crowdfunding!F:F, SMALL(IF(Crowdfunding!F:F="failed", ROW(Crowdfunding!F:F)-MIN(ROW(Crowdfunding!F:F))+1), ROW(85:85))), "")</f>
        <v>failed</v>
      </c>
      <c r="D86" s="15" cm="1">
        <f t="array" ref="D86">IF(C86&lt;&gt;"", INDEX(Crowdfunding!G:G, SMALL(IF(Crowdfunding!F:F="failed", ROW(Crowdfunding!F:F)-MIN(ROW(Crowdfunding!F:F))+1), ROW(85:85))), "")</f>
        <v>101</v>
      </c>
    </row>
    <row r="87" spans="1:4" ht="21" x14ac:dyDescent="0.25">
      <c r="A87" s="16" t="s">
        <v>2107</v>
      </c>
      <c r="B87" s="15" cm="1">
        <f t="array" ref="B87">IF(A87&lt;&gt;"", INDEX(Crowdfunding!G:G, SMALL(IF(Crowdfunding!F:F="successful", ROW(Crowdfunding!F:F)-MIN(ROW(Crowdfunding!F:F))+1), ROW(86:86))), "")</f>
        <v>159</v>
      </c>
      <c r="C87" s="17" t="str" cm="1">
        <f t="array" ref="C87">IFERROR(INDEX(Crowdfunding!F:F, SMALL(IF(Crowdfunding!F:F="failed", ROW(Crowdfunding!F:F)-MIN(ROW(Crowdfunding!F:F))+1), ROW(86:86))), "")</f>
        <v>failed</v>
      </c>
      <c r="D87" s="15" cm="1">
        <f t="array" ref="D87">IF(C87&lt;&gt;"", INDEX(Crowdfunding!G:G, SMALL(IF(Crowdfunding!F:F="failed", ROW(Crowdfunding!F:F)-MIN(ROW(Crowdfunding!F:F))+1), ROW(86:86))), "")</f>
        <v>1335</v>
      </c>
    </row>
    <row r="88" spans="1:4" ht="21" x14ac:dyDescent="0.25">
      <c r="A88" s="16" t="s">
        <v>2107</v>
      </c>
      <c r="B88" s="15" cm="1">
        <f t="array" ref="B88">IF(A88&lt;&gt;"", INDEX(Crowdfunding!G:G, SMALL(IF(Crowdfunding!F:F="successful", ROW(Crowdfunding!F:F)-MIN(ROW(Crowdfunding!F:F))+1), ROW(87:87))), "")</f>
        <v>50</v>
      </c>
      <c r="C88" s="17" t="str" cm="1">
        <f t="array" ref="C88">IFERROR(INDEX(Crowdfunding!F:F, SMALL(IF(Crowdfunding!F:F="failed", ROW(Crowdfunding!F:F)-MIN(ROW(Crowdfunding!F:F))+1), ROW(87:87))), "")</f>
        <v>failed</v>
      </c>
      <c r="D88" s="15" cm="1">
        <f t="array" ref="D88">IF(C88&lt;&gt;"", INDEX(Crowdfunding!G:G, SMALL(IF(Crowdfunding!F:F="failed", ROW(Crowdfunding!F:F)-MIN(ROW(Crowdfunding!F:F))+1), ROW(87:87))), "")</f>
        <v>15</v>
      </c>
    </row>
    <row r="89" spans="1:4" ht="21" x14ac:dyDescent="0.25">
      <c r="A89" s="16" t="s">
        <v>2107</v>
      </c>
      <c r="B89" s="15" cm="1">
        <f t="array" ref="B89">IF(A89&lt;&gt;"", INDEX(Crowdfunding!G:G, SMALL(IF(Crowdfunding!F:F="successful", ROW(Crowdfunding!F:F)-MIN(ROW(Crowdfunding!F:F))+1), ROW(88:88))), "")</f>
        <v>186</v>
      </c>
      <c r="C89" s="17" t="str" cm="1">
        <f t="array" ref="C89">IFERROR(INDEX(Crowdfunding!F:F, SMALL(IF(Crowdfunding!F:F="failed", ROW(Crowdfunding!F:F)-MIN(ROW(Crowdfunding!F:F))+1), ROW(88:88))), "")</f>
        <v>failed</v>
      </c>
      <c r="D89" s="15" cm="1">
        <f t="array" ref="D89">IF(C89&lt;&gt;"", INDEX(Crowdfunding!G:G, SMALL(IF(Crowdfunding!F:F="failed", ROW(Crowdfunding!F:F)-MIN(ROW(Crowdfunding!F:F))+1), ROW(88:88))), "")</f>
        <v>454</v>
      </c>
    </row>
    <row r="90" spans="1:4" ht="21" x14ac:dyDescent="0.25">
      <c r="A90" s="16" t="s">
        <v>2107</v>
      </c>
      <c r="B90" s="15" cm="1">
        <f t="array" ref="B90">IF(A90&lt;&gt;"", INDEX(Crowdfunding!G:G, SMALL(IF(Crowdfunding!F:F="successful", ROW(Crowdfunding!F:F)-MIN(ROW(Crowdfunding!F:F))+1), ROW(89:89))), "")</f>
        <v>1071</v>
      </c>
      <c r="C90" s="17" t="str" cm="1">
        <f t="array" ref="C90">IFERROR(INDEX(Crowdfunding!F:F, SMALL(IF(Crowdfunding!F:F="failed", ROW(Crowdfunding!F:F)-MIN(ROW(Crowdfunding!F:F))+1), ROW(89:89))), "")</f>
        <v>failed</v>
      </c>
      <c r="D90" s="15" cm="1">
        <f t="array" ref="D90">IF(C90&lt;&gt;"", INDEX(Crowdfunding!G:G, SMALL(IF(Crowdfunding!F:F="failed", ROW(Crowdfunding!F:F)-MIN(ROW(Crowdfunding!F:F))+1), ROW(89:89))), "")</f>
        <v>3182</v>
      </c>
    </row>
    <row r="91" spans="1:4" ht="21" x14ac:dyDescent="0.25">
      <c r="A91" s="16" t="s">
        <v>2107</v>
      </c>
      <c r="B91" s="15" cm="1">
        <f t="array" ref="B91">IF(A91&lt;&gt;"", INDEX(Crowdfunding!G:G, SMALL(IF(Crowdfunding!F:F="successful", ROW(Crowdfunding!F:F)-MIN(ROW(Crowdfunding!F:F))+1), ROW(90:90))), "")</f>
        <v>117</v>
      </c>
      <c r="C91" s="17" t="str" cm="1">
        <f t="array" ref="C91">IFERROR(INDEX(Crowdfunding!F:F, SMALL(IF(Crowdfunding!F:F="failed", ROW(Crowdfunding!F:F)-MIN(ROW(Crowdfunding!F:F))+1), ROW(90:90))), "")</f>
        <v>failed</v>
      </c>
      <c r="D91" s="15" cm="1">
        <f t="array" ref="D91">IF(C91&lt;&gt;"", INDEX(Crowdfunding!G:G, SMALL(IF(Crowdfunding!F:F="failed", ROW(Crowdfunding!F:F)-MIN(ROW(Crowdfunding!F:F))+1), ROW(90:90))), "")</f>
        <v>15</v>
      </c>
    </row>
    <row r="92" spans="1:4" ht="21" x14ac:dyDescent="0.25">
      <c r="A92" s="16" t="s">
        <v>2107</v>
      </c>
      <c r="B92" s="15" cm="1">
        <f t="array" ref="B92">IF(A92&lt;&gt;"", INDEX(Crowdfunding!G:G, SMALL(IF(Crowdfunding!F:F="successful", ROW(Crowdfunding!F:F)-MIN(ROW(Crowdfunding!F:F))+1), ROW(91:91))), "")</f>
        <v>70</v>
      </c>
      <c r="C92" s="17" t="str" cm="1">
        <f t="array" ref="C92">IFERROR(INDEX(Crowdfunding!F:F, SMALL(IF(Crowdfunding!F:F="failed", ROW(Crowdfunding!F:F)-MIN(ROW(Crowdfunding!F:F))+1), ROW(91:91))), "")</f>
        <v>failed</v>
      </c>
      <c r="D92" s="15" cm="1">
        <f t="array" ref="D92">IF(C92&lt;&gt;"", INDEX(Crowdfunding!G:G, SMALL(IF(Crowdfunding!F:F="failed", ROW(Crowdfunding!F:F)-MIN(ROW(Crowdfunding!F:F))+1), ROW(91:91))), "")</f>
        <v>133</v>
      </c>
    </row>
    <row r="93" spans="1:4" ht="21" x14ac:dyDescent="0.25">
      <c r="A93" s="16" t="s">
        <v>2107</v>
      </c>
      <c r="B93" s="15" cm="1">
        <f t="array" ref="B93">IF(A93&lt;&gt;"", INDEX(Crowdfunding!G:G, SMALL(IF(Crowdfunding!F:F="successful", ROW(Crowdfunding!F:F)-MIN(ROW(Crowdfunding!F:F))+1), ROW(92:92))), "")</f>
        <v>135</v>
      </c>
      <c r="C93" s="17" t="str" cm="1">
        <f t="array" ref="C93">IFERROR(INDEX(Crowdfunding!F:F, SMALL(IF(Crowdfunding!F:F="failed", ROW(Crowdfunding!F:F)-MIN(ROW(Crowdfunding!F:F))+1), ROW(92:92))), "")</f>
        <v>failed</v>
      </c>
      <c r="D93" s="15" cm="1">
        <f t="array" ref="D93">IF(C93&lt;&gt;"", INDEX(Crowdfunding!G:G, SMALL(IF(Crowdfunding!F:F="failed", ROW(Crowdfunding!F:F)-MIN(ROW(Crowdfunding!F:F))+1), ROW(92:92))), "")</f>
        <v>2062</v>
      </c>
    </row>
    <row r="94" spans="1:4" ht="21" x14ac:dyDescent="0.25">
      <c r="A94" s="16" t="s">
        <v>2107</v>
      </c>
      <c r="B94" s="15" cm="1">
        <f t="array" ref="B94">IF(A94&lt;&gt;"", INDEX(Crowdfunding!G:G, SMALL(IF(Crowdfunding!F:F="successful", ROW(Crowdfunding!F:F)-MIN(ROW(Crowdfunding!F:F))+1), ROW(93:93))), "")</f>
        <v>768</v>
      </c>
      <c r="C94" s="17" t="str" cm="1">
        <f t="array" ref="C94">IFERROR(INDEX(Crowdfunding!F:F, SMALL(IF(Crowdfunding!F:F="failed", ROW(Crowdfunding!F:F)-MIN(ROW(Crowdfunding!F:F))+1), ROW(93:93))), "")</f>
        <v>failed</v>
      </c>
      <c r="D94" s="15" cm="1">
        <f t="array" ref="D94">IF(C94&lt;&gt;"", INDEX(Crowdfunding!G:G, SMALL(IF(Crowdfunding!F:F="failed", ROW(Crowdfunding!F:F)-MIN(ROW(Crowdfunding!F:F))+1), ROW(93:93))), "")</f>
        <v>29</v>
      </c>
    </row>
    <row r="95" spans="1:4" ht="21" x14ac:dyDescent="0.25">
      <c r="A95" s="16" t="s">
        <v>2107</v>
      </c>
      <c r="B95" s="15" cm="1">
        <f t="array" ref="B95">IF(A95&lt;&gt;"", INDEX(Crowdfunding!G:G, SMALL(IF(Crowdfunding!F:F="successful", ROW(Crowdfunding!F:F)-MIN(ROW(Crowdfunding!F:F))+1), ROW(94:94))), "")</f>
        <v>199</v>
      </c>
      <c r="C95" s="17" t="str" cm="1">
        <f t="array" ref="C95">IFERROR(INDEX(Crowdfunding!F:F, SMALL(IF(Crowdfunding!F:F="failed", ROW(Crowdfunding!F:F)-MIN(ROW(Crowdfunding!F:F))+1), ROW(94:94))), "")</f>
        <v>failed</v>
      </c>
      <c r="D95" s="15" cm="1">
        <f t="array" ref="D95">IF(C95&lt;&gt;"", INDEX(Crowdfunding!G:G, SMALL(IF(Crowdfunding!F:F="failed", ROW(Crowdfunding!F:F)-MIN(ROW(Crowdfunding!F:F))+1), ROW(94:94))), "")</f>
        <v>132</v>
      </c>
    </row>
    <row r="96" spans="1:4" ht="21" x14ac:dyDescent="0.25">
      <c r="A96" s="16" t="s">
        <v>2107</v>
      </c>
      <c r="B96" s="15" cm="1">
        <f t="array" ref="B96">IF(A96&lt;&gt;"", INDEX(Crowdfunding!G:G, SMALL(IF(Crowdfunding!F:F="successful", ROW(Crowdfunding!F:F)-MIN(ROW(Crowdfunding!F:F))+1), ROW(95:95))), "")</f>
        <v>107</v>
      </c>
      <c r="C96" s="17" t="str" cm="1">
        <f t="array" ref="C96">IFERROR(INDEX(Crowdfunding!F:F, SMALL(IF(Crowdfunding!F:F="failed", ROW(Crowdfunding!F:F)-MIN(ROW(Crowdfunding!F:F))+1), ROW(95:95))), "")</f>
        <v>failed</v>
      </c>
      <c r="D96" s="15" cm="1">
        <f t="array" ref="D96">IF(C96&lt;&gt;"", INDEX(Crowdfunding!G:G, SMALL(IF(Crowdfunding!F:F="failed", ROW(Crowdfunding!F:F)-MIN(ROW(Crowdfunding!F:F))+1), ROW(95:95))), "")</f>
        <v>137</v>
      </c>
    </row>
    <row r="97" spans="1:4" ht="21" x14ac:dyDescent="0.25">
      <c r="A97" s="16" t="s">
        <v>2107</v>
      </c>
      <c r="B97" s="15" cm="1">
        <f t="array" ref="B97">IF(A97&lt;&gt;"", INDEX(Crowdfunding!G:G, SMALL(IF(Crowdfunding!F:F="successful", ROW(Crowdfunding!F:F)-MIN(ROW(Crowdfunding!F:F))+1), ROW(96:96))), "")</f>
        <v>195</v>
      </c>
      <c r="C97" s="17" t="str" cm="1">
        <f t="array" ref="C97">IFERROR(INDEX(Crowdfunding!F:F, SMALL(IF(Crowdfunding!F:F="failed", ROW(Crowdfunding!F:F)-MIN(ROW(Crowdfunding!F:F))+1), ROW(96:96))), "")</f>
        <v>failed</v>
      </c>
      <c r="D97" s="15" cm="1">
        <f t="array" ref="D97">IF(C97&lt;&gt;"", INDEX(Crowdfunding!G:G, SMALL(IF(Crowdfunding!F:F="failed", ROW(Crowdfunding!F:F)-MIN(ROW(Crowdfunding!F:F))+1), ROW(96:96))), "")</f>
        <v>908</v>
      </c>
    </row>
    <row r="98" spans="1:4" ht="21" x14ac:dyDescent="0.25">
      <c r="A98" s="16" t="s">
        <v>2107</v>
      </c>
      <c r="B98" s="15" cm="1">
        <f t="array" ref="B98">IF(A98&lt;&gt;"", INDEX(Crowdfunding!G:G, SMALL(IF(Crowdfunding!F:F="successful", ROW(Crowdfunding!F:F)-MIN(ROW(Crowdfunding!F:F))+1), ROW(97:97))), "")</f>
        <v>3376</v>
      </c>
      <c r="C98" s="17" t="str" cm="1">
        <f t="array" ref="C98">IFERROR(INDEX(Crowdfunding!F:F, SMALL(IF(Crowdfunding!F:F="failed", ROW(Crowdfunding!F:F)-MIN(ROW(Crowdfunding!F:F))+1), ROW(97:97))), "")</f>
        <v>failed</v>
      </c>
      <c r="D98" s="15" cm="1">
        <f t="array" ref="D98">IF(C98&lt;&gt;"", INDEX(Crowdfunding!G:G, SMALL(IF(Crowdfunding!F:F="failed", ROW(Crowdfunding!F:F)-MIN(ROW(Crowdfunding!F:F))+1), ROW(97:97))), "")</f>
        <v>10</v>
      </c>
    </row>
    <row r="99" spans="1:4" ht="21" x14ac:dyDescent="0.25">
      <c r="A99" s="16" t="s">
        <v>2107</v>
      </c>
      <c r="B99" s="15" cm="1">
        <f t="array" ref="B99">IF(A99&lt;&gt;"", INDEX(Crowdfunding!G:G, SMALL(IF(Crowdfunding!F:F="successful", ROW(Crowdfunding!F:F)-MIN(ROW(Crowdfunding!F:F))+1), ROW(98:98))), "")</f>
        <v>41</v>
      </c>
      <c r="C99" s="17" t="str" cm="1">
        <f t="array" ref="C99">IFERROR(INDEX(Crowdfunding!F:F, SMALL(IF(Crowdfunding!F:F="failed", ROW(Crowdfunding!F:F)-MIN(ROW(Crowdfunding!F:F))+1), ROW(98:98))), "")</f>
        <v>failed</v>
      </c>
      <c r="D99" s="15" cm="1">
        <f t="array" ref="D99">IF(C99&lt;&gt;"", INDEX(Crowdfunding!G:G, SMALL(IF(Crowdfunding!F:F="failed", ROW(Crowdfunding!F:F)-MIN(ROW(Crowdfunding!F:F))+1), ROW(98:98))), "")</f>
        <v>1910</v>
      </c>
    </row>
    <row r="100" spans="1:4" ht="21" x14ac:dyDescent="0.25">
      <c r="A100" s="16" t="s">
        <v>2107</v>
      </c>
      <c r="B100" s="15" cm="1">
        <f t="array" ref="B100">IF(A100&lt;&gt;"", INDEX(Crowdfunding!G:G, SMALL(IF(Crowdfunding!F:F="successful", ROW(Crowdfunding!F:F)-MIN(ROW(Crowdfunding!F:F))+1), ROW(99:99))), "")</f>
        <v>1821</v>
      </c>
      <c r="C100" s="17" t="str" cm="1">
        <f t="array" ref="C100">IFERROR(INDEX(Crowdfunding!F:F, SMALL(IF(Crowdfunding!F:F="failed", ROW(Crowdfunding!F:F)-MIN(ROW(Crowdfunding!F:F))+1), ROW(99:99))), "")</f>
        <v>failed</v>
      </c>
      <c r="D100" s="15" cm="1">
        <f t="array" ref="D100">IF(C100&lt;&gt;"", INDEX(Crowdfunding!G:G, SMALL(IF(Crowdfunding!F:F="failed", ROW(Crowdfunding!F:F)-MIN(ROW(Crowdfunding!F:F))+1), ROW(99:99))), "")</f>
        <v>38</v>
      </c>
    </row>
    <row r="101" spans="1:4" ht="21" x14ac:dyDescent="0.25">
      <c r="A101" s="16" t="s">
        <v>2107</v>
      </c>
      <c r="B101" s="15" cm="1">
        <f t="array" ref="B101">IF(A101&lt;&gt;"", INDEX(Crowdfunding!G:G, SMALL(IF(Crowdfunding!F:F="successful", ROW(Crowdfunding!F:F)-MIN(ROW(Crowdfunding!F:F))+1), ROW(100:100))), "")</f>
        <v>164</v>
      </c>
      <c r="C101" s="17" t="str" cm="1">
        <f t="array" ref="C101">IFERROR(INDEX(Crowdfunding!F:F, SMALL(IF(Crowdfunding!F:F="failed", ROW(Crowdfunding!F:F)-MIN(ROW(Crowdfunding!F:F))+1), ROW(100:100))), "")</f>
        <v>failed</v>
      </c>
      <c r="D101" s="15" cm="1">
        <f t="array" ref="D101">IF(C101&lt;&gt;"", INDEX(Crowdfunding!G:G, SMALL(IF(Crowdfunding!F:F="failed", ROW(Crowdfunding!F:F)-MIN(ROW(Crowdfunding!F:F))+1), ROW(100:100))), "")</f>
        <v>104</v>
      </c>
    </row>
    <row r="102" spans="1:4" ht="21" x14ac:dyDescent="0.25">
      <c r="A102" s="16" t="s">
        <v>2107</v>
      </c>
      <c r="B102" s="15" cm="1">
        <f t="array" ref="B102">IF(A102&lt;&gt;"", INDEX(Crowdfunding!G:G, SMALL(IF(Crowdfunding!F:F="successful", ROW(Crowdfunding!F:F)-MIN(ROW(Crowdfunding!F:F))+1), ROW(101:101))), "")</f>
        <v>157</v>
      </c>
      <c r="C102" s="17" t="str" cm="1">
        <f t="array" ref="C102">IFERROR(INDEX(Crowdfunding!F:F, SMALL(IF(Crowdfunding!F:F="failed", ROW(Crowdfunding!F:F)-MIN(ROW(Crowdfunding!F:F))+1), ROW(101:101))), "")</f>
        <v>failed</v>
      </c>
      <c r="D102" s="15" cm="1">
        <f t="array" ref="D102">IF(C102&lt;&gt;"", INDEX(Crowdfunding!G:G, SMALL(IF(Crowdfunding!F:F="failed", ROW(Crowdfunding!F:F)-MIN(ROW(Crowdfunding!F:F))+1), ROW(101:101))), "")</f>
        <v>49</v>
      </c>
    </row>
    <row r="103" spans="1:4" ht="21" x14ac:dyDescent="0.25">
      <c r="A103" s="16" t="s">
        <v>2107</v>
      </c>
      <c r="B103" s="15" cm="1">
        <f t="array" ref="B103">IF(A103&lt;&gt;"", INDEX(Crowdfunding!G:G, SMALL(IF(Crowdfunding!F:F="successful", ROW(Crowdfunding!F:F)-MIN(ROW(Crowdfunding!F:F))+1), ROW(102:102))), "")</f>
        <v>246</v>
      </c>
      <c r="C103" s="17" t="str" cm="1">
        <f t="array" ref="C103">IFERROR(INDEX(Crowdfunding!F:F, SMALL(IF(Crowdfunding!F:F="failed", ROW(Crowdfunding!F:F)-MIN(ROW(Crowdfunding!F:F))+1), ROW(102:102))), "")</f>
        <v>failed</v>
      </c>
      <c r="D103" s="15" cm="1">
        <f t="array" ref="D103">IF(C103&lt;&gt;"", INDEX(Crowdfunding!G:G, SMALL(IF(Crowdfunding!F:F="failed", ROW(Crowdfunding!F:F)-MIN(ROW(Crowdfunding!F:F))+1), ROW(102:102))), "")</f>
        <v>1</v>
      </c>
    </row>
    <row r="104" spans="1:4" ht="21" x14ac:dyDescent="0.25">
      <c r="A104" s="16" t="s">
        <v>2107</v>
      </c>
      <c r="B104" s="15" cm="1">
        <f t="array" ref="B104">IF(A104&lt;&gt;"", INDEX(Crowdfunding!G:G, SMALL(IF(Crowdfunding!F:F="successful", ROW(Crowdfunding!F:F)-MIN(ROW(Crowdfunding!F:F))+1), ROW(103:103))), "")</f>
        <v>1396</v>
      </c>
      <c r="C104" s="17" t="str" cm="1">
        <f t="array" ref="C104">IFERROR(INDEX(Crowdfunding!F:F, SMALL(IF(Crowdfunding!F:F="failed", ROW(Crowdfunding!F:F)-MIN(ROW(Crowdfunding!F:F))+1), ROW(103:103))), "")</f>
        <v>failed</v>
      </c>
      <c r="D104" s="15" cm="1">
        <f t="array" ref="D104">IF(C104&lt;&gt;"", INDEX(Crowdfunding!G:G, SMALL(IF(Crowdfunding!F:F="failed", ROW(Crowdfunding!F:F)-MIN(ROW(Crowdfunding!F:F))+1), ROW(103:103))), "")</f>
        <v>245</v>
      </c>
    </row>
    <row r="105" spans="1:4" ht="21" x14ac:dyDescent="0.25">
      <c r="A105" s="16" t="s">
        <v>2107</v>
      </c>
      <c r="B105" s="15" cm="1">
        <f t="array" ref="B105">IF(A105&lt;&gt;"", INDEX(Crowdfunding!G:G, SMALL(IF(Crowdfunding!F:F="successful", ROW(Crowdfunding!F:F)-MIN(ROW(Crowdfunding!F:F))+1), ROW(104:104))), "")</f>
        <v>2506</v>
      </c>
      <c r="C105" s="17" t="str" cm="1">
        <f t="array" ref="C105">IFERROR(INDEX(Crowdfunding!F:F, SMALL(IF(Crowdfunding!F:F="failed", ROW(Crowdfunding!F:F)-MIN(ROW(Crowdfunding!F:F))+1), ROW(104:104))), "")</f>
        <v>failed</v>
      </c>
      <c r="D105" s="15" cm="1">
        <f t="array" ref="D105">IF(C105&lt;&gt;"", INDEX(Crowdfunding!G:G, SMALL(IF(Crowdfunding!F:F="failed", ROW(Crowdfunding!F:F)-MIN(ROW(Crowdfunding!F:F))+1), ROW(104:104))), "")</f>
        <v>32</v>
      </c>
    </row>
    <row r="106" spans="1:4" ht="21" x14ac:dyDescent="0.25">
      <c r="A106" s="16" t="s">
        <v>2107</v>
      </c>
      <c r="B106" s="15" cm="1">
        <f t="array" ref="B106">IF(A106&lt;&gt;"", INDEX(Crowdfunding!G:G, SMALL(IF(Crowdfunding!F:F="successful", ROW(Crowdfunding!F:F)-MIN(ROW(Crowdfunding!F:F))+1), ROW(105:105))), "")</f>
        <v>244</v>
      </c>
      <c r="C106" s="17" t="str" cm="1">
        <f t="array" ref="C106">IFERROR(INDEX(Crowdfunding!F:F, SMALL(IF(Crowdfunding!F:F="failed", ROW(Crowdfunding!F:F)-MIN(ROW(Crowdfunding!F:F))+1), ROW(105:105))), "")</f>
        <v>failed</v>
      </c>
      <c r="D106" s="15" cm="1">
        <f t="array" ref="D106">IF(C106&lt;&gt;"", INDEX(Crowdfunding!G:G, SMALL(IF(Crowdfunding!F:F="failed", ROW(Crowdfunding!F:F)-MIN(ROW(Crowdfunding!F:F))+1), ROW(105:105))), "")</f>
        <v>7</v>
      </c>
    </row>
    <row r="107" spans="1:4" ht="21" x14ac:dyDescent="0.25">
      <c r="A107" s="16" t="s">
        <v>2107</v>
      </c>
      <c r="B107" s="15" cm="1">
        <f t="array" ref="B107">IF(A107&lt;&gt;"", INDEX(Crowdfunding!G:G, SMALL(IF(Crowdfunding!F:F="successful", ROW(Crowdfunding!F:F)-MIN(ROW(Crowdfunding!F:F))+1), ROW(106:106))), "")</f>
        <v>146</v>
      </c>
      <c r="C107" s="17" t="str" cm="1">
        <f t="array" ref="C107">IFERROR(INDEX(Crowdfunding!F:F, SMALL(IF(Crowdfunding!F:F="failed", ROW(Crowdfunding!F:F)-MIN(ROW(Crowdfunding!F:F))+1), ROW(106:106))), "")</f>
        <v>failed</v>
      </c>
      <c r="D107" s="15" cm="1">
        <f t="array" ref="D107">IF(C107&lt;&gt;"", INDEX(Crowdfunding!G:G, SMALL(IF(Crowdfunding!F:F="failed", ROW(Crowdfunding!F:F)-MIN(ROW(Crowdfunding!F:F))+1), ROW(106:106))), "")</f>
        <v>803</v>
      </c>
    </row>
    <row r="108" spans="1:4" ht="21" x14ac:dyDescent="0.25">
      <c r="A108" s="16" t="s">
        <v>2107</v>
      </c>
      <c r="B108" s="15" cm="1">
        <f t="array" ref="B108">IF(A108&lt;&gt;"", INDEX(Crowdfunding!G:G, SMALL(IF(Crowdfunding!F:F="successful", ROW(Crowdfunding!F:F)-MIN(ROW(Crowdfunding!F:F))+1), ROW(107:107))), "")</f>
        <v>1267</v>
      </c>
      <c r="C108" s="17" t="str" cm="1">
        <f t="array" ref="C108">IFERROR(INDEX(Crowdfunding!F:F, SMALL(IF(Crowdfunding!F:F="failed", ROW(Crowdfunding!F:F)-MIN(ROW(Crowdfunding!F:F))+1), ROW(107:107))), "")</f>
        <v>failed</v>
      </c>
      <c r="D108" s="15" cm="1">
        <f t="array" ref="D108">IF(C108&lt;&gt;"", INDEX(Crowdfunding!G:G, SMALL(IF(Crowdfunding!F:F="failed", ROW(Crowdfunding!F:F)-MIN(ROW(Crowdfunding!F:F))+1), ROW(107:107))), "")</f>
        <v>16</v>
      </c>
    </row>
    <row r="109" spans="1:4" ht="21" x14ac:dyDescent="0.25">
      <c r="A109" s="16" t="s">
        <v>2107</v>
      </c>
      <c r="B109" s="15" cm="1">
        <f t="array" ref="B109">IF(A109&lt;&gt;"", INDEX(Crowdfunding!G:G, SMALL(IF(Crowdfunding!F:F="successful", ROW(Crowdfunding!F:F)-MIN(ROW(Crowdfunding!F:F))+1), ROW(108:108))), "")</f>
        <v>1561</v>
      </c>
      <c r="C109" s="17" t="str" cm="1">
        <f t="array" ref="C109">IFERROR(INDEX(Crowdfunding!F:F, SMALL(IF(Crowdfunding!F:F="failed", ROW(Crowdfunding!F:F)-MIN(ROW(Crowdfunding!F:F))+1), ROW(108:108))), "")</f>
        <v>failed</v>
      </c>
      <c r="D109" s="15" cm="1">
        <f t="array" ref="D109">IF(C109&lt;&gt;"", INDEX(Crowdfunding!G:G, SMALL(IF(Crowdfunding!F:F="failed", ROW(Crowdfunding!F:F)-MIN(ROW(Crowdfunding!F:F))+1), ROW(108:108))), "")</f>
        <v>31</v>
      </c>
    </row>
    <row r="110" spans="1:4" ht="21" x14ac:dyDescent="0.25">
      <c r="A110" s="16" t="s">
        <v>2107</v>
      </c>
      <c r="B110" s="15" cm="1">
        <f t="array" ref="B110">IF(A110&lt;&gt;"", INDEX(Crowdfunding!G:G, SMALL(IF(Crowdfunding!F:F="successful", ROW(Crowdfunding!F:F)-MIN(ROW(Crowdfunding!F:F))+1), ROW(109:109))), "")</f>
        <v>48</v>
      </c>
      <c r="C110" s="17" t="str" cm="1">
        <f t="array" ref="C110">IFERROR(INDEX(Crowdfunding!F:F, SMALL(IF(Crowdfunding!F:F="failed", ROW(Crowdfunding!F:F)-MIN(ROW(Crowdfunding!F:F))+1), ROW(109:109))), "")</f>
        <v>failed</v>
      </c>
      <c r="D110" s="15" cm="1">
        <f t="array" ref="D110">IF(C110&lt;&gt;"", INDEX(Crowdfunding!G:G, SMALL(IF(Crowdfunding!F:F="failed", ROW(Crowdfunding!F:F)-MIN(ROW(Crowdfunding!F:F))+1), ROW(109:109))), "")</f>
        <v>108</v>
      </c>
    </row>
    <row r="111" spans="1:4" ht="21" x14ac:dyDescent="0.25">
      <c r="A111" s="16" t="s">
        <v>2107</v>
      </c>
      <c r="B111" s="15" cm="1">
        <f t="array" ref="B111">IF(A111&lt;&gt;"", INDEX(Crowdfunding!G:G, SMALL(IF(Crowdfunding!F:F="successful", ROW(Crowdfunding!F:F)-MIN(ROW(Crowdfunding!F:F))+1), ROW(110:110))), "")</f>
        <v>2739</v>
      </c>
      <c r="C111" s="17" t="str" cm="1">
        <f t="array" ref="C111">IFERROR(INDEX(Crowdfunding!F:F, SMALL(IF(Crowdfunding!F:F="failed", ROW(Crowdfunding!F:F)-MIN(ROW(Crowdfunding!F:F))+1), ROW(110:110))), "")</f>
        <v>failed</v>
      </c>
      <c r="D111" s="15" cm="1">
        <f t="array" ref="D111">IF(C111&lt;&gt;"", INDEX(Crowdfunding!G:G, SMALL(IF(Crowdfunding!F:F="failed", ROW(Crowdfunding!F:F)-MIN(ROW(Crowdfunding!F:F))+1), ROW(110:110))), "")</f>
        <v>30</v>
      </c>
    </row>
    <row r="112" spans="1:4" ht="21" x14ac:dyDescent="0.25">
      <c r="A112" s="16" t="s">
        <v>2107</v>
      </c>
      <c r="B112" s="15" cm="1">
        <f t="array" ref="B112">IF(A112&lt;&gt;"", INDEX(Crowdfunding!G:G, SMALL(IF(Crowdfunding!F:F="successful", ROW(Crowdfunding!F:F)-MIN(ROW(Crowdfunding!F:F))+1), ROW(111:111))), "")</f>
        <v>3537</v>
      </c>
      <c r="C112" s="17" t="str" cm="1">
        <f t="array" ref="C112">IFERROR(INDEX(Crowdfunding!F:F, SMALL(IF(Crowdfunding!F:F="failed", ROW(Crowdfunding!F:F)-MIN(ROW(Crowdfunding!F:F))+1), ROW(111:111))), "")</f>
        <v>failed</v>
      </c>
      <c r="D112" s="15" cm="1">
        <f t="array" ref="D112">IF(C112&lt;&gt;"", INDEX(Crowdfunding!G:G, SMALL(IF(Crowdfunding!F:F="failed", ROW(Crowdfunding!F:F)-MIN(ROW(Crowdfunding!F:F))+1), ROW(111:111))), "")</f>
        <v>17</v>
      </c>
    </row>
    <row r="113" spans="1:4" ht="21" x14ac:dyDescent="0.25">
      <c r="A113" s="16" t="s">
        <v>2107</v>
      </c>
      <c r="B113" s="15" cm="1">
        <f t="array" ref="B113">IF(A113&lt;&gt;"", INDEX(Crowdfunding!G:G, SMALL(IF(Crowdfunding!F:F="successful", ROW(Crowdfunding!F:F)-MIN(ROW(Crowdfunding!F:F))+1), ROW(112:112))), "")</f>
        <v>2107</v>
      </c>
      <c r="C113" s="17" t="str" cm="1">
        <f t="array" ref="C113">IFERROR(INDEX(Crowdfunding!F:F, SMALL(IF(Crowdfunding!F:F="failed", ROW(Crowdfunding!F:F)-MIN(ROW(Crowdfunding!F:F))+1), ROW(112:112))), "")</f>
        <v>failed</v>
      </c>
      <c r="D113" s="15" cm="1">
        <f t="array" ref="D113">IF(C113&lt;&gt;"", INDEX(Crowdfunding!G:G, SMALL(IF(Crowdfunding!F:F="failed", ROW(Crowdfunding!F:F)-MIN(ROW(Crowdfunding!F:F))+1), ROW(112:112))), "")</f>
        <v>80</v>
      </c>
    </row>
    <row r="114" spans="1:4" ht="21" x14ac:dyDescent="0.25">
      <c r="A114" s="16" t="s">
        <v>2107</v>
      </c>
      <c r="B114" s="15" cm="1">
        <f t="array" ref="B114">IF(A114&lt;&gt;"", INDEX(Crowdfunding!G:G, SMALL(IF(Crowdfunding!F:F="successful", ROW(Crowdfunding!F:F)-MIN(ROW(Crowdfunding!F:F))+1), ROW(113:113))), "")</f>
        <v>3318</v>
      </c>
      <c r="C114" s="17" t="str" cm="1">
        <f t="array" ref="C114">IFERROR(INDEX(Crowdfunding!F:F, SMALL(IF(Crowdfunding!F:F="failed", ROW(Crowdfunding!F:F)-MIN(ROW(Crowdfunding!F:F))+1), ROW(113:113))), "")</f>
        <v>failed</v>
      </c>
      <c r="D114" s="15" cm="1">
        <f t="array" ref="D114">IF(C114&lt;&gt;"", INDEX(Crowdfunding!G:G, SMALL(IF(Crowdfunding!F:F="failed", ROW(Crowdfunding!F:F)-MIN(ROW(Crowdfunding!F:F))+1), ROW(113:113))), "")</f>
        <v>2468</v>
      </c>
    </row>
    <row r="115" spans="1:4" ht="21" x14ac:dyDescent="0.25">
      <c r="A115" s="16" t="s">
        <v>2107</v>
      </c>
      <c r="B115" s="15" cm="1">
        <f t="array" ref="B115">IF(A115&lt;&gt;"", INDEX(Crowdfunding!G:G, SMALL(IF(Crowdfunding!F:F="successful", ROW(Crowdfunding!F:F)-MIN(ROW(Crowdfunding!F:F))+1), ROW(114:114))), "")</f>
        <v>340</v>
      </c>
      <c r="C115" s="17" t="str" cm="1">
        <f t="array" ref="C115">IFERROR(INDEX(Crowdfunding!F:F, SMALL(IF(Crowdfunding!F:F="failed", ROW(Crowdfunding!F:F)-MIN(ROW(Crowdfunding!F:F))+1), ROW(114:114))), "")</f>
        <v>failed</v>
      </c>
      <c r="D115" s="15" cm="1">
        <f t="array" ref="D115">IF(C115&lt;&gt;"", INDEX(Crowdfunding!G:G, SMALL(IF(Crowdfunding!F:F="failed", ROW(Crowdfunding!F:F)-MIN(ROW(Crowdfunding!F:F))+1), ROW(114:114))), "")</f>
        <v>26</v>
      </c>
    </row>
    <row r="116" spans="1:4" ht="21" x14ac:dyDescent="0.25">
      <c r="A116" s="16" t="s">
        <v>2107</v>
      </c>
      <c r="B116" s="15" cm="1">
        <f t="array" ref="B116">IF(A116&lt;&gt;"", INDEX(Crowdfunding!G:G, SMALL(IF(Crowdfunding!F:F="successful", ROW(Crowdfunding!F:F)-MIN(ROW(Crowdfunding!F:F))+1), ROW(115:115))), "")</f>
        <v>1442</v>
      </c>
      <c r="C116" s="17" t="str" cm="1">
        <f t="array" ref="C116">IFERROR(INDEX(Crowdfunding!F:F, SMALL(IF(Crowdfunding!F:F="failed", ROW(Crowdfunding!F:F)-MIN(ROW(Crowdfunding!F:F))+1), ROW(115:115))), "")</f>
        <v>failed</v>
      </c>
      <c r="D116" s="15" cm="1">
        <f t="array" ref="D116">IF(C116&lt;&gt;"", INDEX(Crowdfunding!G:G, SMALL(IF(Crowdfunding!F:F="failed", ROW(Crowdfunding!F:F)-MIN(ROW(Crowdfunding!F:F))+1), ROW(115:115))), "")</f>
        <v>73</v>
      </c>
    </row>
    <row r="117" spans="1:4" ht="21" x14ac:dyDescent="0.25">
      <c r="A117" s="16" t="s">
        <v>2107</v>
      </c>
      <c r="B117" s="15" cm="1">
        <f t="array" ref="B117">IF(A117&lt;&gt;"", INDEX(Crowdfunding!G:G, SMALL(IF(Crowdfunding!F:F="successful", ROW(Crowdfunding!F:F)-MIN(ROW(Crowdfunding!F:F))+1), ROW(116:116))), "")</f>
        <v>126</v>
      </c>
      <c r="C117" s="17" t="str" cm="1">
        <f t="array" ref="C117">IFERROR(INDEX(Crowdfunding!F:F, SMALL(IF(Crowdfunding!F:F="failed", ROW(Crowdfunding!F:F)-MIN(ROW(Crowdfunding!F:F))+1), ROW(116:116))), "")</f>
        <v>failed</v>
      </c>
      <c r="D117" s="15" cm="1">
        <f t="array" ref="D117">IF(C117&lt;&gt;"", INDEX(Crowdfunding!G:G, SMALL(IF(Crowdfunding!F:F="failed", ROW(Crowdfunding!F:F)-MIN(ROW(Crowdfunding!F:F))+1), ROW(116:116))), "")</f>
        <v>128</v>
      </c>
    </row>
    <row r="118" spans="1:4" ht="21" x14ac:dyDescent="0.25">
      <c r="A118" s="16" t="s">
        <v>2107</v>
      </c>
      <c r="B118" s="15" cm="1">
        <f t="array" ref="B118">IF(A118&lt;&gt;"", INDEX(Crowdfunding!G:G, SMALL(IF(Crowdfunding!F:F="successful", ROW(Crowdfunding!F:F)-MIN(ROW(Crowdfunding!F:F))+1), ROW(117:117))), "")</f>
        <v>524</v>
      </c>
      <c r="C118" s="17" t="str" cm="1">
        <f t="array" ref="C118">IFERROR(INDEX(Crowdfunding!F:F, SMALL(IF(Crowdfunding!F:F="failed", ROW(Crowdfunding!F:F)-MIN(ROW(Crowdfunding!F:F))+1), ROW(117:117))), "")</f>
        <v>failed</v>
      </c>
      <c r="D118" s="15" cm="1">
        <f t="array" ref="D118">IF(C118&lt;&gt;"", INDEX(Crowdfunding!G:G, SMALL(IF(Crowdfunding!F:F="failed", ROW(Crowdfunding!F:F)-MIN(ROW(Crowdfunding!F:F))+1), ROW(117:117))), "")</f>
        <v>33</v>
      </c>
    </row>
    <row r="119" spans="1:4" ht="21" x14ac:dyDescent="0.25">
      <c r="A119" s="16" t="s">
        <v>2107</v>
      </c>
      <c r="B119" s="15" cm="1">
        <f t="array" ref="B119">IF(A119&lt;&gt;"", INDEX(Crowdfunding!G:G, SMALL(IF(Crowdfunding!F:F="successful", ROW(Crowdfunding!F:F)-MIN(ROW(Crowdfunding!F:F))+1), ROW(118:118))), "")</f>
        <v>1989</v>
      </c>
      <c r="C119" s="17" t="str" cm="1">
        <f t="array" ref="C119">IFERROR(INDEX(Crowdfunding!F:F, SMALL(IF(Crowdfunding!F:F="failed", ROW(Crowdfunding!F:F)-MIN(ROW(Crowdfunding!F:F))+1), ROW(118:118))), "")</f>
        <v>failed</v>
      </c>
      <c r="D119" s="15" cm="1">
        <f t="array" ref="D119">IF(C119&lt;&gt;"", INDEX(Crowdfunding!G:G, SMALL(IF(Crowdfunding!F:F="failed", ROW(Crowdfunding!F:F)-MIN(ROW(Crowdfunding!F:F))+1), ROW(118:118))), "")</f>
        <v>1072</v>
      </c>
    </row>
    <row r="120" spans="1:4" ht="21" x14ac:dyDescent="0.25">
      <c r="A120" s="16" t="s">
        <v>2107</v>
      </c>
      <c r="B120" s="15" cm="1">
        <f t="array" ref="B120">IF(A120&lt;&gt;"", INDEX(Crowdfunding!G:G, SMALL(IF(Crowdfunding!F:F="successful", ROW(Crowdfunding!F:F)-MIN(ROW(Crowdfunding!F:F))+1), ROW(119:119))), "")</f>
        <v>157</v>
      </c>
      <c r="C120" s="17" t="str" cm="1">
        <f t="array" ref="C120">IFERROR(INDEX(Crowdfunding!F:F, SMALL(IF(Crowdfunding!F:F="failed", ROW(Crowdfunding!F:F)-MIN(ROW(Crowdfunding!F:F))+1), ROW(119:119))), "")</f>
        <v>failed</v>
      </c>
      <c r="D120" s="15" cm="1">
        <f t="array" ref="D120">IF(C120&lt;&gt;"", INDEX(Crowdfunding!G:G, SMALL(IF(Crowdfunding!F:F="failed", ROW(Crowdfunding!F:F)-MIN(ROW(Crowdfunding!F:F))+1), ROW(119:119))), "")</f>
        <v>393</v>
      </c>
    </row>
    <row r="121" spans="1:4" ht="21" x14ac:dyDescent="0.25">
      <c r="A121" s="16" t="s">
        <v>2107</v>
      </c>
      <c r="B121" s="15" cm="1">
        <f t="array" ref="B121">IF(A121&lt;&gt;"", INDEX(Crowdfunding!G:G, SMALL(IF(Crowdfunding!F:F="successful", ROW(Crowdfunding!F:F)-MIN(ROW(Crowdfunding!F:F))+1), ROW(120:120))), "")</f>
        <v>4498</v>
      </c>
      <c r="C121" s="17" t="str" cm="1">
        <f t="array" ref="C121">IFERROR(INDEX(Crowdfunding!F:F, SMALL(IF(Crowdfunding!F:F="failed", ROW(Crowdfunding!F:F)-MIN(ROW(Crowdfunding!F:F))+1), ROW(120:120))), "")</f>
        <v>failed</v>
      </c>
      <c r="D121" s="15" cm="1">
        <f t="array" ref="D121">IF(C121&lt;&gt;"", INDEX(Crowdfunding!G:G, SMALL(IF(Crowdfunding!F:F="failed", ROW(Crowdfunding!F:F)-MIN(ROW(Crowdfunding!F:F))+1), ROW(120:120))), "")</f>
        <v>1257</v>
      </c>
    </row>
    <row r="122" spans="1:4" ht="21" x14ac:dyDescent="0.25">
      <c r="A122" s="16" t="s">
        <v>2107</v>
      </c>
      <c r="B122" s="15" cm="1">
        <f t="array" ref="B122">IF(A122&lt;&gt;"", INDEX(Crowdfunding!G:G, SMALL(IF(Crowdfunding!F:F="successful", ROW(Crowdfunding!F:F)-MIN(ROW(Crowdfunding!F:F))+1), ROW(121:121))), "")</f>
        <v>80</v>
      </c>
      <c r="C122" s="17" t="str" cm="1">
        <f t="array" ref="C122">IFERROR(INDEX(Crowdfunding!F:F, SMALL(IF(Crowdfunding!F:F="failed", ROW(Crowdfunding!F:F)-MIN(ROW(Crowdfunding!F:F))+1), ROW(121:121))), "")</f>
        <v>failed</v>
      </c>
      <c r="D122" s="15" cm="1">
        <f t="array" ref="D122">IF(C122&lt;&gt;"", INDEX(Crowdfunding!G:G, SMALL(IF(Crowdfunding!F:F="failed", ROW(Crowdfunding!F:F)-MIN(ROW(Crowdfunding!F:F))+1), ROW(121:121))), "")</f>
        <v>328</v>
      </c>
    </row>
    <row r="123" spans="1:4" ht="21" x14ac:dyDescent="0.25">
      <c r="A123" s="16" t="s">
        <v>2107</v>
      </c>
      <c r="B123" s="15" cm="1">
        <f t="array" ref="B123">IF(A123&lt;&gt;"", INDEX(Crowdfunding!G:G, SMALL(IF(Crowdfunding!F:F="successful", ROW(Crowdfunding!F:F)-MIN(ROW(Crowdfunding!F:F))+1), ROW(122:122))), "")</f>
        <v>43</v>
      </c>
      <c r="C123" s="17" t="str" cm="1">
        <f t="array" ref="C123">IFERROR(INDEX(Crowdfunding!F:F, SMALL(IF(Crowdfunding!F:F="failed", ROW(Crowdfunding!F:F)-MIN(ROW(Crowdfunding!F:F))+1), ROW(122:122))), "")</f>
        <v>failed</v>
      </c>
      <c r="D123" s="15" cm="1">
        <f t="array" ref="D123">IF(C123&lt;&gt;"", INDEX(Crowdfunding!G:G, SMALL(IF(Crowdfunding!F:F="failed", ROW(Crowdfunding!F:F)-MIN(ROW(Crowdfunding!F:F))+1), ROW(122:122))), "")</f>
        <v>147</v>
      </c>
    </row>
    <row r="124" spans="1:4" ht="21" x14ac:dyDescent="0.25">
      <c r="A124" s="16" t="s">
        <v>2107</v>
      </c>
      <c r="B124" s="15" cm="1">
        <f t="array" ref="B124">IF(A124&lt;&gt;"", INDEX(Crowdfunding!G:G, SMALL(IF(Crowdfunding!F:F="successful", ROW(Crowdfunding!F:F)-MIN(ROW(Crowdfunding!F:F))+1), ROW(123:123))), "")</f>
        <v>2053</v>
      </c>
      <c r="C124" s="17" t="str" cm="1">
        <f t="array" ref="C124">IFERROR(INDEX(Crowdfunding!F:F, SMALL(IF(Crowdfunding!F:F="failed", ROW(Crowdfunding!F:F)-MIN(ROW(Crowdfunding!F:F))+1), ROW(123:123))), "")</f>
        <v>failed</v>
      </c>
      <c r="D124" s="15" cm="1">
        <f t="array" ref="D124">IF(C124&lt;&gt;"", INDEX(Crowdfunding!G:G, SMALL(IF(Crowdfunding!F:F="failed", ROW(Crowdfunding!F:F)-MIN(ROW(Crowdfunding!F:F))+1), ROW(123:123))), "")</f>
        <v>830</v>
      </c>
    </row>
    <row r="125" spans="1:4" ht="21" x14ac:dyDescent="0.25">
      <c r="A125" s="16" t="s">
        <v>2107</v>
      </c>
      <c r="B125" s="15" cm="1">
        <f t="array" ref="B125">IF(A125&lt;&gt;"", INDEX(Crowdfunding!G:G, SMALL(IF(Crowdfunding!F:F="successful", ROW(Crowdfunding!F:F)-MIN(ROW(Crowdfunding!F:F))+1), ROW(124:124))), "")</f>
        <v>168</v>
      </c>
      <c r="C125" s="17" t="str" cm="1">
        <f t="array" ref="C125">IFERROR(INDEX(Crowdfunding!F:F, SMALL(IF(Crowdfunding!F:F="failed", ROW(Crowdfunding!F:F)-MIN(ROW(Crowdfunding!F:F))+1), ROW(124:124))), "")</f>
        <v>failed</v>
      </c>
      <c r="D125" s="15" cm="1">
        <f t="array" ref="D125">IF(C125&lt;&gt;"", INDEX(Crowdfunding!G:G, SMALL(IF(Crowdfunding!F:F="failed", ROW(Crowdfunding!F:F)-MIN(ROW(Crowdfunding!F:F))+1), ROW(124:124))), "")</f>
        <v>331</v>
      </c>
    </row>
    <row r="126" spans="1:4" ht="21" x14ac:dyDescent="0.25">
      <c r="A126" s="16" t="s">
        <v>2107</v>
      </c>
      <c r="B126" s="15" cm="1">
        <f t="array" ref="B126">IF(A126&lt;&gt;"", INDEX(Crowdfunding!G:G, SMALL(IF(Crowdfunding!F:F="successful", ROW(Crowdfunding!F:F)-MIN(ROW(Crowdfunding!F:F))+1), ROW(125:125))), "")</f>
        <v>4289</v>
      </c>
      <c r="C126" s="17" t="str" cm="1">
        <f t="array" ref="C126">IFERROR(INDEX(Crowdfunding!F:F, SMALL(IF(Crowdfunding!F:F="failed", ROW(Crowdfunding!F:F)-MIN(ROW(Crowdfunding!F:F))+1), ROW(125:125))), "")</f>
        <v>failed</v>
      </c>
      <c r="D126" s="15" cm="1">
        <f t="array" ref="D126">IF(C126&lt;&gt;"", INDEX(Crowdfunding!G:G, SMALL(IF(Crowdfunding!F:F="failed", ROW(Crowdfunding!F:F)-MIN(ROW(Crowdfunding!F:F))+1), ROW(125:125))), "")</f>
        <v>25</v>
      </c>
    </row>
    <row r="127" spans="1:4" ht="21" x14ac:dyDescent="0.25">
      <c r="A127" s="16" t="s">
        <v>2107</v>
      </c>
      <c r="B127" s="15" cm="1">
        <f t="array" ref="B127">IF(A127&lt;&gt;"", INDEX(Crowdfunding!G:G, SMALL(IF(Crowdfunding!F:F="successful", ROW(Crowdfunding!F:F)-MIN(ROW(Crowdfunding!F:F))+1), ROW(126:126))), "")</f>
        <v>165</v>
      </c>
      <c r="C127" s="17" t="str" cm="1">
        <f t="array" ref="C127">IFERROR(INDEX(Crowdfunding!F:F, SMALL(IF(Crowdfunding!F:F="failed", ROW(Crowdfunding!F:F)-MIN(ROW(Crowdfunding!F:F))+1), ROW(126:126))), "")</f>
        <v>failed</v>
      </c>
      <c r="D127" s="15" cm="1">
        <f t="array" ref="D127">IF(C127&lt;&gt;"", INDEX(Crowdfunding!G:G, SMALL(IF(Crowdfunding!F:F="failed", ROW(Crowdfunding!F:F)-MIN(ROW(Crowdfunding!F:F))+1), ROW(126:126))), "")</f>
        <v>3483</v>
      </c>
    </row>
    <row r="128" spans="1:4" ht="21" x14ac:dyDescent="0.25">
      <c r="A128" s="16" t="s">
        <v>2107</v>
      </c>
      <c r="B128" s="15" cm="1">
        <f t="array" ref="B128">IF(A128&lt;&gt;"", INDEX(Crowdfunding!G:G, SMALL(IF(Crowdfunding!F:F="successful", ROW(Crowdfunding!F:F)-MIN(ROW(Crowdfunding!F:F))+1), ROW(127:127))), "")</f>
        <v>1815</v>
      </c>
      <c r="C128" s="17" t="str" cm="1">
        <f t="array" ref="C128">IFERROR(INDEX(Crowdfunding!F:F, SMALL(IF(Crowdfunding!F:F="failed", ROW(Crowdfunding!F:F)-MIN(ROW(Crowdfunding!F:F))+1), ROW(127:127))), "")</f>
        <v>failed</v>
      </c>
      <c r="D128" s="15" cm="1">
        <f t="array" ref="D128">IF(C128&lt;&gt;"", INDEX(Crowdfunding!G:G, SMALL(IF(Crowdfunding!F:F="failed", ROW(Crowdfunding!F:F)-MIN(ROW(Crowdfunding!F:F))+1), ROW(127:127))), "")</f>
        <v>923</v>
      </c>
    </row>
    <row r="129" spans="1:4" ht="21" x14ac:dyDescent="0.25">
      <c r="A129" s="16" t="s">
        <v>2107</v>
      </c>
      <c r="B129" s="15" cm="1">
        <f t="array" ref="B129">IF(A129&lt;&gt;"", INDEX(Crowdfunding!G:G, SMALL(IF(Crowdfunding!F:F="successful", ROW(Crowdfunding!F:F)-MIN(ROW(Crowdfunding!F:F))+1), ROW(128:128))), "")</f>
        <v>397</v>
      </c>
      <c r="C129" s="17" t="str" cm="1">
        <f t="array" ref="C129">IFERROR(INDEX(Crowdfunding!F:F, SMALL(IF(Crowdfunding!F:F="failed", ROW(Crowdfunding!F:F)-MIN(ROW(Crowdfunding!F:F))+1), ROW(128:128))), "")</f>
        <v>failed</v>
      </c>
      <c r="D129" s="15" cm="1">
        <f t="array" ref="D129">IF(C129&lt;&gt;"", INDEX(Crowdfunding!G:G, SMALL(IF(Crowdfunding!F:F="failed", ROW(Crowdfunding!F:F)-MIN(ROW(Crowdfunding!F:F))+1), ROW(128:128))), "")</f>
        <v>1</v>
      </c>
    </row>
    <row r="130" spans="1:4" ht="21" x14ac:dyDescent="0.25">
      <c r="A130" s="16" t="s">
        <v>2107</v>
      </c>
      <c r="B130" s="15" cm="1">
        <f t="array" ref="B130">IF(A130&lt;&gt;"", INDEX(Crowdfunding!G:G, SMALL(IF(Crowdfunding!F:F="successful", ROW(Crowdfunding!F:F)-MIN(ROW(Crowdfunding!F:F))+1), ROW(129:129))), "")</f>
        <v>1539</v>
      </c>
      <c r="C130" s="17" t="str" cm="1">
        <f t="array" ref="C130">IFERROR(INDEX(Crowdfunding!F:F, SMALL(IF(Crowdfunding!F:F="failed", ROW(Crowdfunding!F:F)-MIN(ROW(Crowdfunding!F:F))+1), ROW(129:129))), "")</f>
        <v>failed</v>
      </c>
      <c r="D130" s="15" cm="1">
        <f t="array" ref="D130">IF(C130&lt;&gt;"", INDEX(Crowdfunding!G:G, SMALL(IF(Crowdfunding!F:F="failed", ROW(Crowdfunding!F:F)-MIN(ROW(Crowdfunding!F:F))+1), ROW(129:129))), "")</f>
        <v>33</v>
      </c>
    </row>
    <row r="131" spans="1:4" ht="21" x14ac:dyDescent="0.25">
      <c r="A131" s="16" t="s">
        <v>2107</v>
      </c>
      <c r="B131" s="15" cm="1">
        <f t="array" ref="B131">IF(A131&lt;&gt;"", INDEX(Crowdfunding!G:G, SMALL(IF(Crowdfunding!F:F="successful", ROW(Crowdfunding!F:F)-MIN(ROW(Crowdfunding!F:F))+1), ROW(130:130))), "")</f>
        <v>138</v>
      </c>
      <c r="C131" s="17" t="str" cm="1">
        <f t="array" ref="C131">IFERROR(INDEX(Crowdfunding!F:F, SMALL(IF(Crowdfunding!F:F="failed", ROW(Crowdfunding!F:F)-MIN(ROW(Crowdfunding!F:F))+1), ROW(130:130))), "")</f>
        <v>failed</v>
      </c>
      <c r="D131" s="15" cm="1">
        <f t="array" ref="D131">IF(C131&lt;&gt;"", INDEX(Crowdfunding!G:G, SMALL(IF(Crowdfunding!F:F="failed", ROW(Crowdfunding!F:F)-MIN(ROW(Crowdfunding!F:F))+1), ROW(130:130))), "")</f>
        <v>40</v>
      </c>
    </row>
    <row r="132" spans="1:4" ht="21" x14ac:dyDescent="0.25">
      <c r="A132" s="16" t="s">
        <v>2107</v>
      </c>
      <c r="B132" s="15" cm="1">
        <f t="array" ref="B132">IF(A132&lt;&gt;"", INDEX(Crowdfunding!G:G, SMALL(IF(Crowdfunding!F:F="successful", ROW(Crowdfunding!F:F)-MIN(ROW(Crowdfunding!F:F))+1), ROW(131:131))), "")</f>
        <v>3594</v>
      </c>
      <c r="C132" s="17" t="str" cm="1">
        <f t="array" ref="C132">IFERROR(INDEX(Crowdfunding!F:F, SMALL(IF(Crowdfunding!F:F="failed", ROW(Crowdfunding!F:F)-MIN(ROW(Crowdfunding!F:F))+1), ROW(131:131))), "")</f>
        <v>failed</v>
      </c>
      <c r="D132" s="15" cm="1">
        <f t="array" ref="D132">IF(C132&lt;&gt;"", INDEX(Crowdfunding!G:G, SMALL(IF(Crowdfunding!F:F="failed", ROW(Crowdfunding!F:F)-MIN(ROW(Crowdfunding!F:F))+1), ROW(131:131))), "")</f>
        <v>23</v>
      </c>
    </row>
    <row r="133" spans="1:4" ht="21" x14ac:dyDescent="0.25">
      <c r="A133" s="16" t="s">
        <v>2107</v>
      </c>
      <c r="B133" s="15" cm="1">
        <f t="array" ref="B133">IF(A133&lt;&gt;"", INDEX(Crowdfunding!G:G, SMALL(IF(Crowdfunding!F:F="successful", ROW(Crowdfunding!F:F)-MIN(ROW(Crowdfunding!F:F))+1), ROW(132:132))), "")</f>
        <v>5880</v>
      </c>
      <c r="C133" s="17" t="str" cm="1">
        <f t="array" ref="C133">IFERROR(INDEX(Crowdfunding!F:F, SMALL(IF(Crowdfunding!F:F="failed", ROW(Crowdfunding!F:F)-MIN(ROW(Crowdfunding!F:F))+1), ROW(132:132))), "")</f>
        <v>failed</v>
      </c>
      <c r="D133" s="15" cm="1">
        <f t="array" ref="D133">IF(C133&lt;&gt;"", INDEX(Crowdfunding!G:G, SMALL(IF(Crowdfunding!F:F="failed", ROW(Crowdfunding!F:F)-MIN(ROW(Crowdfunding!F:F))+1), ROW(132:132))), "")</f>
        <v>75</v>
      </c>
    </row>
    <row r="134" spans="1:4" ht="21" x14ac:dyDescent="0.25">
      <c r="A134" s="16" t="s">
        <v>2107</v>
      </c>
      <c r="B134" s="15" cm="1">
        <f t="array" ref="B134">IF(A134&lt;&gt;"", INDEX(Crowdfunding!G:G, SMALL(IF(Crowdfunding!F:F="successful", ROW(Crowdfunding!F:F)-MIN(ROW(Crowdfunding!F:F))+1), ROW(133:133))), "")</f>
        <v>112</v>
      </c>
      <c r="C134" s="17" t="str" cm="1">
        <f t="array" ref="C134">IFERROR(INDEX(Crowdfunding!F:F, SMALL(IF(Crowdfunding!F:F="failed", ROW(Crowdfunding!F:F)-MIN(ROW(Crowdfunding!F:F))+1), ROW(133:133))), "")</f>
        <v>failed</v>
      </c>
      <c r="D134" s="15" cm="1">
        <f t="array" ref="D134">IF(C134&lt;&gt;"", INDEX(Crowdfunding!G:G, SMALL(IF(Crowdfunding!F:F="failed", ROW(Crowdfunding!F:F)-MIN(ROW(Crowdfunding!F:F))+1), ROW(133:133))), "")</f>
        <v>2176</v>
      </c>
    </row>
    <row r="135" spans="1:4" ht="21" x14ac:dyDescent="0.25">
      <c r="A135" s="16" t="s">
        <v>2107</v>
      </c>
      <c r="B135" s="15" cm="1">
        <f t="array" ref="B135">IF(A135&lt;&gt;"", INDEX(Crowdfunding!G:G, SMALL(IF(Crowdfunding!F:F="successful", ROW(Crowdfunding!F:F)-MIN(ROW(Crowdfunding!F:F))+1), ROW(134:134))), "")</f>
        <v>943</v>
      </c>
      <c r="C135" s="17" t="str" cm="1">
        <f t="array" ref="C135">IFERROR(INDEX(Crowdfunding!F:F, SMALL(IF(Crowdfunding!F:F="failed", ROW(Crowdfunding!F:F)-MIN(ROW(Crowdfunding!F:F))+1), ROW(134:134))), "")</f>
        <v>failed</v>
      </c>
      <c r="D135" s="15" cm="1">
        <f t="array" ref="D135">IF(C135&lt;&gt;"", INDEX(Crowdfunding!G:G, SMALL(IF(Crowdfunding!F:F="failed", ROW(Crowdfunding!F:F)-MIN(ROW(Crowdfunding!F:F))+1), ROW(134:134))), "")</f>
        <v>441</v>
      </c>
    </row>
    <row r="136" spans="1:4" ht="21" x14ac:dyDescent="0.25">
      <c r="A136" s="16" t="s">
        <v>2107</v>
      </c>
      <c r="B136" s="15" cm="1">
        <f t="array" ref="B136">IF(A136&lt;&gt;"", INDEX(Crowdfunding!G:G, SMALL(IF(Crowdfunding!F:F="successful", ROW(Crowdfunding!F:F)-MIN(ROW(Crowdfunding!F:F))+1), ROW(135:135))), "")</f>
        <v>2468</v>
      </c>
      <c r="C136" s="17" t="str" cm="1">
        <f t="array" ref="C136">IFERROR(INDEX(Crowdfunding!F:F, SMALL(IF(Crowdfunding!F:F="failed", ROW(Crowdfunding!F:F)-MIN(ROW(Crowdfunding!F:F))+1), ROW(135:135))), "")</f>
        <v>failed</v>
      </c>
      <c r="D136" s="15" cm="1">
        <f t="array" ref="D136">IF(C136&lt;&gt;"", INDEX(Crowdfunding!G:G, SMALL(IF(Crowdfunding!F:F="failed", ROW(Crowdfunding!F:F)-MIN(ROW(Crowdfunding!F:F))+1), ROW(135:135))), "")</f>
        <v>25</v>
      </c>
    </row>
    <row r="137" spans="1:4" ht="21" x14ac:dyDescent="0.25">
      <c r="A137" s="16" t="s">
        <v>2107</v>
      </c>
      <c r="B137" s="15" cm="1">
        <f t="array" ref="B137">IF(A137&lt;&gt;"", INDEX(Crowdfunding!G:G, SMALL(IF(Crowdfunding!F:F="successful", ROW(Crowdfunding!F:F)-MIN(ROW(Crowdfunding!F:F))+1), ROW(136:136))), "")</f>
        <v>2551</v>
      </c>
      <c r="C137" s="17" t="str" cm="1">
        <f t="array" ref="C137">IFERROR(INDEX(Crowdfunding!F:F, SMALL(IF(Crowdfunding!F:F="failed", ROW(Crowdfunding!F:F)-MIN(ROW(Crowdfunding!F:F))+1), ROW(136:136))), "")</f>
        <v>failed</v>
      </c>
      <c r="D137" s="15" cm="1">
        <f t="array" ref="D137">IF(C137&lt;&gt;"", INDEX(Crowdfunding!G:G, SMALL(IF(Crowdfunding!F:F="failed", ROW(Crowdfunding!F:F)-MIN(ROW(Crowdfunding!F:F))+1), ROW(136:136))), "")</f>
        <v>127</v>
      </c>
    </row>
    <row r="138" spans="1:4" ht="21" x14ac:dyDescent="0.25">
      <c r="A138" s="16" t="s">
        <v>2107</v>
      </c>
      <c r="B138" s="15" cm="1">
        <f t="array" ref="B138">IF(A138&lt;&gt;"", INDEX(Crowdfunding!G:G, SMALL(IF(Crowdfunding!F:F="successful", ROW(Crowdfunding!F:F)-MIN(ROW(Crowdfunding!F:F))+1), ROW(137:137))), "")</f>
        <v>101</v>
      </c>
      <c r="C138" s="17" t="str" cm="1">
        <f t="array" ref="C138">IFERROR(INDEX(Crowdfunding!F:F, SMALL(IF(Crowdfunding!F:F="failed", ROW(Crowdfunding!F:F)-MIN(ROW(Crowdfunding!F:F))+1), ROW(137:137))), "")</f>
        <v>failed</v>
      </c>
      <c r="D138" s="15" cm="1">
        <f t="array" ref="D138">IF(C138&lt;&gt;"", INDEX(Crowdfunding!G:G, SMALL(IF(Crowdfunding!F:F="failed", ROW(Crowdfunding!F:F)-MIN(ROW(Crowdfunding!F:F))+1), ROW(137:137))), "")</f>
        <v>355</v>
      </c>
    </row>
    <row r="139" spans="1:4" ht="21" x14ac:dyDescent="0.25">
      <c r="A139" s="16" t="s">
        <v>2107</v>
      </c>
      <c r="B139" s="15" cm="1">
        <f t="array" ref="B139">IF(A139&lt;&gt;"", INDEX(Crowdfunding!G:G, SMALL(IF(Crowdfunding!F:F="successful", ROW(Crowdfunding!F:F)-MIN(ROW(Crowdfunding!F:F))+1), ROW(138:138))), "")</f>
        <v>92</v>
      </c>
      <c r="C139" s="17" t="str" cm="1">
        <f t="array" ref="C139">IFERROR(INDEX(Crowdfunding!F:F, SMALL(IF(Crowdfunding!F:F="failed", ROW(Crowdfunding!F:F)-MIN(ROW(Crowdfunding!F:F))+1), ROW(138:138))), "")</f>
        <v>failed</v>
      </c>
      <c r="D139" s="15" cm="1">
        <f t="array" ref="D139">IF(C139&lt;&gt;"", INDEX(Crowdfunding!G:G, SMALL(IF(Crowdfunding!F:F="failed", ROW(Crowdfunding!F:F)-MIN(ROW(Crowdfunding!F:F))+1), ROW(138:138))), "")</f>
        <v>44</v>
      </c>
    </row>
    <row r="140" spans="1:4" ht="21" x14ac:dyDescent="0.25">
      <c r="A140" s="16" t="s">
        <v>2107</v>
      </c>
      <c r="B140" s="15" cm="1">
        <f t="array" ref="B140">IF(A140&lt;&gt;"", INDEX(Crowdfunding!G:G, SMALL(IF(Crowdfunding!F:F="successful", ROW(Crowdfunding!F:F)-MIN(ROW(Crowdfunding!F:F))+1), ROW(139:139))), "")</f>
        <v>62</v>
      </c>
      <c r="C140" s="17" t="str" cm="1">
        <f t="array" ref="C140">IFERROR(INDEX(Crowdfunding!F:F, SMALL(IF(Crowdfunding!F:F="failed", ROW(Crowdfunding!F:F)-MIN(ROW(Crowdfunding!F:F))+1), ROW(139:139))), "")</f>
        <v>failed</v>
      </c>
      <c r="D140" s="15" cm="1">
        <f t="array" ref="D140">IF(C140&lt;&gt;"", INDEX(Crowdfunding!G:G, SMALL(IF(Crowdfunding!F:F="failed", ROW(Crowdfunding!F:F)-MIN(ROW(Crowdfunding!F:F))+1), ROW(139:139))), "")</f>
        <v>67</v>
      </c>
    </row>
    <row r="141" spans="1:4" ht="21" x14ac:dyDescent="0.25">
      <c r="A141" s="16" t="s">
        <v>2107</v>
      </c>
      <c r="B141" s="15" cm="1">
        <f t="array" ref="B141">IF(A141&lt;&gt;"", INDEX(Crowdfunding!G:G, SMALL(IF(Crowdfunding!F:F="successful", ROW(Crowdfunding!F:F)-MIN(ROW(Crowdfunding!F:F))+1), ROW(140:140))), "")</f>
        <v>149</v>
      </c>
      <c r="C141" s="17" t="str" cm="1">
        <f t="array" ref="C141">IFERROR(INDEX(Crowdfunding!F:F, SMALL(IF(Crowdfunding!F:F="failed", ROW(Crowdfunding!F:F)-MIN(ROW(Crowdfunding!F:F))+1), ROW(140:140))), "")</f>
        <v>failed</v>
      </c>
      <c r="D141" s="15" cm="1">
        <f t="array" ref="D141">IF(C141&lt;&gt;"", INDEX(Crowdfunding!G:G, SMALL(IF(Crowdfunding!F:F="failed", ROW(Crowdfunding!F:F)-MIN(ROW(Crowdfunding!F:F))+1), ROW(140:140))), "")</f>
        <v>1068</v>
      </c>
    </row>
    <row r="142" spans="1:4" ht="21" x14ac:dyDescent="0.25">
      <c r="A142" s="16" t="s">
        <v>2107</v>
      </c>
      <c r="B142" s="15" cm="1">
        <f t="array" ref="B142">IF(A142&lt;&gt;"", INDEX(Crowdfunding!G:G, SMALL(IF(Crowdfunding!F:F="successful", ROW(Crowdfunding!F:F)-MIN(ROW(Crowdfunding!F:F))+1), ROW(141:141))), "")</f>
        <v>329</v>
      </c>
      <c r="C142" s="17" t="str" cm="1">
        <f t="array" ref="C142">IFERROR(INDEX(Crowdfunding!F:F, SMALL(IF(Crowdfunding!F:F="failed", ROW(Crowdfunding!F:F)-MIN(ROW(Crowdfunding!F:F))+1), ROW(141:141))), "")</f>
        <v>failed</v>
      </c>
      <c r="D142" s="15" cm="1">
        <f t="array" ref="D142">IF(C142&lt;&gt;"", INDEX(Crowdfunding!G:G, SMALL(IF(Crowdfunding!F:F="failed", ROW(Crowdfunding!F:F)-MIN(ROW(Crowdfunding!F:F))+1), ROW(141:141))), "")</f>
        <v>424</v>
      </c>
    </row>
    <row r="143" spans="1:4" ht="21" x14ac:dyDescent="0.25">
      <c r="A143" s="16" t="s">
        <v>2107</v>
      </c>
      <c r="B143" s="15" cm="1">
        <f t="array" ref="B143">IF(A143&lt;&gt;"", INDEX(Crowdfunding!G:G, SMALL(IF(Crowdfunding!F:F="successful", ROW(Crowdfunding!F:F)-MIN(ROW(Crowdfunding!F:F))+1), ROW(142:142))), "")</f>
        <v>97</v>
      </c>
      <c r="C143" s="17" t="str" cm="1">
        <f t="array" ref="C143">IFERROR(INDEX(Crowdfunding!F:F, SMALL(IF(Crowdfunding!F:F="failed", ROW(Crowdfunding!F:F)-MIN(ROW(Crowdfunding!F:F))+1), ROW(142:142))), "")</f>
        <v>failed</v>
      </c>
      <c r="D143" s="15" cm="1">
        <f t="array" ref="D143">IF(C143&lt;&gt;"", INDEX(Crowdfunding!G:G, SMALL(IF(Crowdfunding!F:F="failed", ROW(Crowdfunding!F:F)-MIN(ROW(Crowdfunding!F:F))+1), ROW(142:142))), "")</f>
        <v>151</v>
      </c>
    </row>
    <row r="144" spans="1:4" ht="21" x14ac:dyDescent="0.25">
      <c r="A144" s="16" t="s">
        <v>2107</v>
      </c>
      <c r="B144" s="15" cm="1">
        <f t="array" ref="B144">IF(A144&lt;&gt;"", INDEX(Crowdfunding!G:G, SMALL(IF(Crowdfunding!F:F="successful", ROW(Crowdfunding!F:F)-MIN(ROW(Crowdfunding!F:F))+1), ROW(143:143))), "")</f>
        <v>1784</v>
      </c>
      <c r="C144" s="17" t="str" cm="1">
        <f t="array" ref="C144">IFERROR(INDEX(Crowdfunding!F:F, SMALL(IF(Crowdfunding!F:F="failed", ROW(Crowdfunding!F:F)-MIN(ROW(Crowdfunding!F:F))+1), ROW(143:143))), "")</f>
        <v>failed</v>
      </c>
      <c r="D144" s="15" cm="1">
        <f t="array" ref="D144">IF(C144&lt;&gt;"", INDEX(Crowdfunding!G:G, SMALL(IF(Crowdfunding!F:F="failed", ROW(Crowdfunding!F:F)-MIN(ROW(Crowdfunding!F:F))+1), ROW(143:143))), "")</f>
        <v>1608</v>
      </c>
    </row>
    <row r="145" spans="1:4" ht="21" x14ac:dyDescent="0.25">
      <c r="A145" s="16" t="s">
        <v>2107</v>
      </c>
      <c r="B145" s="15" cm="1">
        <f t="array" ref="B145">IF(A145&lt;&gt;"", INDEX(Crowdfunding!G:G, SMALL(IF(Crowdfunding!F:F="successful", ROW(Crowdfunding!F:F)-MIN(ROW(Crowdfunding!F:F))+1), ROW(144:144))), "")</f>
        <v>1684</v>
      </c>
      <c r="C145" s="17" t="str" cm="1">
        <f t="array" ref="C145">IFERROR(INDEX(Crowdfunding!F:F, SMALL(IF(Crowdfunding!F:F="failed", ROW(Crowdfunding!F:F)-MIN(ROW(Crowdfunding!F:F))+1), ROW(144:144))), "")</f>
        <v>failed</v>
      </c>
      <c r="D145" s="15" cm="1">
        <f t="array" ref="D145">IF(C145&lt;&gt;"", INDEX(Crowdfunding!G:G, SMALL(IF(Crowdfunding!F:F="failed", ROW(Crowdfunding!F:F)-MIN(ROW(Crowdfunding!F:F))+1), ROW(144:144))), "")</f>
        <v>941</v>
      </c>
    </row>
    <row r="146" spans="1:4" ht="21" x14ac:dyDescent="0.25">
      <c r="A146" s="16" t="s">
        <v>2107</v>
      </c>
      <c r="B146" s="15" cm="1">
        <f t="array" ref="B146">IF(A146&lt;&gt;"", INDEX(Crowdfunding!G:G, SMALL(IF(Crowdfunding!F:F="successful", ROW(Crowdfunding!F:F)-MIN(ROW(Crowdfunding!F:F))+1), ROW(145:145))), "")</f>
        <v>250</v>
      </c>
      <c r="C146" s="17" t="str" cm="1">
        <f t="array" ref="C146">IFERROR(INDEX(Crowdfunding!F:F, SMALL(IF(Crowdfunding!F:F="failed", ROW(Crowdfunding!F:F)-MIN(ROW(Crowdfunding!F:F))+1), ROW(145:145))), "")</f>
        <v>failed</v>
      </c>
      <c r="D146" s="15" cm="1">
        <f t="array" ref="D146">IF(C146&lt;&gt;"", INDEX(Crowdfunding!G:G, SMALL(IF(Crowdfunding!F:F="failed", ROW(Crowdfunding!F:F)-MIN(ROW(Crowdfunding!F:F))+1), ROW(145:145))), "")</f>
        <v>1</v>
      </c>
    </row>
    <row r="147" spans="1:4" ht="21" x14ac:dyDescent="0.25">
      <c r="A147" s="16" t="s">
        <v>2107</v>
      </c>
      <c r="B147" s="15" cm="1">
        <f t="array" ref="B147">IF(A147&lt;&gt;"", INDEX(Crowdfunding!G:G, SMALL(IF(Crowdfunding!F:F="successful", ROW(Crowdfunding!F:F)-MIN(ROW(Crowdfunding!F:F))+1), ROW(146:146))), "")</f>
        <v>238</v>
      </c>
      <c r="C147" s="17" t="str" cm="1">
        <f t="array" ref="C147">IFERROR(INDEX(Crowdfunding!F:F, SMALL(IF(Crowdfunding!F:F="failed", ROW(Crowdfunding!F:F)-MIN(ROW(Crowdfunding!F:F))+1), ROW(146:146))), "")</f>
        <v>failed</v>
      </c>
      <c r="D147" s="15" cm="1">
        <f t="array" ref="D147">IF(C147&lt;&gt;"", INDEX(Crowdfunding!G:G, SMALL(IF(Crowdfunding!F:F="failed", ROW(Crowdfunding!F:F)-MIN(ROW(Crowdfunding!F:F))+1), ROW(146:146))), "")</f>
        <v>40</v>
      </c>
    </row>
    <row r="148" spans="1:4" ht="21" x14ac:dyDescent="0.25">
      <c r="A148" s="16" t="s">
        <v>2107</v>
      </c>
      <c r="B148" s="15" cm="1">
        <f t="array" ref="B148">IF(A148&lt;&gt;"", INDEX(Crowdfunding!G:G, SMALL(IF(Crowdfunding!F:F="successful", ROW(Crowdfunding!F:F)-MIN(ROW(Crowdfunding!F:F))+1), ROW(147:147))), "")</f>
        <v>53</v>
      </c>
      <c r="C148" s="17" t="str" cm="1">
        <f t="array" ref="C148">IFERROR(INDEX(Crowdfunding!F:F, SMALL(IF(Crowdfunding!F:F="failed", ROW(Crowdfunding!F:F)-MIN(ROW(Crowdfunding!F:F))+1), ROW(147:147))), "")</f>
        <v>failed</v>
      </c>
      <c r="D148" s="15" cm="1">
        <f t="array" ref="D148">IF(C148&lt;&gt;"", INDEX(Crowdfunding!G:G, SMALL(IF(Crowdfunding!F:F="failed", ROW(Crowdfunding!F:F)-MIN(ROW(Crowdfunding!F:F))+1), ROW(147:147))), "")</f>
        <v>3015</v>
      </c>
    </row>
    <row r="149" spans="1:4" ht="21" x14ac:dyDescent="0.25">
      <c r="A149" s="16" t="s">
        <v>2107</v>
      </c>
      <c r="B149" s="15" cm="1">
        <f t="array" ref="B149">IF(A149&lt;&gt;"", INDEX(Crowdfunding!G:G, SMALL(IF(Crowdfunding!F:F="successful", ROW(Crowdfunding!F:F)-MIN(ROW(Crowdfunding!F:F))+1), ROW(148:148))), "")</f>
        <v>214</v>
      </c>
      <c r="C149" s="17" t="str" cm="1">
        <f t="array" ref="C149">IFERROR(INDEX(Crowdfunding!F:F, SMALL(IF(Crowdfunding!F:F="failed", ROW(Crowdfunding!F:F)-MIN(ROW(Crowdfunding!F:F))+1), ROW(148:148))), "")</f>
        <v>failed</v>
      </c>
      <c r="D149" s="15" cm="1">
        <f t="array" ref="D149">IF(C149&lt;&gt;"", INDEX(Crowdfunding!G:G, SMALL(IF(Crowdfunding!F:F="failed", ROW(Crowdfunding!F:F)-MIN(ROW(Crowdfunding!F:F))+1), ROW(148:148))), "")</f>
        <v>435</v>
      </c>
    </row>
    <row r="150" spans="1:4" ht="21" x14ac:dyDescent="0.25">
      <c r="A150" s="16" t="s">
        <v>2107</v>
      </c>
      <c r="B150" s="15" cm="1">
        <f t="array" ref="B150">IF(A150&lt;&gt;"", INDEX(Crowdfunding!G:G, SMALL(IF(Crowdfunding!F:F="successful", ROW(Crowdfunding!F:F)-MIN(ROW(Crowdfunding!F:F))+1), ROW(149:149))), "")</f>
        <v>222</v>
      </c>
      <c r="C150" s="17" t="str" cm="1">
        <f t="array" ref="C150">IFERROR(INDEX(Crowdfunding!F:F, SMALL(IF(Crowdfunding!F:F="failed", ROW(Crowdfunding!F:F)-MIN(ROW(Crowdfunding!F:F))+1), ROW(149:149))), "")</f>
        <v>failed</v>
      </c>
      <c r="D150" s="15" cm="1">
        <f t="array" ref="D150">IF(C150&lt;&gt;"", INDEX(Crowdfunding!G:G, SMALL(IF(Crowdfunding!F:F="failed", ROW(Crowdfunding!F:F)-MIN(ROW(Crowdfunding!F:F))+1), ROW(149:149))), "")</f>
        <v>714</v>
      </c>
    </row>
    <row r="151" spans="1:4" ht="21" x14ac:dyDescent="0.25">
      <c r="A151" s="16" t="s">
        <v>2107</v>
      </c>
      <c r="B151" s="15" cm="1">
        <f t="array" ref="B151">IF(A151&lt;&gt;"", INDEX(Crowdfunding!G:G, SMALL(IF(Crowdfunding!F:F="successful", ROW(Crowdfunding!F:F)-MIN(ROW(Crowdfunding!F:F))+1), ROW(150:150))), "")</f>
        <v>1884</v>
      </c>
      <c r="C151" s="17" t="str" cm="1">
        <f t="array" ref="C151">IFERROR(INDEX(Crowdfunding!F:F, SMALL(IF(Crowdfunding!F:F="failed", ROW(Crowdfunding!F:F)-MIN(ROW(Crowdfunding!F:F))+1), ROW(150:150))), "")</f>
        <v>failed</v>
      </c>
      <c r="D151" s="15" cm="1">
        <f t="array" ref="D151">IF(C151&lt;&gt;"", INDEX(Crowdfunding!G:G, SMALL(IF(Crowdfunding!F:F="failed", ROW(Crowdfunding!F:F)-MIN(ROW(Crowdfunding!F:F))+1), ROW(150:150))), "")</f>
        <v>5497</v>
      </c>
    </row>
    <row r="152" spans="1:4" ht="21" x14ac:dyDescent="0.25">
      <c r="A152" s="16" t="s">
        <v>2107</v>
      </c>
      <c r="B152" s="15" cm="1">
        <f t="array" ref="B152">IF(A152&lt;&gt;"", INDEX(Crowdfunding!G:G, SMALL(IF(Crowdfunding!F:F="successful", ROW(Crowdfunding!F:F)-MIN(ROW(Crowdfunding!F:F))+1), ROW(151:151))), "")</f>
        <v>218</v>
      </c>
      <c r="C152" s="17" t="str" cm="1">
        <f t="array" ref="C152">IFERROR(INDEX(Crowdfunding!F:F, SMALL(IF(Crowdfunding!F:F="failed", ROW(Crowdfunding!F:F)-MIN(ROW(Crowdfunding!F:F))+1), ROW(151:151))), "")</f>
        <v>failed</v>
      </c>
      <c r="D152" s="15" cm="1">
        <f t="array" ref="D152">IF(C152&lt;&gt;"", INDEX(Crowdfunding!G:G, SMALL(IF(Crowdfunding!F:F="failed", ROW(Crowdfunding!F:F)-MIN(ROW(Crowdfunding!F:F))+1), ROW(151:151))), "")</f>
        <v>418</v>
      </c>
    </row>
    <row r="153" spans="1:4" ht="21" x14ac:dyDescent="0.25">
      <c r="A153" s="16" t="s">
        <v>2107</v>
      </c>
      <c r="B153" s="15" cm="1">
        <f t="array" ref="B153">IF(A153&lt;&gt;"", INDEX(Crowdfunding!G:G, SMALL(IF(Crowdfunding!F:F="successful", ROW(Crowdfunding!F:F)-MIN(ROW(Crowdfunding!F:F))+1), ROW(152:152))), "")</f>
        <v>6465</v>
      </c>
      <c r="C153" s="17" t="str" cm="1">
        <f t="array" ref="C153">IFERROR(INDEX(Crowdfunding!F:F, SMALL(IF(Crowdfunding!F:F="failed", ROW(Crowdfunding!F:F)-MIN(ROW(Crowdfunding!F:F))+1), ROW(152:152))), "")</f>
        <v>failed</v>
      </c>
      <c r="D153" s="15" cm="1">
        <f t="array" ref="D153">IF(C153&lt;&gt;"", INDEX(Crowdfunding!G:G, SMALL(IF(Crowdfunding!F:F="failed", ROW(Crowdfunding!F:F)-MIN(ROW(Crowdfunding!F:F))+1), ROW(152:152))), "")</f>
        <v>1439</v>
      </c>
    </row>
    <row r="154" spans="1:4" ht="21" x14ac:dyDescent="0.25">
      <c r="A154" s="16" t="s">
        <v>2107</v>
      </c>
      <c r="B154" s="15" cm="1">
        <f t="array" ref="B154">IF(A154&lt;&gt;"", INDEX(Crowdfunding!G:G, SMALL(IF(Crowdfunding!F:F="successful", ROW(Crowdfunding!F:F)-MIN(ROW(Crowdfunding!F:F))+1), ROW(153:153))), "")</f>
        <v>59</v>
      </c>
      <c r="C154" s="17" t="str" cm="1">
        <f t="array" ref="C154">IFERROR(INDEX(Crowdfunding!F:F, SMALL(IF(Crowdfunding!F:F="failed", ROW(Crowdfunding!F:F)-MIN(ROW(Crowdfunding!F:F))+1), ROW(153:153))), "")</f>
        <v>failed</v>
      </c>
      <c r="D154" s="15" cm="1">
        <f t="array" ref="D154">IF(C154&lt;&gt;"", INDEX(Crowdfunding!G:G, SMALL(IF(Crowdfunding!F:F="failed", ROW(Crowdfunding!F:F)-MIN(ROW(Crowdfunding!F:F))+1), ROW(153:153))), "")</f>
        <v>15</v>
      </c>
    </row>
    <row r="155" spans="1:4" ht="21" x14ac:dyDescent="0.25">
      <c r="A155" s="16" t="s">
        <v>2107</v>
      </c>
      <c r="B155" s="15" cm="1">
        <f t="array" ref="B155">IF(A155&lt;&gt;"", INDEX(Crowdfunding!G:G, SMALL(IF(Crowdfunding!F:F="successful", ROW(Crowdfunding!F:F)-MIN(ROW(Crowdfunding!F:F))+1), ROW(154:154))), "")</f>
        <v>88</v>
      </c>
      <c r="C155" s="17" t="str" cm="1">
        <f t="array" ref="C155">IFERROR(INDEX(Crowdfunding!F:F, SMALL(IF(Crowdfunding!F:F="failed", ROW(Crowdfunding!F:F)-MIN(ROW(Crowdfunding!F:F))+1), ROW(154:154))), "")</f>
        <v>failed</v>
      </c>
      <c r="D155" s="15" cm="1">
        <f t="array" ref="D155">IF(C155&lt;&gt;"", INDEX(Crowdfunding!G:G, SMALL(IF(Crowdfunding!F:F="failed", ROW(Crowdfunding!F:F)-MIN(ROW(Crowdfunding!F:F))+1), ROW(154:154))), "")</f>
        <v>1999</v>
      </c>
    </row>
    <row r="156" spans="1:4" ht="21" x14ac:dyDescent="0.25">
      <c r="A156" s="16" t="s">
        <v>2107</v>
      </c>
      <c r="B156" s="15" cm="1">
        <f t="array" ref="B156">IF(A156&lt;&gt;"", INDEX(Crowdfunding!G:G, SMALL(IF(Crowdfunding!F:F="successful", ROW(Crowdfunding!F:F)-MIN(ROW(Crowdfunding!F:F))+1), ROW(155:155))), "")</f>
        <v>1697</v>
      </c>
      <c r="C156" s="17" t="str" cm="1">
        <f t="array" ref="C156">IFERROR(INDEX(Crowdfunding!F:F, SMALL(IF(Crowdfunding!F:F="failed", ROW(Crowdfunding!F:F)-MIN(ROW(Crowdfunding!F:F))+1), ROW(155:155))), "")</f>
        <v>failed</v>
      </c>
      <c r="D156" s="15" cm="1">
        <f t="array" ref="D156">IF(C156&lt;&gt;"", INDEX(Crowdfunding!G:G, SMALL(IF(Crowdfunding!F:F="failed", ROW(Crowdfunding!F:F)-MIN(ROW(Crowdfunding!F:F))+1), ROW(155:155))), "")</f>
        <v>118</v>
      </c>
    </row>
    <row r="157" spans="1:4" ht="21" x14ac:dyDescent="0.25">
      <c r="A157" s="16" t="s">
        <v>2107</v>
      </c>
      <c r="B157" s="15" cm="1">
        <f t="array" ref="B157">IF(A157&lt;&gt;"", INDEX(Crowdfunding!G:G, SMALL(IF(Crowdfunding!F:F="successful", ROW(Crowdfunding!F:F)-MIN(ROW(Crowdfunding!F:F))+1), ROW(156:156))), "")</f>
        <v>92</v>
      </c>
      <c r="C157" s="17" t="str" cm="1">
        <f t="array" ref="C157">IFERROR(INDEX(Crowdfunding!F:F, SMALL(IF(Crowdfunding!F:F="failed", ROW(Crowdfunding!F:F)-MIN(ROW(Crowdfunding!F:F))+1), ROW(156:156))), "")</f>
        <v>failed</v>
      </c>
      <c r="D157" s="15" cm="1">
        <f t="array" ref="D157">IF(C157&lt;&gt;"", INDEX(Crowdfunding!G:G, SMALL(IF(Crowdfunding!F:F="failed", ROW(Crowdfunding!F:F)-MIN(ROW(Crowdfunding!F:F))+1), ROW(156:156))), "")</f>
        <v>162</v>
      </c>
    </row>
    <row r="158" spans="1:4" ht="21" x14ac:dyDescent="0.25">
      <c r="A158" s="16" t="s">
        <v>2107</v>
      </c>
      <c r="B158" s="15" cm="1">
        <f t="array" ref="B158">IF(A158&lt;&gt;"", INDEX(Crowdfunding!G:G, SMALL(IF(Crowdfunding!F:F="successful", ROW(Crowdfunding!F:F)-MIN(ROW(Crowdfunding!F:F))+1), ROW(157:157))), "")</f>
        <v>186</v>
      </c>
      <c r="C158" s="17" t="str" cm="1">
        <f t="array" ref="C158">IFERROR(INDEX(Crowdfunding!F:F, SMALL(IF(Crowdfunding!F:F="failed", ROW(Crowdfunding!F:F)-MIN(ROW(Crowdfunding!F:F))+1), ROW(157:157))), "")</f>
        <v>failed</v>
      </c>
      <c r="D158" s="15" cm="1">
        <f t="array" ref="D158">IF(C158&lt;&gt;"", INDEX(Crowdfunding!G:G, SMALL(IF(Crowdfunding!F:F="failed", ROW(Crowdfunding!F:F)-MIN(ROW(Crowdfunding!F:F))+1), ROW(157:157))), "")</f>
        <v>83</v>
      </c>
    </row>
    <row r="159" spans="1:4" ht="21" x14ac:dyDescent="0.25">
      <c r="A159" s="16" t="s">
        <v>2107</v>
      </c>
      <c r="B159" s="15" cm="1">
        <f t="array" ref="B159">IF(A159&lt;&gt;"", INDEX(Crowdfunding!G:G, SMALL(IF(Crowdfunding!F:F="successful", ROW(Crowdfunding!F:F)-MIN(ROW(Crowdfunding!F:F))+1), ROW(158:158))), "")</f>
        <v>138</v>
      </c>
      <c r="C159" s="17" t="str" cm="1">
        <f t="array" ref="C159">IFERROR(INDEX(Crowdfunding!F:F, SMALL(IF(Crowdfunding!F:F="failed", ROW(Crowdfunding!F:F)-MIN(ROW(Crowdfunding!F:F))+1), ROW(158:158))), "")</f>
        <v>failed</v>
      </c>
      <c r="D159" s="15" cm="1">
        <f t="array" ref="D159">IF(C159&lt;&gt;"", INDEX(Crowdfunding!G:G, SMALL(IF(Crowdfunding!F:F="failed", ROW(Crowdfunding!F:F)-MIN(ROW(Crowdfunding!F:F))+1), ROW(158:158))), "")</f>
        <v>747</v>
      </c>
    </row>
    <row r="160" spans="1:4" ht="21" x14ac:dyDescent="0.25">
      <c r="A160" s="16" t="s">
        <v>2107</v>
      </c>
      <c r="B160" s="15" cm="1">
        <f t="array" ref="B160">IF(A160&lt;&gt;"", INDEX(Crowdfunding!G:G, SMALL(IF(Crowdfunding!F:F="successful", ROW(Crowdfunding!F:F)-MIN(ROW(Crowdfunding!F:F))+1), ROW(159:159))), "")</f>
        <v>261</v>
      </c>
      <c r="C160" s="17" t="str" cm="1">
        <f t="array" ref="C160">IFERROR(INDEX(Crowdfunding!F:F, SMALL(IF(Crowdfunding!F:F="failed", ROW(Crowdfunding!F:F)-MIN(ROW(Crowdfunding!F:F))+1), ROW(159:159))), "")</f>
        <v>failed</v>
      </c>
      <c r="D160" s="15" cm="1">
        <f t="array" ref="D160">IF(C160&lt;&gt;"", INDEX(Crowdfunding!G:G, SMALL(IF(Crowdfunding!F:F="failed", ROW(Crowdfunding!F:F)-MIN(ROW(Crowdfunding!F:F))+1), ROW(159:159))), "")</f>
        <v>84</v>
      </c>
    </row>
    <row r="161" spans="1:4" ht="21" x14ac:dyDescent="0.25">
      <c r="A161" s="16" t="s">
        <v>2107</v>
      </c>
      <c r="B161" s="15" cm="1">
        <f t="array" ref="B161">IF(A161&lt;&gt;"", INDEX(Crowdfunding!G:G, SMALL(IF(Crowdfunding!F:F="successful", ROW(Crowdfunding!F:F)-MIN(ROW(Crowdfunding!F:F))+1), ROW(160:160))), "")</f>
        <v>107</v>
      </c>
      <c r="C161" s="17" t="str" cm="1">
        <f t="array" ref="C161">IFERROR(INDEX(Crowdfunding!F:F, SMALL(IF(Crowdfunding!F:F="failed", ROW(Crowdfunding!F:F)-MIN(ROW(Crowdfunding!F:F))+1), ROW(160:160))), "")</f>
        <v>failed</v>
      </c>
      <c r="D161" s="15" cm="1">
        <f t="array" ref="D161">IF(C161&lt;&gt;"", INDEX(Crowdfunding!G:G, SMALL(IF(Crowdfunding!F:F="failed", ROW(Crowdfunding!F:F)-MIN(ROW(Crowdfunding!F:F))+1), ROW(160:160))), "")</f>
        <v>91</v>
      </c>
    </row>
    <row r="162" spans="1:4" ht="21" x14ac:dyDescent="0.25">
      <c r="A162" s="16" t="s">
        <v>2107</v>
      </c>
      <c r="B162" s="15" cm="1">
        <f t="array" ref="B162">IF(A162&lt;&gt;"", INDEX(Crowdfunding!G:G, SMALL(IF(Crowdfunding!F:F="successful", ROW(Crowdfunding!F:F)-MIN(ROW(Crowdfunding!F:F))+1), ROW(161:161))), "")</f>
        <v>199</v>
      </c>
      <c r="C162" s="17" t="str" cm="1">
        <f t="array" ref="C162">IFERROR(INDEX(Crowdfunding!F:F, SMALL(IF(Crowdfunding!F:F="failed", ROW(Crowdfunding!F:F)-MIN(ROW(Crowdfunding!F:F))+1), ROW(161:161))), "")</f>
        <v>failed</v>
      </c>
      <c r="D162" s="15" cm="1">
        <f t="array" ref="D162">IF(C162&lt;&gt;"", INDEX(Crowdfunding!G:G, SMALL(IF(Crowdfunding!F:F="failed", ROW(Crowdfunding!F:F)-MIN(ROW(Crowdfunding!F:F))+1), ROW(161:161))), "")</f>
        <v>792</v>
      </c>
    </row>
    <row r="163" spans="1:4" ht="21" x14ac:dyDescent="0.25">
      <c r="A163" s="16" t="s">
        <v>2107</v>
      </c>
      <c r="B163" s="15" cm="1">
        <f t="array" ref="B163">IF(A163&lt;&gt;"", INDEX(Crowdfunding!G:G, SMALL(IF(Crowdfunding!F:F="successful", ROW(Crowdfunding!F:F)-MIN(ROW(Crowdfunding!F:F))+1), ROW(162:162))), "")</f>
        <v>5512</v>
      </c>
      <c r="C163" s="17" t="str" cm="1">
        <f t="array" ref="C163">IFERROR(INDEX(Crowdfunding!F:F, SMALL(IF(Crowdfunding!F:F="failed", ROW(Crowdfunding!F:F)-MIN(ROW(Crowdfunding!F:F))+1), ROW(162:162))), "")</f>
        <v>failed</v>
      </c>
      <c r="D163" s="15" cm="1">
        <f t="array" ref="D163">IF(C163&lt;&gt;"", INDEX(Crowdfunding!G:G, SMALL(IF(Crowdfunding!F:F="failed", ROW(Crowdfunding!F:F)-MIN(ROW(Crowdfunding!F:F))+1), ROW(162:162))), "")</f>
        <v>32</v>
      </c>
    </row>
    <row r="164" spans="1:4" ht="21" x14ac:dyDescent="0.25">
      <c r="A164" s="16" t="s">
        <v>2107</v>
      </c>
      <c r="B164" s="15" cm="1">
        <f t="array" ref="B164">IF(A164&lt;&gt;"", INDEX(Crowdfunding!G:G, SMALL(IF(Crowdfunding!F:F="successful", ROW(Crowdfunding!F:F)-MIN(ROW(Crowdfunding!F:F))+1), ROW(163:163))), "")</f>
        <v>86</v>
      </c>
      <c r="C164" s="17" t="str" cm="1">
        <f t="array" ref="C164">IFERROR(INDEX(Crowdfunding!F:F, SMALL(IF(Crowdfunding!F:F="failed", ROW(Crowdfunding!F:F)-MIN(ROW(Crowdfunding!F:F))+1), ROW(163:163))), "")</f>
        <v>failed</v>
      </c>
      <c r="D164" s="15" cm="1">
        <f t="array" ref="D164">IF(C164&lt;&gt;"", INDEX(Crowdfunding!G:G, SMALL(IF(Crowdfunding!F:F="failed", ROW(Crowdfunding!F:F)-MIN(ROW(Crowdfunding!F:F))+1), ROW(163:163))), "")</f>
        <v>186</v>
      </c>
    </row>
    <row r="165" spans="1:4" ht="21" x14ac:dyDescent="0.25">
      <c r="A165" s="16" t="s">
        <v>2107</v>
      </c>
      <c r="B165" s="15" cm="1">
        <f t="array" ref="B165">IF(A165&lt;&gt;"", INDEX(Crowdfunding!G:G, SMALL(IF(Crowdfunding!F:F="successful", ROW(Crowdfunding!F:F)-MIN(ROW(Crowdfunding!F:F))+1), ROW(164:164))), "")</f>
        <v>2768</v>
      </c>
      <c r="C165" s="17" t="str" cm="1">
        <f t="array" ref="C165">IFERROR(INDEX(Crowdfunding!F:F, SMALL(IF(Crowdfunding!F:F="failed", ROW(Crowdfunding!F:F)-MIN(ROW(Crowdfunding!F:F))+1), ROW(164:164))), "")</f>
        <v>failed</v>
      </c>
      <c r="D165" s="15" cm="1">
        <f t="array" ref="D165">IF(C165&lt;&gt;"", INDEX(Crowdfunding!G:G, SMALL(IF(Crowdfunding!F:F="failed", ROW(Crowdfunding!F:F)-MIN(ROW(Crowdfunding!F:F))+1), ROW(164:164))), "")</f>
        <v>605</v>
      </c>
    </row>
    <row r="166" spans="1:4" ht="21" x14ac:dyDescent="0.25">
      <c r="A166" s="16" t="s">
        <v>2107</v>
      </c>
      <c r="B166" s="15" cm="1">
        <f t="array" ref="B166">IF(A166&lt;&gt;"", INDEX(Crowdfunding!G:G, SMALL(IF(Crowdfunding!F:F="successful", ROW(Crowdfunding!F:F)-MIN(ROW(Crowdfunding!F:F))+1), ROW(165:165))), "")</f>
        <v>48</v>
      </c>
      <c r="C166" s="17" t="str" cm="1">
        <f t="array" ref="C166">IFERROR(INDEX(Crowdfunding!F:F, SMALL(IF(Crowdfunding!F:F="failed", ROW(Crowdfunding!F:F)-MIN(ROW(Crowdfunding!F:F))+1), ROW(165:165))), "")</f>
        <v>failed</v>
      </c>
      <c r="D166" s="15" cm="1">
        <f t="array" ref="D166">IF(C166&lt;&gt;"", INDEX(Crowdfunding!G:G, SMALL(IF(Crowdfunding!F:F="failed", ROW(Crowdfunding!F:F)-MIN(ROW(Crowdfunding!F:F))+1), ROW(165:165))), "")</f>
        <v>1</v>
      </c>
    </row>
    <row r="167" spans="1:4" ht="21" x14ac:dyDescent="0.25">
      <c r="A167" s="16" t="s">
        <v>2107</v>
      </c>
      <c r="B167" s="15" cm="1">
        <f t="array" ref="B167">IF(A167&lt;&gt;"", INDEX(Crowdfunding!G:G, SMALL(IF(Crowdfunding!F:F="successful", ROW(Crowdfunding!F:F)-MIN(ROW(Crowdfunding!F:F))+1), ROW(166:166))), "")</f>
        <v>87</v>
      </c>
      <c r="C167" s="17" t="str" cm="1">
        <f t="array" ref="C167">IFERROR(INDEX(Crowdfunding!F:F, SMALL(IF(Crowdfunding!F:F="failed", ROW(Crowdfunding!F:F)-MIN(ROW(Crowdfunding!F:F))+1), ROW(166:166))), "")</f>
        <v>failed</v>
      </c>
      <c r="D167" s="15" cm="1">
        <f t="array" ref="D167">IF(C167&lt;&gt;"", INDEX(Crowdfunding!G:G, SMALL(IF(Crowdfunding!F:F="failed", ROW(Crowdfunding!F:F)-MIN(ROW(Crowdfunding!F:F))+1), ROW(166:166))), "")</f>
        <v>31</v>
      </c>
    </row>
    <row r="168" spans="1:4" ht="21" x14ac:dyDescent="0.25">
      <c r="A168" s="16" t="s">
        <v>2107</v>
      </c>
      <c r="B168" s="15" cm="1">
        <f t="array" ref="B168">IF(A168&lt;&gt;"", INDEX(Crowdfunding!G:G, SMALL(IF(Crowdfunding!F:F="successful", ROW(Crowdfunding!F:F)-MIN(ROW(Crowdfunding!F:F))+1), ROW(167:167))), "")</f>
        <v>1894</v>
      </c>
      <c r="C168" s="17" t="str" cm="1">
        <f t="array" ref="C168">IFERROR(INDEX(Crowdfunding!F:F, SMALL(IF(Crowdfunding!F:F="failed", ROW(Crowdfunding!F:F)-MIN(ROW(Crowdfunding!F:F))+1), ROW(167:167))), "")</f>
        <v>failed</v>
      </c>
      <c r="D168" s="15" cm="1">
        <f t="array" ref="D168">IF(C168&lt;&gt;"", INDEX(Crowdfunding!G:G, SMALL(IF(Crowdfunding!F:F="failed", ROW(Crowdfunding!F:F)-MIN(ROW(Crowdfunding!F:F))+1), ROW(167:167))), "")</f>
        <v>1181</v>
      </c>
    </row>
    <row r="169" spans="1:4" ht="21" x14ac:dyDescent="0.25">
      <c r="A169" s="16" t="s">
        <v>2107</v>
      </c>
      <c r="B169" s="15" cm="1">
        <f t="array" ref="B169">IF(A169&lt;&gt;"", INDEX(Crowdfunding!G:G, SMALL(IF(Crowdfunding!F:F="successful", ROW(Crowdfunding!F:F)-MIN(ROW(Crowdfunding!F:F))+1), ROW(168:168))), "")</f>
        <v>282</v>
      </c>
      <c r="C169" s="17" t="str" cm="1">
        <f t="array" ref="C169">IFERROR(INDEX(Crowdfunding!F:F, SMALL(IF(Crowdfunding!F:F="failed", ROW(Crowdfunding!F:F)-MIN(ROW(Crowdfunding!F:F))+1), ROW(168:168))), "")</f>
        <v>failed</v>
      </c>
      <c r="D169" s="15" cm="1">
        <f t="array" ref="D169">IF(C169&lt;&gt;"", INDEX(Crowdfunding!G:G, SMALL(IF(Crowdfunding!F:F="failed", ROW(Crowdfunding!F:F)-MIN(ROW(Crowdfunding!F:F))+1), ROW(168:168))), "")</f>
        <v>39</v>
      </c>
    </row>
    <row r="170" spans="1:4" ht="21" x14ac:dyDescent="0.25">
      <c r="A170" s="16" t="s">
        <v>2107</v>
      </c>
      <c r="B170" s="15" cm="1">
        <f t="array" ref="B170">IF(A170&lt;&gt;"", INDEX(Crowdfunding!G:G, SMALL(IF(Crowdfunding!F:F="successful", ROW(Crowdfunding!F:F)-MIN(ROW(Crowdfunding!F:F))+1), ROW(169:169))), "")</f>
        <v>116</v>
      </c>
      <c r="C170" s="17" t="str" cm="1">
        <f t="array" ref="C170">IFERROR(INDEX(Crowdfunding!F:F, SMALL(IF(Crowdfunding!F:F="failed", ROW(Crowdfunding!F:F)-MIN(ROW(Crowdfunding!F:F))+1), ROW(169:169))), "")</f>
        <v>failed</v>
      </c>
      <c r="D170" s="15" cm="1">
        <f t="array" ref="D170">IF(C170&lt;&gt;"", INDEX(Crowdfunding!G:G, SMALL(IF(Crowdfunding!F:F="failed", ROW(Crowdfunding!F:F)-MIN(ROW(Crowdfunding!F:F))+1), ROW(169:169))), "")</f>
        <v>46</v>
      </c>
    </row>
    <row r="171" spans="1:4" ht="21" x14ac:dyDescent="0.25">
      <c r="A171" s="16" t="s">
        <v>2107</v>
      </c>
      <c r="B171" s="15" cm="1">
        <f t="array" ref="B171">IF(A171&lt;&gt;"", INDEX(Crowdfunding!G:G, SMALL(IF(Crowdfunding!F:F="successful", ROW(Crowdfunding!F:F)-MIN(ROW(Crowdfunding!F:F))+1), ROW(170:170))), "")</f>
        <v>83</v>
      </c>
      <c r="C171" s="17" t="str" cm="1">
        <f t="array" ref="C171">IFERROR(INDEX(Crowdfunding!F:F, SMALL(IF(Crowdfunding!F:F="failed", ROW(Crowdfunding!F:F)-MIN(ROW(Crowdfunding!F:F))+1), ROW(170:170))), "")</f>
        <v>failed</v>
      </c>
      <c r="D171" s="15" cm="1">
        <f t="array" ref="D171">IF(C171&lt;&gt;"", INDEX(Crowdfunding!G:G, SMALL(IF(Crowdfunding!F:F="failed", ROW(Crowdfunding!F:F)-MIN(ROW(Crowdfunding!F:F))+1), ROW(170:170))), "")</f>
        <v>105</v>
      </c>
    </row>
    <row r="172" spans="1:4" ht="21" x14ac:dyDescent="0.25">
      <c r="A172" s="16" t="s">
        <v>2107</v>
      </c>
      <c r="B172" s="15" cm="1">
        <f t="array" ref="B172">IF(A172&lt;&gt;"", INDEX(Crowdfunding!G:G, SMALL(IF(Crowdfunding!F:F="successful", ROW(Crowdfunding!F:F)-MIN(ROW(Crowdfunding!F:F))+1), ROW(171:171))), "")</f>
        <v>91</v>
      </c>
      <c r="C172" s="17" t="str" cm="1">
        <f t="array" ref="C172">IFERROR(INDEX(Crowdfunding!F:F, SMALL(IF(Crowdfunding!F:F="failed", ROW(Crowdfunding!F:F)-MIN(ROW(Crowdfunding!F:F))+1), ROW(171:171))), "")</f>
        <v>failed</v>
      </c>
      <c r="D172" s="15" cm="1">
        <f t="array" ref="D172">IF(C172&lt;&gt;"", INDEX(Crowdfunding!G:G, SMALL(IF(Crowdfunding!F:F="failed", ROW(Crowdfunding!F:F)-MIN(ROW(Crowdfunding!F:F))+1), ROW(171:171))), "")</f>
        <v>535</v>
      </c>
    </row>
    <row r="173" spans="1:4" ht="21" x14ac:dyDescent="0.25">
      <c r="A173" s="16" t="s">
        <v>2107</v>
      </c>
      <c r="B173" s="15" cm="1">
        <f t="array" ref="B173">IF(A173&lt;&gt;"", INDEX(Crowdfunding!G:G, SMALL(IF(Crowdfunding!F:F="successful", ROW(Crowdfunding!F:F)-MIN(ROW(Crowdfunding!F:F))+1), ROW(172:172))), "")</f>
        <v>546</v>
      </c>
      <c r="C173" s="17" t="str" cm="1">
        <f t="array" ref="C173">IFERROR(INDEX(Crowdfunding!F:F, SMALL(IF(Crowdfunding!F:F="failed", ROW(Crowdfunding!F:F)-MIN(ROW(Crowdfunding!F:F))+1), ROW(172:172))), "")</f>
        <v>failed</v>
      </c>
      <c r="D173" s="15" cm="1">
        <f t="array" ref="D173">IF(C173&lt;&gt;"", INDEX(Crowdfunding!G:G, SMALL(IF(Crowdfunding!F:F="failed", ROW(Crowdfunding!F:F)-MIN(ROW(Crowdfunding!F:F))+1), ROW(172:172))), "")</f>
        <v>16</v>
      </c>
    </row>
    <row r="174" spans="1:4" ht="21" x14ac:dyDescent="0.25">
      <c r="A174" s="16" t="s">
        <v>2107</v>
      </c>
      <c r="B174" s="15" cm="1">
        <f t="array" ref="B174">IF(A174&lt;&gt;"", INDEX(Crowdfunding!G:G, SMALL(IF(Crowdfunding!F:F="successful", ROW(Crowdfunding!F:F)-MIN(ROW(Crowdfunding!F:F))+1), ROW(173:173))), "")</f>
        <v>393</v>
      </c>
      <c r="C174" s="17" t="str" cm="1">
        <f t="array" ref="C174">IFERROR(INDEX(Crowdfunding!F:F, SMALL(IF(Crowdfunding!F:F="failed", ROW(Crowdfunding!F:F)-MIN(ROW(Crowdfunding!F:F))+1), ROW(173:173))), "")</f>
        <v>failed</v>
      </c>
      <c r="D174" s="15" cm="1">
        <f t="array" ref="D174">IF(C174&lt;&gt;"", INDEX(Crowdfunding!G:G, SMALL(IF(Crowdfunding!F:F="failed", ROW(Crowdfunding!F:F)-MIN(ROW(Crowdfunding!F:F))+1), ROW(173:173))), "")</f>
        <v>575</v>
      </c>
    </row>
    <row r="175" spans="1:4" ht="21" x14ac:dyDescent="0.25">
      <c r="A175" s="16" t="s">
        <v>2107</v>
      </c>
      <c r="B175" s="15" cm="1">
        <f t="array" ref="B175">IF(A175&lt;&gt;"", INDEX(Crowdfunding!G:G, SMALL(IF(Crowdfunding!F:F="successful", ROW(Crowdfunding!F:F)-MIN(ROW(Crowdfunding!F:F))+1), ROW(174:174))), "")</f>
        <v>133</v>
      </c>
      <c r="C175" s="17" t="str" cm="1">
        <f t="array" ref="C175">IFERROR(INDEX(Crowdfunding!F:F, SMALL(IF(Crowdfunding!F:F="failed", ROW(Crowdfunding!F:F)-MIN(ROW(Crowdfunding!F:F))+1), ROW(174:174))), "")</f>
        <v>failed</v>
      </c>
      <c r="D175" s="15" cm="1">
        <f t="array" ref="D175">IF(C175&lt;&gt;"", INDEX(Crowdfunding!G:G, SMALL(IF(Crowdfunding!F:F="failed", ROW(Crowdfunding!F:F)-MIN(ROW(Crowdfunding!F:F))+1), ROW(174:174))), "")</f>
        <v>1120</v>
      </c>
    </row>
    <row r="176" spans="1:4" ht="21" x14ac:dyDescent="0.25">
      <c r="A176" s="16" t="s">
        <v>2107</v>
      </c>
      <c r="B176" s="15" cm="1">
        <f t="array" ref="B176">IF(A176&lt;&gt;"", INDEX(Crowdfunding!G:G, SMALL(IF(Crowdfunding!F:F="successful", ROW(Crowdfunding!F:F)-MIN(ROW(Crowdfunding!F:F))+1), ROW(175:175))), "")</f>
        <v>254</v>
      </c>
      <c r="C176" s="17" t="str" cm="1">
        <f t="array" ref="C176">IFERROR(INDEX(Crowdfunding!F:F, SMALL(IF(Crowdfunding!F:F="failed", ROW(Crowdfunding!F:F)-MIN(ROW(Crowdfunding!F:F))+1), ROW(175:175))), "")</f>
        <v>failed</v>
      </c>
      <c r="D176" s="15" cm="1">
        <f t="array" ref="D176">IF(C176&lt;&gt;"", INDEX(Crowdfunding!G:G, SMALL(IF(Crowdfunding!F:F="failed", ROW(Crowdfunding!F:F)-MIN(ROW(Crowdfunding!F:F))+1), ROW(175:175))), "")</f>
        <v>113</v>
      </c>
    </row>
    <row r="177" spans="1:4" ht="21" x14ac:dyDescent="0.25">
      <c r="A177" s="16" t="s">
        <v>2107</v>
      </c>
      <c r="B177" s="15" cm="1">
        <f t="array" ref="B177">IF(A177&lt;&gt;"", INDEX(Crowdfunding!G:G, SMALL(IF(Crowdfunding!F:F="successful", ROW(Crowdfunding!F:F)-MIN(ROW(Crowdfunding!F:F))+1), ROW(176:176))), "")</f>
        <v>176</v>
      </c>
      <c r="C177" s="17" t="str" cm="1">
        <f t="array" ref="C177">IFERROR(INDEX(Crowdfunding!F:F, SMALL(IF(Crowdfunding!F:F="failed", ROW(Crowdfunding!F:F)-MIN(ROW(Crowdfunding!F:F))+1), ROW(176:176))), "")</f>
        <v>failed</v>
      </c>
      <c r="D177" s="15" cm="1">
        <f t="array" ref="D177">IF(C177&lt;&gt;"", INDEX(Crowdfunding!G:G, SMALL(IF(Crowdfunding!F:F="failed", ROW(Crowdfunding!F:F)-MIN(ROW(Crowdfunding!F:F))+1), ROW(176:176))), "")</f>
        <v>1538</v>
      </c>
    </row>
    <row r="178" spans="1:4" ht="21" x14ac:dyDescent="0.25">
      <c r="A178" s="16" t="s">
        <v>2107</v>
      </c>
      <c r="B178" s="15" cm="1">
        <f t="array" ref="B178">IF(A178&lt;&gt;"", INDEX(Crowdfunding!G:G, SMALL(IF(Crowdfunding!F:F="successful", ROW(Crowdfunding!F:F)-MIN(ROW(Crowdfunding!F:F))+1), ROW(177:177))), "")</f>
        <v>337</v>
      </c>
      <c r="C178" s="17" t="str" cm="1">
        <f t="array" ref="C178">IFERROR(INDEX(Crowdfunding!F:F, SMALL(IF(Crowdfunding!F:F="failed", ROW(Crowdfunding!F:F)-MIN(ROW(Crowdfunding!F:F))+1), ROW(177:177))), "")</f>
        <v>failed</v>
      </c>
      <c r="D178" s="15" cm="1">
        <f t="array" ref="D178">IF(C178&lt;&gt;"", INDEX(Crowdfunding!G:G, SMALL(IF(Crowdfunding!F:F="failed", ROW(Crowdfunding!F:F)-MIN(ROW(Crowdfunding!F:F))+1), ROW(177:177))), "")</f>
        <v>9</v>
      </c>
    </row>
    <row r="179" spans="1:4" ht="21" x14ac:dyDescent="0.25">
      <c r="A179" s="16" t="s">
        <v>2107</v>
      </c>
      <c r="B179" s="15" cm="1">
        <f t="array" ref="B179">IF(A179&lt;&gt;"", INDEX(Crowdfunding!G:G, SMALL(IF(Crowdfunding!F:F="successful", ROW(Crowdfunding!F:F)-MIN(ROW(Crowdfunding!F:F))+1), ROW(178:178))), "")</f>
        <v>107</v>
      </c>
      <c r="C179" s="17" t="str" cm="1">
        <f t="array" ref="C179">IFERROR(INDEX(Crowdfunding!F:F, SMALL(IF(Crowdfunding!F:F="failed", ROW(Crowdfunding!F:F)-MIN(ROW(Crowdfunding!F:F))+1), ROW(178:178))), "")</f>
        <v>failed</v>
      </c>
      <c r="D179" s="15" cm="1">
        <f t="array" ref="D179">IF(C179&lt;&gt;"", INDEX(Crowdfunding!G:G, SMALL(IF(Crowdfunding!F:F="failed", ROW(Crowdfunding!F:F)-MIN(ROW(Crowdfunding!F:F))+1), ROW(178:178))), "")</f>
        <v>554</v>
      </c>
    </row>
    <row r="180" spans="1:4" ht="21" x14ac:dyDescent="0.25">
      <c r="A180" s="16" t="s">
        <v>2107</v>
      </c>
      <c r="B180" s="15" cm="1">
        <f t="array" ref="B180">IF(A180&lt;&gt;"", INDEX(Crowdfunding!G:G, SMALL(IF(Crowdfunding!F:F="successful", ROW(Crowdfunding!F:F)-MIN(ROW(Crowdfunding!F:F))+1), ROW(179:179))), "")</f>
        <v>183</v>
      </c>
      <c r="C180" s="17" t="str" cm="1">
        <f t="array" ref="C180">IFERROR(INDEX(Crowdfunding!F:F, SMALL(IF(Crowdfunding!F:F="failed", ROW(Crowdfunding!F:F)-MIN(ROW(Crowdfunding!F:F))+1), ROW(179:179))), "")</f>
        <v>failed</v>
      </c>
      <c r="D180" s="15" cm="1">
        <f t="array" ref="D180">IF(C180&lt;&gt;"", INDEX(Crowdfunding!G:G, SMALL(IF(Crowdfunding!F:F="failed", ROW(Crowdfunding!F:F)-MIN(ROW(Crowdfunding!F:F))+1), ROW(179:179))), "")</f>
        <v>648</v>
      </c>
    </row>
    <row r="181" spans="1:4" ht="21" x14ac:dyDescent="0.25">
      <c r="A181" s="16" t="s">
        <v>2107</v>
      </c>
      <c r="B181" s="15" cm="1">
        <f t="array" ref="B181">IF(A181&lt;&gt;"", INDEX(Crowdfunding!G:G, SMALL(IF(Crowdfunding!F:F="successful", ROW(Crowdfunding!F:F)-MIN(ROW(Crowdfunding!F:F))+1), ROW(180:180))), "")</f>
        <v>72</v>
      </c>
      <c r="C181" s="17" t="str" cm="1">
        <f t="array" ref="C181">IFERROR(INDEX(Crowdfunding!F:F, SMALL(IF(Crowdfunding!F:F="failed", ROW(Crowdfunding!F:F)-MIN(ROW(Crowdfunding!F:F))+1), ROW(180:180))), "")</f>
        <v>failed</v>
      </c>
      <c r="D181" s="15" cm="1">
        <f t="array" ref="D181">IF(C181&lt;&gt;"", INDEX(Crowdfunding!G:G, SMALL(IF(Crowdfunding!F:F="failed", ROW(Crowdfunding!F:F)-MIN(ROW(Crowdfunding!F:F))+1), ROW(180:180))), "")</f>
        <v>21</v>
      </c>
    </row>
    <row r="182" spans="1:4" ht="21" x14ac:dyDescent="0.25">
      <c r="A182" s="16" t="s">
        <v>2107</v>
      </c>
      <c r="B182" s="15" cm="1">
        <f t="array" ref="B182">IF(A182&lt;&gt;"", INDEX(Crowdfunding!G:G, SMALL(IF(Crowdfunding!F:F="successful", ROW(Crowdfunding!F:F)-MIN(ROW(Crowdfunding!F:F))+1), ROW(181:181))), "")</f>
        <v>295</v>
      </c>
      <c r="C182" s="17" t="str" cm="1">
        <f t="array" ref="C182">IFERROR(INDEX(Crowdfunding!F:F, SMALL(IF(Crowdfunding!F:F="failed", ROW(Crowdfunding!F:F)-MIN(ROW(Crowdfunding!F:F))+1), ROW(181:181))), "")</f>
        <v>failed</v>
      </c>
      <c r="D182" s="15" cm="1">
        <f t="array" ref="D182">IF(C182&lt;&gt;"", INDEX(Crowdfunding!G:G, SMALL(IF(Crowdfunding!F:F="failed", ROW(Crowdfunding!F:F)-MIN(ROW(Crowdfunding!F:F))+1), ROW(181:181))), "")</f>
        <v>54</v>
      </c>
    </row>
    <row r="183" spans="1:4" ht="21" x14ac:dyDescent="0.25">
      <c r="A183" s="16" t="s">
        <v>2107</v>
      </c>
      <c r="B183" s="15" cm="1">
        <f t="array" ref="B183">IF(A183&lt;&gt;"", INDEX(Crowdfunding!G:G, SMALL(IF(Crowdfunding!F:F="successful", ROW(Crowdfunding!F:F)-MIN(ROW(Crowdfunding!F:F))+1), ROW(182:182))), "")</f>
        <v>142</v>
      </c>
      <c r="C183" s="17" t="str" cm="1">
        <f t="array" ref="C183">IFERROR(INDEX(Crowdfunding!F:F, SMALL(IF(Crowdfunding!F:F="failed", ROW(Crowdfunding!F:F)-MIN(ROW(Crowdfunding!F:F))+1), ROW(182:182))), "")</f>
        <v>failed</v>
      </c>
      <c r="D183" s="15" cm="1">
        <f t="array" ref="D183">IF(C183&lt;&gt;"", INDEX(Crowdfunding!G:G, SMALL(IF(Crowdfunding!F:F="failed", ROW(Crowdfunding!F:F)-MIN(ROW(Crowdfunding!F:F))+1), ROW(182:182))), "")</f>
        <v>120</v>
      </c>
    </row>
    <row r="184" spans="1:4" ht="21" x14ac:dyDescent="0.25">
      <c r="A184" s="16" t="s">
        <v>2107</v>
      </c>
      <c r="B184" s="15" cm="1">
        <f t="array" ref="B184">IF(A184&lt;&gt;"", INDEX(Crowdfunding!G:G, SMALL(IF(Crowdfunding!F:F="successful", ROW(Crowdfunding!F:F)-MIN(ROW(Crowdfunding!F:F))+1), ROW(183:183))), "")</f>
        <v>85</v>
      </c>
      <c r="C184" s="17" t="str" cm="1">
        <f t="array" ref="C184">IFERROR(INDEX(Crowdfunding!F:F, SMALL(IF(Crowdfunding!F:F="failed", ROW(Crowdfunding!F:F)-MIN(ROW(Crowdfunding!F:F))+1), ROW(183:183))), "")</f>
        <v>failed</v>
      </c>
      <c r="D184" s="15" cm="1">
        <f t="array" ref="D184">IF(C184&lt;&gt;"", INDEX(Crowdfunding!G:G, SMALL(IF(Crowdfunding!F:F="failed", ROW(Crowdfunding!F:F)-MIN(ROW(Crowdfunding!F:F))+1), ROW(183:183))), "")</f>
        <v>579</v>
      </c>
    </row>
    <row r="185" spans="1:4" ht="21" x14ac:dyDescent="0.25">
      <c r="A185" s="16" t="s">
        <v>2107</v>
      </c>
      <c r="B185" s="15" cm="1">
        <f t="array" ref="B185">IF(A185&lt;&gt;"", INDEX(Crowdfunding!G:G, SMALL(IF(Crowdfunding!F:F="successful", ROW(Crowdfunding!F:F)-MIN(ROW(Crowdfunding!F:F))+1), ROW(184:184))), "")</f>
        <v>659</v>
      </c>
      <c r="C185" s="17" t="str" cm="1">
        <f t="array" ref="C185">IFERROR(INDEX(Crowdfunding!F:F, SMALL(IF(Crowdfunding!F:F="failed", ROW(Crowdfunding!F:F)-MIN(ROW(Crowdfunding!F:F))+1), ROW(184:184))), "")</f>
        <v>failed</v>
      </c>
      <c r="D185" s="15" cm="1">
        <f t="array" ref="D185">IF(C185&lt;&gt;"", INDEX(Crowdfunding!G:G, SMALL(IF(Crowdfunding!F:F="failed", ROW(Crowdfunding!F:F)-MIN(ROW(Crowdfunding!F:F))+1), ROW(184:184))), "")</f>
        <v>2072</v>
      </c>
    </row>
    <row r="186" spans="1:4" ht="21" x14ac:dyDescent="0.25">
      <c r="A186" s="16" t="s">
        <v>2107</v>
      </c>
      <c r="B186" s="15" cm="1">
        <f t="array" ref="B186">IF(A186&lt;&gt;"", INDEX(Crowdfunding!G:G, SMALL(IF(Crowdfunding!F:F="successful", ROW(Crowdfunding!F:F)-MIN(ROW(Crowdfunding!F:F))+1), ROW(185:185))), "")</f>
        <v>121</v>
      </c>
      <c r="C186" s="17" t="str" cm="1">
        <f t="array" ref="C186">IFERROR(INDEX(Crowdfunding!F:F, SMALL(IF(Crowdfunding!F:F="failed", ROW(Crowdfunding!F:F)-MIN(ROW(Crowdfunding!F:F))+1), ROW(185:185))), "")</f>
        <v>failed</v>
      </c>
      <c r="D186" s="15" cm="1">
        <f t="array" ref="D186">IF(C186&lt;&gt;"", INDEX(Crowdfunding!G:G, SMALL(IF(Crowdfunding!F:F="failed", ROW(Crowdfunding!F:F)-MIN(ROW(Crowdfunding!F:F))+1), ROW(185:185))), "")</f>
        <v>0</v>
      </c>
    </row>
    <row r="187" spans="1:4" ht="21" x14ac:dyDescent="0.25">
      <c r="A187" s="16" t="s">
        <v>2107</v>
      </c>
      <c r="B187" s="15" cm="1">
        <f t="array" ref="B187">IF(A187&lt;&gt;"", INDEX(Crowdfunding!G:G, SMALL(IF(Crowdfunding!F:F="successful", ROW(Crowdfunding!F:F)-MIN(ROW(Crowdfunding!F:F))+1), ROW(186:186))), "")</f>
        <v>3742</v>
      </c>
      <c r="C187" s="17" t="str" cm="1">
        <f t="array" ref="C187">IFERROR(INDEX(Crowdfunding!F:F, SMALL(IF(Crowdfunding!F:F="failed", ROW(Crowdfunding!F:F)-MIN(ROW(Crowdfunding!F:F))+1), ROW(186:186))), "")</f>
        <v>failed</v>
      </c>
      <c r="D187" s="15" cm="1">
        <f t="array" ref="D187">IF(C187&lt;&gt;"", INDEX(Crowdfunding!G:G, SMALL(IF(Crowdfunding!F:F="failed", ROW(Crowdfunding!F:F)-MIN(ROW(Crowdfunding!F:F))+1), ROW(186:186))), "")</f>
        <v>1796</v>
      </c>
    </row>
    <row r="188" spans="1:4" ht="21" x14ac:dyDescent="0.25">
      <c r="A188" s="16" t="s">
        <v>2107</v>
      </c>
      <c r="B188" s="15" cm="1">
        <f t="array" ref="B188">IF(A188&lt;&gt;"", INDEX(Crowdfunding!G:G, SMALL(IF(Crowdfunding!F:F="successful", ROW(Crowdfunding!F:F)-MIN(ROW(Crowdfunding!F:F))+1), ROW(187:187))), "")</f>
        <v>223</v>
      </c>
      <c r="C188" s="17" t="str" cm="1">
        <f t="array" ref="C188">IFERROR(INDEX(Crowdfunding!F:F, SMALL(IF(Crowdfunding!F:F="failed", ROW(Crowdfunding!F:F)-MIN(ROW(Crowdfunding!F:F))+1), ROW(187:187))), "")</f>
        <v>failed</v>
      </c>
      <c r="D188" s="15" cm="1">
        <f t="array" ref="D188">IF(C188&lt;&gt;"", INDEX(Crowdfunding!G:G, SMALL(IF(Crowdfunding!F:F="failed", ROW(Crowdfunding!F:F)-MIN(ROW(Crowdfunding!F:F))+1), ROW(187:187))), "")</f>
        <v>62</v>
      </c>
    </row>
    <row r="189" spans="1:4" ht="21" x14ac:dyDescent="0.25">
      <c r="A189" s="16" t="s">
        <v>2107</v>
      </c>
      <c r="B189" s="15" cm="1">
        <f t="array" ref="B189">IF(A189&lt;&gt;"", INDEX(Crowdfunding!G:G, SMALL(IF(Crowdfunding!F:F="successful", ROW(Crowdfunding!F:F)-MIN(ROW(Crowdfunding!F:F))+1), ROW(188:188))), "")</f>
        <v>133</v>
      </c>
      <c r="C189" s="17" t="str" cm="1">
        <f t="array" ref="C189">IFERROR(INDEX(Crowdfunding!F:F, SMALL(IF(Crowdfunding!F:F="failed", ROW(Crowdfunding!F:F)-MIN(ROW(Crowdfunding!F:F))+1), ROW(188:188))), "")</f>
        <v>failed</v>
      </c>
      <c r="D189" s="15" cm="1">
        <f t="array" ref="D189">IF(C189&lt;&gt;"", INDEX(Crowdfunding!G:G, SMALL(IF(Crowdfunding!F:F="failed", ROW(Crowdfunding!F:F)-MIN(ROW(Crowdfunding!F:F))+1), ROW(188:188))), "")</f>
        <v>347</v>
      </c>
    </row>
    <row r="190" spans="1:4" ht="21" x14ac:dyDescent="0.25">
      <c r="A190" s="16" t="s">
        <v>2107</v>
      </c>
      <c r="B190" s="15" cm="1">
        <f t="array" ref="B190">IF(A190&lt;&gt;"", INDEX(Crowdfunding!G:G, SMALL(IF(Crowdfunding!F:F="successful", ROW(Crowdfunding!F:F)-MIN(ROW(Crowdfunding!F:F))+1), ROW(189:189))), "")</f>
        <v>5168</v>
      </c>
      <c r="C190" s="17" t="str" cm="1">
        <f t="array" ref="C190">IFERROR(INDEX(Crowdfunding!F:F, SMALL(IF(Crowdfunding!F:F="failed", ROW(Crowdfunding!F:F)-MIN(ROW(Crowdfunding!F:F))+1), ROW(189:189))), "")</f>
        <v>failed</v>
      </c>
      <c r="D190" s="15" cm="1">
        <f t="array" ref="D190">IF(C190&lt;&gt;"", INDEX(Crowdfunding!G:G, SMALL(IF(Crowdfunding!F:F="failed", ROW(Crowdfunding!F:F)-MIN(ROW(Crowdfunding!F:F))+1), ROW(189:189))), "")</f>
        <v>19</v>
      </c>
    </row>
    <row r="191" spans="1:4" ht="21" x14ac:dyDescent="0.25">
      <c r="A191" s="16" t="s">
        <v>2107</v>
      </c>
      <c r="B191" s="15" cm="1">
        <f t="array" ref="B191">IF(A191&lt;&gt;"", INDEX(Crowdfunding!G:G, SMALL(IF(Crowdfunding!F:F="successful", ROW(Crowdfunding!F:F)-MIN(ROW(Crowdfunding!F:F))+1), ROW(190:190))), "")</f>
        <v>307</v>
      </c>
      <c r="C191" s="17" t="str" cm="1">
        <f t="array" ref="C191">IFERROR(INDEX(Crowdfunding!F:F, SMALL(IF(Crowdfunding!F:F="failed", ROW(Crowdfunding!F:F)-MIN(ROW(Crowdfunding!F:F))+1), ROW(190:190))), "")</f>
        <v>failed</v>
      </c>
      <c r="D191" s="15" cm="1">
        <f t="array" ref="D191">IF(C191&lt;&gt;"", INDEX(Crowdfunding!G:G, SMALL(IF(Crowdfunding!F:F="failed", ROW(Crowdfunding!F:F)-MIN(ROW(Crowdfunding!F:F))+1), ROW(190:190))), "")</f>
        <v>1258</v>
      </c>
    </row>
    <row r="192" spans="1:4" ht="21" x14ac:dyDescent="0.25">
      <c r="A192" s="16" t="s">
        <v>2107</v>
      </c>
      <c r="B192" s="15" cm="1">
        <f t="array" ref="B192">IF(A192&lt;&gt;"", INDEX(Crowdfunding!G:G, SMALL(IF(Crowdfunding!F:F="successful", ROW(Crowdfunding!F:F)-MIN(ROW(Crowdfunding!F:F))+1), ROW(191:191))), "")</f>
        <v>2441</v>
      </c>
      <c r="C192" s="17" t="str" cm="1">
        <f t="array" ref="C192">IFERROR(INDEX(Crowdfunding!F:F, SMALL(IF(Crowdfunding!F:F="failed", ROW(Crowdfunding!F:F)-MIN(ROW(Crowdfunding!F:F))+1), ROW(191:191))), "")</f>
        <v>failed</v>
      </c>
      <c r="D192" s="15" cm="1">
        <f t="array" ref="D192">IF(C192&lt;&gt;"", INDEX(Crowdfunding!G:G, SMALL(IF(Crowdfunding!F:F="failed", ROW(Crowdfunding!F:F)-MIN(ROW(Crowdfunding!F:F))+1), ROW(191:191))), "")</f>
        <v>362</v>
      </c>
    </row>
    <row r="193" spans="1:4" ht="21" x14ac:dyDescent="0.25">
      <c r="A193" s="16" t="s">
        <v>2107</v>
      </c>
      <c r="B193" s="15" cm="1">
        <f t="array" ref="B193">IF(A193&lt;&gt;"", INDEX(Crowdfunding!G:G, SMALL(IF(Crowdfunding!F:F="successful", ROW(Crowdfunding!F:F)-MIN(ROW(Crowdfunding!F:F))+1), ROW(192:192))), "")</f>
        <v>1385</v>
      </c>
      <c r="C193" s="17" t="str" cm="1">
        <f t="array" ref="C193">IFERROR(INDEX(Crowdfunding!F:F, SMALL(IF(Crowdfunding!F:F="failed", ROW(Crowdfunding!F:F)-MIN(ROW(Crowdfunding!F:F))+1), ROW(192:192))), "")</f>
        <v>failed</v>
      </c>
      <c r="D193" s="15" cm="1">
        <f t="array" ref="D193">IF(C193&lt;&gt;"", INDEX(Crowdfunding!G:G, SMALL(IF(Crowdfunding!F:F="failed", ROW(Crowdfunding!F:F)-MIN(ROW(Crowdfunding!F:F))+1), ROW(192:192))), "")</f>
        <v>133</v>
      </c>
    </row>
    <row r="194" spans="1:4" ht="21" x14ac:dyDescent="0.25">
      <c r="A194" s="16" t="s">
        <v>2107</v>
      </c>
      <c r="B194" s="15" cm="1">
        <f t="array" ref="B194">IF(A194&lt;&gt;"", INDEX(Crowdfunding!G:G, SMALL(IF(Crowdfunding!F:F="successful", ROW(Crowdfunding!F:F)-MIN(ROW(Crowdfunding!F:F))+1), ROW(193:193))), "")</f>
        <v>190</v>
      </c>
      <c r="C194" s="17" t="str" cm="1">
        <f t="array" ref="C194">IFERROR(INDEX(Crowdfunding!F:F, SMALL(IF(Crowdfunding!F:F="failed", ROW(Crowdfunding!F:F)-MIN(ROW(Crowdfunding!F:F))+1), ROW(193:193))), "")</f>
        <v>failed</v>
      </c>
      <c r="D194" s="15" cm="1">
        <f t="array" ref="D194">IF(C194&lt;&gt;"", INDEX(Crowdfunding!G:G, SMALL(IF(Crowdfunding!F:F="failed", ROW(Crowdfunding!F:F)-MIN(ROW(Crowdfunding!F:F))+1), ROW(193:193))), "")</f>
        <v>846</v>
      </c>
    </row>
    <row r="195" spans="1:4" ht="21" x14ac:dyDescent="0.25">
      <c r="A195" s="16" t="s">
        <v>2107</v>
      </c>
      <c r="B195" s="15" cm="1">
        <f t="array" ref="B195">IF(A195&lt;&gt;"", INDEX(Crowdfunding!G:G, SMALL(IF(Crowdfunding!F:F="successful", ROW(Crowdfunding!F:F)-MIN(ROW(Crowdfunding!F:F))+1), ROW(194:194))), "")</f>
        <v>470</v>
      </c>
      <c r="C195" s="17" t="str" cm="1">
        <f t="array" ref="C195">IFERROR(INDEX(Crowdfunding!F:F, SMALL(IF(Crowdfunding!F:F="failed", ROW(Crowdfunding!F:F)-MIN(ROW(Crowdfunding!F:F))+1), ROW(194:194))), "")</f>
        <v>failed</v>
      </c>
      <c r="D195" s="15" cm="1">
        <f t="array" ref="D195">IF(C195&lt;&gt;"", INDEX(Crowdfunding!G:G, SMALL(IF(Crowdfunding!F:F="failed", ROW(Crowdfunding!F:F)-MIN(ROW(Crowdfunding!F:F))+1), ROW(194:194))), "")</f>
        <v>10</v>
      </c>
    </row>
    <row r="196" spans="1:4" ht="21" x14ac:dyDescent="0.25">
      <c r="A196" s="16" t="s">
        <v>2107</v>
      </c>
      <c r="B196" s="15" cm="1">
        <f t="array" ref="B196">IF(A196&lt;&gt;"", INDEX(Crowdfunding!G:G, SMALL(IF(Crowdfunding!F:F="successful", ROW(Crowdfunding!F:F)-MIN(ROW(Crowdfunding!F:F))+1), ROW(195:195))), "")</f>
        <v>253</v>
      </c>
      <c r="C196" s="17" t="str" cm="1">
        <f t="array" ref="C196">IFERROR(INDEX(Crowdfunding!F:F, SMALL(IF(Crowdfunding!F:F="failed", ROW(Crowdfunding!F:F)-MIN(ROW(Crowdfunding!F:F))+1), ROW(195:195))), "")</f>
        <v>failed</v>
      </c>
      <c r="D196" s="15" cm="1">
        <f t="array" ref="D196">IF(C196&lt;&gt;"", INDEX(Crowdfunding!G:G, SMALL(IF(Crowdfunding!F:F="failed", ROW(Crowdfunding!F:F)-MIN(ROW(Crowdfunding!F:F))+1), ROW(195:195))), "")</f>
        <v>191</v>
      </c>
    </row>
    <row r="197" spans="1:4" ht="21" x14ac:dyDescent="0.25">
      <c r="A197" s="16" t="s">
        <v>2107</v>
      </c>
      <c r="B197" s="15" cm="1">
        <f t="array" ref="B197">IF(A197&lt;&gt;"", INDEX(Crowdfunding!G:G, SMALL(IF(Crowdfunding!F:F="successful", ROW(Crowdfunding!F:F)-MIN(ROW(Crowdfunding!F:F))+1), ROW(196:196))), "")</f>
        <v>1113</v>
      </c>
      <c r="C197" s="17" t="str" cm="1">
        <f t="array" ref="C197">IFERROR(INDEX(Crowdfunding!F:F, SMALL(IF(Crowdfunding!F:F="failed", ROW(Crowdfunding!F:F)-MIN(ROW(Crowdfunding!F:F))+1), ROW(196:196))), "")</f>
        <v>failed</v>
      </c>
      <c r="D197" s="15" cm="1">
        <f t="array" ref="D197">IF(C197&lt;&gt;"", INDEX(Crowdfunding!G:G, SMALL(IF(Crowdfunding!F:F="failed", ROW(Crowdfunding!F:F)-MIN(ROW(Crowdfunding!F:F))+1), ROW(196:196))), "")</f>
        <v>1979</v>
      </c>
    </row>
    <row r="198" spans="1:4" ht="21" x14ac:dyDescent="0.25">
      <c r="A198" s="16" t="s">
        <v>2107</v>
      </c>
      <c r="B198" s="15" cm="1">
        <f t="array" ref="B198">IF(A198&lt;&gt;"", INDEX(Crowdfunding!G:G, SMALL(IF(Crowdfunding!F:F="successful", ROW(Crowdfunding!F:F)-MIN(ROW(Crowdfunding!F:F))+1), ROW(197:197))), "")</f>
        <v>2283</v>
      </c>
      <c r="C198" s="17" t="str" cm="1">
        <f t="array" ref="C198">IFERROR(INDEX(Crowdfunding!F:F, SMALL(IF(Crowdfunding!F:F="failed", ROW(Crowdfunding!F:F)-MIN(ROW(Crowdfunding!F:F))+1), ROW(197:197))), "")</f>
        <v>failed</v>
      </c>
      <c r="D198" s="15" cm="1">
        <f t="array" ref="D198">IF(C198&lt;&gt;"", INDEX(Crowdfunding!G:G, SMALL(IF(Crowdfunding!F:F="failed", ROW(Crowdfunding!F:F)-MIN(ROW(Crowdfunding!F:F))+1), ROW(197:197))), "")</f>
        <v>63</v>
      </c>
    </row>
    <row r="199" spans="1:4" ht="21" x14ac:dyDescent="0.25">
      <c r="A199" s="16" t="s">
        <v>2107</v>
      </c>
      <c r="B199" s="15" cm="1">
        <f t="array" ref="B199">IF(A199&lt;&gt;"", INDEX(Crowdfunding!G:G, SMALL(IF(Crowdfunding!F:F="successful", ROW(Crowdfunding!F:F)-MIN(ROW(Crowdfunding!F:F))+1), ROW(198:198))), "")</f>
        <v>1095</v>
      </c>
      <c r="C199" s="17" t="str" cm="1">
        <f t="array" ref="C199">IFERROR(INDEX(Crowdfunding!F:F, SMALL(IF(Crowdfunding!F:F="failed", ROW(Crowdfunding!F:F)-MIN(ROW(Crowdfunding!F:F))+1), ROW(198:198))), "")</f>
        <v>failed</v>
      </c>
      <c r="D199" s="15" cm="1">
        <f t="array" ref="D199">IF(C199&lt;&gt;"", INDEX(Crowdfunding!G:G, SMALL(IF(Crowdfunding!F:F="failed", ROW(Crowdfunding!F:F)-MIN(ROW(Crowdfunding!F:F))+1), ROW(198:198))), "")</f>
        <v>6080</v>
      </c>
    </row>
    <row r="200" spans="1:4" ht="21" x14ac:dyDescent="0.25">
      <c r="A200" s="16" t="s">
        <v>2107</v>
      </c>
      <c r="B200" s="15" cm="1">
        <f t="array" ref="B200">IF(A200&lt;&gt;"", INDEX(Crowdfunding!G:G, SMALL(IF(Crowdfunding!F:F="successful", ROW(Crowdfunding!F:F)-MIN(ROW(Crowdfunding!F:F))+1), ROW(199:199))), "")</f>
        <v>1690</v>
      </c>
      <c r="C200" s="17" t="str" cm="1">
        <f t="array" ref="C200">IFERROR(INDEX(Crowdfunding!F:F, SMALL(IF(Crowdfunding!F:F="failed", ROW(Crowdfunding!F:F)-MIN(ROW(Crowdfunding!F:F))+1), ROW(199:199))), "")</f>
        <v>failed</v>
      </c>
      <c r="D200" s="15" cm="1">
        <f t="array" ref="D200">IF(C200&lt;&gt;"", INDEX(Crowdfunding!G:G, SMALL(IF(Crowdfunding!F:F="failed", ROW(Crowdfunding!F:F)-MIN(ROW(Crowdfunding!F:F))+1), ROW(199:199))), "")</f>
        <v>80</v>
      </c>
    </row>
    <row r="201" spans="1:4" ht="21" x14ac:dyDescent="0.25">
      <c r="A201" s="16" t="s">
        <v>2107</v>
      </c>
      <c r="B201" s="15" cm="1">
        <f t="array" ref="B201">IF(A201&lt;&gt;"", INDEX(Crowdfunding!G:G, SMALL(IF(Crowdfunding!F:F="successful", ROW(Crowdfunding!F:F)-MIN(ROW(Crowdfunding!F:F))+1), ROW(200:200))), "")</f>
        <v>191</v>
      </c>
      <c r="C201" s="17" t="str" cm="1">
        <f t="array" ref="C201">IFERROR(INDEX(Crowdfunding!F:F, SMALL(IF(Crowdfunding!F:F="failed", ROW(Crowdfunding!F:F)-MIN(ROW(Crowdfunding!F:F))+1), ROW(200:200))), "")</f>
        <v>failed</v>
      </c>
      <c r="D201" s="15" cm="1">
        <f t="array" ref="D201">IF(C201&lt;&gt;"", INDEX(Crowdfunding!G:G, SMALL(IF(Crowdfunding!F:F="failed", ROW(Crowdfunding!F:F)-MIN(ROW(Crowdfunding!F:F))+1), ROW(200:200))), "")</f>
        <v>9</v>
      </c>
    </row>
    <row r="202" spans="1:4" ht="21" x14ac:dyDescent="0.25">
      <c r="A202" s="16" t="s">
        <v>2107</v>
      </c>
      <c r="B202" s="15" cm="1">
        <f t="array" ref="B202">IF(A202&lt;&gt;"", INDEX(Crowdfunding!G:G, SMALL(IF(Crowdfunding!F:F="successful", ROW(Crowdfunding!F:F)-MIN(ROW(Crowdfunding!F:F))+1), ROW(201:201))), "")</f>
        <v>2013</v>
      </c>
      <c r="C202" s="17" t="str" cm="1">
        <f t="array" ref="C202">IFERROR(INDEX(Crowdfunding!F:F, SMALL(IF(Crowdfunding!F:F="failed", ROW(Crowdfunding!F:F)-MIN(ROW(Crowdfunding!F:F))+1), ROW(201:201))), "")</f>
        <v>failed</v>
      </c>
      <c r="D202" s="15" cm="1">
        <f t="array" ref="D202">IF(C202&lt;&gt;"", INDEX(Crowdfunding!G:G, SMALL(IF(Crowdfunding!F:F="failed", ROW(Crowdfunding!F:F)-MIN(ROW(Crowdfunding!F:F))+1), ROW(201:201))), "")</f>
        <v>1784</v>
      </c>
    </row>
    <row r="203" spans="1:4" ht="21" x14ac:dyDescent="0.25">
      <c r="A203" s="16" t="s">
        <v>2107</v>
      </c>
      <c r="B203" s="15" cm="1">
        <f t="array" ref="B203">IF(A203&lt;&gt;"", INDEX(Crowdfunding!G:G, SMALL(IF(Crowdfunding!F:F="successful", ROW(Crowdfunding!F:F)-MIN(ROW(Crowdfunding!F:F))+1), ROW(202:202))), "")</f>
        <v>1703</v>
      </c>
      <c r="C203" s="17" t="str" cm="1">
        <f t="array" ref="C203">IFERROR(INDEX(Crowdfunding!F:F, SMALL(IF(Crowdfunding!F:F="failed", ROW(Crowdfunding!F:F)-MIN(ROW(Crowdfunding!F:F))+1), ROW(202:202))), "")</f>
        <v>failed</v>
      </c>
      <c r="D203" s="15" cm="1">
        <f t="array" ref="D203">IF(C203&lt;&gt;"", INDEX(Crowdfunding!G:G, SMALL(IF(Crowdfunding!F:F="failed", ROW(Crowdfunding!F:F)-MIN(ROW(Crowdfunding!F:F))+1), ROW(202:202))), "")</f>
        <v>243</v>
      </c>
    </row>
    <row r="204" spans="1:4" ht="21" x14ac:dyDescent="0.25">
      <c r="A204" s="16" t="s">
        <v>2107</v>
      </c>
      <c r="B204" s="15" cm="1">
        <f t="array" ref="B204">IF(A204&lt;&gt;"", INDEX(Crowdfunding!G:G, SMALL(IF(Crowdfunding!F:F="successful", ROW(Crowdfunding!F:F)-MIN(ROW(Crowdfunding!F:F))+1), ROW(203:203))), "")</f>
        <v>80</v>
      </c>
      <c r="C204" s="17" t="str" cm="1">
        <f t="array" ref="C204">IFERROR(INDEX(Crowdfunding!F:F, SMALL(IF(Crowdfunding!F:F="failed", ROW(Crowdfunding!F:F)-MIN(ROW(Crowdfunding!F:F))+1), ROW(203:203))), "")</f>
        <v>failed</v>
      </c>
      <c r="D204" s="15" cm="1">
        <f t="array" ref="D204">IF(C204&lt;&gt;"", INDEX(Crowdfunding!G:G, SMALL(IF(Crowdfunding!F:F="failed", ROW(Crowdfunding!F:F)-MIN(ROW(Crowdfunding!F:F))+1), ROW(203:203))), "")</f>
        <v>1296</v>
      </c>
    </row>
    <row r="205" spans="1:4" ht="21" x14ac:dyDescent="0.25">
      <c r="A205" s="16" t="s">
        <v>2107</v>
      </c>
      <c r="B205" s="15" cm="1">
        <f t="array" ref="B205">IF(A205&lt;&gt;"", INDEX(Crowdfunding!G:G, SMALL(IF(Crowdfunding!F:F="successful", ROW(Crowdfunding!F:F)-MIN(ROW(Crowdfunding!F:F))+1), ROW(204:204))), "")</f>
        <v>41</v>
      </c>
      <c r="C205" s="17" t="str" cm="1">
        <f t="array" ref="C205">IFERROR(INDEX(Crowdfunding!F:F, SMALL(IF(Crowdfunding!F:F="failed", ROW(Crowdfunding!F:F)-MIN(ROW(Crowdfunding!F:F))+1), ROW(204:204))), "")</f>
        <v>failed</v>
      </c>
      <c r="D205" s="15" cm="1">
        <f t="array" ref="D205">IF(C205&lt;&gt;"", INDEX(Crowdfunding!G:G, SMALL(IF(Crowdfunding!F:F="failed", ROW(Crowdfunding!F:F)-MIN(ROW(Crowdfunding!F:F))+1), ROW(204:204))), "")</f>
        <v>77</v>
      </c>
    </row>
    <row r="206" spans="1:4" ht="21" x14ac:dyDescent="0.25">
      <c r="A206" s="16" t="s">
        <v>2107</v>
      </c>
      <c r="B206" s="15" cm="1">
        <f t="array" ref="B206">IF(A206&lt;&gt;"", INDEX(Crowdfunding!G:G, SMALL(IF(Crowdfunding!F:F="successful", ROW(Crowdfunding!F:F)-MIN(ROW(Crowdfunding!F:F))+1), ROW(205:205))), "")</f>
        <v>187</v>
      </c>
      <c r="C206" s="17" t="str" cm="1">
        <f t="array" ref="C206">IFERROR(INDEX(Crowdfunding!F:F, SMALL(IF(Crowdfunding!F:F="failed", ROW(Crowdfunding!F:F)-MIN(ROW(Crowdfunding!F:F))+1), ROW(205:205))), "")</f>
        <v>failed</v>
      </c>
      <c r="D206" s="15" cm="1">
        <f t="array" ref="D206">IF(C206&lt;&gt;"", INDEX(Crowdfunding!G:G, SMALL(IF(Crowdfunding!F:F="failed", ROW(Crowdfunding!F:F)-MIN(ROW(Crowdfunding!F:F))+1), ROW(205:205))), "")</f>
        <v>395</v>
      </c>
    </row>
    <row r="207" spans="1:4" ht="21" x14ac:dyDescent="0.25">
      <c r="A207" s="16" t="s">
        <v>2107</v>
      </c>
      <c r="B207" s="15" cm="1">
        <f t="array" ref="B207">IF(A207&lt;&gt;"", INDEX(Crowdfunding!G:G, SMALL(IF(Crowdfunding!F:F="successful", ROW(Crowdfunding!F:F)-MIN(ROW(Crowdfunding!F:F))+1), ROW(206:206))), "")</f>
        <v>2875</v>
      </c>
      <c r="C207" s="17" t="str" cm="1">
        <f t="array" ref="C207">IFERROR(INDEX(Crowdfunding!F:F, SMALL(IF(Crowdfunding!F:F="failed", ROW(Crowdfunding!F:F)-MIN(ROW(Crowdfunding!F:F))+1), ROW(206:206))), "")</f>
        <v>failed</v>
      </c>
      <c r="D207" s="15" cm="1">
        <f t="array" ref="D207">IF(C207&lt;&gt;"", INDEX(Crowdfunding!G:G, SMALL(IF(Crowdfunding!F:F="failed", ROW(Crowdfunding!F:F)-MIN(ROW(Crowdfunding!F:F))+1), ROW(206:206))), "")</f>
        <v>49</v>
      </c>
    </row>
    <row r="208" spans="1:4" ht="21" x14ac:dyDescent="0.25">
      <c r="A208" s="16" t="s">
        <v>2107</v>
      </c>
      <c r="B208" s="15" cm="1">
        <f t="array" ref="B208">IF(A208&lt;&gt;"", INDEX(Crowdfunding!G:G, SMALL(IF(Crowdfunding!F:F="successful", ROW(Crowdfunding!F:F)-MIN(ROW(Crowdfunding!F:F))+1), ROW(207:207))), "")</f>
        <v>88</v>
      </c>
      <c r="C208" s="17" t="str" cm="1">
        <f t="array" ref="C208">IFERROR(INDEX(Crowdfunding!F:F, SMALL(IF(Crowdfunding!F:F="failed", ROW(Crowdfunding!F:F)-MIN(ROW(Crowdfunding!F:F))+1), ROW(207:207))), "")</f>
        <v>failed</v>
      </c>
      <c r="D208" s="15" cm="1">
        <f t="array" ref="D208">IF(C208&lt;&gt;"", INDEX(Crowdfunding!G:G, SMALL(IF(Crowdfunding!F:F="failed", ROW(Crowdfunding!F:F)-MIN(ROW(Crowdfunding!F:F))+1), ROW(207:207))), "")</f>
        <v>180</v>
      </c>
    </row>
    <row r="209" spans="1:4" ht="21" x14ac:dyDescent="0.25">
      <c r="A209" s="16" t="s">
        <v>2107</v>
      </c>
      <c r="B209" s="15" cm="1">
        <f t="array" ref="B209">IF(A209&lt;&gt;"", INDEX(Crowdfunding!G:G, SMALL(IF(Crowdfunding!F:F="successful", ROW(Crowdfunding!F:F)-MIN(ROW(Crowdfunding!F:F))+1), ROW(208:208))), "")</f>
        <v>191</v>
      </c>
      <c r="C209" s="17" t="str" cm="1">
        <f t="array" ref="C209">IFERROR(INDEX(Crowdfunding!F:F, SMALL(IF(Crowdfunding!F:F="failed", ROW(Crowdfunding!F:F)-MIN(ROW(Crowdfunding!F:F))+1), ROW(208:208))), "")</f>
        <v>failed</v>
      </c>
      <c r="D209" s="15" cm="1">
        <f t="array" ref="D209">IF(C209&lt;&gt;"", INDEX(Crowdfunding!G:G, SMALL(IF(Crowdfunding!F:F="failed", ROW(Crowdfunding!F:F)-MIN(ROW(Crowdfunding!F:F))+1), ROW(208:208))), "")</f>
        <v>2690</v>
      </c>
    </row>
    <row r="210" spans="1:4" ht="21" x14ac:dyDescent="0.25">
      <c r="A210" s="16" t="s">
        <v>2107</v>
      </c>
      <c r="B210" s="15" cm="1">
        <f t="array" ref="B210">IF(A210&lt;&gt;"", INDEX(Crowdfunding!G:G, SMALL(IF(Crowdfunding!F:F="successful", ROW(Crowdfunding!F:F)-MIN(ROW(Crowdfunding!F:F))+1), ROW(209:209))), "")</f>
        <v>139</v>
      </c>
      <c r="C210" s="17" t="str" cm="1">
        <f t="array" ref="C210">IFERROR(INDEX(Crowdfunding!F:F, SMALL(IF(Crowdfunding!F:F="failed", ROW(Crowdfunding!F:F)-MIN(ROW(Crowdfunding!F:F))+1), ROW(209:209))), "")</f>
        <v>failed</v>
      </c>
      <c r="D210" s="15" cm="1">
        <f t="array" ref="D210">IF(C210&lt;&gt;"", INDEX(Crowdfunding!G:G, SMALL(IF(Crowdfunding!F:F="failed", ROW(Crowdfunding!F:F)-MIN(ROW(Crowdfunding!F:F))+1), ROW(209:209))), "")</f>
        <v>2779</v>
      </c>
    </row>
    <row r="211" spans="1:4" ht="21" x14ac:dyDescent="0.25">
      <c r="A211" s="16" t="s">
        <v>2107</v>
      </c>
      <c r="B211" s="15" cm="1">
        <f t="array" ref="B211">IF(A211&lt;&gt;"", INDEX(Crowdfunding!G:G, SMALL(IF(Crowdfunding!F:F="successful", ROW(Crowdfunding!F:F)-MIN(ROW(Crowdfunding!F:F))+1), ROW(210:210))), "")</f>
        <v>186</v>
      </c>
      <c r="C211" s="17" t="str" cm="1">
        <f t="array" ref="C211">IFERROR(INDEX(Crowdfunding!F:F, SMALL(IF(Crowdfunding!F:F="failed", ROW(Crowdfunding!F:F)-MIN(ROW(Crowdfunding!F:F))+1), ROW(210:210))), "")</f>
        <v>failed</v>
      </c>
      <c r="D211" s="15" cm="1">
        <f t="array" ref="D211">IF(C211&lt;&gt;"", INDEX(Crowdfunding!G:G, SMALL(IF(Crowdfunding!F:F="failed", ROW(Crowdfunding!F:F)-MIN(ROW(Crowdfunding!F:F))+1), ROW(210:210))), "")</f>
        <v>92</v>
      </c>
    </row>
    <row r="212" spans="1:4" ht="21" x14ac:dyDescent="0.25">
      <c r="A212" s="16" t="s">
        <v>2107</v>
      </c>
      <c r="B212" s="15" cm="1">
        <f t="array" ref="B212">IF(A212&lt;&gt;"", INDEX(Crowdfunding!G:G, SMALL(IF(Crowdfunding!F:F="successful", ROW(Crowdfunding!F:F)-MIN(ROW(Crowdfunding!F:F))+1), ROW(211:211))), "")</f>
        <v>112</v>
      </c>
      <c r="C212" s="17" t="str" cm="1">
        <f t="array" ref="C212">IFERROR(INDEX(Crowdfunding!F:F, SMALL(IF(Crowdfunding!F:F="failed", ROW(Crowdfunding!F:F)-MIN(ROW(Crowdfunding!F:F))+1), ROW(211:211))), "")</f>
        <v>failed</v>
      </c>
      <c r="D212" s="15" cm="1">
        <f t="array" ref="D212">IF(C212&lt;&gt;"", INDEX(Crowdfunding!G:G, SMALL(IF(Crowdfunding!F:F="failed", ROW(Crowdfunding!F:F)-MIN(ROW(Crowdfunding!F:F))+1), ROW(211:211))), "")</f>
        <v>1028</v>
      </c>
    </row>
    <row r="213" spans="1:4" ht="21" x14ac:dyDescent="0.25">
      <c r="A213" s="16" t="s">
        <v>2107</v>
      </c>
      <c r="B213" s="15" cm="1">
        <f t="array" ref="B213">IF(A213&lt;&gt;"", INDEX(Crowdfunding!G:G, SMALL(IF(Crowdfunding!F:F="successful", ROW(Crowdfunding!F:F)-MIN(ROW(Crowdfunding!F:F))+1), ROW(212:212))), "")</f>
        <v>101</v>
      </c>
      <c r="C213" s="17" t="str" cm="1">
        <f t="array" ref="C213">IFERROR(INDEX(Crowdfunding!F:F, SMALL(IF(Crowdfunding!F:F="failed", ROW(Crowdfunding!F:F)-MIN(ROW(Crowdfunding!F:F))+1), ROW(212:212))), "")</f>
        <v>failed</v>
      </c>
      <c r="D213" s="15" cm="1">
        <f t="array" ref="D213">IF(C213&lt;&gt;"", INDEX(Crowdfunding!G:G, SMALL(IF(Crowdfunding!F:F="failed", ROW(Crowdfunding!F:F)-MIN(ROW(Crowdfunding!F:F))+1), ROW(212:212))), "")</f>
        <v>26</v>
      </c>
    </row>
    <row r="214" spans="1:4" ht="21" x14ac:dyDescent="0.25">
      <c r="A214" s="16" t="s">
        <v>2107</v>
      </c>
      <c r="B214" s="15" cm="1">
        <f t="array" ref="B214">IF(A214&lt;&gt;"", INDEX(Crowdfunding!G:G, SMALL(IF(Crowdfunding!F:F="successful", ROW(Crowdfunding!F:F)-MIN(ROW(Crowdfunding!F:F))+1), ROW(213:213))), "")</f>
        <v>206</v>
      </c>
      <c r="C214" s="17" t="str" cm="1">
        <f t="array" ref="C214">IFERROR(INDEX(Crowdfunding!F:F, SMALL(IF(Crowdfunding!F:F="failed", ROW(Crowdfunding!F:F)-MIN(ROW(Crowdfunding!F:F))+1), ROW(213:213))), "")</f>
        <v>failed</v>
      </c>
      <c r="D214" s="15" cm="1">
        <f t="array" ref="D214">IF(C214&lt;&gt;"", INDEX(Crowdfunding!G:G, SMALL(IF(Crowdfunding!F:F="failed", ROW(Crowdfunding!F:F)-MIN(ROW(Crowdfunding!F:F))+1), ROW(213:213))), "")</f>
        <v>1790</v>
      </c>
    </row>
    <row r="215" spans="1:4" ht="21" x14ac:dyDescent="0.25">
      <c r="A215" s="16" t="s">
        <v>2107</v>
      </c>
      <c r="B215" s="15" cm="1">
        <f t="array" ref="B215">IF(A215&lt;&gt;"", INDEX(Crowdfunding!G:G, SMALL(IF(Crowdfunding!F:F="successful", ROW(Crowdfunding!F:F)-MIN(ROW(Crowdfunding!F:F))+1), ROW(214:214))), "")</f>
        <v>154</v>
      </c>
      <c r="C215" s="17" t="str" cm="1">
        <f t="array" ref="C215">IFERROR(INDEX(Crowdfunding!F:F, SMALL(IF(Crowdfunding!F:F="failed", ROW(Crowdfunding!F:F)-MIN(ROW(Crowdfunding!F:F))+1), ROW(214:214))), "")</f>
        <v>failed</v>
      </c>
      <c r="D215" s="15" cm="1">
        <f t="array" ref="D215">IF(C215&lt;&gt;"", INDEX(Crowdfunding!G:G, SMALL(IF(Crowdfunding!F:F="failed", ROW(Crowdfunding!F:F)-MIN(ROW(Crowdfunding!F:F))+1), ROW(214:214))), "")</f>
        <v>37</v>
      </c>
    </row>
    <row r="216" spans="1:4" ht="21" x14ac:dyDescent="0.25">
      <c r="A216" s="16" t="s">
        <v>2107</v>
      </c>
      <c r="B216" s="15" cm="1">
        <f t="array" ref="B216">IF(A216&lt;&gt;"", INDEX(Crowdfunding!G:G, SMALL(IF(Crowdfunding!F:F="successful", ROW(Crowdfunding!F:F)-MIN(ROW(Crowdfunding!F:F))+1), ROW(215:215))), "")</f>
        <v>5966</v>
      </c>
      <c r="C216" s="17" t="str" cm="1">
        <f t="array" ref="C216">IFERROR(INDEX(Crowdfunding!F:F, SMALL(IF(Crowdfunding!F:F="failed", ROW(Crowdfunding!F:F)-MIN(ROW(Crowdfunding!F:F))+1), ROW(215:215))), "")</f>
        <v>failed</v>
      </c>
      <c r="D216" s="15" cm="1">
        <f t="array" ref="D216">IF(C216&lt;&gt;"", INDEX(Crowdfunding!G:G, SMALL(IF(Crowdfunding!F:F="failed", ROW(Crowdfunding!F:F)-MIN(ROW(Crowdfunding!F:F))+1), ROW(215:215))), "")</f>
        <v>35</v>
      </c>
    </row>
    <row r="217" spans="1:4" ht="21" x14ac:dyDescent="0.25">
      <c r="A217" s="16" t="s">
        <v>2107</v>
      </c>
      <c r="B217" s="15" cm="1">
        <f t="array" ref="B217">IF(A217&lt;&gt;"", INDEX(Crowdfunding!G:G, SMALL(IF(Crowdfunding!F:F="successful", ROW(Crowdfunding!F:F)-MIN(ROW(Crowdfunding!F:F))+1), ROW(216:216))), "")</f>
        <v>169</v>
      </c>
      <c r="C217" s="17" t="str" cm="1">
        <f t="array" ref="C217">IFERROR(INDEX(Crowdfunding!F:F, SMALL(IF(Crowdfunding!F:F="failed", ROW(Crowdfunding!F:F)-MIN(ROW(Crowdfunding!F:F))+1), ROW(216:216))), "")</f>
        <v>failed</v>
      </c>
      <c r="D217" s="15" cm="1">
        <f t="array" ref="D217">IF(C217&lt;&gt;"", INDEX(Crowdfunding!G:G, SMALL(IF(Crowdfunding!F:F="failed", ROW(Crowdfunding!F:F)-MIN(ROW(Crowdfunding!F:F))+1), ROW(216:216))), "")</f>
        <v>558</v>
      </c>
    </row>
    <row r="218" spans="1:4" ht="21" x14ac:dyDescent="0.25">
      <c r="A218" s="16" t="s">
        <v>2107</v>
      </c>
      <c r="B218" s="15" cm="1">
        <f t="array" ref="B218">IF(A218&lt;&gt;"", INDEX(Crowdfunding!G:G, SMALL(IF(Crowdfunding!F:F="successful", ROW(Crowdfunding!F:F)-MIN(ROW(Crowdfunding!F:F))+1), ROW(217:217))), "")</f>
        <v>2106</v>
      </c>
      <c r="C218" s="17" t="str" cm="1">
        <f t="array" ref="C218">IFERROR(INDEX(Crowdfunding!F:F, SMALL(IF(Crowdfunding!F:F="failed", ROW(Crowdfunding!F:F)-MIN(ROW(Crowdfunding!F:F))+1), ROW(217:217))), "")</f>
        <v>failed</v>
      </c>
      <c r="D218" s="15" cm="1">
        <f t="array" ref="D218">IF(C218&lt;&gt;"", INDEX(Crowdfunding!G:G, SMALL(IF(Crowdfunding!F:F="failed", ROW(Crowdfunding!F:F)-MIN(ROW(Crowdfunding!F:F))+1), ROW(217:217))), "")</f>
        <v>64</v>
      </c>
    </row>
    <row r="219" spans="1:4" ht="21" x14ac:dyDescent="0.25">
      <c r="A219" s="16" t="s">
        <v>2107</v>
      </c>
      <c r="B219" s="15" cm="1">
        <f t="array" ref="B219">IF(A219&lt;&gt;"", INDEX(Crowdfunding!G:G, SMALL(IF(Crowdfunding!F:F="successful", ROW(Crowdfunding!F:F)-MIN(ROW(Crowdfunding!F:F))+1), ROW(218:218))), "")</f>
        <v>131</v>
      </c>
      <c r="C219" s="17" t="str" cm="1">
        <f t="array" ref="C219">IFERROR(INDEX(Crowdfunding!F:F, SMALL(IF(Crowdfunding!F:F="failed", ROW(Crowdfunding!F:F)-MIN(ROW(Crowdfunding!F:F))+1), ROW(218:218))), "")</f>
        <v>failed</v>
      </c>
      <c r="D219" s="15" cm="1">
        <f t="array" ref="D219">IF(C219&lt;&gt;"", INDEX(Crowdfunding!G:G, SMALL(IF(Crowdfunding!F:F="failed", ROW(Crowdfunding!F:F)-MIN(ROW(Crowdfunding!F:F))+1), ROW(218:218))), "")</f>
        <v>245</v>
      </c>
    </row>
    <row r="220" spans="1:4" ht="21" x14ac:dyDescent="0.25">
      <c r="A220" s="16" t="s">
        <v>2107</v>
      </c>
      <c r="B220" s="15" cm="1">
        <f t="array" ref="B220">IF(A220&lt;&gt;"", INDEX(Crowdfunding!G:G, SMALL(IF(Crowdfunding!F:F="successful", ROW(Crowdfunding!F:F)-MIN(ROW(Crowdfunding!F:F))+1), ROW(219:219))), "")</f>
        <v>84</v>
      </c>
      <c r="C220" s="17" t="str" cm="1">
        <f t="array" ref="C220">IFERROR(INDEX(Crowdfunding!F:F, SMALL(IF(Crowdfunding!F:F="failed", ROW(Crowdfunding!F:F)-MIN(ROW(Crowdfunding!F:F))+1), ROW(219:219))), "")</f>
        <v>failed</v>
      </c>
      <c r="D220" s="15" cm="1">
        <f t="array" ref="D220">IF(C220&lt;&gt;"", INDEX(Crowdfunding!G:G, SMALL(IF(Crowdfunding!F:F="failed", ROW(Crowdfunding!F:F)-MIN(ROW(Crowdfunding!F:F))+1), ROW(219:219))), "")</f>
        <v>71</v>
      </c>
    </row>
    <row r="221" spans="1:4" ht="21" x14ac:dyDescent="0.25">
      <c r="A221" s="16" t="s">
        <v>2107</v>
      </c>
      <c r="B221" s="15" cm="1">
        <f t="array" ref="B221">IF(A221&lt;&gt;"", INDEX(Crowdfunding!G:G, SMALL(IF(Crowdfunding!F:F="successful", ROW(Crowdfunding!F:F)-MIN(ROW(Crowdfunding!F:F))+1), ROW(220:220))), "")</f>
        <v>155</v>
      </c>
      <c r="C221" s="17" t="str" cm="1">
        <f t="array" ref="C221">IFERROR(INDEX(Crowdfunding!F:F, SMALL(IF(Crowdfunding!F:F="failed", ROW(Crowdfunding!F:F)-MIN(ROW(Crowdfunding!F:F))+1), ROW(220:220))), "")</f>
        <v>failed</v>
      </c>
      <c r="D221" s="15" cm="1">
        <f t="array" ref="D221">IF(C221&lt;&gt;"", INDEX(Crowdfunding!G:G, SMALL(IF(Crowdfunding!F:F="failed", ROW(Crowdfunding!F:F)-MIN(ROW(Crowdfunding!F:F))+1), ROW(220:220))), "")</f>
        <v>42</v>
      </c>
    </row>
    <row r="222" spans="1:4" ht="21" x14ac:dyDescent="0.25">
      <c r="A222" s="16" t="s">
        <v>2107</v>
      </c>
      <c r="B222" s="15" cm="1">
        <f t="array" ref="B222">IF(A222&lt;&gt;"", INDEX(Crowdfunding!G:G, SMALL(IF(Crowdfunding!F:F="successful", ROW(Crowdfunding!F:F)-MIN(ROW(Crowdfunding!F:F))+1), ROW(221:221))), "")</f>
        <v>189</v>
      </c>
      <c r="C222" s="17" t="str" cm="1">
        <f t="array" ref="C222">IFERROR(INDEX(Crowdfunding!F:F, SMALL(IF(Crowdfunding!F:F="failed", ROW(Crowdfunding!F:F)-MIN(ROW(Crowdfunding!F:F))+1), ROW(221:221))), "")</f>
        <v>failed</v>
      </c>
      <c r="D222" s="15" cm="1">
        <f t="array" ref="D222">IF(C222&lt;&gt;"", INDEX(Crowdfunding!G:G, SMALL(IF(Crowdfunding!F:F="failed", ROW(Crowdfunding!F:F)-MIN(ROW(Crowdfunding!F:F))+1), ROW(221:221))), "")</f>
        <v>156</v>
      </c>
    </row>
    <row r="223" spans="1:4" ht="21" x14ac:dyDescent="0.25">
      <c r="A223" s="16" t="s">
        <v>2107</v>
      </c>
      <c r="B223" s="15" cm="1">
        <f t="array" ref="B223">IF(A223&lt;&gt;"", INDEX(Crowdfunding!G:G, SMALL(IF(Crowdfunding!F:F="successful", ROW(Crowdfunding!F:F)-MIN(ROW(Crowdfunding!F:F))+1), ROW(222:222))), "")</f>
        <v>4799</v>
      </c>
      <c r="C223" s="17" t="str" cm="1">
        <f t="array" ref="C223">IFERROR(INDEX(Crowdfunding!F:F, SMALL(IF(Crowdfunding!F:F="failed", ROW(Crowdfunding!F:F)-MIN(ROW(Crowdfunding!F:F))+1), ROW(222:222))), "")</f>
        <v>failed</v>
      </c>
      <c r="D223" s="15" cm="1">
        <f t="array" ref="D223">IF(C223&lt;&gt;"", INDEX(Crowdfunding!G:G, SMALL(IF(Crowdfunding!F:F="failed", ROW(Crowdfunding!F:F)-MIN(ROW(Crowdfunding!F:F))+1), ROW(222:222))), "")</f>
        <v>1368</v>
      </c>
    </row>
    <row r="224" spans="1:4" ht="21" x14ac:dyDescent="0.25">
      <c r="A224" s="16" t="s">
        <v>2107</v>
      </c>
      <c r="B224" s="15" cm="1">
        <f t="array" ref="B224">IF(A224&lt;&gt;"", INDEX(Crowdfunding!G:G, SMALL(IF(Crowdfunding!F:F="successful", ROW(Crowdfunding!F:F)-MIN(ROW(Crowdfunding!F:F))+1), ROW(223:223))), "")</f>
        <v>1137</v>
      </c>
      <c r="C224" s="17" t="str" cm="1">
        <f t="array" ref="C224">IFERROR(INDEX(Crowdfunding!F:F, SMALL(IF(Crowdfunding!F:F="failed", ROW(Crowdfunding!F:F)-MIN(ROW(Crowdfunding!F:F))+1), ROW(223:223))), "")</f>
        <v>failed</v>
      </c>
      <c r="D224" s="15" cm="1">
        <f t="array" ref="D224">IF(C224&lt;&gt;"", INDEX(Crowdfunding!G:G, SMALL(IF(Crowdfunding!F:F="failed", ROW(Crowdfunding!F:F)-MIN(ROW(Crowdfunding!F:F))+1), ROW(223:223))), "")</f>
        <v>102</v>
      </c>
    </row>
    <row r="225" spans="1:4" ht="21" x14ac:dyDescent="0.25">
      <c r="A225" s="16" t="s">
        <v>2107</v>
      </c>
      <c r="B225" s="15" cm="1">
        <f t="array" ref="B225">IF(A225&lt;&gt;"", INDEX(Crowdfunding!G:G, SMALL(IF(Crowdfunding!F:F="successful", ROW(Crowdfunding!F:F)-MIN(ROW(Crowdfunding!F:F))+1), ROW(224:224))), "")</f>
        <v>1152</v>
      </c>
      <c r="C225" s="17" t="str" cm="1">
        <f t="array" ref="C225">IFERROR(INDEX(Crowdfunding!F:F, SMALL(IF(Crowdfunding!F:F="failed", ROW(Crowdfunding!F:F)-MIN(ROW(Crowdfunding!F:F))+1), ROW(224:224))), "")</f>
        <v>failed</v>
      </c>
      <c r="D225" s="15" cm="1">
        <f t="array" ref="D225">IF(C225&lt;&gt;"", INDEX(Crowdfunding!G:G, SMALL(IF(Crowdfunding!F:F="failed", ROW(Crowdfunding!F:F)-MIN(ROW(Crowdfunding!F:F))+1), ROW(224:224))), "")</f>
        <v>86</v>
      </c>
    </row>
    <row r="226" spans="1:4" ht="21" x14ac:dyDescent="0.25">
      <c r="A226" s="16" t="s">
        <v>2107</v>
      </c>
      <c r="B226" s="15" cm="1">
        <f t="array" ref="B226">IF(A226&lt;&gt;"", INDEX(Crowdfunding!G:G, SMALL(IF(Crowdfunding!F:F="successful", ROW(Crowdfunding!F:F)-MIN(ROW(Crowdfunding!F:F))+1), ROW(225:225))), "")</f>
        <v>50</v>
      </c>
      <c r="C226" s="17" t="str" cm="1">
        <f t="array" ref="C226">IFERROR(INDEX(Crowdfunding!F:F, SMALL(IF(Crowdfunding!F:F="failed", ROW(Crowdfunding!F:F)-MIN(ROW(Crowdfunding!F:F))+1), ROW(225:225))), "")</f>
        <v>failed</v>
      </c>
      <c r="D226" s="15" cm="1">
        <f t="array" ref="D226">IF(C226&lt;&gt;"", INDEX(Crowdfunding!G:G, SMALL(IF(Crowdfunding!F:F="failed", ROW(Crowdfunding!F:F)-MIN(ROW(Crowdfunding!F:F))+1), ROW(225:225))), "")</f>
        <v>253</v>
      </c>
    </row>
    <row r="227" spans="1:4" ht="21" x14ac:dyDescent="0.25">
      <c r="A227" s="16" t="s">
        <v>2107</v>
      </c>
      <c r="B227" s="15" cm="1">
        <f t="array" ref="B227">IF(A227&lt;&gt;"", INDEX(Crowdfunding!G:G, SMALL(IF(Crowdfunding!F:F="successful", ROW(Crowdfunding!F:F)-MIN(ROW(Crowdfunding!F:F))+1), ROW(226:226))), "")</f>
        <v>3059</v>
      </c>
      <c r="C227" s="17" t="str" cm="1">
        <f t="array" ref="C227">IFERROR(INDEX(Crowdfunding!F:F, SMALL(IF(Crowdfunding!F:F="failed", ROW(Crowdfunding!F:F)-MIN(ROW(Crowdfunding!F:F))+1), ROW(226:226))), "")</f>
        <v>failed</v>
      </c>
      <c r="D227" s="15" cm="1">
        <f t="array" ref="D227">IF(C227&lt;&gt;"", INDEX(Crowdfunding!G:G, SMALL(IF(Crowdfunding!F:F="failed", ROW(Crowdfunding!F:F)-MIN(ROW(Crowdfunding!F:F))+1), ROW(226:226))), "")</f>
        <v>157</v>
      </c>
    </row>
    <row r="228" spans="1:4" ht="21" x14ac:dyDescent="0.25">
      <c r="A228" s="16" t="s">
        <v>2107</v>
      </c>
      <c r="B228" s="15" cm="1">
        <f t="array" ref="B228">IF(A228&lt;&gt;"", INDEX(Crowdfunding!G:G, SMALL(IF(Crowdfunding!F:F="successful", ROW(Crowdfunding!F:F)-MIN(ROW(Crowdfunding!F:F))+1), ROW(227:227))), "")</f>
        <v>34</v>
      </c>
      <c r="C228" s="17" t="str" cm="1">
        <f t="array" ref="C228">IFERROR(INDEX(Crowdfunding!F:F, SMALL(IF(Crowdfunding!F:F="failed", ROW(Crowdfunding!F:F)-MIN(ROW(Crowdfunding!F:F))+1), ROW(227:227))), "")</f>
        <v>failed</v>
      </c>
      <c r="D228" s="15" cm="1">
        <f t="array" ref="D228">IF(C228&lt;&gt;"", INDEX(Crowdfunding!G:G, SMALL(IF(Crowdfunding!F:F="failed", ROW(Crowdfunding!F:F)-MIN(ROW(Crowdfunding!F:F))+1), ROW(227:227))), "")</f>
        <v>183</v>
      </c>
    </row>
    <row r="229" spans="1:4" ht="21" x14ac:dyDescent="0.25">
      <c r="A229" s="16" t="s">
        <v>2107</v>
      </c>
      <c r="B229" s="15" cm="1">
        <f t="array" ref="B229">IF(A229&lt;&gt;"", INDEX(Crowdfunding!G:G, SMALL(IF(Crowdfunding!F:F="successful", ROW(Crowdfunding!F:F)-MIN(ROW(Crowdfunding!F:F))+1), ROW(228:228))), "")</f>
        <v>220</v>
      </c>
      <c r="C229" s="17" t="str" cm="1">
        <f t="array" ref="C229">IFERROR(INDEX(Crowdfunding!F:F, SMALL(IF(Crowdfunding!F:F="failed", ROW(Crowdfunding!F:F)-MIN(ROW(Crowdfunding!F:F))+1), ROW(228:228))), "")</f>
        <v>failed</v>
      </c>
      <c r="D229" s="15" cm="1">
        <f t="array" ref="D229">IF(C229&lt;&gt;"", INDEX(Crowdfunding!G:G, SMALL(IF(Crowdfunding!F:F="failed", ROW(Crowdfunding!F:F)-MIN(ROW(Crowdfunding!F:F))+1), ROW(228:228))), "")</f>
        <v>82</v>
      </c>
    </row>
    <row r="230" spans="1:4" ht="21" x14ac:dyDescent="0.25">
      <c r="A230" s="16" t="s">
        <v>2107</v>
      </c>
      <c r="B230" s="15" cm="1">
        <f t="array" ref="B230">IF(A230&lt;&gt;"", INDEX(Crowdfunding!G:G, SMALL(IF(Crowdfunding!F:F="successful", ROW(Crowdfunding!F:F)-MIN(ROW(Crowdfunding!F:F))+1), ROW(229:229))), "")</f>
        <v>1604</v>
      </c>
      <c r="C230" s="17" t="str" cm="1">
        <f t="array" ref="C230">IFERROR(INDEX(Crowdfunding!F:F, SMALL(IF(Crowdfunding!F:F="failed", ROW(Crowdfunding!F:F)-MIN(ROW(Crowdfunding!F:F))+1), ROW(229:229))), "")</f>
        <v>failed</v>
      </c>
      <c r="D230" s="15" cm="1">
        <f t="array" ref="D230">IF(C230&lt;&gt;"", INDEX(Crowdfunding!G:G, SMALL(IF(Crowdfunding!F:F="failed", ROW(Crowdfunding!F:F)-MIN(ROW(Crowdfunding!F:F))+1), ROW(229:229))), "")</f>
        <v>1</v>
      </c>
    </row>
    <row r="231" spans="1:4" ht="21" x14ac:dyDescent="0.25">
      <c r="A231" s="16" t="s">
        <v>2107</v>
      </c>
      <c r="B231" s="15" cm="1">
        <f t="array" ref="B231">IF(A231&lt;&gt;"", INDEX(Crowdfunding!G:G, SMALL(IF(Crowdfunding!F:F="successful", ROW(Crowdfunding!F:F)-MIN(ROW(Crowdfunding!F:F))+1), ROW(230:230))), "")</f>
        <v>454</v>
      </c>
      <c r="C231" s="17" t="str" cm="1">
        <f t="array" ref="C231">IFERROR(INDEX(Crowdfunding!F:F, SMALL(IF(Crowdfunding!F:F="failed", ROW(Crowdfunding!F:F)-MIN(ROW(Crowdfunding!F:F))+1), ROW(230:230))), "")</f>
        <v>failed</v>
      </c>
      <c r="D231" s="15" cm="1">
        <f t="array" ref="D231">IF(C231&lt;&gt;"", INDEX(Crowdfunding!G:G, SMALL(IF(Crowdfunding!F:F="failed", ROW(Crowdfunding!F:F)-MIN(ROW(Crowdfunding!F:F))+1), ROW(230:230))), "")</f>
        <v>1198</v>
      </c>
    </row>
    <row r="232" spans="1:4" ht="21" x14ac:dyDescent="0.25">
      <c r="A232" s="16" t="s">
        <v>2107</v>
      </c>
      <c r="B232" s="15" cm="1">
        <f t="array" ref="B232">IF(A232&lt;&gt;"", INDEX(Crowdfunding!G:G, SMALL(IF(Crowdfunding!F:F="successful", ROW(Crowdfunding!F:F)-MIN(ROW(Crowdfunding!F:F))+1), ROW(231:231))), "")</f>
        <v>123</v>
      </c>
      <c r="C232" s="17" t="str" cm="1">
        <f t="array" ref="C232">IFERROR(INDEX(Crowdfunding!F:F, SMALL(IF(Crowdfunding!F:F="failed", ROW(Crowdfunding!F:F)-MIN(ROW(Crowdfunding!F:F))+1), ROW(231:231))), "")</f>
        <v>failed</v>
      </c>
      <c r="D232" s="15" cm="1">
        <f t="array" ref="D232">IF(C232&lt;&gt;"", INDEX(Crowdfunding!G:G, SMALL(IF(Crowdfunding!F:F="failed", ROW(Crowdfunding!F:F)-MIN(ROW(Crowdfunding!F:F))+1), ROW(231:231))), "")</f>
        <v>648</v>
      </c>
    </row>
    <row r="233" spans="1:4" ht="21" x14ac:dyDescent="0.25">
      <c r="A233" s="16" t="s">
        <v>2107</v>
      </c>
      <c r="B233" s="15" cm="1">
        <f t="array" ref="B233">IF(A233&lt;&gt;"", INDEX(Crowdfunding!G:G, SMALL(IF(Crowdfunding!F:F="successful", ROW(Crowdfunding!F:F)-MIN(ROW(Crowdfunding!F:F))+1), ROW(232:232))), "")</f>
        <v>299</v>
      </c>
      <c r="C233" s="17" t="str" cm="1">
        <f t="array" ref="C233">IFERROR(INDEX(Crowdfunding!F:F, SMALL(IF(Crowdfunding!F:F="failed", ROW(Crowdfunding!F:F)-MIN(ROW(Crowdfunding!F:F))+1), ROW(232:232))), "")</f>
        <v>failed</v>
      </c>
      <c r="D233" s="15" cm="1">
        <f t="array" ref="D233">IF(C233&lt;&gt;"", INDEX(Crowdfunding!G:G, SMALL(IF(Crowdfunding!F:F="failed", ROW(Crowdfunding!F:F)-MIN(ROW(Crowdfunding!F:F))+1), ROW(232:232))), "")</f>
        <v>64</v>
      </c>
    </row>
    <row r="234" spans="1:4" ht="21" x14ac:dyDescent="0.25">
      <c r="A234" s="16" t="s">
        <v>2107</v>
      </c>
      <c r="B234" s="15" cm="1">
        <f t="array" ref="B234">IF(A234&lt;&gt;"", INDEX(Crowdfunding!G:G, SMALL(IF(Crowdfunding!F:F="successful", ROW(Crowdfunding!F:F)-MIN(ROW(Crowdfunding!F:F))+1), ROW(233:233))), "")</f>
        <v>2237</v>
      </c>
      <c r="C234" s="17" t="str" cm="1">
        <f t="array" ref="C234">IFERROR(INDEX(Crowdfunding!F:F, SMALL(IF(Crowdfunding!F:F="failed", ROW(Crowdfunding!F:F)-MIN(ROW(Crowdfunding!F:F))+1), ROW(233:233))), "")</f>
        <v>failed</v>
      </c>
      <c r="D234" s="15" cm="1">
        <f t="array" ref="D234">IF(C234&lt;&gt;"", INDEX(Crowdfunding!G:G, SMALL(IF(Crowdfunding!F:F="failed", ROW(Crowdfunding!F:F)-MIN(ROW(Crowdfunding!F:F))+1), ROW(233:233))), "")</f>
        <v>62</v>
      </c>
    </row>
    <row r="235" spans="1:4" ht="21" x14ac:dyDescent="0.25">
      <c r="A235" s="16" t="s">
        <v>2107</v>
      </c>
      <c r="B235" s="15" cm="1">
        <f t="array" ref="B235">IF(A235&lt;&gt;"", INDEX(Crowdfunding!G:G, SMALL(IF(Crowdfunding!F:F="successful", ROW(Crowdfunding!F:F)-MIN(ROW(Crowdfunding!F:F))+1), ROW(234:234))), "")</f>
        <v>645</v>
      </c>
      <c r="C235" s="17" t="str" cm="1">
        <f t="array" ref="C235">IFERROR(INDEX(Crowdfunding!F:F, SMALL(IF(Crowdfunding!F:F="failed", ROW(Crowdfunding!F:F)-MIN(ROW(Crowdfunding!F:F))+1), ROW(234:234))), "")</f>
        <v>failed</v>
      </c>
      <c r="D235" s="15" cm="1">
        <f t="array" ref="D235">IF(C235&lt;&gt;"", INDEX(Crowdfunding!G:G, SMALL(IF(Crowdfunding!F:F="failed", ROW(Crowdfunding!F:F)-MIN(ROW(Crowdfunding!F:F))+1), ROW(234:234))), "")</f>
        <v>750</v>
      </c>
    </row>
    <row r="236" spans="1:4" ht="21" x14ac:dyDescent="0.25">
      <c r="A236" s="16" t="s">
        <v>2107</v>
      </c>
      <c r="B236" s="15" cm="1">
        <f t="array" ref="B236">IF(A236&lt;&gt;"", INDEX(Crowdfunding!G:G, SMALL(IF(Crowdfunding!F:F="successful", ROW(Crowdfunding!F:F)-MIN(ROW(Crowdfunding!F:F))+1), ROW(235:235))), "")</f>
        <v>484</v>
      </c>
      <c r="C236" s="17" t="str" cm="1">
        <f t="array" ref="C236">IFERROR(INDEX(Crowdfunding!F:F, SMALL(IF(Crowdfunding!F:F="failed", ROW(Crowdfunding!F:F)-MIN(ROW(Crowdfunding!F:F))+1), ROW(235:235))), "")</f>
        <v>failed</v>
      </c>
      <c r="D236" s="15" cm="1">
        <f t="array" ref="D236">IF(C236&lt;&gt;"", INDEX(Crowdfunding!G:G, SMALL(IF(Crowdfunding!F:F="failed", ROW(Crowdfunding!F:F)-MIN(ROW(Crowdfunding!F:F))+1), ROW(235:235))), "")</f>
        <v>105</v>
      </c>
    </row>
    <row r="237" spans="1:4" ht="21" x14ac:dyDescent="0.25">
      <c r="A237" s="16" t="s">
        <v>2107</v>
      </c>
      <c r="B237" s="15" cm="1">
        <f t="array" ref="B237">IF(A237&lt;&gt;"", INDEX(Crowdfunding!G:G, SMALL(IF(Crowdfunding!F:F="successful", ROW(Crowdfunding!F:F)-MIN(ROW(Crowdfunding!F:F))+1), ROW(236:236))), "")</f>
        <v>154</v>
      </c>
      <c r="C237" s="17" t="str" cm="1">
        <f t="array" ref="C237">IFERROR(INDEX(Crowdfunding!F:F, SMALL(IF(Crowdfunding!F:F="failed", ROW(Crowdfunding!F:F)-MIN(ROW(Crowdfunding!F:F))+1), ROW(236:236))), "")</f>
        <v>failed</v>
      </c>
      <c r="D237" s="15" cm="1">
        <f t="array" ref="D237">IF(C237&lt;&gt;"", INDEX(Crowdfunding!G:G, SMALL(IF(Crowdfunding!F:F="failed", ROW(Crowdfunding!F:F)-MIN(ROW(Crowdfunding!F:F))+1), ROW(236:236))), "")</f>
        <v>2604</v>
      </c>
    </row>
    <row r="238" spans="1:4" ht="21" x14ac:dyDescent="0.25">
      <c r="A238" s="16" t="s">
        <v>2107</v>
      </c>
      <c r="B238" s="15" cm="1">
        <f t="array" ref="B238">IF(A238&lt;&gt;"", INDEX(Crowdfunding!G:G, SMALL(IF(Crowdfunding!F:F="successful", ROW(Crowdfunding!F:F)-MIN(ROW(Crowdfunding!F:F))+1), ROW(237:237))), "")</f>
        <v>82</v>
      </c>
      <c r="C238" s="17" t="str" cm="1">
        <f t="array" ref="C238">IFERROR(INDEX(Crowdfunding!F:F, SMALL(IF(Crowdfunding!F:F="failed", ROW(Crowdfunding!F:F)-MIN(ROW(Crowdfunding!F:F))+1), ROW(237:237))), "")</f>
        <v>failed</v>
      </c>
      <c r="D238" s="15" cm="1">
        <f t="array" ref="D238">IF(C238&lt;&gt;"", INDEX(Crowdfunding!G:G, SMALL(IF(Crowdfunding!F:F="failed", ROW(Crowdfunding!F:F)-MIN(ROW(Crowdfunding!F:F))+1), ROW(237:237))), "")</f>
        <v>65</v>
      </c>
    </row>
    <row r="239" spans="1:4" ht="21" x14ac:dyDescent="0.25">
      <c r="A239" s="16" t="s">
        <v>2107</v>
      </c>
      <c r="B239" s="15" cm="1">
        <f t="array" ref="B239">IF(A239&lt;&gt;"", INDEX(Crowdfunding!G:G, SMALL(IF(Crowdfunding!F:F="successful", ROW(Crowdfunding!F:F)-MIN(ROW(Crowdfunding!F:F))+1), ROW(238:238))), "")</f>
        <v>134</v>
      </c>
      <c r="C239" s="17" t="str" cm="1">
        <f t="array" ref="C239">IFERROR(INDEX(Crowdfunding!F:F, SMALL(IF(Crowdfunding!F:F="failed", ROW(Crowdfunding!F:F)-MIN(ROW(Crowdfunding!F:F))+1), ROW(238:238))), "")</f>
        <v>failed</v>
      </c>
      <c r="D239" s="15" cm="1">
        <f t="array" ref="D239">IF(C239&lt;&gt;"", INDEX(Crowdfunding!G:G, SMALL(IF(Crowdfunding!F:F="failed", ROW(Crowdfunding!F:F)-MIN(ROW(Crowdfunding!F:F))+1), ROW(238:238))), "")</f>
        <v>94</v>
      </c>
    </row>
    <row r="240" spans="1:4" ht="21" x14ac:dyDescent="0.25">
      <c r="A240" s="16" t="s">
        <v>2107</v>
      </c>
      <c r="B240" s="15" cm="1">
        <f t="array" ref="B240">IF(A240&lt;&gt;"", INDEX(Crowdfunding!G:G, SMALL(IF(Crowdfunding!F:F="successful", ROW(Crowdfunding!F:F)-MIN(ROW(Crowdfunding!F:F))+1), ROW(239:239))), "")</f>
        <v>5203</v>
      </c>
      <c r="C240" s="17" t="str" cm="1">
        <f t="array" ref="C240">IFERROR(INDEX(Crowdfunding!F:F, SMALL(IF(Crowdfunding!F:F="failed", ROW(Crowdfunding!F:F)-MIN(ROW(Crowdfunding!F:F))+1), ROW(239:239))), "")</f>
        <v>failed</v>
      </c>
      <c r="D240" s="15" cm="1">
        <f t="array" ref="D240">IF(C240&lt;&gt;"", INDEX(Crowdfunding!G:G, SMALL(IF(Crowdfunding!F:F="failed", ROW(Crowdfunding!F:F)-MIN(ROW(Crowdfunding!F:F))+1), ROW(239:239))), "")</f>
        <v>257</v>
      </c>
    </row>
    <row r="241" spans="1:4" ht="21" x14ac:dyDescent="0.25">
      <c r="A241" s="16" t="s">
        <v>2107</v>
      </c>
      <c r="B241" s="15" cm="1">
        <f t="array" ref="B241">IF(A241&lt;&gt;"", INDEX(Crowdfunding!G:G, SMALL(IF(Crowdfunding!F:F="successful", ROW(Crowdfunding!F:F)-MIN(ROW(Crowdfunding!F:F))+1), ROW(240:240))), "")</f>
        <v>94</v>
      </c>
      <c r="C241" s="17" t="str" cm="1">
        <f t="array" ref="C241">IFERROR(INDEX(Crowdfunding!F:F, SMALL(IF(Crowdfunding!F:F="failed", ROW(Crowdfunding!F:F)-MIN(ROW(Crowdfunding!F:F))+1), ROW(240:240))), "")</f>
        <v>failed</v>
      </c>
      <c r="D241" s="15" cm="1">
        <f t="array" ref="D241">IF(C241&lt;&gt;"", INDEX(Crowdfunding!G:G, SMALL(IF(Crowdfunding!F:F="failed", ROW(Crowdfunding!F:F)-MIN(ROW(Crowdfunding!F:F))+1), ROW(240:240))), "")</f>
        <v>2928</v>
      </c>
    </row>
    <row r="242" spans="1:4" ht="21" x14ac:dyDescent="0.25">
      <c r="A242" s="16" t="s">
        <v>2107</v>
      </c>
      <c r="B242" s="15" cm="1">
        <f t="array" ref="B242">IF(A242&lt;&gt;"", INDEX(Crowdfunding!G:G, SMALL(IF(Crowdfunding!F:F="successful", ROW(Crowdfunding!F:F)-MIN(ROW(Crowdfunding!F:F))+1), ROW(241:241))), "")</f>
        <v>205</v>
      </c>
      <c r="C242" s="17" t="str" cm="1">
        <f t="array" ref="C242">IFERROR(INDEX(Crowdfunding!F:F, SMALL(IF(Crowdfunding!F:F="failed", ROW(Crowdfunding!F:F)-MIN(ROW(Crowdfunding!F:F))+1), ROW(241:241))), "")</f>
        <v>failed</v>
      </c>
      <c r="D242" s="15" cm="1">
        <f t="array" ref="D242">IF(C242&lt;&gt;"", INDEX(Crowdfunding!G:G, SMALL(IF(Crowdfunding!F:F="failed", ROW(Crowdfunding!F:F)-MIN(ROW(Crowdfunding!F:F))+1), ROW(241:241))), "")</f>
        <v>4697</v>
      </c>
    </row>
    <row r="243" spans="1:4" ht="21" x14ac:dyDescent="0.25">
      <c r="A243" s="16" t="s">
        <v>2107</v>
      </c>
      <c r="B243" s="15" cm="1">
        <f t="array" ref="B243">IF(A243&lt;&gt;"", INDEX(Crowdfunding!G:G, SMALL(IF(Crowdfunding!F:F="successful", ROW(Crowdfunding!F:F)-MIN(ROW(Crowdfunding!F:F))+1), ROW(242:242))), "")</f>
        <v>92</v>
      </c>
      <c r="C243" s="17" t="str" cm="1">
        <f t="array" ref="C243">IFERROR(INDEX(Crowdfunding!F:F, SMALL(IF(Crowdfunding!F:F="failed", ROW(Crowdfunding!F:F)-MIN(ROW(Crowdfunding!F:F))+1), ROW(242:242))), "")</f>
        <v>failed</v>
      </c>
      <c r="D243" s="15" cm="1">
        <f t="array" ref="D243">IF(C243&lt;&gt;"", INDEX(Crowdfunding!G:G, SMALL(IF(Crowdfunding!F:F="failed", ROW(Crowdfunding!F:F)-MIN(ROW(Crowdfunding!F:F))+1), ROW(242:242))), "")</f>
        <v>2915</v>
      </c>
    </row>
    <row r="244" spans="1:4" ht="21" x14ac:dyDescent="0.25">
      <c r="A244" s="16" t="s">
        <v>2107</v>
      </c>
      <c r="B244" s="15" cm="1">
        <f t="array" ref="B244">IF(A244&lt;&gt;"", INDEX(Crowdfunding!G:G, SMALL(IF(Crowdfunding!F:F="successful", ROW(Crowdfunding!F:F)-MIN(ROW(Crowdfunding!F:F))+1), ROW(243:243))), "")</f>
        <v>219</v>
      </c>
      <c r="C244" s="17" t="str" cm="1">
        <f t="array" ref="C244">IFERROR(INDEX(Crowdfunding!F:F, SMALL(IF(Crowdfunding!F:F="failed", ROW(Crowdfunding!F:F)-MIN(ROW(Crowdfunding!F:F))+1), ROW(243:243))), "")</f>
        <v>failed</v>
      </c>
      <c r="D244" s="15" cm="1">
        <f t="array" ref="D244">IF(C244&lt;&gt;"", INDEX(Crowdfunding!G:G, SMALL(IF(Crowdfunding!F:F="failed", ROW(Crowdfunding!F:F)-MIN(ROW(Crowdfunding!F:F))+1), ROW(243:243))), "")</f>
        <v>18</v>
      </c>
    </row>
    <row r="245" spans="1:4" ht="21" x14ac:dyDescent="0.25">
      <c r="A245" s="16" t="s">
        <v>2107</v>
      </c>
      <c r="B245" s="15" cm="1">
        <f t="array" ref="B245">IF(A245&lt;&gt;"", INDEX(Crowdfunding!G:G, SMALL(IF(Crowdfunding!F:F="successful", ROW(Crowdfunding!F:F)-MIN(ROW(Crowdfunding!F:F))+1), ROW(244:244))), "")</f>
        <v>2526</v>
      </c>
      <c r="C245" s="17" t="str" cm="1">
        <f t="array" ref="C245">IFERROR(INDEX(Crowdfunding!F:F, SMALL(IF(Crowdfunding!F:F="failed", ROW(Crowdfunding!F:F)-MIN(ROW(Crowdfunding!F:F))+1), ROW(244:244))), "")</f>
        <v>failed</v>
      </c>
      <c r="D245" s="15" cm="1">
        <f t="array" ref="D245">IF(C245&lt;&gt;"", INDEX(Crowdfunding!G:G, SMALL(IF(Crowdfunding!F:F="failed", ROW(Crowdfunding!F:F)-MIN(ROW(Crowdfunding!F:F))+1), ROW(244:244))), "")</f>
        <v>602</v>
      </c>
    </row>
    <row r="246" spans="1:4" ht="21" x14ac:dyDescent="0.25">
      <c r="A246" s="16" t="s">
        <v>2107</v>
      </c>
      <c r="B246" s="15" cm="1">
        <f t="array" ref="B246">IF(A246&lt;&gt;"", INDEX(Crowdfunding!G:G, SMALL(IF(Crowdfunding!F:F="successful", ROW(Crowdfunding!F:F)-MIN(ROW(Crowdfunding!F:F))+1), ROW(245:245))), "")</f>
        <v>94</v>
      </c>
      <c r="C246" s="17" t="str" cm="1">
        <f t="array" ref="C246">IFERROR(INDEX(Crowdfunding!F:F, SMALL(IF(Crowdfunding!F:F="failed", ROW(Crowdfunding!F:F)-MIN(ROW(Crowdfunding!F:F))+1), ROW(245:245))), "")</f>
        <v>failed</v>
      </c>
      <c r="D246" s="15" cm="1">
        <f t="array" ref="D246">IF(C246&lt;&gt;"", INDEX(Crowdfunding!G:G, SMALL(IF(Crowdfunding!F:F="failed", ROW(Crowdfunding!F:F)-MIN(ROW(Crowdfunding!F:F))+1), ROW(245:245))), "")</f>
        <v>1</v>
      </c>
    </row>
    <row r="247" spans="1:4" ht="21" x14ac:dyDescent="0.25">
      <c r="A247" s="16" t="s">
        <v>2107</v>
      </c>
      <c r="B247" s="15" cm="1">
        <f t="array" ref="B247">IF(A247&lt;&gt;"", INDEX(Crowdfunding!G:G, SMALL(IF(Crowdfunding!F:F="successful", ROW(Crowdfunding!F:F)-MIN(ROW(Crowdfunding!F:F))+1), ROW(246:246))), "")</f>
        <v>1713</v>
      </c>
      <c r="C247" s="17" t="str" cm="1">
        <f t="array" ref="C247">IFERROR(INDEX(Crowdfunding!F:F, SMALL(IF(Crowdfunding!F:F="failed", ROW(Crowdfunding!F:F)-MIN(ROW(Crowdfunding!F:F))+1), ROW(246:246))), "")</f>
        <v>failed</v>
      </c>
      <c r="D247" s="15" cm="1">
        <f t="array" ref="D247">IF(C247&lt;&gt;"", INDEX(Crowdfunding!G:G, SMALL(IF(Crowdfunding!F:F="failed", ROW(Crowdfunding!F:F)-MIN(ROW(Crowdfunding!F:F))+1), ROW(246:246))), "")</f>
        <v>3868</v>
      </c>
    </row>
    <row r="248" spans="1:4" ht="21" x14ac:dyDescent="0.25">
      <c r="A248" s="16" t="s">
        <v>2107</v>
      </c>
      <c r="B248" s="15" cm="1">
        <f t="array" ref="B248">IF(A248&lt;&gt;"", INDEX(Crowdfunding!G:G, SMALL(IF(Crowdfunding!F:F="successful", ROW(Crowdfunding!F:F)-MIN(ROW(Crowdfunding!F:F))+1), ROW(247:247))), "")</f>
        <v>249</v>
      </c>
      <c r="C248" s="17" t="str" cm="1">
        <f t="array" ref="C248">IFERROR(INDEX(Crowdfunding!F:F, SMALL(IF(Crowdfunding!F:F="failed", ROW(Crowdfunding!F:F)-MIN(ROW(Crowdfunding!F:F))+1), ROW(247:247))), "")</f>
        <v>failed</v>
      </c>
      <c r="D248" s="15" cm="1">
        <f t="array" ref="D248">IF(C248&lt;&gt;"", INDEX(Crowdfunding!G:G, SMALL(IF(Crowdfunding!F:F="failed", ROW(Crowdfunding!F:F)-MIN(ROW(Crowdfunding!F:F))+1), ROW(247:247))), "")</f>
        <v>504</v>
      </c>
    </row>
    <row r="249" spans="1:4" ht="21" x14ac:dyDescent="0.25">
      <c r="A249" s="16" t="s">
        <v>2107</v>
      </c>
      <c r="B249" s="15" cm="1">
        <f t="array" ref="B249">IF(A249&lt;&gt;"", INDEX(Crowdfunding!G:G, SMALL(IF(Crowdfunding!F:F="successful", ROW(Crowdfunding!F:F)-MIN(ROW(Crowdfunding!F:F))+1), ROW(248:248))), "")</f>
        <v>192</v>
      </c>
      <c r="C249" s="17" t="str" cm="1">
        <f t="array" ref="C249">IFERROR(INDEX(Crowdfunding!F:F, SMALL(IF(Crowdfunding!F:F="failed", ROW(Crowdfunding!F:F)-MIN(ROW(Crowdfunding!F:F))+1), ROW(248:248))), "")</f>
        <v>failed</v>
      </c>
      <c r="D249" s="15" cm="1">
        <f t="array" ref="D249">IF(C249&lt;&gt;"", INDEX(Crowdfunding!G:G, SMALL(IF(Crowdfunding!F:F="failed", ROW(Crowdfunding!F:F)-MIN(ROW(Crowdfunding!F:F))+1), ROW(248:248))), "")</f>
        <v>14</v>
      </c>
    </row>
    <row r="250" spans="1:4" ht="21" x14ac:dyDescent="0.25">
      <c r="A250" s="16" t="s">
        <v>2107</v>
      </c>
      <c r="B250" s="15" cm="1">
        <f t="array" ref="B250">IF(A250&lt;&gt;"", INDEX(Crowdfunding!G:G, SMALL(IF(Crowdfunding!F:F="successful", ROW(Crowdfunding!F:F)-MIN(ROW(Crowdfunding!F:F))+1), ROW(249:249))), "")</f>
        <v>247</v>
      </c>
      <c r="C250" s="17" t="str" cm="1">
        <f t="array" ref="C250">IFERROR(INDEX(Crowdfunding!F:F, SMALL(IF(Crowdfunding!F:F="failed", ROW(Crowdfunding!F:F)-MIN(ROW(Crowdfunding!F:F))+1), ROW(249:249))), "")</f>
        <v>failed</v>
      </c>
      <c r="D250" s="15" cm="1">
        <f t="array" ref="D250">IF(C250&lt;&gt;"", INDEX(Crowdfunding!G:G, SMALL(IF(Crowdfunding!F:F="failed", ROW(Crowdfunding!F:F)-MIN(ROW(Crowdfunding!F:F))+1), ROW(249:249))), "")</f>
        <v>750</v>
      </c>
    </row>
    <row r="251" spans="1:4" ht="21" x14ac:dyDescent="0.25">
      <c r="A251" s="16" t="s">
        <v>2107</v>
      </c>
      <c r="B251" s="15" cm="1">
        <f t="array" ref="B251">IF(A251&lt;&gt;"", INDEX(Crowdfunding!G:G, SMALL(IF(Crowdfunding!F:F="successful", ROW(Crowdfunding!F:F)-MIN(ROW(Crowdfunding!F:F))+1), ROW(250:250))), "")</f>
        <v>2293</v>
      </c>
      <c r="C251" s="17" t="str" cm="1">
        <f t="array" ref="C251">IFERROR(INDEX(Crowdfunding!F:F, SMALL(IF(Crowdfunding!F:F="failed", ROW(Crowdfunding!F:F)-MIN(ROW(Crowdfunding!F:F))+1), ROW(250:250))), "")</f>
        <v>failed</v>
      </c>
      <c r="D251" s="15" cm="1">
        <f t="array" ref="D251">IF(C251&lt;&gt;"", INDEX(Crowdfunding!G:G, SMALL(IF(Crowdfunding!F:F="failed", ROW(Crowdfunding!F:F)-MIN(ROW(Crowdfunding!F:F))+1), ROW(250:250))), "")</f>
        <v>77</v>
      </c>
    </row>
    <row r="252" spans="1:4" ht="21" x14ac:dyDescent="0.25">
      <c r="A252" s="16" t="s">
        <v>2107</v>
      </c>
      <c r="B252" s="15" cm="1">
        <f t="array" ref="B252">IF(A252&lt;&gt;"", INDEX(Crowdfunding!G:G, SMALL(IF(Crowdfunding!F:F="successful", ROW(Crowdfunding!F:F)-MIN(ROW(Crowdfunding!F:F))+1), ROW(251:251))), "")</f>
        <v>3131</v>
      </c>
      <c r="C252" s="17" t="str" cm="1">
        <f t="array" ref="C252">IFERROR(INDEX(Crowdfunding!F:F, SMALL(IF(Crowdfunding!F:F="failed", ROW(Crowdfunding!F:F)-MIN(ROW(Crowdfunding!F:F))+1), ROW(251:251))), "")</f>
        <v>failed</v>
      </c>
      <c r="D252" s="15" cm="1">
        <f t="array" ref="D252">IF(C252&lt;&gt;"", INDEX(Crowdfunding!G:G, SMALL(IF(Crowdfunding!F:F="failed", ROW(Crowdfunding!F:F)-MIN(ROW(Crowdfunding!F:F))+1), ROW(251:251))), "")</f>
        <v>752</v>
      </c>
    </row>
    <row r="253" spans="1:4" ht="21" x14ac:dyDescent="0.25">
      <c r="A253" s="16" t="s">
        <v>2107</v>
      </c>
      <c r="B253" s="15" cm="1">
        <f t="array" ref="B253">IF(A253&lt;&gt;"", INDEX(Crowdfunding!G:G, SMALL(IF(Crowdfunding!F:F="successful", ROW(Crowdfunding!F:F)-MIN(ROW(Crowdfunding!F:F))+1), ROW(252:252))), "")</f>
        <v>143</v>
      </c>
      <c r="C253" s="17" t="str" cm="1">
        <f t="array" ref="C253">IFERROR(INDEX(Crowdfunding!F:F, SMALL(IF(Crowdfunding!F:F="failed", ROW(Crowdfunding!F:F)-MIN(ROW(Crowdfunding!F:F))+1), ROW(252:252))), "")</f>
        <v>failed</v>
      </c>
      <c r="D253" s="15" cm="1">
        <f t="array" ref="D253">IF(C253&lt;&gt;"", INDEX(Crowdfunding!G:G, SMALL(IF(Crowdfunding!F:F="failed", ROW(Crowdfunding!F:F)-MIN(ROW(Crowdfunding!F:F))+1), ROW(252:252))), "")</f>
        <v>131</v>
      </c>
    </row>
    <row r="254" spans="1:4" ht="21" x14ac:dyDescent="0.25">
      <c r="A254" s="16" t="s">
        <v>2107</v>
      </c>
      <c r="B254" s="15" cm="1">
        <f t="array" ref="B254">IF(A254&lt;&gt;"", INDEX(Crowdfunding!G:G, SMALL(IF(Crowdfunding!F:F="successful", ROW(Crowdfunding!F:F)-MIN(ROW(Crowdfunding!F:F))+1), ROW(253:253))), "")</f>
        <v>296</v>
      </c>
      <c r="C254" s="17" t="str" cm="1">
        <f t="array" ref="C254">IFERROR(INDEX(Crowdfunding!F:F, SMALL(IF(Crowdfunding!F:F="failed", ROW(Crowdfunding!F:F)-MIN(ROW(Crowdfunding!F:F))+1), ROW(253:253))), "")</f>
        <v>failed</v>
      </c>
      <c r="D254" s="15" cm="1">
        <f t="array" ref="D254">IF(C254&lt;&gt;"", INDEX(Crowdfunding!G:G, SMALL(IF(Crowdfunding!F:F="failed", ROW(Crowdfunding!F:F)-MIN(ROW(Crowdfunding!F:F))+1), ROW(253:253))), "")</f>
        <v>87</v>
      </c>
    </row>
    <row r="255" spans="1:4" ht="21" x14ac:dyDescent="0.25">
      <c r="A255" s="16" t="s">
        <v>2107</v>
      </c>
      <c r="B255" s="15" cm="1">
        <f t="array" ref="B255">IF(A255&lt;&gt;"", INDEX(Crowdfunding!G:G, SMALL(IF(Crowdfunding!F:F="successful", ROW(Crowdfunding!F:F)-MIN(ROW(Crowdfunding!F:F))+1), ROW(254:254))), "")</f>
        <v>170</v>
      </c>
      <c r="C255" s="17" t="str" cm="1">
        <f t="array" ref="C255">IFERROR(INDEX(Crowdfunding!F:F, SMALL(IF(Crowdfunding!F:F="failed", ROW(Crowdfunding!F:F)-MIN(ROW(Crowdfunding!F:F))+1), ROW(254:254))), "")</f>
        <v>failed</v>
      </c>
      <c r="D255" s="15" cm="1">
        <f t="array" ref="D255">IF(C255&lt;&gt;"", INDEX(Crowdfunding!G:G, SMALL(IF(Crowdfunding!F:F="failed", ROW(Crowdfunding!F:F)-MIN(ROW(Crowdfunding!F:F))+1), ROW(254:254))), "")</f>
        <v>1063</v>
      </c>
    </row>
    <row r="256" spans="1:4" ht="21" x14ac:dyDescent="0.25">
      <c r="A256" s="16" t="s">
        <v>2107</v>
      </c>
      <c r="B256" s="15" cm="1">
        <f t="array" ref="B256">IF(A256&lt;&gt;"", INDEX(Crowdfunding!G:G, SMALL(IF(Crowdfunding!F:F="successful", ROW(Crowdfunding!F:F)-MIN(ROW(Crowdfunding!F:F))+1), ROW(255:255))), "")</f>
        <v>86</v>
      </c>
      <c r="C256" s="17" t="str" cm="1">
        <f t="array" ref="C256">IFERROR(INDEX(Crowdfunding!F:F, SMALL(IF(Crowdfunding!F:F="failed", ROW(Crowdfunding!F:F)-MIN(ROW(Crowdfunding!F:F))+1), ROW(255:255))), "")</f>
        <v>failed</v>
      </c>
      <c r="D256" s="15" cm="1">
        <f t="array" ref="D256">IF(C256&lt;&gt;"", INDEX(Crowdfunding!G:G, SMALL(IF(Crowdfunding!F:F="failed", ROW(Crowdfunding!F:F)-MIN(ROW(Crowdfunding!F:F))+1), ROW(255:255))), "")</f>
        <v>76</v>
      </c>
    </row>
    <row r="257" spans="1:4" ht="21" x14ac:dyDescent="0.25">
      <c r="A257" s="16" t="s">
        <v>2107</v>
      </c>
      <c r="B257" s="15" cm="1">
        <f t="array" ref="B257">IF(A257&lt;&gt;"", INDEX(Crowdfunding!G:G, SMALL(IF(Crowdfunding!F:F="successful", ROW(Crowdfunding!F:F)-MIN(ROW(Crowdfunding!F:F))+1), ROW(256:256))), "")</f>
        <v>6286</v>
      </c>
      <c r="C257" s="17" t="str" cm="1">
        <f t="array" ref="C257">IFERROR(INDEX(Crowdfunding!F:F, SMALL(IF(Crowdfunding!F:F="failed", ROW(Crowdfunding!F:F)-MIN(ROW(Crowdfunding!F:F))+1), ROW(256:256))), "")</f>
        <v>failed</v>
      </c>
      <c r="D257" s="15" cm="1">
        <f t="array" ref="D257">IF(C257&lt;&gt;"", INDEX(Crowdfunding!G:G, SMALL(IF(Crowdfunding!F:F="failed", ROW(Crowdfunding!F:F)-MIN(ROW(Crowdfunding!F:F))+1), ROW(256:256))), "")</f>
        <v>4428</v>
      </c>
    </row>
    <row r="258" spans="1:4" ht="21" x14ac:dyDescent="0.25">
      <c r="A258" s="16" t="s">
        <v>2107</v>
      </c>
      <c r="B258" s="15" cm="1">
        <f t="array" ref="B258">IF(A258&lt;&gt;"", INDEX(Crowdfunding!G:G, SMALL(IF(Crowdfunding!F:F="successful", ROW(Crowdfunding!F:F)-MIN(ROW(Crowdfunding!F:F))+1), ROW(257:257))), "")</f>
        <v>3727</v>
      </c>
      <c r="C258" s="17" t="str" cm="1">
        <f t="array" ref="C258">IFERROR(INDEX(Crowdfunding!F:F, SMALL(IF(Crowdfunding!F:F="failed", ROW(Crowdfunding!F:F)-MIN(ROW(Crowdfunding!F:F))+1), ROW(257:257))), "")</f>
        <v>failed</v>
      </c>
      <c r="D258" s="15" cm="1">
        <f t="array" ref="D258">IF(C258&lt;&gt;"", INDEX(Crowdfunding!G:G, SMALL(IF(Crowdfunding!F:F="failed", ROW(Crowdfunding!F:F)-MIN(ROW(Crowdfunding!F:F))+1), ROW(257:257))), "")</f>
        <v>58</v>
      </c>
    </row>
    <row r="259" spans="1:4" ht="21" x14ac:dyDescent="0.25">
      <c r="A259" s="16" t="s">
        <v>2107</v>
      </c>
      <c r="B259" s="15" cm="1">
        <f t="array" ref="B259">IF(A259&lt;&gt;"", INDEX(Crowdfunding!G:G, SMALL(IF(Crowdfunding!F:F="successful", ROW(Crowdfunding!F:F)-MIN(ROW(Crowdfunding!F:F))+1), ROW(258:258))), "")</f>
        <v>1605</v>
      </c>
      <c r="C259" s="17" t="str" cm="1">
        <f t="array" ref="C259">IFERROR(INDEX(Crowdfunding!F:F, SMALL(IF(Crowdfunding!F:F="failed", ROW(Crowdfunding!F:F)-MIN(ROW(Crowdfunding!F:F))+1), ROW(258:258))), "")</f>
        <v>failed</v>
      </c>
      <c r="D259" s="15" cm="1">
        <f t="array" ref="D259">IF(C259&lt;&gt;"", INDEX(Crowdfunding!G:G, SMALL(IF(Crowdfunding!F:F="failed", ROW(Crowdfunding!F:F)-MIN(ROW(Crowdfunding!F:F))+1), ROW(258:258))), "")</f>
        <v>111</v>
      </c>
    </row>
    <row r="260" spans="1:4" ht="21" x14ac:dyDescent="0.25">
      <c r="A260" s="16" t="s">
        <v>2107</v>
      </c>
      <c r="B260" s="15" cm="1">
        <f t="array" ref="B260">IF(A260&lt;&gt;"", INDEX(Crowdfunding!G:G, SMALL(IF(Crowdfunding!F:F="successful", ROW(Crowdfunding!F:F)-MIN(ROW(Crowdfunding!F:F))+1), ROW(259:259))), "")</f>
        <v>2120</v>
      </c>
      <c r="C260" s="17" t="str" cm="1">
        <f t="array" ref="C260">IFERROR(INDEX(Crowdfunding!F:F, SMALL(IF(Crowdfunding!F:F="failed", ROW(Crowdfunding!F:F)-MIN(ROW(Crowdfunding!F:F))+1), ROW(259:259))), "")</f>
        <v>failed</v>
      </c>
      <c r="D260" s="15" cm="1">
        <f t="array" ref="D260">IF(C260&lt;&gt;"", INDEX(Crowdfunding!G:G, SMALL(IF(Crowdfunding!F:F="failed", ROW(Crowdfunding!F:F)-MIN(ROW(Crowdfunding!F:F))+1), ROW(259:259))), "")</f>
        <v>2955</v>
      </c>
    </row>
    <row r="261" spans="1:4" ht="21" x14ac:dyDescent="0.25">
      <c r="A261" s="16" t="s">
        <v>2107</v>
      </c>
      <c r="B261" s="15" cm="1">
        <f t="array" ref="B261">IF(A261&lt;&gt;"", INDEX(Crowdfunding!G:G, SMALL(IF(Crowdfunding!F:F="successful", ROW(Crowdfunding!F:F)-MIN(ROW(Crowdfunding!F:F))+1), ROW(260:260))), "")</f>
        <v>50</v>
      </c>
      <c r="C261" s="17" t="str" cm="1">
        <f t="array" ref="C261">IFERROR(INDEX(Crowdfunding!F:F, SMALL(IF(Crowdfunding!F:F="failed", ROW(Crowdfunding!F:F)-MIN(ROW(Crowdfunding!F:F))+1), ROW(260:260))), "")</f>
        <v>failed</v>
      </c>
      <c r="D261" s="15" cm="1">
        <f t="array" ref="D261">IF(C261&lt;&gt;"", INDEX(Crowdfunding!G:G, SMALL(IF(Crowdfunding!F:F="failed", ROW(Crowdfunding!F:F)-MIN(ROW(Crowdfunding!F:F))+1), ROW(260:260))), "")</f>
        <v>1657</v>
      </c>
    </row>
    <row r="262" spans="1:4" ht="21" x14ac:dyDescent="0.25">
      <c r="A262" s="16" t="s">
        <v>2107</v>
      </c>
      <c r="B262" s="15" cm="1">
        <f t="array" ref="B262">IF(A262&lt;&gt;"", INDEX(Crowdfunding!G:G, SMALL(IF(Crowdfunding!F:F="successful", ROW(Crowdfunding!F:F)-MIN(ROW(Crowdfunding!F:F))+1), ROW(261:261))), "")</f>
        <v>2080</v>
      </c>
      <c r="C262" s="17" t="str" cm="1">
        <f t="array" ref="C262">IFERROR(INDEX(Crowdfunding!F:F, SMALL(IF(Crowdfunding!F:F="failed", ROW(Crowdfunding!F:F)-MIN(ROW(Crowdfunding!F:F))+1), ROW(261:261))), "")</f>
        <v>failed</v>
      </c>
      <c r="D262" s="15" cm="1">
        <f t="array" ref="D262">IF(C262&lt;&gt;"", INDEX(Crowdfunding!G:G, SMALL(IF(Crowdfunding!F:F="failed", ROW(Crowdfunding!F:F)-MIN(ROW(Crowdfunding!F:F))+1), ROW(261:261))), "")</f>
        <v>926</v>
      </c>
    </row>
    <row r="263" spans="1:4" ht="21" x14ac:dyDescent="0.25">
      <c r="A263" s="16" t="s">
        <v>2107</v>
      </c>
      <c r="B263" s="15" cm="1">
        <f t="array" ref="B263">IF(A263&lt;&gt;"", INDEX(Crowdfunding!G:G, SMALL(IF(Crowdfunding!F:F="successful", ROW(Crowdfunding!F:F)-MIN(ROW(Crowdfunding!F:F))+1), ROW(262:262))), "")</f>
        <v>2105</v>
      </c>
      <c r="C263" s="17" t="str" cm="1">
        <f t="array" ref="C263">IFERROR(INDEX(Crowdfunding!F:F, SMALL(IF(Crowdfunding!F:F="failed", ROW(Crowdfunding!F:F)-MIN(ROW(Crowdfunding!F:F))+1), ROW(262:262))), "")</f>
        <v>failed</v>
      </c>
      <c r="D263" s="15" cm="1">
        <f t="array" ref="D263">IF(C263&lt;&gt;"", INDEX(Crowdfunding!G:G, SMALL(IF(Crowdfunding!F:F="failed", ROW(Crowdfunding!F:F)-MIN(ROW(Crowdfunding!F:F))+1), ROW(262:262))), "")</f>
        <v>77</v>
      </c>
    </row>
    <row r="264" spans="1:4" ht="21" x14ac:dyDescent="0.25">
      <c r="A264" s="16" t="s">
        <v>2107</v>
      </c>
      <c r="B264" s="15" cm="1">
        <f t="array" ref="B264">IF(A264&lt;&gt;"", INDEX(Crowdfunding!G:G, SMALL(IF(Crowdfunding!F:F="successful", ROW(Crowdfunding!F:F)-MIN(ROW(Crowdfunding!F:F))+1), ROW(263:263))), "")</f>
        <v>2436</v>
      </c>
      <c r="C264" s="17" t="str" cm="1">
        <f t="array" ref="C264">IFERROR(INDEX(Crowdfunding!F:F, SMALL(IF(Crowdfunding!F:F="failed", ROW(Crowdfunding!F:F)-MIN(ROW(Crowdfunding!F:F))+1), ROW(263:263))), "")</f>
        <v>failed</v>
      </c>
      <c r="D264" s="15" cm="1">
        <f t="array" ref="D264">IF(C264&lt;&gt;"", INDEX(Crowdfunding!G:G, SMALL(IF(Crowdfunding!F:F="failed", ROW(Crowdfunding!F:F)-MIN(ROW(Crowdfunding!F:F))+1), ROW(263:263))), "")</f>
        <v>1748</v>
      </c>
    </row>
    <row r="265" spans="1:4" ht="21" x14ac:dyDescent="0.25">
      <c r="A265" s="16" t="s">
        <v>2107</v>
      </c>
      <c r="B265" s="15" cm="1">
        <f t="array" ref="B265">IF(A265&lt;&gt;"", INDEX(Crowdfunding!G:G, SMALL(IF(Crowdfunding!F:F="successful", ROW(Crowdfunding!F:F)-MIN(ROW(Crowdfunding!F:F))+1), ROW(264:264))), "")</f>
        <v>80</v>
      </c>
      <c r="C265" s="17" t="str" cm="1">
        <f t="array" ref="C265">IFERROR(INDEX(Crowdfunding!F:F, SMALL(IF(Crowdfunding!F:F="failed", ROW(Crowdfunding!F:F)-MIN(ROW(Crowdfunding!F:F))+1), ROW(264:264))), "")</f>
        <v>failed</v>
      </c>
      <c r="D265" s="15" cm="1">
        <f t="array" ref="D265">IF(C265&lt;&gt;"", INDEX(Crowdfunding!G:G, SMALL(IF(Crowdfunding!F:F="failed", ROW(Crowdfunding!F:F)-MIN(ROW(Crowdfunding!F:F))+1), ROW(264:264))), "")</f>
        <v>79</v>
      </c>
    </row>
    <row r="266" spans="1:4" ht="21" x14ac:dyDescent="0.25">
      <c r="A266" s="16" t="s">
        <v>2107</v>
      </c>
      <c r="B266" s="15" cm="1">
        <f t="array" ref="B266">IF(A266&lt;&gt;"", INDEX(Crowdfunding!G:G, SMALL(IF(Crowdfunding!F:F="successful", ROW(Crowdfunding!F:F)-MIN(ROW(Crowdfunding!F:F))+1), ROW(265:265))), "")</f>
        <v>42</v>
      </c>
      <c r="C266" s="17" t="str" cm="1">
        <f t="array" ref="C266">IFERROR(INDEX(Crowdfunding!F:F, SMALL(IF(Crowdfunding!F:F="failed", ROW(Crowdfunding!F:F)-MIN(ROW(Crowdfunding!F:F))+1), ROW(265:265))), "")</f>
        <v>failed</v>
      </c>
      <c r="D266" s="15" cm="1">
        <f t="array" ref="D266">IF(C266&lt;&gt;"", INDEX(Crowdfunding!G:G, SMALL(IF(Crowdfunding!F:F="failed", ROW(Crowdfunding!F:F)-MIN(ROW(Crowdfunding!F:F))+1), ROW(265:265))), "")</f>
        <v>889</v>
      </c>
    </row>
    <row r="267" spans="1:4" ht="21" x14ac:dyDescent="0.25">
      <c r="A267" s="16" t="s">
        <v>2107</v>
      </c>
      <c r="B267" s="15" cm="1">
        <f t="array" ref="B267">IF(A267&lt;&gt;"", INDEX(Crowdfunding!G:G, SMALL(IF(Crowdfunding!F:F="successful", ROW(Crowdfunding!F:F)-MIN(ROW(Crowdfunding!F:F))+1), ROW(266:266))), "")</f>
        <v>139</v>
      </c>
      <c r="C267" s="17" t="str" cm="1">
        <f t="array" ref="C267">IFERROR(INDEX(Crowdfunding!F:F, SMALL(IF(Crowdfunding!F:F="failed", ROW(Crowdfunding!F:F)-MIN(ROW(Crowdfunding!F:F))+1), ROW(266:266))), "")</f>
        <v>failed</v>
      </c>
      <c r="D267" s="15" cm="1">
        <f t="array" ref="D267">IF(C267&lt;&gt;"", INDEX(Crowdfunding!G:G, SMALL(IF(Crowdfunding!F:F="failed", ROW(Crowdfunding!F:F)-MIN(ROW(Crowdfunding!F:F))+1), ROW(266:266))), "")</f>
        <v>56</v>
      </c>
    </row>
    <row r="268" spans="1:4" ht="21" x14ac:dyDescent="0.25">
      <c r="A268" s="16" t="s">
        <v>2107</v>
      </c>
      <c r="B268" s="15" cm="1">
        <f t="array" ref="B268">IF(A268&lt;&gt;"", INDEX(Crowdfunding!G:G, SMALL(IF(Crowdfunding!F:F="successful", ROW(Crowdfunding!F:F)-MIN(ROW(Crowdfunding!F:F))+1), ROW(267:267))), "")</f>
        <v>159</v>
      </c>
      <c r="C268" s="17" t="str" cm="1">
        <f t="array" ref="C268">IFERROR(INDEX(Crowdfunding!F:F, SMALL(IF(Crowdfunding!F:F="failed", ROW(Crowdfunding!F:F)-MIN(ROW(Crowdfunding!F:F))+1), ROW(267:267))), "")</f>
        <v>failed</v>
      </c>
      <c r="D268" s="15" cm="1">
        <f t="array" ref="D268">IF(C268&lt;&gt;"", INDEX(Crowdfunding!G:G, SMALL(IF(Crowdfunding!F:F="failed", ROW(Crowdfunding!F:F)-MIN(ROW(Crowdfunding!F:F))+1), ROW(267:267))), "")</f>
        <v>1</v>
      </c>
    </row>
    <row r="269" spans="1:4" ht="21" x14ac:dyDescent="0.25">
      <c r="A269" s="16" t="s">
        <v>2107</v>
      </c>
      <c r="B269" s="15" cm="1">
        <f t="array" ref="B269">IF(A269&lt;&gt;"", INDEX(Crowdfunding!G:G, SMALL(IF(Crowdfunding!F:F="successful", ROW(Crowdfunding!F:F)-MIN(ROW(Crowdfunding!F:F))+1), ROW(268:268))), "")</f>
        <v>381</v>
      </c>
      <c r="C269" s="17" t="str" cm="1">
        <f t="array" ref="C269">IFERROR(INDEX(Crowdfunding!F:F, SMALL(IF(Crowdfunding!F:F="failed", ROW(Crowdfunding!F:F)-MIN(ROW(Crowdfunding!F:F))+1), ROW(268:268))), "")</f>
        <v>failed</v>
      </c>
      <c r="D269" s="15" cm="1">
        <f t="array" ref="D269">IF(C269&lt;&gt;"", INDEX(Crowdfunding!G:G, SMALL(IF(Crowdfunding!F:F="failed", ROW(Crowdfunding!F:F)-MIN(ROW(Crowdfunding!F:F))+1), ROW(268:268))), "")</f>
        <v>83</v>
      </c>
    </row>
    <row r="270" spans="1:4" ht="21" x14ac:dyDescent="0.25">
      <c r="A270" s="16" t="s">
        <v>2107</v>
      </c>
      <c r="B270" s="15" cm="1">
        <f t="array" ref="B270">IF(A270&lt;&gt;"", INDEX(Crowdfunding!G:G, SMALL(IF(Crowdfunding!F:F="successful", ROW(Crowdfunding!F:F)-MIN(ROW(Crowdfunding!F:F))+1), ROW(269:269))), "")</f>
        <v>194</v>
      </c>
      <c r="C270" s="17" t="str" cm="1">
        <f t="array" ref="C270">IFERROR(INDEX(Crowdfunding!F:F, SMALL(IF(Crowdfunding!F:F="failed", ROW(Crowdfunding!F:F)-MIN(ROW(Crowdfunding!F:F))+1), ROW(269:269))), "")</f>
        <v>failed</v>
      </c>
      <c r="D270" s="15" cm="1">
        <f t="array" ref="D270">IF(C270&lt;&gt;"", INDEX(Crowdfunding!G:G, SMALL(IF(Crowdfunding!F:F="failed", ROW(Crowdfunding!F:F)-MIN(ROW(Crowdfunding!F:F))+1), ROW(269:269))), "")</f>
        <v>2025</v>
      </c>
    </row>
    <row r="271" spans="1:4" ht="21" x14ac:dyDescent="0.25">
      <c r="A271" s="16" t="s">
        <v>2107</v>
      </c>
      <c r="B271" s="15" cm="1">
        <f t="array" ref="B271">IF(A271&lt;&gt;"", INDEX(Crowdfunding!G:G, SMALL(IF(Crowdfunding!F:F="successful", ROW(Crowdfunding!F:F)-MIN(ROW(Crowdfunding!F:F))+1), ROW(270:270))), "")</f>
        <v>106</v>
      </c>
      <c r="C271" s="17" t="str" cm="1">
        <f t="array" ref="C271">IFERROR(INDEX(Crowdfunding!F:F, SMALL(IF(Crowdfunding!F:F="failed", ROW(Crowdfunding!F:F)-MIN(ROW(Crowdfunding!F:F))+1), ROW(270:270))), "")</f>
        <v>failed</v>
      </c>
      <c r="D271" s="15" cm="1">
        <f t="array" ref="D271">IF(C271&lt;&gt;"", INDEX(Crowdfunding!G:G, SMALL(IF(Crowdfunding!F:F="failed", ROW(Crowdfunding!F:F)-MIN(ROW(Crowdfunding!F:F))+1), ROW(270:270))), "")</f>
        <v>14</v>
      </c>
    </row>
    <row r="272" spans="1:4" ht="21" x14ac:dyDescent="0.25">
      <c r="A272" s="16" t="s">
        <v>2107</v>
      </c>
      <c r="B272" s="15" cm="1">
        <f t="array" ref="B272">IF(A272&lt;&gt;"", INDEX(Crowdfunding!G:G, SMALL(IF(Crowdfunding!F:F="successful", ROW(Crowdfunding!F:F)-MIN(ROW(Crowdfunding!F:F))+1), ROW(271:271))), "")</f>
        <v>142</v>
      </c>
      <c r="C272" s="17" t="str" cm="1">
        <f t="array" ref="C272">IFERROR(INDEX(Crowdfunding!F:F, SMALL(IF(Crowdfunding!F:F="failed", ROW(Crowdfunding!F:F)-MIN(ROW(Crowdfunding!F:F))+1), ROW(271:271))), "")</f>
        <v>failed</v>
      </c>
      <c r="D272" s="15" cm="1">
        <f t="array" ref="D272">IF(C272&lt;&gt;"", INDEX(Crowdfunding!G:G, SMALL(IF(Crowdfunding!F:F="failed", ROW(Crowdfunding!F:F)-MIN(ROW(Crowdfunding!F:F))+1), ROW(271:271))), "")</f>
        <v>656</v>
      </c>
    </row>
    <row r="273" spans="1:4" ht="21" x14ac:dyDescent="0.25">
      <c r="A273" s="16" t="s">
        <v>2107</v>
      </c>
      <c r="B273" s="15" cm="1">
        <f t="array" ref="B273">IF(A273&lt;&gt;"", INDEX(Crowdfunding!G:G, SMALL(IF(Crowdfunding!F:F="successful", ROW(Crowdfunding!F:F)-MIN(ROW(Crowdfunding!F:F))+1), ROW(272:272))), "")</f>
        <v>211</v>
      </c>
      <c r="C273" s="17" t="str" cm="1">
        <f t="array" ref="C273">IFERROR(INDEX(Crowdfunding!F:F, SMALL(IF(Crowdfunding!F:F="failed", ROW(Crowdfunding!F:F)-MIN(ROW(Crowdfunding!F:F))+1), ROW(272:272))), "")</f>
        <v>failed</v>
      </c>
      <c r="D273" s="15" cm="1">
        <f t="array" ref="D273">IF(C273&lt;&gt;"", INDEX(Crowdfunding!G:G, SMALL(IF(Crowdfunding!F:F="failed", ROW(Crowdfunding!F:F)-MIN(ROW(Crowdfunding!F:F))+1), ROW(272:272))), "")</f>
        <v>1596</v>
      </c>
    </row>
    <row r="274" spans="1:4" ht="21" x14ac:dyDescent="0.25">
      <c r="A274" s="16" t="s">
        <v>2107</v>
      </c>
      <c r="B274" s="15" cm="1">
        <f t="array" ref="B274">IF(A274&lt;&gt;"", INDEX(Crowdfunding!G:G, SMALL(IF(Crowdfunding!F:F="successful", ROW(Crowdfunding!F:F)-MIN(ROW(Crowdfunding!F:F))+1), ROW(273:273))), "")</f>
        <v>2756</v>
      </c>
      <c r="C274" s="17" t="str" cm="1">
        <f t="array" ref="C274">IFERROR(INDEX(Crowdfunding!F:F, SMALL(IF(Crowdfunding!F:F="failed", ROW(Crowdfunding!F:F)-MIN(ROW(Crowdfunding!F:F))+1), ROW(273:273))), "")</f>
        <v>failed</v>
      </c>
      <c r="D274" s="15" cm="1">
        <f t="array" ref="D274">IF(C274&lt;&gt;"", INDEX(Crowdfunding!G:G, SMALL(IF(Crowdfunding!F:F="failed", ROW(Crowdfunding!F:F)-MIN(ROW(Crowdfunding!F:F))+1), ROW(273:273))), "")</f>
        <v>10</v>
      </c>
    </row>
    <row r="275" spans="1:4" ht="21" x14ac:dyDescent="0.25">
      <c r="A275" s="16" t="s">
        <v>2107</v>
      </c>
      <c r="B275" s="15" cm="1">
        <f t="array" ref="B275">IF(A275&lt;&gt;"", INDEX(Crowdfunding!G:G, SMALL(IF(Crowdfunding!F:F="successful", ROW(Crowdfunding!F:F)-MIN(ROW(Crowdfunding!F:F))+1), ROW(274:274))), "")</f>
        <v>173</v>
      </c>
      <c r="C275" s="17" t="str" cm="1">
        <f t="array" ref="C275">IFERROR(INDEX(Crowdfunding!F:F, SMALL(IF(Crowdfunding!F:F="failed", ROW(Crowdfunding!F:F)-MIN(ROW(Crowdfunding!F:F))+1), ROW(274:274))), "")</f>
        <v>failed</v>
      </c>
      <c r="D275" s="15" cm="1">
        <f t="array" ref="D275">IF(C275&lt;&gt;"", INDEX(Crowdfunding!G:G, SMALL(IF(Crowdfunding!F:F="failed", ROW(Crowdfunding!F:F)-MIN(ROW(Crowdfunding!F:F))+1), ROW(274:274))), "")</f>
        <v>1121</v>
      </c>
    </row>
    <row r="276" spans="1:4" ht="21" x14ac:dyDescent="0.25">
      <c r="A276" s="16" t="s">
        <v>2107</v>
      </c>
      <c r="B276" s="15" cm="1">
        <f t="array" ref="B276">IF(A276&lt;&gt;"", INDEX(Crowdfunding!G:G, SMALL(IF(Crowdfunding!F:F="successful", ROW(Crowdfunding!F:F)-MIN(ROW(Crowdfunding!F:F))+1), ROW(275:275))), "")</f>
        <v>87</v>
      </c>
      <c r="C276" s="17" t="str" cm="1">
        <f t="array" ref="C276">IFERROR(INDEX(Crowdfunding!F:F, SMALL(IF(Crowdfunding!F:F="failed", ROW(Crowdfunding!F:F)-MIN(ROW(Crowdfunding!F:F))+1), ROW(275:275))), "")</f>
        <v>failed</v>
      </c>
      <c r="D276" s="15" cm="1">
        <f t="array" ref="D276">IF(C276&lt;&gt;"", INDEX(Crowdfunding!G:G, SMALL(IF(Crowdfunding!F:F="failed", ROW(Crowdfunding!F:F)-MIN(ROW(Crowdfunding!F:F))+1), ROW(275:275))), "")</f>
        <v>15</v>
      </c>
    </row>
    <row r="277" spans="1:4" ht="21" x14ac:dyDescent="0.25">
      <c r="A277" s="16" t="s">
        <v>2107</v>
      </c>
      <c r="B277" s="15" cm="1">
        <f t="array" ref="B277">IF(A277&lt;&gt;"", INDEX(Crowdfunding!G:G, SMALL(IF(Crowdfunding!F:F="successful", ROW(Crowdfunding!F:F)-MIN(ROW(Crowdfunding!F:F))+1), ROW(276:276))), "")</f>
        <v>1572</v>
      </c>
      <c r="C277" s="17" t="str" cm="1">
        <f t="array" ref="C277">IFERROR(INDEX(Crowdfunding!F:F, SMALL(IF(Crowdfunding!F:F="failed", ROW(Crowdfunding!F:F)-MIN(ROW(Crowdfunding!F:F))+1), ROW(276:276))), "")</f>
        <v>failed</v>
      </c>
      <c r="D277" s="15" cm="1">
        <f t="array" ref="D277">IF(C277&lt;&gt;"", INDEX(Crowdfunding!G:G, SMALL(IF(Crowdfunding!F:F="failed", ROW(Crowdfunding!F:F)-MIN(ROW(Crowdfunding!F:F))+1), ROW(276:276))), "")</f>
        <v>191</v>
      </c>
    </row>
    <row r="278" spans="1:4" ht="21" x14ac:dyDescent="0.25">
      <c r="A278" s="16" t="s">
        <v>2107</v>
      </c>
      <c r="B278" s="15" cm="1">
        <f t="array" ref="B278">IF(A278&lt;&gt;"", INDEX(Crowdfunding!G:G, SMALL(IF(Crowdfunding!F:F="successful", ROW(Crowdfunding!F:F)-MIN(ROW(Crowdfunding!F:F))+1), ROW(277:277))), "")</f>
        <v>2346</v>
      </c>
      <c r="C278" s="17" t="str" cm="1">
        <f t="array" ref="C278">IFERROR(INDEX(Crowdfunding!F:F, SMALL(IF(Crowdfunding!F:F="failed", ROW(Crowdfunding!F:F)-MIN(ROW(Crowdfunding!F:F))+1), ROW(277:277))), "")</f>
        <v>failed</v>
      </c>
      <c r="D278" s="15" cm="1">
        <f t="array" ref="D278">IF(C278&lt;&gt;"", INDEX(Crowdfunding!G:G, SMALL(IF(Crowdfunding!F:F="failed", ROW(Crowdfunding!F:F)-MIN(ROW(Crowdfunding!F:F))+1), ROW(277:277))), "")</f>
        <v>16</v>
      </c>
    </row>
    <row r="279" spans="1:4" ht="21" x14ac:dyDescent="0.25">
      <c r="A279" s="16" t="s">
        <v>2107</v>
      </c>
      <c r="B279" s="15" cm="1">
        <f t="array" ref="B279">IF(A279&lt;&gt;"", INDEX(Crowdfunding!G:G, SMALL(IF(Crowdfunding!F:F="successful", ROW(Crowdfunding!F:F)-MIN(ROW(Crowdfunding!F:F))+1), ROW(278:278))), "")</f>
        <v>115</v>
      </c>
      <c r="C279" s="17" t="str" cm="1">
        <f t="array" ref="C279">IFERROR(INDEX(Crowdfunding!F:F, SMALL(IF(Crowdfunding!F:F="failed", ROW(Crowdfunding!F:F)-MIN(ROW(Crowdfunding!F:F))+1), ROW(278:278))), "")</f>
        <v>failed</v>
      </c>
      <c r="D279" s="15" cm="1">
        <f t="array" ref="D279">IF(C279&lt;&gt;"", INDEX(Crowdfunding!G:G, SMALL(IF(Crowdfunding!F:F="failed", ROW(Crowdfunding!F:F)-MIN(ROW(Crowdfunding!F:F))+1), ROW(278:278))), "")</f>
        <v>17</v>
      </c>
    </row>
    <row r="280" spans="1:4" ht="21" x14ac:dyDescent="0.25">
      <c r="A280" s="16" t="s">
        <v>2107</v>
      </c>
      <c r="B280" s="15" cm="1">
        <f t="array" ref="B280">IF(A280&lt;&gt;"", INDEX(Crowdfunding!G:G, SMALL(IF(Crowdfunding!F:F="successful", ROW(Crowdfunding!F:F)-MIN(ROW(Crowdfunding!F:F))+1), ROW(279:279))), "")</f>
        <v>85</v>
      </c>
      <c r="C280" s="17" t="str" cm="1">
        <f t="array" ref="C280">IFERROR(INDEX(Crowdfunding!F:F, SMALL(IF(Crowdfunding!F:F="failed", ROW(Crowdfunding!F:F)-MIN(ROW(Crowdfunding!F:F))+1), ROW(279:279))), "")</f>
        <v>failed</v>
      </c>
      <c r="D280" s="15" cm="1">
        <f t="array" ref="D280">IF(C280&lt;&gt;"", INDEX(Crowdfunding!G:G, SMALL(IF(Crowdfunding!F:F="failed", ROW(Crowdfunding!F:F)-MIN(ROW(Crowdfunding!F:F))+1), ROW(279:279))), "")</f>
        <v>34</v>
      </c>
    </row>
    <row r="281" spans="1:4" ht="21" x14ac:dyDescent="0.25">
      <c r="A281" s="16" t="s">
        <v>2107</v>
      </c>
      <c r="B281" s="15" cm="1">
        <f t="array" ref="B281">IF(A281&lt;&gt;"", INDEX(Crowdfunding!G:G, SMALL(IF(Crowdfunding!F:F="successful", ROW(Crowdfunding!F:F)-MIN(ROW(Crowdfunding!F:F))+1), ROW(280:280))), "")</f>
        <v>144</v>
      </c>
      <c r="C281" s="17" t="str" cm="1">
        <f t="array" ref="C281">IFERROR(INDEX(Crowdfunding!F:F, SMALL(IF(Crowdfunding!F:F="failed", ROW(Crowdfunding!F:F)-MIN(ROW(Crowdfunding!F:F))+1), ROW(280:280))), "")</f>
        <v>failed</v>
      </c>
      <c r="D281" s="15" cm="1">
        <f t="array" ref="D281">IF(C281&lt;&gt;"", INDEX(Crowdfunding!G:G, SMALL(IF(Crowdfunding!F:F="failed", ROW(Crowdfunding!F:F)-MIN(ROW(Crowdfunding!F:F))+1), ROW(280:280))), "")</f>
        <v>1</v>
      </c>
    </row>
    <row r="282" spans="1:4" ht="21" x14ac:dyDescent="0.25">
      <c r="A282" s="16" t="s">
        <v>2107</v>
      </c>
      <c r="B282" s="15" cm="1">
        <f t="array" ref="B282">IF(A282&lt;&gt;"", INDEX(Crowdfunding!G:G, SMALL(IF(Crowdfunding!F:F="successful", ROW(Crowdfunding!F:F)-MIN(ROW(Crowdfunding!F:F))+1), ROW(281:281))), "")</f>
        <v>2443</v>
      </c>
      <c r="C282" s="17" t="str" cm="1">
        <f t="array" ref="C282">IFERROR(INDEX(Crowdfunding!F:F, SMALL(IF(Crowdfunding!F:F="failed", ROW(Crowdfunding!F:F)-MIN(ROW(Crowdfunding!F:F))+1), ROW(281:281))), "")</f>
        <v>failed</v>
      </c>
      <c r="D282" s="15" cm="1">
        <f t="array" ref="D282">IF(C282&lt;&gt;"", INDEX(Crowdfunding!G:G, SMALL(IF(Crowdfunding!F:F="failed", ROW(Crowdfunding!F:F)-MIN(ROW(Crowdfunding!F:F))+1), ROW(281:281))), "")</f>
        <v>1274</v>
      </c>
    </row>
    <row r="283" spans="1:4" ht="21" x14ac:dyDescent="0.25">
      <c r="A283" s="16" t="s">
        <v>2107</v>
      </c>
      <c r="B283" s="15" cm="1">
        <f t="array" ref="B283">IF(A283&lt;&gt;"", INDEX(Crowdfunding!G:G, SMALL(IF(Crowdfunding!F:F="successful", ROW(Crowdfunding!F:F)-MIN(ROW(Crowdfunding!F:F))+1), ROW(282:282))), "")</f>
        <v>64</v>
      </c>
      <c r="C283" s="17" t="str" cm="1">
        <f t="array" ref="C283">IFERROR(INDEX(Crowdfunding!F:F, SMALL(IF(Crowdfunding!F:F="failed", ROW(Crowdfunding!F:F)-MIN(ROW(Crowdfunding!F:F))+1), ROW(282:282))), "")</f>
        <v>failed</v>
      </c>
      <c r="D283" s="15" cm="1">
        <f t="array" ref="D283">IF(C283&lt;&gt;"", INDEX(Crowdfunding!G:G, SMALL(IF(Crowdfunding!F:F="failed", ROW(Crowdfunding!F:F)-MIN(ROW(Crowdfunding!F:F))+1), ROW(282:282))), "")</f>
        <v>210</v>
      </c>
    </row>
    <row r="284" spans="1:4" ht="21" x14ac:dyDescent="0.25">
      <c r="A284" s="16" t="s">
        <v>2107</v>
      </c>
      <c r="B284" s="15" cm="1">
        <f t="array" ref="B284">IF(A284&lt;&gt;"", INDEX(Crowdfunding!G:G, SMALL(IF(Crowdfunding!F:F="successful", ROW(Crowdfunding!F:F)-MIN(ROW(Crowdfunding!F:F))+1), ROW(283:283))), "")</f>
        <v>268</v>
      </c>
      <c r="C284" s="17" t="str" cm="1">
        <f t="array" ref="C284">IFERROR(INDEX(Crowdfunding!F:F, SMALL(IF(Crowdfunding!F:F="failed", ROW(Crowdfunding!F:F)-MIN(ROW(Crowdfunding!F:F))+1), ROW(283:283))), "")</f>
        <v>failed</v>
      </c>
      <c r="D284" s="15" cm="1">
        <f t="array" ref="D284">IF(C284&lt;&gt;"", INDEX(Crowdfunding!G:G, SMALL(IF(Crowdfunding!F:F="failed", ROW(Crowdfunding!F:F)-MIN(ROW(Crowdfunding!F:F))+1), ROW(283:283))), "")</f>
        <v>248</v>
      </c>
    </row>
    <row r="285" spans="1:4" ht="21" x14ac:dyDescent="0.25">
      <c r="A285" s="16" t="s">
        <v>2107</v>
      </c>
      <c r="B285" s="15" cm="1">
        <f t="array" ref="B285">IF(A285&lt;&gt;"", INDEX(Crowdfunding!G:G, SMALL(IF(Crowdfunding!F:F="successful", ROW(Crowdfunding!F:F)-MIN(ROW(Crowdfunding!F:F))+1), ROW(284:284))), "")</f>
        <v>195</v>
      </c>
      <c r="C285" s="17" t="str" cm="1">
        <f t="array" ref="C285">IFERROR(INDEX(Crowdfunding!F:F, SMALL(IF(Crowdfunding!F:F="failed", ROW(Crowdfunding!F:F)-MIN(ROW(Crowdfunding!F:F))+1), ROW(284:284))), "")</f>
        <v>failed</v>
      </c>
      <c r="D285" s="15" cm="1">
        <f t="array" ref="D285">IF(C285&lt;&gt;"", INDEX(Crowdfunding!G:G, SMALL(IF(Crowdfunding!F:F="failed", ROW(Crowdfunding!F:F)-MIN(ROW(Crowdfunding!F:F))+1), ROW(284:284))), "")</f>
        <v>513</v>
      </c>
    </row>
    <row r="286" spans="1:4" ht="21" x14ac:dyDescent="0.25">
      <c r="A286" s="16" t="s">
        <v>2107</v>
      </c>
      <c r="B286" s="15" cm="1">
        <f t="array" ref="B286">IF(A286&lt;&gt;"", INDEX(Crowdfunding!G:G, SMALL(IF(Crowdfunding!F:F="successful", ROW(Crowdfunding!F:F)-MIN(ROW(Crowdfunding!F:F))+1), ROW(285:285))), "")</f>
        <v>186</v>
      </c>
      <c r="C286" s="17" t="str" cm="1">
        <f t="array" ref="C286">IFERROR(INDEX(Crowdfunding!F:F, SMALL(IF(Crowdfunding!F:F="failed", ROW(Crowdfunding!F:F)-MIN(ROW(Crowdfunding!F:F))+1), ROW(285:285))), "")</f>
        <v>failed</v>
      </c>
      <c r="D286" s="15" cm="1">
        <f t="array" ref="D286">IF(C286&lt;&gt;"", INDEX(Crowdfunding!G:G, SMALL(IF(Crowdfunding!F:F="failed", ROW(Crowdfunding!F:F)-MIN(ROW(Crowdfunding!F:F))+1), ROW(285:285))), "")</f>
        <v>3410</v>
      </c>
    </row>
    <row r="287" spans="1:4" ht="21" x14ac:dyDescent="0.25">
      <c r="A287" s="16" t="s">
        <v>2107</v>
      </c>
      <c r="B287" s="15" cm="1">
        <f t="array" ref="B287">IF(A287&lt;&gt;"", INDEX(Crowdfunding!G:G, SMALL(IF(Crowdfunding!F:F="successful", ROW(Crowdfunding!F:F)-MIN(ROW(Crowdfunding!F:F))+1), ROW(286:286))), "")</f>
        <v>460</v>
      </c>
      <c r="C287" s="17" t="str" cm="1">
        <f t="array" ref="C287">IFERROR(INDEX(Crowdfunding!F:F, SMALL(IF(Crowdfunding!F:F="failed", ROW(Crowdfunding!F:F)-MIN(ROW(Crowdfunding!F:F))+1), ROW(286:286))), "")</f>
        <v>failed</v>
      </c>
      <c r="D287" s="15" cm="1">
        <f t="array" ref="D287">IF(C287&lt;&gt;"", INDEX(Crowdfunding!G:G, SMALL(IF(Crowdfunding!F:F="failed", ROW(Crowdfunding!F:F)-MIN(ROW(Crowdfunding!F:F))+1), ROW(286:286))), "")</f>
        <v>10</v>
      </c>
    </row>
    <row r="288" spans="1:4" ht="21" x14ac:dyDescent="0.25">
      <c r="A288" s="16" t="s">
        <v>2107</v>
      </c>
      <c r="B288" s="15" cm="1">
        <f t="array" ref="B288">IF(A288&lt;&gt;"", INDEX(Crowdfunding!G:G, SMALL(IF(Crowdfunding!F:F="successful", ROW(Crowdfunding!F:F)-MIN(ROW(Crowdfunding!F:F))+1), ROW(287:287))), "")</f>
        <v>2528</v>
      </c>
      <c r="C288" s="17" t="str" cm="1">
        <f t="array" ref="C288">IFERROR(INDEX(Crowdfunding!F:F, SMALL(IF(Crowdfunding!F:F="failed", ROW(Crowdfunding!F:F)-MIN(ROW(Crowdfunding!F:F))+1), ROW(287:287))), "")</f>
        <v>failed</v>
      </c>
      <c r="D288" s="15" cm="1">
        <f t="array" ref="D288">IF(C288&lt;&gt;"", INDEX(Crowdfunding!G:G, SMALL(IF(Crowdfunding!F:F="failed", ROW(Crowdfunding!F:F)-MIN(ROW(Crowdfunding!F:F))+1), ROW(287:287))), "")</f>
        <v>2201</v>
      </c>
    </row>
    <row r="289" spans="1:4" ht="21" x14ac:dyDescent="0.25">
      <c r="A289" s="16" t="s">
        <v>2107</v>
      </c>
      <c r="B289" s="15" cm="1">
        <f t="array" ref="B289">IF(A289&lt;&gt;"", INDEX(Crowdfunding!G:G, SMALL(IF(Crowdfunding!F:F="successful", ROW(Crowdfunding!F:F)-MIN(ROW(Crowdfunding!F:F))+1), ROW(288:288))), "")</f>
        <v>3657</v>
      </c>
      <c r="C289" s="17" t="str" cm="1">
        <f t="array" ref="C289">IFERROR(INDEX(Crowdfunding!F:F, SMALL(IF(Crowdfunding!F:F="failed", ROW(Crowdfunding!F:F)-MIN(ROW(Crowdfunding!F:F))+1), ROW(288:288))), "")</f>
        <v>failed</v>
      </c>
      <c r="D289" s="15" cm="1">
        <f t="array" ref="D289">IF(C289&lt;&gt;"", INDEX(Crowdfunding!G:G, SMALL(IF(Crowdfunding!F:F="failed", ROW(Crowdfunding!F:F)-MIN(ROW(Crowdfunding!F:F))+1), ROW(288:288))), "")</f>
        <v>676</v>
      </c>
    </row>
    <row r="290" spans="1:4" ht="21" x14ac:dyDescent="0.25">
      <c r="A290" s="16" t="s">
        <v>2107</v>
      </c>
      <c r="B290" s="15" cm="1">
        <f t="array" ref="B290">IF(A290&lt;&gt;"", INDEX(Crowdfunding!G:G, SMALL(IF(Crowdfunding!F:F="successful", ROW(Crowdfunding!F:F)-MIN(ROW(Crowdfunding!F:F))+1), ROW(289:289))), "")</f>
        <v>131</v>
      </c>
      <c r="C290" s="17" t="str" cm="1">
        <f t="array" ref="C290">IFERROR(INDEX(Crowdfunding!F:F, SMALL(IF(Crowdfunding!F:F="failed", ROW(Crowdfunding!F:F)-MIN(ROW(Crowdfunding!F:F))+1), ROW(289:289))), "")</f>
        <v>failed</v>
      </c>
      <c r="D290" s="15" cm="1">
        <f t="array" ref="D290">IF(C290&lt;&gt;"", INDEX(Crowdfunding!G:G, SMALL(IF(Crowdfunding!F:F="failed", ROW(Crowdfunding!F:F)-MIN(ROW(Crowdfunding!F:F))+1), ROW(289:289))), "")</f>
        <v>831</v>
      </c>
    </row>
    <row r="291" spans="1:4" ht="21" x14ac:dyDescent="0.25">
      <c r="A291" s="16" t="s">
        <v>2107</v>
      </c>
      <c r="B291" s="15" cm="1">
        <f t="array" ref="B291">IF(A291&lt;&gt;"", INDEX(Crowdfunding!G:G, SMALL(IF(Crowdfunding!F:F="successful", ROW(Crowdfunding!F:F)-MIN(ROW(Crowdfunding!F:F))+1), ROW(290:290))), "")</f>
        <v>239</v>
      </c>
      <c r="C291" s="17" t="str" cm="1">
        <f t="array" ref="C291">IFERROR(INDEX(Crowdfunding!F:F, SMALL(IF(Crowdfunding!F:F="failed", ROW(Crowdfunding!F:F)-MIN(ROW(Crowdfunding!F:F))+1), ROW(290:290))), "")</f>
        <v>failed</v>
      </c>
      <c r="D291" s="15" cm="1">
        <f t="array" ref="D291">IF(C291&lt;&gt;"", INDEX(Crowdfunding!G:G, SMALL(IF(Crowdfunding!F:F="failed", ROW(Crowdfunding!F:F)-MIN(ROW(Crowdfunding!F:F))+1), ROW(290:290))), "")</f>
        <v>859</v>
      </c>
    </row>
    <row r="292" spans="1:4" ht="21" x14ac:dyDescent="0.25">
      <c r="A292" s="16" t="s">
        <v>2107</v>
      </c>
      <c r="B292" s="15" cm="1">
        <f t="array" ref="B292">IF(A292&lt;&gt;"", INDEX(Crowdfunding!G:G, SMALL(IF(Crowdfunding!F:F="successful", ROW(Crowdfunding!F:F)-MIN(ROW(Crowdfunding!F:F))+1), ROW(291:291))), "")</f>
        <v>78</v>
      </c>
      <c r="C292" s="17" t="str" cm="1">
        <f t="array" ref="C292">IFERROR(INDEX(Crowdfunding!F:F, SMALL(IF(Crowdfunding!F:F="failed", ROW(Crowdfunding!F:F)-MIN(ROW(Crowdfunding!F:F))+1), ROW(291:291))), "")</f>
        <v>failed</v>
      </c>
      <c r="D292" s="15" cm="1">
        <f t="array" ref="D292">IF(C292&lt;&gt;"", INDEX(Crowdfunding!G:G, SMALL(IF(Crowdfunding!F:F="failed", ROW(Crowdfunding!F:F)-MIN(ROW(Crowdfunding!F:F))+1), ROW(291:291))), "")</f>
        <v>45</v>
      </c>
    </row>
    <row r="293" spans="1:4" ht="21" x14ac:dyDescent="0.25">
      <c r="A293" s="16" t="s">
        <v>2107</v>
      </c>
      <c r="B293" s="15" cm="1">
        <f t="array" ref="B293">IF(A293&lt;&gt;"", INDEX(Crowdfunding!G:G, SMALL(IF(Crowdfunding!F:F="successful", ROW(Crowdfunding!F:F)-MIN(ROW(Crowdfunding!F:F))+1), ROW(292:292))), "")</f>
        <v>1773</v>
      </c>
      <c r="C293" s="17" t="str" cm="1">
        <f t="array" ref="C293">IFERROR(INDEX(Crowdfunding!F:F, SMALL(IF(Crowdfunding!F:F="failed", ROW(Crowdfunding!F:F)-MIN(ROW(Crowdfunding!F:F))+1), ROW(292:292))), "")</f>
        <v>failed</v>
      </c>
      <c r="D293" s="15" cm="1">
        <f t="array" ref="D293">IF(C293&lt;&gt;"", INDEX(Crowdfunding!G:G, SMALL(IF(Crowdfunding!F:F="failed", ROW(Crowdfunding!F:F)-MIN(ROW(Crowdfunding!F:F))+1), ROW(292:292))), "")</f>
        <v>6</v>
      </c>
    </row>
    <row r="294" spans="1:4" ht="21" x14ac:dyDescent="0.25">
      <c r="A294" s="16" t="s">
        <v>2107</v>
      </c>
      <c r="B294" s="15" cm="1">
        <f t="array" ref="B294">IF(A294&lt;&gt;"", INDEX(Crowdfunding!G:G, SMALL(IF(Crowdfunding!F:F="successful", ROW(Crowdfunding!F:F)-MIN(ROW(Crowdfunding!F:F))+1), ROW(293:293))), "")</f>
        <v>32</v>
      </c>
      <c r="C294" s="17" t="str" cm="1">
        <f t="array" ref="C294">IFERROR(INDEX(Crowdfunding!F:F, SMALL(IF(Crowdfunding!F:F="failed", ROW(Crowdfunding!F:F)-MIN(ROW(Crowdfunding!F:F))+1), ROW(293:293))), "")</f>
        <v>failed</v>
      </c>
      <c r="D294" s="15" cm="1">
        <f t="array" ref="D294">IF(C294&lt;&gt;"", INDEX(Crowdfunding!G:G, SMALL(IF(Crowdfunding!F:F="failed", ROW(Crowdfunding!F:F)-MIN(ROW(Crowdfunding!F:F))+1), ROW(293:293))), "")</f>
        <v>7</v>
      </c>
    </row>
    <row r="295" spans="1:4" ht="21" x14ac:dyDescent="0.25">
      <c r="A295" s="16" t="s">
        <v>2107</v>
      </c>
      <c r="B295" s="15" cm="1">
        <f t="array" ref="B295">IF(A295&lt;&gt;"", INDEX(Crowdfunding!G:G, SMALL(IF(Crowdfunding!F:F="successful", ROW(Crowdfunding!F:F)-MIN(ROW(Crowdfunding!F:F))+1), ROW(294:294))), "")</f>
        <v>369</v>
      </c>
      <c r="C295" s="17" t="str" cm="1">
        <f t="array" ref="C295">IFERROR(INDEX(Crowdfunding!F:F, SMALL(IF(Crowdfunding!F:F="failed", ROW(Crowdfunding!F:F)-MIN(ROW(Crowdfunding!F:F))+1), ROW(294:294))), "")</f>
        <v>failed</v>
      </c>
      <c r="D295" s="15" cm="1">
        <f t="array" ref="D295">IF(C295&lt;&gt;"", INDEX(Crowdfunding!G:G, SMALL(IF(Crowdfunding!F:F="failed", ROW(Crowdfunding!F:F)-MIN(ROW(Crowdfunding!F:F))+1), ROW(294:294))), "")</f>
        <v>31</v>
      </c>
    </row>
    <row r="296" spans="1:4" ht="21" x14ac:dyDescent="0.25">
      <c r="A296" s="16" t="s">
        <v>2107</v>
      </c>
      <c r="B296" s="15" cm="1">
        <f t="array" ref="B296">IF(A296&lt;&gt;"", INDEX(Crowdfunding!G:G, SMALL(IF(Crowdfunding!F:F="successful", ROW(Crowdfunding!F:F)-MIN(ROW(Crowdfunding!F:F))+1), ROW(295:295))), "")</f>
        <v>89</v>
      </c>
      <c r="C296" s="17" t="str" cm="1">
        <f t="array" ref="C296">IFERROR(INDEX(Crowdfunding!F:F, SMALL(IF(Crowdfunding!F:F="failed", ROW(Crowdfunding!F:F)-MIN(ROW(Crowdfunding!F:F))+1), ROW(295:295))), "")</f>
        <v>failed</v>
      </c>
      <c r="D296" s="15" cm="1">
        <f t="array" ref="D296">IF(C296&lt;&gt;"", INDEX(Crowdfunding!G:G, SMALL(IF(Crowdfunding!F:F="failed", ROW(Crowdfunding!F:F)-MIN(ROW(Crowdfunding!F:F))+1), ROW(295:295))), "")</f>
        <v>78</v>
      </c>
    </row>
    <row r="297" spans="1:4" ht="21" x14ac:dyDescent="0.25">
      <c r="A297" s="16" t="s">
        <v>2107</v>
      </c>
      <c r="B297" s="15" cm="1">
        <f t="array" ref="B297">IF(A297&lt;&gt;"", INDEX(Crowdfunding!G:G, SMALL(IF(Crowdfunding!F:F="successful", ROW(Crowdfunding!F:F)-MIN(ROW(Crowdfunding!F:F))+1), ROW(296:296))), "")</f>
        <v>147</v>
      </c>
      <c r="C297" s="17" t="str" cm="1">
        <f t="array" ref="C297">IFERROR(INDEX(Crowdfunding!F:F, SMALL(IF(Crowdfunding!F:F="failed", ROW(Crowdfunding!F:F)-MIN(ROW(Crowdfunding!F:F))+1), ROW(296:296))), "")</f>
        <v>failed</v>
      </c>
      <c r="D297" s="15" cm="1">
        <f t="array" ref="D297">IF(C297&lt;&gt;"", INDEX(Crowdfunding!G:G, SMALL(IF(Crowdfunding!F:F="failed", ROW(Crowdfunding!F:F)-MIN(ROW(Crowdfunding!F:F))+1), ROW(296:296))), "")</f>
        <v>1225</v>
      </c>
    </row>
    <row r="298" spans="1:4" ht="21" x14ac:dyDescent="0.25">
      <c r="A298" s="16" t="s">
        <v>2107</v>
      </c>
      <c r="B298" s="15" cm="1">
        <f t="array" ref="B298">IF(A298&lt;&gt;"", INDEX(Crowdfunding!G:G, SMALL(IF(Crowdfunding!F:F="successful", ROW(Crowdfunding!F:F)-MIN(ROW(Crowdfunding!F:F))+1), ROW(297:297))), "")</f>
        <v>126</v>
      </c>
      <c r="C298" s="17" t="str" cm="1">
        <f t="array" ref="C298">IFERROR(INDEX(Crowdfunding!F:F, SMALL(IF(Crowdfunding!F:F="failed", ROW(Crowdfunding!F:F)-MIN(ROW(Crowdfunding!F:F))+1), ROW(297:297))), "")</f>
        <v>failed</v>
      </c>
      <c r="D298" s="15" cm="1">
        <f t="array" ref="D298">IF(C298&lt;&gt;"", INDEX(Crowdfunding!G:G, SMALL(IF(Crowdfunding!F:F="failed", ROW(Crowdfunding!F:F)-MIN(ROW(Crowdfunding!F:F))+1), ROW(297:297))), "")</f>
        <v>1</v>
      </c>
    </row>
    <row r="299" spans="1:4" ht="21" x14ac:dyDescent="0.25">
      <c r="A299" s="16" t="s">
        <v>2107</v>
      </c>
      <c r="B299" s="15" cm="1">
        <f t="array" ref="B299">IF(A299&lt;&gt;"", INDEX(Crowdfunding!G:G, SMALL(IF(Crowdfunding!F:F="successful", ROW(Crowdfunding!F:F)-MIN(ROW(Crowdfunding!F:F))+1), ROW(298:298))), "")</f>
        <v>2218</v>
      </c>
      <c r="C299" s="17" t="str" cm="1">
        <f t="array" ref="C299">IFERROR(INDEX(Crowdfunding!F:F, SMALL(IF(Crowdfunding!F:F="failed", ROW(Crowdfunding!F:F)-MIN(ROW(Crowdfunding!F:F))+1), ROW(298:298))), "")</f>
        <v>failed</v>
      </c>
      <c r="D299" s="15" cm="1">
        <f t="array" ref="D299">IF(C299&lt;&gt;"", INDEX(Crowdfunding!G:G, SMALL(IF(Crowdfunding!F:F="failed", ROW(Crowdfunding!F:F)-MIN(ROW(Crowdfunding!F:F))+1), ROW(298:298))), "")</f>
        <v>67</v>
      </c>
    </row>
    <row r="300" spans="1:4" ht="21" x14ac:dyDescent="0.25">
      <c r="A300" s="16" t="s">
        <v>2107</v>
      </c>
      <c r="B300" s="15" cm="1">
        <f t="array" ref="B300">IF(A300&lt;&gt;"", INDEX(Crowdfunding!G:G, SMALL(IF(Crowdfunding!F:F="successful", ROW(Crowdfunding!F:F)-MIN(ROW(Crowdfunding!F:F))+1), ROW(299:299))), "")</f>
        <v>202</v>
      </c>
      <c r="C300" s="17" t="str" cm="1">
        <f t="array" ref="C300">IFERROR(INDEX(Crowdfunding!F:F, SMALL(IF(Crowdfunding!F:F="failed", ROW(Crowdfunding!F:F)-MIN(ROW(Crowdfunding!F:F))+1), ROW(299:299))), "")</f>
        <v>failed</v>
      </c>
      <c r="D300" s="15" cm="1">
        <f t="array" ref="D300">IF(C300&lt;&gt;"", INDEX(Crowdfunding!G:G, SMALL(IF(Crowdfunding!F:F="failed", ROW(Crowdfunding!F:F)-MIN(ROW(Crowdfunding!F:F))+1), ROW(299:299))), "")</f>
        <v>19</v>
      </c>
    </row>
    <row r="301" spans="1:4" ht="21" x14ac:dyDescent="0.25">
      <c r="A301" s="16" t="s">
        <v>2107</v>
      </c>
      <c r="B301" s="15" cm="1">
        <f t="array" ref="B301">IF(A301&lt;&gt;"", INDEX(Crowdfunding!G:G, SMALL(IF(Crowdfunding!F:F="successful", ROW(Crowdfunding!F:F)-MIN(ROW(Crowdfunding!F:F))+1), ROW(300:300))), "")</f>
        <v>140</v>
      </c>
      <c r="C301" s="17" t="str" cm="1">
        <f t="array" ref="C301">IFERROR(INDEX(Crowdfunding!F:F, SMALL(IF(Crowdfunding!F:F="failed", ROW(Crowdfunding!F:F)-MIN(ROW(Crowdfunding!F:F))+1), ROW(300:300))), "")</f>
        <v>failed</v>
      </c>
      <c r="D301" s="15" cm="1">
        <f t="array" ref="D301">IF(C301&lt;&gt;"", INDEX(Crowdfunding!G:G, SMALL(IF(Crowdfunding!F:F="failed", ROW(Crowdfunding!F:F)-MIN(ROW(Crowdfunding!F:F))+1), ROW(300:300))), "")</f>
        <v>2108</v>
      </c>
    </row>
    <row r="302" spans="1:4" ht="21" x14ac:dyDescent="0.25">
      <c r="A302" s="16" t="s">
        <v>2107</v>
      </c>
      <c r="B302" s="15" cm="1">
        <f t="array" ref="B302">IF(A302&lt;&gt;"", INDEX(Crowdfunding!G:G, SMALL(IF(Crowdfunding!F:F="successful", ROW(Crowdfunding!F:F)-MIN(ROW(Crowdfunding!F:F))+1), ROW(301:301))), "")</f>
        <v>1052</v>
      </c>
      <c r="C302" s="17" t="str" cm="1">
        <f t="array" ref="C302">IFERROR(INDEX(Crowdfunding!F:F, SMALL(IF(Crowdfunding!F:F="failed", ROW(Crowdfunding!F:F)-MIN(ROW(Crowdfunding!F:F))+1), ROW(301:301))), "")</f>
        <v>failed</v>
      </c>
      <c r="D302" s="15" cm="1">
        <f t="array" ref="D302">IF(C302&lt;&gt;"", INDEX(Crowdfunding!G:G, SMALL(IF(Crowdfunding!F:F="failed", ROW(Crowdfunding!F:F)-MIN(ROW(Crowdfunding!F:F))+1), ROW(301:301))), "")</f>
        <v>679</v>
      </c>
    </row>
    <row r="303" spans="1:4" ht="21" x14ac:dyDescent="0.25">
      <c r="A303" s="16" t="s">
        <v>2107</v>
      </c>
      <c r="B303" s="15" cm="1">
        <f t="array" ref="B303">IF(A303&lt;&gt;"", INDEX(Crowdfunding!G:G, SMALL(IF(Crowdfunding!F:F="successful", ROW(Crowdfunding!F:F)-MIN(ROW(Crowdfunding!F:F))+1), ROW(302:302))), "")</f>
        <v>247</v>
      </c>
      <c r="C303" s="17" t="str" cm="1">
        <f t="array" ref="C303">IFERROR(INDEX(Crowdfunding!F:F, SMALL(IF(Crowdfunding!F:F="failed", ROW(Crowdfunding!F:F)-MIN(ROW(Crowdfunding!F:F))+1), ROW(302:302))), "")</f>
        <v>failed</v>
      </c>
      <c r="D303" s="15" cm="1">
        <f t="array" ref="D303">IF(C303&lt;&gt;"", INDEX(Crowdfunding!G:G, SMALL(IF(Crowdfunding!F:F="failed", ROW(Crowdfunding!F:F)-MIN(ROW(Crowdfunding!F:F))+1), ROW(302:302))), "")</f>
        <v>36</v>
      </c>
    </row>
    <row r="304" spans="1:4" ht="21" x14ac:dyDescent="0.25">
      <c r="A304" s="16" t="s">
        <v>2107</v>
      </c>
      <c r="B304" s="15" cm="1">
        <f t="array" ref="B304">IF(A304&lt;&gt;"", INDEX(Crowdfunding!G:G, SMALL(IF(Crowdfunding!F:F="successful", ROW(Crowdfunding!F:F)-MIN(ROW(Crowdfunding!F:F))+1), ROW(303:303))), "")</f>
        <v>84</v>
      </c>
      <c r="C304" s="17" t="str" cm="1">
        <f t="array" ref="C304">IFERROR(INDEX(Crowdfunding!F:F, SMALL(IF(Crowdfunding!F:F="failed", ROW(Crowdfunding!F:F)-MIN(ROW(Crowdfunding!F:F))+1), ROW(303:303))), "")</f>
        <v>failed</v>
      </c>
      <c r="D304" s="15" cm="1">
        <f t="array" ref="D304">IF(C304&lt;&gt;"", INDEX(Crowdfunding!G:G, SMALL(IF(Crowdfunding!F:F="failed", ROW(Crowdfunding!F:F)-MIN(ROW(Crowdfunding!F:F))+1), ROW(303:303))), "")</f>
        <v>47</v>
      </c>
    </row>
    <row r="305" spans="1:4" ht="21" x14ac:dyDescent="0.25">
      <c r="A305" s="16" t="s">
        <v>2107</v>
      </c>
      <c r="B305" s="15" cm="1">
        <f t="array" ref="B305">IF(A305&lt;&gt;"", INDEX(Crowdfunding!G:G, SMALL(IF(Crowdfunding!F:F="successful", ROW(Crowdfunding!F:F)-MIN(ROW(Crowdfunding!F:F))+1), ROW(304:304))), "")</f>
        <v>88</v>
      </c>
      <c r="C305" s="17" t="str" cm="1">
        <f t="array" ref="C305">IFERROR(INDEX(Crowdfunding!F:F, SMALL(IF(Crowdfunding!F:F="failed", ROW(Crowdfunding!F:F)-MIN(ROW(Crowdfunding!F:F))+1), ROW(304:304))), "")</f>
        <v>failed</v>
      </c>
      <c r="D305" s="15" cm="1">
        <f t="array" ref="D305">IF(C305&lt;&gt;"", INDEX(Crowdfunding!G:G, SMALL(IF(Crowdfunding!F:F="failed", ROW(Crowdfunding!F:F)-MIN(ROW(Crowdfunding!F:F))+1), ROW(304:304))), "")</f>
        <v>70</v>
      </c>
    </row>
    <row r="306" spans="1:4" ht="21" x14ac:dyDescent="0.25">
      <c r="A306" s="16" t="s">
        <v>2107</v>
      </c>
      <c r="B306" s="15" cm="1">
        <f t="array" ref="B306">IF(A306&lt;&gt;"", INDEX(Crowdfunding!G:G, SMALL(IF(Crowdfunding!F:F="successful", ROW(Crowdfunding!F:F)-MIN(ROW(Crowdfunding!F:F))+1), ROW(305:305))), "")</f>
        <v>156</v>
      </c>
      <c r="C306" s="17" t="str" cm="1">
        <f t="array" ref="C306">IFERROR(INDEX(Crowdfunding!F:F, SMALL(IF(Crowdfunding!F:F="failed", ROW(Crowdfunding!F:F)-MIN(ROW(Crowdfunding!F:F))+1), ROW(305:305))), "")</f>
        <v>failed</v>
      </c>
      <c r="D306" s="15" cm="1">
        <f t="array" ref="D306">IF(C306&lt;&gt;"", INDEX(Crowdfunding!G:G, SMALL(IF(Crowdfunding!F:F="failed", ROW(Crowdfunding!F:F)-MIN(ROW(Crowdfunding!F:F))+1), ROW(305:305))), "")</f>
        <v>154</v>
      </c>
    </row>
    <row r="307" spans="1:4" ht="21" x14ac:dyDescent="0.25">
      <c r="A307" s="16" t="s">
        <v>2107</v>
      </c>
      <c r="B307" s="15" cm="1">
        <f t="array" ref="B307">IF(A307&lt;&gt;"", INDEX(Crowdfunding!G:G, SMALL(IF(Crowdfunding!F:F="successful", ROW(Crowdfunding!F:F)-MIN(ROW(Crowdfunding!F:F))+1), ROW(306:306))), "")</f>
        <v>2985</v>
      </c>
      <c r="C307" s="17" t="str" cm="1">
        <f t="array" ref="C307">IFERROR(INDEX(Crowdfunding!F:F, SMALL(IF(Crowdfunding!F:F="failed", ROW(Crowdfunding!F:F)-MIN(ROW(Crowdfunding!F:F))+1), ROW(306:306))), "")</f>
        <v>failed</v>
      </c>
      <c r="D307" s="15" cm="1">
        <f t="array" ref="D307">IF(C307&lt;&gt;"", INDEX(Crowdfunding!G:G, SMALL(IF(Crowdfunding!F:F="failed", ROW(Crowdfunding!F:F)-MIN(ROW(Crowdfunding!F:F))+1), ROW(306:306))), "")</f>
        <v>22</v>
      </c>
    </row>
    <row r="308" spans="1:4" ht="21" x14ac:dyDescent="0.25">
      <c r="A308" s="16" t="s">
        <v>2107</v>
      </c>
      <c r="B308" s="15" cm="1">
        <f t="array" ref="B308">IF(A308&lt;&gt;"", INDEX(Crowdfunding!G:G, SMALL(IF(Crowdfunding!F:F="successful", ROW(Crowdfunding!F:F)-MIN(ROW(Crowdfunding!F:F))+1), ROW(307:307))), "")</f>
        <v>762</v>
      </c>
      <c r="C308" s="17" t="str" cm="1">
        <f t="array" ref="C308">IFERROR(INDEX(Crowdfunding!F:F, SMALL(IF(Crowdfunding!F:F="failed", ROW(Crowdfunding!F:F)-MIN(ROW(Crowdfunding!F:F))+1), ROW(307:307))), "")</f>
        <v>failed</v>
      </c>
      <c r="D308" s="15" cm="1">
        <f t="array" ref="D308">IF(C308&lt;&gt;"", INDEX(Crowdfunding!G:G, SMALL(IF(Crowdfunding!F:F="failed", ROW(Crowdfunding!F:F)-MIN(ROW(Crowdfunding!F:F))+1), ROW(307:307))), "")</f>
        <v>1758</v>
      </c>
    </row>
    <row r="309" spans="1:4" ht="21" x14ac:dyDescent="0.25">
      <c r="A309" s="16" t="s">
        <v>2107</v>
      </c>
      <c r="B309" s="15" cm="1">
        <f t="array" ref="B309">IF(A309&lt;&gt;"", INDEX(Crowdfunding!G:G, SMALL(IF(Crowdfunding!F:F="successful", ROW(Crowdfunding!F:F)-MIN(ROW(Crowdfunding!F:F))+1), ROW(308:308))), "")</f>
        <v>554</v>
      </c>
      <c r="C309" s="17" t="str" cm="1">
        <f t="array" ref="C309">IFERROR(INDEX(Crowdfunding!F:F, SMALL(IF(Crowdfunding!F:F="failed", ROW(Crowdfunding!F:F)-MIN(ROW(Crowdfunding!F:F))+1), ROW(308:308))), "")</f>
        <v>failed</v>
      </c>
      <c r="D309" s="15" cm="1">
        <f t="array" ref="D309">IF(C309&lt;&gt;"", INDEX(Crowdfunding!G:G, SMALL(IF(Crowdfunding!F:F="failed", ROW(Crowdfunding!F:F)-MIN(ROW(Crowdfunding!F:F))+1), ROW(308:308))), "")</f>
        <v>94</v>
      </c>
    </row>
    <row r="310" spans="1:4" ht="21" x14ac:dyDescent="0.25">
      <c r="A310" s="16" t="s">
        <v>2107</v>
      </c>
      <c r="B310" s="15" cm="1">
        <f t="array" ref="B310">IF(A310&lt;&gt;"", INDEX(Crowdfunding!G:G, SMALL(IF(Crowdfunding!F:F="successful", ROW(Crowdfunding!F:F)-MIN(ROW(Crowdfunding!F:F))+1), ROW(309:309))), "")</f>
        <v>135</v>
      </c>
      <c r="C310" s="17" t="str" cm="1">
        <f t="array" ref="C310">IFERROR(INDEX(Crowdfunding!F:F, SMALL(IF(Crowdfunding!F:F="failed", ROW(Crowdfunding!F:F)-MIN(ROW(Crowdfunding!F:F))+1), ROW(309:309))), "")</f>
        <v>failed</v>
      </c>
      <c r="D310" s="15" cm="1">
        <f t="array" ref="D310">IF(C310&lt;&gt;"", INDEX(Crowdfunding!G:G, SMALL(IF(Crowdfunding!F:F="failed", ROW(Crowdfunding!F:F)-MIN(ROW(Crowdfunding!F:F))+1), ROW(309:309))), "")</f>
        <v>33</v>
      </c>
    </row>
    <row r="311" spans="1:4" ht="21" x14ac:dyDescent="0.25">
      <c r="A311" s="16" t="s">
        <v>2107</v>
      </c>
      <c r="B311" s="15" cm="1">
        <f t="array" ref="B311">IF(A311&lt;&gt;"", INDEX(Crowdfunding!G:G, SMALL(IF(Crowdfunding!F:F="successful", ROW(Crowdfunding!F:F)-MIN(ROW(Crowdfunding!F:F))+1), ROW(310:310))), "")</f>
        <v>122</v>
      </c>
      <c r="C311" s="17" t="str" cm="1">
        <f t="array" ref="C311">IFERROR(INDEX(Crowdfunding!F:F, SMALL(IF(Crowdfunding!F:F="failed", ROW(Crowdfunding!F:F)-MIN(ROW(Crowdfunding!F:F))+1), ROW(310:310))), "")</f>
        <v>failed</v>
      </c>
      <c r="D311" s="15" cm="1">
        <f t="array" ref="D311">IF(C311&lt;&gt;"", INDEX(Crowdfunding!G:G, SMALL(IF(Crowdfunding!F:F="failed", ROW(Crowdfunding!F:F)-MIN(ROW(Crowdfunding!F:F))+1), ROW(310:310))), "")</f>
        <v>1</v>
      </c>
    </row>
    <row r="312" spans="1:4" ht="21" x14ac:dyDescent="0.25">
      <c r="A312" s="16" t="s">
        <v>2107</v>
      </c>
      <c r="B312" s="15" cm="1">
        <f t="array" ref="B312">IF(A312&lt;&gt;"", INDEX(Crowdfunding!G:G, SMALL(IF(Crowdfunding!F:F="successful", ROW(Crowdfunding!F:F)-MIN(ROW(Crowdfunding!F:F))+1), ROW(311:311))), "")</f>
        <v>221</v>
      </c>
      <c r="C312" s="17" t="str" cm="1">
        <f t="array" ref="C312">IFERROR(INDEX(Crowdfunding!F:F, SMALL(IF(Crowdfunding!F:F="failed", ROW(Crowdfunding!F:F)-MIN(ROW(Crowdfunding!F:F))+1), ROW(311:311))), "")</f>
        <v>failed</v>
      </c>
      <c r="D312" s="15" cm="1">
        <f t="array" ref="D312">IF(C312&lt;&gt;"", INDEX(Crowdfunding!G:G, SMALL(IF(Crowdfunding!F:F="failed", ROW(Crowdfunding!F:F)-MIN(ROW(Crowdfunding!F:F))+1), ROW(311:311))), "")</f>
        <v>31</v>
      </c>
    </row>
    <row r="313" spans="1:4" ht="21" x14ac:dyDescent="0.25">
      <c r="A313" s="16" t="s">
        <v>2107</v>
      </c>
      <c r="B313" s="15" cm="1">
        <f t="array" ref="B313">IF(A313&lt;&gt;"", INDEX(Crowdfunding!G:G, SMALL(IF(Crowdfunding!F:F="successful", ROW(Crowdfunding!F:F)-MIN(ROW(Crowdfunding!F:F))+1), ROW(312:312))), "")</f>
        <v>126</v>
      </c>
      <c r="C313" s="17" t="str" cm="1">
        <f t="array" ref="C313">IFERROR(INDEX(Crowdfunding!F:F, SMALL(IF(Crowdfunding!F:F="failed", ROW(Crowdfunding!F:F)-MIN(ROW(Crowdfunding!F:F))+1), ROW(312:312))), "")</f>
        <v>failed</v>
      </c>
      <c r="D313" s="15" cm="1">
        <f t="array" ref="D313">IF(C313&lt;&gt;"", INDEX(Crowdfunding!G:G, SMALL(IF(Crowdfunding!F:F="failed", ROW(Crowdfunding!F:F)-MIN(ROW(Crowdfunding!F:F))+1), ROW(312:312))), "")</f>
        <v>35</v>
      </c>
    </row>
    <row r="314" spans="1:4" ht="21" x14ac:dyDescent="0.25">
      <c r="A314" s="16" t="s">
        <v>2107</v>
      </c>
      <c r="B314" s="15" cm="1">
        <f t="array" ref="B314">IF(A314&lt;&gt;"", INDEX(Crowdfunding!G:G, SMALL(IF(Crowdfunding!F:F="successful", ROW(Crowdfunding!F:F)-MIN(ROW(Crowdfunding!F:F))+1), ROW(313:313))), "")</f>
        <v>1022</v>
      </c>
      <c r="C314" s="17" t="str" cm="1">
        <f t="array" ref="C314">IFERROR(INDEX(Crowdfunding!F:F, SMALL(IF(Crowdfunding!F:F="failed", ROW(Crowdfunding!F:F)-MIN(ROW(Crowdfunding!F:F))+1), ROW(313:313))), "")</f>
        <v>failed</v>
      </c>
      <c r="D314" s="15" cm="1">
        <f t="array" ref="D314">IF(C314&lt;&gt;"", INDEX(Crowdfunding!G:G, SMALL(IF(Crowdfunding!F:F="failed", ROW(Crowdfunding!F:F)-MIN(ROW(Crowdfunding!F:F))+1), ROW(313:313))), "")</f>
        <v>63</v>
      </c>
    </row>
    <row r="315" spans="1:4" ht="21" x14ac:dyDescent="0.25">
      <c r="A315" s="16" t="s">
        <v>2107</v>
      </c>
      <c r="B315" s="15" cm="1">
        <f t="array" ref="B315">IF(A315&lt;&gt;"", INDEX(Crowdfunding!G:G, SMALL(IF(Crowdfunding!F:F="successful", ROW(Crowdfunding!F:F)-MIN(ROW(Crowdfunding!F:F))+1), ROW(314:314))), "")</f>
        <v>3177</v>
      </c>
      <c r="C315" s="17" t="str" cm="1">
        <f t="array" ref="C315">IFERROR(INDEX(Crowdfunding!F:F, SMALL(IF(Crowdfunding!F:F="failed", ROW(Crowdfunding!F:F)-MIN(ROW(Crowdfunding!F:F))+1), ROW(314:314))), "")</f>
        <v>failed</v>
      </c>
      <c r="D315" s="15" cm="1">
        <f t="array" ref="D315">IF(C315&lt;&gt;"", INDEX(Crowdfunding!G:G, SMALL(IF(Crowdfunding!F:F="failed", ROW(Crowdfunding!F:F)-MIN(ROW(Crowdfunding!F:F))+1), ROW(314:314))), "")</f>
        <v>526</v>
      </c>
    </row>
    <row r="316" spans="1:4" ht="21" x14ac:dyDescent="0.25">
      <c r="A316" s="16" t="s">
        <v>2107</v>
      </c>
      <c r="B316" s="15" cm="1">
        <f t="array" ref="B316">IF(A316&lt;&gt;"", INDEX(Crowdfunding!G:G, SMALL(IF(Crowdfunding!F:F="successful", ROW(Crowdfunding!F:F)-MIN(ROW(Crowdfunding!F:F))+1), ROW(315:315))), "")</f>
        <v>198</v>
      </c>
      <c r="C316" s="17" t="str" cm="1">
        <f t="array" ref="C316">IFERROR(INDEX(Crowdfunding!F:F, SMALL(IF(Crowdfunding!F:F="failed", ROW(Crowdfunding!F:F)-MIN(ROW(Crowdfunding!F:F))+1), ROW(315:315))), "")</f>
        <v>failed</v>
      </c>
      <c r="D316" s="15" cm="1">
        <f t="array" ref="D316">IF(C316&lt;&gt;"", INDEX(Crowdfunding!G:G, SMALL(IF(Crowdfunding!F:F="failed", ROW(Crowdfunding!F:F)-MIN(ROW(Crowdfunding!F:F))+1), ROW(315:315))), "")</f>
        <v>121</v>
      </c>
    </row>
    <row r="317" spans="1:4" ht="21" x14ac:dyDescent="0.25">
      <c r="A317" s="16" t="s">
        <v>2107</v>
      </c>
      <c r="B317" s="15" cm="1">
        <f t="array" ref="B317">IF(A317&lt;&gt;"", INDEX(Crowdfunding!G:G, SMALL(IF(Crowdfunding!F:F="successful", ROW(Crowdfunding!F:F)-MIN(ROW(Crowdfunding!F:F))+1), ROW(316:316))), "")</f>
        <v>85</v>
      </c>
      <c r="C317" s="17" t="str" cm="1">
        <f t="array" ref="C317">IFERROR(INDEX(Crowdfunding!F:F, SMALL(IF(Crowdfunding!F:F="failed", ROW(Crowdfunding!F:F)-MIN(ROW(Crowdfunding!F:F))+1), ROW(316:316))), "")</f>
        <v>failed</v>
      </c>
      <c r="D317" s="15" cm="1">
        <f t="array" ref="D317">IF(C317&lt;&gt;"", INDEX(Crowdfunding!G:G, SMALL(IF(Crowdfunding!F:F="failed", ROW(Crowdfunding!F:F)-MIN(ROW(Crowdfunding!F:F))+1), ROW(316:316))), "")</f>
        <v>67</v>
      </c>
    </row>
    <row r="318" spans="1:4" ht="21" x14ac:dyDescent="0.25">
      <c r="A318" s="16" t="s">
        <v>2107</v>
      </c>
      <c r="B318" s="15" cm="1">
        <f t="array" ref="B318">IF(A318&lt;&gt;"", INDEX(Crowdfunding!G:G, SMALL(IF(Crowdfunding!F:F="successful", ROW(Crowdfunding!F:F)-MIN(ROW(Crowdfunding!F:F))+1), ROW(317:317))), "")</f>
        <v>3596</v>
      </c>
      <c r="C318" s="17" t="str" cm="1">
        <f t="array" ref="C318">IFERROR(INDEX(Crowdfunding!F:F, SMALL(IF(Crowdfunding!F:F="failed", ROW(Crowdfunding!F:F)-MIN(ROW(Crowdfunding!F:F))+1), ROW(317:317))), "")</f>
        <v>failed</v>
      </c>
      <c r="D318" s="15" cm="1">
        <f t="array" ref="D318">IF(C318&lt;&gt;"", INDEX(Crowdfunding!G:G, SMALL(IF(Crowdfunding!F:F="failed", ROW(Crowdfunding!F:F)-MIN(ROW(Crowdfunding!F:F))+1), ROW(317:317))), "")</f>
        <v>57</v>
      </c>
    </row>
    <row r="319" spans="1:4" ht="21" x14ac:dyDescent="0.25">
      <c r="A319" s="16" t="s">
        <v>2107</v>
      </c>
      <c r="B319" s="15" cm="1">
        <f t="array" ref="B319">IF(A319&lt;&gt;"", INDEX(Crowdfunding!G:G, SMALL(IF(Crowdfunding!F:F="successful", ROW(Crowdfunding!F:F)-MIN(ROW(Crowdfunding!F:F))+1), ROW(318:318))), "")</f>
        <v>244</v>
      </c>
      <c r="C319" s="17" t="str" cm="1">
        <f t="array" ref="C319">IFERROR(INDEX(Crowdfunding!F:F, SMALL(IF(Crowdfunding!F:F="failed", ROW(Crowdfunding!F:F)-MIN(ROW(Crowdfunding!F:F))+1), ROW(318:318))), "")</f>
        <v>failed</v>
      </c>
      <c r="D319" s="15" cm="1">
        <f t="array" ref="D319">IF(C319&lt;&gt;"", INDEX(Crowdfunding!G:G, SMALL(IF(Crowdfunding!F:F="failed", ROW(Crowdfunding!F:F)-MIN(ROW(Crowdfunding!F:F))+1), ROW(318:318))), "")</f>
        <v>1229</v>
      </c>
    </row>
    <row r="320" spans="1:4" ht="21" x14ac:dyDescent="0.25">
      <c r="A320" s="16" t="s">
        <v>2107</v>
      </c>
      <c r="B320" s="15" cm="1">
        <f t="array" ref="B320">IF(A320&lt;&gt;"", INDEX(Crowdfunding!G:G, SMALL(IF(Crowdfunding!F:F="successful", ROW(Crowdfunding!F:F)-MIN(ROW(Crowdfunding!F:F))+1), ROW(319:319))), "")</f>
        <v>5180</v>
      </c>
      <c r="C320" s="17" t="str" cm="1">
        <f t="array" ref="C320">IFERROR(INDEX(Crowdfunding!F:F, SMALL(IF(Crowdfunding!F:F="failed", ROW(Crowdfunding!F:F)-MIN(ROW(Crowdfunding!F:F))+1), ROW(319:319))), "")</f>
        <v>failed</v>
      </c>
      <c r="D320" s="15" cm="1">
        <f t="array" ref="D320">IF(C320&lt;&gt;"", INDEX(Crowdfunding!G:G, SMALL(IF(Crowdfunding!F:F="failed", ROW(Crowdfunding!F:F)-MIN(ROW(Crowdfunding!F:F))+1), ROW(319:319))), "")</f>
        <v>12</v>
      </c>
    </row>
    <row r="321" spans="1:4" ht="21" x14ac:dyDescent="0.25">
      <c r="A321" s="16" t="s">
        <v>2107</v>
      </c>
      <c r="B321" s="15" cm="1">
        <f t="array" ref="B321">IF(A321&lt;&gt;"", INDEX(Crowdfunding!G:G, SMALL(IF(Crowdfunding!F:F="successful", ROW(Crowdfunding!F:F)-MIN(ROW(Crowdfunding!F:F))+1), ROW(320:320))), "")</f>
        <v>589</v>
      </c>
      <c r="C321" s="17" t="str" cm="1">
        <f t="array" ref="C321">IFERROR(INDEX(Crowdfunding!F:F, SMALL(IF(Crowdfunding!F:F="failed", ROW(Crowdfunding!F:F)-MIN(ROW(Crowdfunding!F:F))+1), ROW(320:320))), "")</f>
        <v>failed</v>
      </c>
      <c r="D321" s="15" cm="1">
        <f t="array" ref="D321">IF(C321&lt;&gt;"", INDEX(Crowdfunding!G:G, SMALL(IF(Crowdfunding!F:F="failed", ROW(Crowdfunding!F:F)-MIN(ROW(Crowdfunding!F:F))+1), ROW(320:320))), "")</f>
        <v>452</v>
      </c>
    </row>
    <row r="322" spans="1:4" ht="21" x14ac:dyDescent="0.25">
      <c r="A322" s="16" t="s">
        <v>2107</v>
      </c>
      <c r="B322" s="15" cm="1">
        <f t="array" ref="B322">IF(A322&lt;&gt;"", INDEX(Crowdfunding!G:G, SMALL(IF(Crowdfunding!F:F="successful", ROW(Crowdfunding!F:F)-MIN(ROW(Crowdfunding!F:F))+1), ROW(321:321))), "")</f>
        <v>2725</v>
      </c>
      <c r="C322" s="17" t="str" cm="1">
        <f t="array" ref="C322">IFERROR(INDEX(Crowdfunding!F:F, SMALL(IF(Crowdfunding!F:F="failed", ROW(Crowdfunding!F:F)-MIN(ROW(Crowdfunding!F:F))+1), ROW(321:321))), "")</f>
        <v>failed</v>
      </c>
      <c r="D322" s="15" cm="1">
        <f t="array" ref="D322">IF(C322&lt;&gt;"", INDEX(Crowdfunding!G:G, SMALL(IF(Crowdfunding!F:F="failed", ROW(Crowdfunding!F:F)-MIN(ROW(Crowdfunding!F:F))+1), ROW(321:321))), "")</f>
        <v>1886</v>
      </c>
    </row>
    <row r="323" spans="1:4" ht="21" x14ac:dyDescent="0.25">
      <c r="A323" s="16" t="s">
        <v>2107</v>
      </c>
      <c r="B323" s="15" cm="1">
        <f t="array" ref="B323">IF(A323&lt;&gt;"", INDEX(Crowdfunding!G:G, SMALL(IF(Crowdfunding!F:F="successful", ROW(Crowdfunding!F:F)-MIN(ROW(Crowdfunding!F:F))+1), ROW(322:322))), "")</f>
        <v>300</v>
      </c>
      <c r="C323" s="17" t="str" cm="1">
        <f t="array" ref="C323">IFERROR(INDEX(Crowdfunding!F:F, SMALL(IF(Crowdfunding!F:F="failed", ROW(Crowdfunding!F:F)-MIN(ROW(Crowdfunding!F:F))+1), ROW(322:322))), "")</f>
        <v>failed</v>
      </c>
      <c r="D323" s="15" cm="1">
        <f t="array" ref="D323">IF(C323&lt;&gt;"", INDEX(Crowdfunding!G:G, SMALL(IF(Crowdfunding!F:F="failed", ROW(Crowdfunding!F:F)-MIN(ROW(Crowdfunding!F:F))+1), ROW(322:322))), "")</f>
        <v>1825</v>
      </c>
    </row>
    <row r="324" spans="1:4" ht="21" x14ac:dyDescent="0.25">
      <c r="A324" s="16" t="s">
        <v>2107</v>
      </c>
      <c r="B324" s="15" cm="1">
        <f t="array" ref="B324">IF(A324&lt;&gt;"", INDEX(Crowdfunding!G:G, SMALL(IF(Crowdfunding!F:F="successful", ROW(Crowdfunding!F:F)-MIN(ROW(Crowdfunding!F:F))+1), ROW(323:323))), "")</f>
        <v>144</v>
      </c>
      <c r="C324" s="17" t="str" cm="1">
        <f t="array" ref="C324">IFERROR(INDEX(Crowdfunding!F:F, SMALL(IF(Crowdfunding!F:F="failed", ROW(Crowdfunding!F:F)-MIN(ROW(Crowdfunding!F:F))+1), ROW(323:323))), "")</f>
        <v>failed</v>
      </c>
      <c r="D324" s="15" cm="1">
        <f t="array" ref="D324">IF(C324&lt;&gt;"", INDEX(Crowdfunding!G:G, SMALL(IF(Crowdfunding!F:F="failed", ROW(Crowdfunding!F:F)-MIN(ROW(Crowdfunding!F:F))+1), ROW(323:323))), "")</f>
        <v>31</v>
      </c>
    </row>
    <row r="325" spans="1:4" ht="21" x14ac:dyDescent="0.25">
      <c r="A325" s="16" t="s">
        <v>2107</v>
      </c>
      <c r="B325" s="15" cm="1">
        <f t="array" ref="B325">IF(A325&lt;&gt;"", INDEX(Crowdfunding!G:G, SMALL(IF(Crowdfunding!F:F="successful", ROW(Crowdfunding!F:F)-MIN(ROW(Crowdfunding!F:F))+1), ROW(324:324))), "")</f>
        <v>87</v>
      </c>
      <c r="C325" s="17" t="str" cm="1">
        <f t="array" ref="C325">IFERROR(INDEX(Crowdfunding!F:F, SMALL(IF(Crowdfunding!F:F="failed", ROW(Crowdfunding!F:F)-MIN(ROW(Crowdfunding!F:F))+1), ROW(324:324))), "")</f>
        <v>failed</v>
      </c>
      <c r="D325" s="15" cm="1">
        <f t="array" ref="D325">IF(C325&lt;&gt;"", INDEX(Crowdfunding!G:G, SMALL(IF(Crowdfunding!F:F="failed", ROW(Crowdfunding!F:F)-MIN(ROW(Crowdfunding!F:F))+1), ROW(324:324))), "")</f>
        <v>107</v>
      </c>
    </row>
    <row r="326" spans="1:4" ht="21" x14ac:dyDescent="0.25">
      <c r="A326" s="16" t="s">
        <v>2107</v>
      </c>
      <c r="B326" s="15" cm="1">
        <f t="array" ref="B326">IF(A326&lt;&gt;"", INDEX(Crowdfunding!G:G, SMALL(IF(Crowdfunding!F:F="successful", ROW(Crowdfunding!F:F)-MIN(ROW(Crowdfunding!F:F))+1), ROW(325:325))), "")</f>
        <v>3116</v>
      </c>
      <c r="C326" s="17" t="str" cm="1">
        <f t="array" ref="C326">IFERROR(INDEX(Crowdfunding!F:F, SMALL(IF(Crowdfunding!F:F="failed", ROW(Crowdfunding!F:F)-MIN(ROW(Crowdfunding!F:F))+1), ROW(325:325))), "")</f>
        <v>failed</v>
      </c>
      <c r="D326" s="15" cm="1">
        <f t="array" ref="D326">IF(C326&lt;&gt;"", INDEX(Crowdfunding!G:G, SMALL(IF(Crowdfunding!F:F="failed", ROW(Crowdfunding!F:F)-MIN(ROW(Crowdfunding!F:F))+1), ROW(325:325))), "")</f>
        <v>27</v>
      </c>
    </row>
    <row r="327" spans="1:4" ht="21" x14ac:dyDescent="0.25">
      <c r="A327" s="16" t="s">
        <v>2107</v>
      </c>
      <c r="B327" s="15" cm="1">
        <f t="array" ref="B327">IF(A327&lt;&gt;"", INDEX(Crowdfunding!G:G, SMALL(IF(Crowdfunding!F:F="successful", ROW(Crowdfunding!F:F)-MIN(ROW(Crowdfunding!F:F))+1), ROW(326:326))), "")</f>
        <v>909</v>
      </c>
      <c r="C327" s="17" t="str" cm="1">
        <f t="array" ref="C327">IFERROR(INDEX(Crowdfunding!F:F, SMALL(IF(Crowdfunding!F:F="failed", ROW(Crowdfunding!F:F)-MIN(ROW(Crowdfunding!F:F))+1), ROW(326:326))), "")</f>
        <v>failed</v>
      </c>
      <c r="D327" s="15" cm="1">
        <f t="array" ref="D327">IF(C327&lt;&gt;"", INDEX(Crowdfunding!G:G, SMALL(IF(Crowdfunding!F:F="failed", ROW(Crowdfunding!F:F)-MIN(ROW(Crowdfunding!F:F))+1), ROW(326:326))), "")</f>
        <v>1221</v>
      </c>
    </row>
    <row r="328" spans="1:4" ht="21" x14ac:dyDescent="0.25">
      <c r="A328" s="16" t="s">
        <v>2107</v>
      </c>
      <c r="B328" s="15" cm="1">
        <f t="array" ref="B328">IF(A328&lt;&gt;"", INDEX(Crowdfunding!G:G, SMALL(IF(Crowdfunding!F:F="successful", ROW(Crowdfunding!F:F)-MIN(ROW(Crowdfunding!F:F))+1), ROW(327:327))), "")</f>
        <v>1613</v>
      </c>
      <c r="C328" s="17" t="str" cm="1">
        <f t="array" ref="C328">IFERROR(INDEX(Crowdfunding!F:F, SMALL(IF(Crowdfunding!F:F="failed", ROW(Crowdfunding!F:F)-MIN(ROW(Crowdfunding!F:F))+1), ROW(327:327))), "")</f>
        <v>failed</v>
      </c>
      <c r="D328" s="15" cm="1">
        <f t="array" ref="D328">IF(C328&lt;&gt;"", INDEX(Crowdfunding!G:G, SMALL(IF(Crowdfunding!F:F="failed", ROW(Crowdfunding!F:F)-MIN(ROW(Crowdfunding!F:F))+1), ROW(327:327))), "")</f>
        <v>1</v>
      </c>
    </row>
    <row r="329" spans="1:4" ht="21" x14ac:dyDescent="0.25">
      <c r="A329" s="16" t="s">
        <v>2107</v>
      </c>
      <c r="B329" s="15" cm="1">
        <f t="array" ref="B329">IF(A329&lt;&gt;"", INDEX(Crowdfunding!G:G, SMALL(IF(Crowdfunding!F:F="successful", ROW(Crowdfunding!F:F)-MIN(ROW(Crowdfunding!F:F))+1), ROW(328:328))), "")</f>
        <v>136</v>
      </c>
      <c r="C329" s="17" t="str" cm="1">
        <f t="array" ref="C329">IFERROR(INDEX(Crowdfunding!F:F, SMALL(IF(Crowdfunding!F:F="failed", ROW(Crowdfunding!F:F)-MIN(ROW(Crowdfunding!F:F))+1), ROW(328:328))), "")</f>
        <v>failed</v>
      </c>
      <c r="D329" s="15" cm="1">
        <f t="array" ref="D329">IF(C329&lt;&gt;"", INDEX(Crowdfunding!G:G, SMALL(IF(Crowdfunding!F:F="failed", ROW(Crowdfunding!F:F)-MIN(ROW(Crowdfunding!F:F))+1), ROW(328:328))), "")</f>
        <v>16</v>
      </c>
    </row>
    <row r="330" spans="1:4" ht="21" x14ac:dyDescent="0.25">
      <c r="A330" s="16" t="s">
        <v>2107</v>
      </c>
      <c r="B330" s="15" cm="1">
        <f t="array" ref="B330">IF(A330&lt;&gt;"", INDEX(Crowdfunding!G:G, SMALL(IF(Crowdfunding!F:F="successful", ROW(Crowdfunding!F:F)-MIN(ROW(Crowdfunding!F:F))+1), ROW(329:329))), "")</f>
        <v>130</v>
      </c>
      <c r="C330" s="17" t="str" cm="1">
        <f t="array" ref="C330">IFERROR(INDEX(Crowdfunding!F:F, SMALL(IF(Crowdfunding!F:F="failed", ROW(Crowdfunding!F:F)-MIN(ROW(Crowdfunding!F:F))+1), ROW(329:329))), "")</f>
        <v>failed</v>
      </c>
      <c r="D330" s="15" cm="1">
        <f t="array" ref="D330">IF(C330&lt;&gt;"", INDEX(Crowdfunding!G:G, SMALL(IF(Crowdfunding!F:F="failed", ROW(Crowdfunding!F:F)-MIN(ROW(Crowdfunding!F:F))+1), ROW(329:329))), "")</f>
        <v>41</v>
      </c>
    </row>
    <row r="331" spans="1:4" ht="21" x14ac:dyDescent="0.25">
      <c r="A331" s="16" t="s">
        <v>2107</v>
      </c>
      <c r="B331" s="15" cm="1">
        <f t="array" ref="B331">IF(A331&lt;&gt;"", INDEX(Crowdfunding!G:G, SMALL(IF(Crowdfunding!F:F="successful", ROW(Crowdfunding!F:F)-MIN(ROW(Crowdfunding!F:F))+1), ROW(330:330))), "")</f>
        <v>102</v>
      </c>
      <c r="C331" s="17" t="str" cm="1">
        <f t="array" ref="C331">IFERROR(INDEX(Crowdfunding!F:F, SMALL(IF(Crowdfunding!F:F="failed", ROW(Crowdfunding!F:F)-MIN(ROW(Crowdfunding!F:F))+1), ROW(330:330))), "")</f>
        <v>failed</v>
      </c>
      <c r="D331" s="15" cm="1">
        <f t="array" ref="D331">IF(C331&lt;&gt;"", INDEX(Crowdfunding!G:G, SMALL(IF(Crowdfunding!F:F="failed", ROW(Crowdfunding!F:F)-MIN(ROW(Crowdfunding!F:F))+1), ROW(330:330))), "")</f>
        <v>523</v>
      </c>
    </row>
    <row r="332" spans="1:4" ht="21" x14ac:dyDescent="0.25">
      <c r="A332" s="16" t="s">
        <v>2107</v>
      </c>
      <c r="B332" s="15" cm="1">
        <f t="array" ref="B332">IF(A332&lt;&gt;"", INDEX(Crowdfunding!G:G, SMALL(IF(Crowdfunding!F:F="successful", ROW(Crowdfunding!F:F)-MIN(ROW(Crowdfunding!F:F))+1), ROW(331:331))), "")</f>
        <v>4006</v>
      </c>
      <c r="C332" s="17" t="str" cm="1">
        <f t="array" ref="C332">IFERROR(INDEX(Crowdfunding!F:F, SMALL(IF(Crowdfunding!F:F="failed", ROW(Crowdfunding!F:F)-MIN(ROW(Crowdfunding!F:F))+1), ROW(331:331))), "")</f>
        <v>failed</v>
      </c>
      <c r="D332" s="15" cm="1">
        <f t="array" ref="D332">IF(C332&lt;&gt;"", INDEX(Crowdfunding!G:G, SMALL(IF(Crowdfunding!F:F="failed", ROW(Crowdfunding!F:F)-MIN(ROW(Crowdfunding!F:F))+1), ROW(331:331))), "")</f>
        <v>141</v>
      </c>
    </row>
    <row r="333" spans="1:4" ht="21" x14ac:dyDescent="0.25">
      <c r="A333" s="16" t="s">
        <v>2107</v>
      </c>
      <c r="B333" s="15" cm="1">
        <f t="array" ref="B333">IF(A333&lt;&gt;"", INDEX(Crowdfunding!G:G, SMALL(IF(Crowdfunding!F:F="successful", ROW(Crowdfunding!F:F)-MIN(ROW(Crowdfunding!F:F))+1), ROW(332:332))), "")</f>
        <v>1629</v>
      </c>
      <c r="C333" s="17" t="str" cm="1">
        <f t="array" ref="C333">IFERROR(INDEX(Crowdfunding!F:F, SMALL(IF(Crowdfunding!F:F="failed", ROW(Crowdfunding!F:F)-MIN(ROW(Crowdfunding!F:F))+1), ROW(332:332))), "")</f>
        <v>failed</v>
      </c>
      <c r="D333" s="15" cm="1">
        <f t="array" ref="D333">IF(C333&lt;&gt;"", INDEX(Crowdfunding!G:G, SMALL(IF(Crowdfunding!F:F="failed", ROW(Crowdfunding!F:F)-MIN(ROW(Crowdfunding!F:F))+1), ROW(332:332))), "")</f>
        <v>52</v>
      </c>
    </row>
    <row r="334" spans="1:4" ht="21" x14ac:dyDescent="0.25">
      <c r="A334" s="16" t="s">
        <v>2107</v>
      </c>
      <c r="B334" s="15" cm="1">
        <f t="array" ref="B334">IF(A334&lt;&gt;"", INDEX(Crowdfunding!G:G, SMALL(IF(Crowdfunding!F:F="successful", ROW(Crowdfunding!F:F)-MIN(ROW(Crowdfunding!F:F))+1), ROW(333:333))), "")</f>
        <v>2188</v>
      </c>
      <c r="C334" s="17" t="str" cm="1">
        <f t="array" ref="C334">IFERROR(INDEX(Crowdfunding!F:F, SMALL(IF(Crowdfunding!F:F="failed", ROW(Crowdfunding!F:F)-MIN(ROW(Crowdfunding!F:F))+1), ROW(333:333))), "")</f>
        <v>failed</v>
      </c>
      <c r="D334" s="15" cm="1">
        <f t="array" ref="D334">IF(C334&lt;&gt;"", INDEX(Crowdfunding!G:G, SMALL(IF(Crowdfunding!F:F="failed", ROW(Crowdfunding!F:F)-MIN(ROW(Crowdfunding!F:F))+1), ROW(333:333))), "")</f>
        <v>225</v>
      </c>
    </row>
    <row r="335" spans="1:4" ht="21" x14ac:dyDescent="0.25">
      <c r="A335" s="16" t="s">
        <v>2107</v>
      </c>
      <c r="B335" s="15" cm="1">
        <f t="array" ref="B335">IF(A335&lt;&gt;"", INDEX(Crowdfunding!G:G, SMALL(IF(Crowdfunding!F:F="successful", ROW(Crowdfunding!F:F)-MIN(ROW(Crowdfunding!F:F))+1), ROW(334:334))), "")</f>
        <v>2409</v>
      </c>
      <c r="C335" s="17" t="str" cm="1">
        <f t="array" ref="C335">IFERROR(INDEX(Crowdfunding!F:F, SMALL(IF(Crowdfunding!F:F="failed", ROW(Crowdfunding!F:F)-MIN(ROW(Crowdfunding!F:F))+1), ROW(334:334))), "")</f>
        <v>failed</v>
      </c>
      <c r="D335" s="15" cm="1">
        <f t="array" ref="D335">IF(C335&lt;&gt;"", INDEX(Crowdfunding!G:G, SMALL(IF(Crowdfunding!F:F="failed", ROW(Crowdfunding!F:F)-MIN(ROW(Crowdfunding!F:F))+1), ROW(334:334))), "")</f>
        <v>38</v>
      </c>
    </row>
    <row r="336" spans="1:4" ht="21" x14ac:dyDescent="0.25">
      <c r="A336" s="16" t="s">
        <v>2107</v>
      </c>
      <c r="B336" s="15" cm="1">
        <f t="array" ref="B336">IF(A336&lt;&gt;"", INDEX(Crowdfunding!G:G, SMALL(IF(Crowdfunding!F:F="successful", ROW(Crowdfunding!F:F)-MIN(ROW(Crowdfunding!F:F))+1), ROW(335:335))), "")</f>
        <v>194</v>
      </c>
      <c r="C336" s="17" t="str" cm="1">
        <f t="array" ref="C336">IFERROR(INDEX(Crowdfunding!F:F, SMALL(IF(Crowdfunding!F:F="failed", ROW(Crowdfunding!F:F)-MIN(ROW(Crowdfunding!F:F))+1), ROW(335:335))), "")</f>
        <v>failed</v>
      </c>
      <c r="D336" s="15" cm="1">
        <f t="array" ref="D336">IF(C336&lt;&gt;"", INDEX(Crowdfunding!G:G, SMALL(IF(Crowdfunding!F:F="failed", ROW(Crowdfunding!F:F)-MIN(ROW(Crowdfunding!F:F))+1), ROW(335:335))), "")</f>
        <v>15</v>
      </c>
    </row>
    <row r="337" spans="1:4" ht="21" x14ac:dyDescent="0.25">
      <c r="A337" s="16" t="s">
        <v>2107</v>
      </c>
      <c r="B337" s="15" cm="1">
        <f t="array" ref="B337">IF(A337&lt;&gt;"", INDEX(Crowdfunding!G:G, SMALL(IF(Crowdfunding!F:F="successful", ROW(Crowdfunding!F:F)-MIN(ROW(Crowdfunding!F:F))+1), ROW(336:336))), "")</f>
        <v>1140</v>
      </c>
      <c r="C337" s="17" t="str" cm="1">
        <f t="array" ref="C337">IFERROR(INDEX(Crowdfunding!F:F, SMALL(IF(Crowdfunding!F:F="failed", ROW(Crowdfunding!F:F)-MIN(ROW(Crowdfunding!F:F))+1), ROW(336:336))), "")</f>
        <v>failed</v>
      </c>
      <c r="D337" s="15" cm="1">
        <f t="array" ref="D337">IF(C337&lt;&gt;"", INDEX(Crowdfunding!G:G, SMALL(IF(Crowdfunding!F:F="failed", ROW(Crowdfunding!F:F)-MIN(ROW(Crowdfunding!F:F))+1), ROW(336:336))), "")</f>
        <v>37</v>
      </c>
    </row>
    <row r="338" spans="1:4" ht="21" x14ac:dyDescent="0.25">
      <c r="A338" s="16" t="s">
        <v>2107</v>
      </c>
      <c r="B338" s="15" cm="1">
        <f t="array" ref="B338">IF(A338&lt;&gt;"", INDEX(Crowdfunding!G:G, SMALL(IF(Crowdfunding!F:F="successful", ROW(Crowdfunding!F:F)-MIN(ROW(Crowdfunding!F:F))+1), ROW(337:337))), "")</f>
        <v>102</v>
      </c>
      <c r="C338" s="17" t="str" cm="1">
        <f t="array" ref="C338">IFERROR(INDEX(Crowdfunding!F:F, SMALL(IF(Crowdfunding!F:F="failed", ROW(Crowdfunding!F:F)-MIN(ROW(Crowdfunding!F:F))+1), ROW(337:337))), "")</f>
        <v>failed</v>
      </c>
      <c r="D338" s="15" cm="1">
        <f t="array" ref="D338">IF(C338&lt;&gt;"", INDEX(Crowdfunding!G:G, SMALL(IF(Crowdfunding!F:F="failed", ROW(Crowdfunding!F:F)-MIN(ROW(Crowdfunding!F:F))+1), ROW(337:337))), "")</f>
        <v>112</v>
      </c>
    </row>
    <row r="339" spans="1:4" ht="21" x14ac:dyDescent="0.25">
      <c r="A339" s="16" t="s">
        <v>2107</v>
      </c>
      <c r="B339" s="15" cm="1">
        <f t="array" ref="B339">IF(A339&lt;&gt;"", INDEX(Crowdfunding!G:G, SMALL(IF(Crowdfunding!F:F="successful", ROW(Crowdfunding!F:F)-MIN(ROW(Crowdfunding!F:F))+1), ROW(338:338))), "")</f>
        <v>2857</v>
      </c>
      <c r="C339" s="17" t="str" cm="1">
        <f t="array" ref="C339">IFERROR(INDEX(Crowdfunding!F:F, SMALL(IF(Crowdfunding!F:F="failed", ROW(Crowdfunding!F:F)-MIN(ROW(Crowdfunding!F:F))+1), ROW(338:338))), "")</f>
        <v>failed</v>
      </c>
      <c r="D339" s="15" cm="1">
        <f t="array" ref="D339">IF(C339&lt;&gt;"", INDEX(Crowdfunding!G:G, SMALL(IF(Crowdfunding!F:F="failed", ROW(Crowdfunding!F:F)-MIN(ROW(Crowdfunding!F:F))+1), ROW(338:338))), "")</f>
        <v>21</v>
      </c>
    </row>
    <row r="340" spans="1:4" ht="21" x14ac:dyDescent="0.25">
      <c r="A340" s="16" t="s">
        <v>2107</v>
      </c>
      <c r="B340" s="15" cm="1">
        <f t="array" ref="B340">IF(A340&lt;&gt;"", INDEX(Crowdfunding!G:G, SMALL(IF(Crowdfunding!F:F="successful", ROW(Crowdfunding!F:F)-MIN(ROW(Crowdfunding!F:F))+1), ROW(339:339))), "")</f>
        <v>107</v>
      </c>
      <c r="C340" s="17" t="str" cm="1">
        <f t="array" ref="C340">IFERROR(INDEX(Crowdfunding!F:F, SMALL(IF(Crowdfunding!F:F="failed", ROW(Crowdfunding!F:F)-MIN(ROW(Crowdfunding!F:F))+1), ROW(339:339))), "")</f>
        <v>failed</v>
      </c>
      <c r="D340" s="15" cm="1">
        <f t="array" ref="D340">IF(C340&lt;&gt;"", INDEX(Crowdfunding!G:G, SMALL(IF(Crowdfunding!F:F="failed", ROW(Crowdfunding!F:F)-MIN(ROW(Crowdfunding!F:F))+1), ROW(339:339))), "")</f>
        <v>67</v>
      </c>
    </row>
    <row r="341" spans="1:4" ht="21" x14ac:dyDescent="0.25">
      <c r="A341" s="16" t="s">
        <v>2107</v>
      </c>
      <c r="B341" s="15" cm="1">
        <f t="array" ref="B341">IF(A341&lt;&gt;"", INDEX(Crowdfunding!G:G, SMALL(IF(Crowdfunding!F:F="successful", ROW(Crowdfunding!F:F)-MIN(ROW(Crowdfunding!F:F))+1), ROW(340:340))), "")</f>
        <v>160</v>
      </c>
      <c r="C341" s="17" t="str" cm="1">
        <f t="array" ref="C341">IFERROR(INDEX(Crowdfunding!F:F, SMALL(IF(Crowdfunding!F:F="failed", ROW(Crowdfunding!F:F)-MIN(ROW(Crowdfunding!F:F))+1), ROW(340:340))), "")</f>
        <v>failed</v>
      </c>
      <c r="D341" s="15" cm="1">
        <f t="array" ref="D341">IF(C341&lt;&gt;"", INDEX(Crowdfunding!G:G, SMALL(IF(Crowdfunding!F:F="failed", ROW(Crowdfunding!F:F)-MIN(ROW(Crowdfunding!F:F))+1), ROW(340:340))), "")</f>
        <v>78</v>
      </c>
    </row>
    <row r="342" spans="1:4" ht="21" x14ac:dyDescent="0.25">
      <c r="A342" s="16" t="s">
        <v>2107</v>
      </c>
      <c r="B342" s="15" cm="1">
        <f t="array" ref="B342">IF(A342&lt;&gt;"", INDEX(Crowdfunding!G:G, SMALL(IF(Crowdfunding!F:F="successful", ROW(Crowdfunding!F:F)-MIN(ROW(Crowdfunding!F:F))+1), ROW(341:341))), "")</f>
        <v>2230</v>
      </c>
      <c r="C342" s="17" t="str" cm="1">
        <f t="array" ref="C342">IFERROR(INDEX(Crowdfunding!F:F, SMALL(IF(Crowdfunding!F:F="failed", ROW(Crowdfunding!F:F)-MIN(ROW(Crowdfunding!F:F))+1), ROW(341:341))), "")</f>
        <v>failed</v>
      </c>
      <c r="D342" s="15" cm="1">
        <f t="array" ref="D342">IF(C342&lt;&gt;"", INDEX(Crowdfunding!G:G, SMALL(IF(Crowdfunding!F:F="failed", ROW(Crowdfunding!F:F)-MIN(ROW(Crowdfunding!F:F))+1), ROW(341:341))), "")</f>
        <v>67</v>
      </c>
    </row>
    <row r="343" spans="1:4" ht="21" x14ac:dyDescent="0.25">
      <c r="A343" s="16" t="s">
        <v>2107</v>
      </c>
      <c r="B343" s="15" cm="1">
        <f t="array" ref="B343">IF(A343&lt;&gt;"", INDEX(Crowdfunding!G:G, SMALL(IF(Crowdfunding!F:F="successful", ROW(Crowdfunding!F:F)-MIN(ROW(Crowdfunding!F:F))+1), ROW(342:342))), "")</f>
        <v>316</v>
      </c>
      <c r="C343" s="17" t="str" cm="1">
        <f t="array" ref="C343">IFERROR(INDEX(Crowdfunding!F:F, SMALL(IF(Crowdfunding!F:F="failed", ROW(Crowdfunding!F:F)-MIN(ROW(Crowdfunding!F:F))+1), ROW(342:342))), "")</f>
        <v>failed</v>
      </c>
      <c r="D343" s="15" cm="1">
        <f t="array" ref="D343">IF(C343&lt;&gt;"", INDEX(Crowdfunding!G:G, SMALL(IF(Crowdfunding!F:F="failed", ROW(Crowdfunding!F:F)-MIN(ROW(Crowdfunding!F:F))+1), ROW(342:342))), "")</f>
        <v>263</v>
      </c>
    </row>
    <row r="344" spans="1:4" ht="21" x14ac:dyDescent="0.25">
      <c r="A344" s="16" t="s">
        <v>2107</v>
      </c>
      <c r="B344" s="15" cm="1">
        <f t="array" ref="B344">IF(A344&lt;&gt;"", INDEX(Crowdfunding!G:G, SMALL(IF(Crowdfunding!F:F="successful", ROW(Crowdfunding!F:F)-MIN(ROW(Crowdfunding!F:F))+1), ROW(343:343))), "")</f>
        <v>117</v>
      </c>
      <c r="C344" s="17" t="str" cm="1">
        <f t="array" ref="C344">IFERROR(INDEX(Crowdfunding!F:F, SMALL(IF(Crowdfunding!F:F="failed", ROW(Crowdfunding!F:F)-MIN(ROW(Crowdfunding!F:F))+1), ROW(343:343))), "")</f>
        <v>failed</v>
      </c>
      <c r="D344" s="15" cm="1">
        <f t="array" ref="D344">IF(C344&lt;&gt;"", INDEX(Crowdfunding!G:G, SMALL(IF(Crowdfunding!F:F="failed", ROW(Crowdfunding!F:F)-MIN(ROW(Crowdfunding!F:F))+1), ROW(343:343))), "")</f>
        <v>1691</v>
      </c>
    </row>
    <row r="345" spans="1:4" ht="21" x14ac:dyDescent="0.25">
      <c r="A345" s="16" t="s">
        <v>2107</v>
      </c>
      <c r="B345" s="15" cm="1">
        <f t="array" ref="B345">IF(A345&lt;&gt;"", INDEX(Crowdfunding!G:G, SMALL(IF(Crowdfunding!F:F="successful", ROW(Crowdfunding!F:F)-MIN(ROW(Crowdfunding!F:F))+1), ROW(344:344))), "")</f>
        <v>6406</v>
      </c>
      <c r="C345" s="17" t="str" cm="1">
        <f t="array" ref="C345">IFERROR(INDEX(Crowdfunding!F:F, SMALL(IF(Crowdfunding!F:F="failed", ROW(Crowdfunding!F:F)-MIN(ROW(Crowdfunding!F:F))+1), ROW(344:344))), "")</f>
        <v>failed</v>
      </c>
      <c r="D345" s="15" cm="1">
        <f t="array" ref="D345">IF(C345&lt;&gt;"", INDEX(Crowdfunding!G:G, SMALL(IF(Crowdfunding!F:F="failed", ROW(Crowdfunding!F:F)-MIN(ROW(Crowdfunding!F:F))+1), ROW(344:344))), "")</f>
        <v>181</v>
      </c>
    </row>
    <row r="346" spans="1:4" ht="21" x14ac:dyDescent="0.25">
      <c r="A346" s="16" t="s">
        <v>2107</v>
      </c>
      <c r="B346" s="15" cm="1">
        <f t="array" ref="B346">IF(A346&lt;&gt;"", INDEX(Crowdfunding!G:G, SMALL(IF(Crowdfunding!F:F="successful", ROW(Crowdfunding!F:F)-MIN(ROW(Crowdfunding!F:F))+1), ROW(345:345))), "")</f>
        <v>192</v>
      </c>
      <c r="C346" s="17" t="str" cm="1">
        <f t="array" ref="C346">IFERROR(INDEX(Crowdfunding!F:F, SMALL(IF(Crowdfunding!F:F="failed", ROW(Crowdfunding!F:F)-MIN(ROW(Crowdfunding!F:F))+1), ROW(345:345))), "")</f>
        <v>failed</v>
      </c>
      <c r="D346" s="15" cm="1">
        <f t="array" ref="D346">IF(C346&lt;&gt;"", INDEX(Crowdfunding!G:G, SMALL(IF(Crowdfunding!F:F="failed", ROW(Crowdfunding!F:F)-MIN(ROW(Crowdfunding!F:F))+1), ROW(345:345))), "")</f>
        <v>13</v>
      </c>
    </row>
    <row r="347" spans="1:4" ht="21" x14ac:dyDescent="0.25">
      <c r="A347" s="16" t="s">
        <v>2107</v>
      </c>
      <c r="B347" s="15" cm="1">
        <f t="array" ref="B347">IF(A347&lt;&gt;"", INDEX(Crowdfunding!G:G, SMALL(IF(Crowdfunding!F:F="successful", ROW(Crowdfunding!F:F)-MIN(ROW(Crowdfunding!F:F))+1), ROW(346:346))), "")</f>
        <v>26</v>
      </c>
      <c r="C347" s="17" t="str" cm="1">
        <f t="array" ref="C347">IFERROR(INDEX(Crowdfunding!F:F, SMALL(IF(Crowdfunding!F:F="failed", ROW(Crowdfunding!F:F)-MIN(ROW(Crowdfunding!F:F))+1), ROW(346:346))), "")</f>
        <v>failed</v>
      </c>
      <c r="D347" s="15" cm="1">
        <f t="array" ref="D347">IF(C347&lt;&gt;"", INDEX(Crowdfunding!G:G, SMALL(IF(Crowdfunding!F:F="failed", ROW(Crowdfunding!F:F)-MIN(ROW(Crowdfunding!F:F))+1), ROW(346:346))), "")</f>
        <v>1</v>
      </c>
    </row>
    <row r="348" spans="1:4" ht="21" x14ac:dyDescent="0.25">
      <c r="A348" s="16" t="s">
        <v>2107</v>
      </c>
      <c r="B348" s="15" cm="1">
        <f t="array" ref="B348">IF(A348&lt;&gt;"", INDEX(Crowdfunding!G:G, SMALL(IF(Crowdfunding!F:F="successful", ROW(Crowdfunding!F:F)-MIN(ROW(Crowdfunding!F:F))+1), ROW(347:347))), "")</f>
        <v>723</v>
      </c>
      <c r="C348" s="17" t="str" cm="1">
        <f t="array" ref="C348">IFERROR(INDEX(Crowdfunding!F:F, SMALL(IF(Crowdfunding!F:F="failed", ROW(Crowdfunding!F:F)-MIN(ROW(Crowdfunding!F:F))+1), ROW(347:347))), "")</f>
        <v>failed</v>
      </c>
      <c r="D348" s="15" cm="1">
        <f t="array" ref="D348">IF(C348&lt;&gt;"", INDEX(Crowdfunding!G:G, SMALL(IF(Crowdfunding!F:F="failed", ROW(Crowdfunding!F:F)-MIN(ROW(Crowdfunding!F:F))+1), ROW(347:347))), "")</f>
        <v>21</v>
      </c>
    </row>
    <row r="349" spans="1:4" ht="21" x14ac:dyDescent="0.25">
      <c r="A349" s="16" t="s">
        <v>2107</v>
      </c>
      <c r="B349" s="15" cm="1">
        <f t="array" ref="B349">IF(A349&lt;&gt;"", INDEX(Crowdfunding!G:G, SMALL(IF(Crowdfunding!F:F="successful", ROW(Crowdfunding!F:F)-MIN(ROW(Crowdfunding!F:F))+1), ROW(348:348))), "")</f>
        <v>170</v>
      </c>
      <c r="C349" s="17" t="str" cm="1">
        <f t="array" ref="C349">IFERROR(INDEX(Crowdfunding!F:F, SMALL(IF(Crowdfunding!F:F="failed", ROW(Crowdfunding!F:F)-MIN(ROW(Crowdfunding!F:F))+1), ROW(348:348))), "")</f>
        <v>failed</v>
      </c>
      <c r="D349" s="15" cm="1">
        <f t="array" ref="D349">IF(C349&lt;&gt;"", INDEX(Crowdfunding!G:G, SMALL(IF(Crowdfunding!F:F="failed", ROW(Crowdfunding!F:F)-MIN(ROW(Crowdfunding!F:F))+1), ROW(348:348))), "")</f>
        <v>830</v>
      </c>
    </row>
    <row r="350" spans="1:4" ht="21" x14ac:dyDescent="0.25">
      <c r="A350" s="16" t="s">
        <v>2107</v>
      </c>
      <c r="B350" s="15" cm="1">
        <f t="array" ref="B350">IF(A350&lt;&gt;"", INDEX(Crowdfunding!G:G, SMALL(IF(Crowdfunding!F:F="successful", ROW(Crowdfunding!F:F)-MIN(ROW(Crowdfunding!F:F))+1), ROW(349:349))), "")</f>
        <v>238</v>
      </c>
      <c r="C350" s="17" t="str" cm="1">
        <f t="array" ref="C350">IFERROR(INDEX(Crowdfunding!F:F, SMALL(IF(Crowdfunding!F:F="failed", ROW(Crowdfunding!F:F)-MIN(ROW(Crowdfunding!F:F))+1), ROW(349:349))), "")</f>
        <v>failed</v>
      </c>
      <c r="D350" s="15" cm="1">
        <f t="array" ref="D350">IF(C350&lt;&gt;"", INDEX(Crowdfunding!G:G, SMALL(IF(Crowdfunding!F:F="failed", ROW(Crowdfunding!F:F)-MIN(ROW(Crowdfunding!F:F))+1), ROW(349:349))), "")</f>
        <v>130</v>
      </c>
    </row>
    <row r="351" spans="1:4" ht="21" x14ac:dyDescent="0.25">
      <c r="A351" s="16" t="s">
        <v>2107</v>
      </c>
      <c r="B351" s="15" cm="1">
        <f t="array" ref="B351">IF(A351&lt;&gt;"", INDEX(Crowdfunding!G:G, SMALL(IF(Crowdfunding!F:F="successful", ROW(Crowdfunding!F:F)-MIN(ROW(Crowdfunding!F:F))+1), ROW(350:350))), "")</f>
        <v>55</v>
      </c>
      <c r="C351" s="17" t="str" cm="1">
        <f t="array" ref="C351">IFERROR(INDEX(Crowdfunding!F:F, SMALL(IF(Crowdfunding!F:F="failed", ROW(Crowdfunding!F:F)-MIN(ROW(Crowdfunding!F:F))+1), ROW(350:350))), "")</f>
        <v>failed</v>
      </c>
      <c r="D351" s="15" cm="1">
        <f t="array" ref="D351">IF(C351&lt;&gt;"", INDEX(Crowdfunding!G:G, SMALL(IF(Crowdfunding!F:F="failed", ROW(Crowdfunding!F:F)-MIN(ROW(Crowdfunding!F:F))+1), ROW(350:350))), "")</f>
        <v>55</v>
      </c>
    </row>
    <row r="352" spans="1:4" ht="21" x14ac:dyDescent="0.25">
      <c r="A352" s="16" t="s">
        <v>2107</v>
      </c>
      <c r="B352" s="15" cm="1">
        <f t="array" ref="B352">IF(A352&lt;&gt;"", INDEX(Crowdfunding!G:G, SMALL(IF(Crowdfunding!F:F="successful", ROW(Crowdfunding!F:F)-MIN(ROW(Crowdfunding!F:F))+1), ROW(351:351))), "")</f>
        <v>128</v>
      </c>
      <c r="C352" s="17" t="str" cm="1">
        <f t="array" ref="C352">IFERROR(INDEX(Crowdfunding!F:F, SMALL(IF(Crowdfunding!F:F="failed", ROW(Crowdfunding!F:F)-MIN(ROW(Crowdfunding!F:F))+1), ROW(351:351))), "")</f>
        <v>failed</v>
      </c>
      <c r="D352" s="15" cm="1">
        <f t="array" ref="D352">IF(C352&lt;&gt;"", INDEX(Crowdfunding!G:G, SMALL(IF(Crowdfunding!F:F="failed", ROW(Crowdfunding!F:F)-MIN(ROW(Crowdfunding!F:F))+1), ROW(351:351))), "")</f>
        <v>114</v>
      </c>
    </row>
    <row r="353" spans="1:4" ht="21" x14ac:dyDescent="0.25">
      <c r="A353" s="16" t="s">
        <v>2107</v>
      </c>
      <c r="B353" s="15" cm="1">
        <f t="array" ref="B353">IF(A353&lt;&gt;"", INDEX(Crowdfunding!G:G, SMALL(IF(Crowdfunding!F:F="successful", ROW(Crowdfunding!F:F)-MIN(ROW(Crowdfunding!F:F))+1), ROW(352:352))), "")</f>
        <v>2144</v>
      </c>
      <c r="C353" s="17" t="str" cm="1">
        <f t="array" ref="C353">IFERROR(INDEX(Crowdfunding!F:F, SMALL(IF(Crowdfunding!F:F="failed", ROW(Crowdfunding!F:F)-MIN(ROW(Crowdfunding!F:F))+1), ROW(352:352))), "")</f>
        <v>failed</v>
      </c>
      <c r="D353" s="15" cm="1">
        <f t="array" ref="D353">IF(C353&lt;&gt;"", INDEX(Crowdfunding!G:G, SMALL(IF(Crowdfunding!F:F="failed", ROW(Crowdfunding!F:F)-MIN(ROW(Crowdfunding!F:F))+1), ROW(352:352))), "")</f>
        <v>594</v>
      </c>
    </row>
    <row r="354" spans="1:4" ht="21" x14ac:dyDescent="0.25">
      <c r="A354" s="16" t="s">
        <v>2107</v>
      </c>
      <c r="B354" s="15" cm="1">
        <f t="array" ref="B354">IF(A354&lt;&gt;"", INDEX(Crowdfunding!G:G, SMALL(IF(Crowdfunding!F:F="successful", ROW(Crowdfunding!F:F)-MIN(ROW(Crowdfunding!F:F))+1), ROW(353:353))), "")</f>
        <v>2693</v>
      </c>
      <c r="C354" s="17" t="str" cm="1">
        <f t="array" ref="C354">IFERROR(INDEX(Crowdfunding!F:F, SMALL(IF(Crowdfunding!F:F="failed", ROW(Crowdfunding!F:F)-MIN(ROW(Crowdfunding!F:F))+1), ROW(353:353))), "")</f>
        <v>failed</v>
      </c>
      <c r="D354" s="15" cm="1">
        <f t="array" ref="D354">IF(C354&lt;&gt;"", INDEX(Crowdfunding!G:G, SMALL(IF(Crowdfunding!F:F="failed", ROW(Crowdfunding!F:F)-MIN(ROW(Crowdfunding!F:F))+1), ROW(353:353))), "")</f>
        <v>24</v>
      </c>
    </row>
    <row r="355" spans="1:4" ht="21" x14ac:dyDescent="0.25">
      <c r="A355" s="16" t="s">
        <v>2107</v>
      </c>
      <c r="B355" s="15" cm="1">
        <f t="array" ref="B355">IF(A355&lt;&gt;"", INDEX(Crowdfunding!G:G, SMALL(IF(Crowdfunding!F:F="successful", ROW(Crowdfunding!F:F)-MIN(ROW(Crowdfunding!F:F))+1), ROW(354:354))), "")</f>
        <v>432</v>
      </c>
      <c r="C355" s="17" t="str" cm="1">
        <f t="array" ref="C355">IFERROR(INDEX(Crowdfunding!F:F, SMALL(IF(Crowdfunding!F:F="failed", ROW(Crowdfunding!F:F)-MIN(ROW(Crowdfunding!F:F))+1), ROW(354:354))), "")</f>
        <v>failed</v>
      </c>
      <c r="D355" s="15" cm="1">
        <f t="array" ref="D355">IF(C355&lt;&gt;"", INDEX(Crowdfunding!G:G, SMALL(IF(Crowdfunding!F:F="failed", ROW(Crowdfunding!F:F)-MIN(ROW(Crowdfunding!F:F))+1), ROW(354:354))), "")</f>
        <v>252</v>
      </c>
    </row>
    <row r="356" spans="1:4" ht="21" x14ac:dyDescent="0.25">
      <c r="A356" s="16" t="s">
        <v>2107</v>
      </c>
      <c r="B356" s="15" cm="1">
        <f t="array" ref="B356">IF(A356&lt;&gt;"", INDEX(Crowdfunding!G:G, SMALL(IF(Crowdfunding!F:F="successful", ROW(Crowdfunding!F:F)-MIN(ROW(Crowdfunding!F:F))+1), ROW(355:355))), "")</f>
        <v>189</v>
      </c>
      <c r="C356" s="17" t="str" cm="1">
        <f t="array" ref="C356">IFERROR(INDEX(Crowdfunding!F:F, SMALL(IF(Crowdfunding!F:F="failed", ROW(Crowdfunding!F:F)-MIN(ROW(Crowdfunding!F:F))+1), ROW(355:355))), "")</f>
        <v>failed</v>
      </c>
      <c r="D356" s="15" cm="1">
        <f t="array" ref="D356">IF(C356&lt;&gt;"", INDEX(Crowdfunding!G:G, SMALL(IF(Crowdfunding!F:F="failed", ROW(Crowdfunding!F:F)-MIN(ROW(Crowdfunding!F:F))+1), ROW(355:355))), "")</f>
        <v>67</v>
      </c>
    </row>
    <row r="357" spans="1:4" ht="21" x14ac:dyDescent="0.25">
      <c r="A357" s="16" t="s">
        <v>2107</v>
      </c>
      <c r="B357" s="15" cm="1">
        <f t="array" ref="B357">IF(A357&lt;&gt;"", INDEX(Crowdfunding!G:G, SMALL(IF(Crowdfunding!F:F="successful", ROW(Crowdfunding!F:F)-MIN(ROW(Crowdfunding!F:F))+1), ROW(356:356))), "")</f>
        <v>154</v>
      </c>
      <c r="C357" s="17" t="str" cm="1">
        <f t="array" ref="C357">IFERROR(INDEX(Crowdfunding!F:F, SMALL(IF(Crowdfunding!F:F="failed", ROW(Crowdfunding!F:F)-MIN(ROW(Crowdfunding!F:F))+1), ROW(356:356))), "")</f>
        <v>failed</v>
      </c>
      <c r="D357" s="15" cm="1">
        <f t="array" ref="D357">IF(C357&lt;&gt;"", INDEX(Crowdfunding!G:G, SMALL(IF(Crowdfunding!F:F="failed", ROW(Crowdfunding!F:F)-MIN(ROW(Crowdfunding!F:F))+1), ROW(356:356))), "")</f>
        <v>742</v>
      </c>
    </row>
    <row r="358" spans="1:4" ht="21" x14ac:dyDescent="0.25">
      <c r="A358" s="16" t="s">
        <v>2107</v>
      </c>
      <c r="B358" s="15" cm="1">
        <f t="array" ref="B358">IF(A358&lt;&gt;"", INDEX(Crowdfunding!G:G, SMALL(IF(Crowdfunding!F:F="successful", ROW(Crowdfunding!F:F)-MIN(ROW(Crowdfunding!F:F))+1), ROW(357:357))), "")</f>
        <v>96</v>
      </c>
      <c r="C358" s="17" t="str" cm="1">
        <f t="array" ref="C358">IFERROR(INDEX(Crowdfunding!F:F, SMALL(IF(Crowdfunding!F:F="failed", ROW(Crowdfunding!F:F)-MIN(ROW(Crowdfunding!F:F))+1), ROW(357:357))), "")</f>
        <v>failed</v>
      </c>
      <c r="D358" s="15" cm="1">
        <f t="array" ref="D358">IF(C358&lt;&gt;"", INDEX(Crowdfunding!G:G, SMALL(IF(Crowdfunding!F:F="failed", ROW(Crowdfunding!F:F)-MIN(ROW(Crowdfunding!F:F))+1), ROW(357:357))), "")</f>
        <v>75</v>
      </c>
    </row>
    <row r="359" spans="1:4" ht="21" x14ac:dyDescent="0.25">
      <c r="A359" s="16" t="s">
        <v>2107</v>
      </c>
      <c r="B359" s="15" cm="1">
        <f t="array" ref="B359">IF(A359&lt;&gt;"", INDEX(Crowdfunding!G:G, SMALL(IF(Crowdfunding!F:F="successful", ROW(Crowdfunding!F:F)-MIN(ROW(Crowdfunding!F:F))+1), ROW(358:358))), "")</f>
        <v>3063</v>
      </c>
      <c r="C359" s="17" t="str" cm="1">
        <f t="array" ref="C359">IFERROR(INDEX(Crowdfunding!F:F, SMALL(IF(Crowdfunding!F:F="failed", ROW(Crowdfunding!F:F)-MIN(ROW(Crowdfunding!F:F))+1), ROW(358:358))), "")</f>
        <v>failed</v>
      </c>
      <c r="D359" s="15" cm="1">
        <f t="array" ref="D359">IF(C359&lt;&gt;"", INDEX(Crowdfunding!G:G, SMALL(IF(Crowdfunding!F:F="failed", ROW(Crowdfunding!F:F)-MIN(ROW(Crowdfunding!F:F))+1), ROW(358:358))), "")</f>
        <v>4405</v>
      </c>
    </row>
    <row r="360" spans="1:4" ht="21" x14ac:dyDescent="0.25">
      <c r="A360" s="16" t="s">
        <v>2107</v>
      </c>
      <c r="B360" s="15" cm="1">
        <f t="array" ref="B360">IF(A360&lt;&gt;"", INDEX(Crowdfunding!G:G, SMALL(IF(Crowdfunding!F:F="successful", ROW(Crowdfunding!F:F)-MIN(ROW(Crowdfunding!F:F))+1), ROW(359:359))), "")</f>
        <v>2266</v>
      </c>
      <c r="C360" s="17" t="str" cm="1">
        <f t="array" ref="C360">IFERROR(INDEX(Crowdfunding!F:F, SMALL(IF(Crowdfunding!F:F="failed", ROW(Crowdfunding!F:F)-MIN(ROW(Crowdfunding!F:F))+1), ROW(359:359))), "")</f>
        <v>failed</v>
      </c>
      <c r="D360" s="15" cm="1">
        <f t="array" ref="D360">IF(C360&lt;&gt;"", INDEX(Crowdfunding!G:G, SMALL(IF(Crowdfunding!F:F="failed", ROW(Crowdfunding!F:F)-MIN(ROW(Crowdfunding!F:F))+1), ROW(359:359))), "")</f>
        <v>92</v>
      </c>
    </row>
    <row r="361" spans="1:4" ht="21" x14ac:dyDescent="0.25">
      <c r="A361" s="16" t="s">
        <v>2107</v>
      </c>
      <c r="B361" s="15" cm="1">
        <f t="array" ref="B361">IF(A361&lt;&gt;"", INDEX(Crowdfunding!G:G, SMALL(IF(Crowdfunding!F:F="successful", ROW(Crowdfunding!F:F)-MIN(ROW(Crowdfunding!F:F))+1), ROW(360:360))), "")</f>
        <v>194</v>
      </c>
      <c r="C361" s="17" t="str" cm="1">
        <f t="array" ref="C361">IFERROR(INDEX(Crowdfunding!F:F, SMALL(IF(Crowdfunding!F:F="failed", ROW(Crowdfunding!F:F)-MIN(ROW(Crowdfunding!F:F))+1), ROW(360:360))), "")</f>
        <v>failed</v>
      </c>
      <c r="D361" s="15" cm="1">
        <f t="array" ref="D361">IF(C361&lt;&gt;"", INDEX(Crowdfunding!G:G, SMALL(IF(Crowdfunding!F:F="failed", ROW(Crowdfunding!F:F)-MIN(ROW(Crowdfunding!F:F))+1), ROW(360:360))), "")</f>
        <v>64</v>
      </c>
    </row>
    <row r="362" spans="1:4" ht="21" x14ac:dyDescent="0.25">
      <c r="A362" s="16" t="s">
        <v>2107</v>
      </c>
      <c r="B362" s="15" cm="1">
        <f t="array" ref="B362">IF(A362&lt;&gt;"", INDEX(Crowdfunding!G:G, SMALL(IF(Crowdfunding!F:F="successful", ROW(Crowdfunding!F:F)-MIN(ROW(Crowdfunding!F:F))+1), ROW(361:361))), "")</f>
        <v>129</v>
      </c>
      <c r="C362" s="17" t="str" cm="1">
        <f t="array" ref="C362">IFERROR(INDEX(Crowdfunding!F:F, SMALL(IF(Crowdfunding!F:F="failed", ROW(Crowdfunding!F:F)-MIN(ROW(Crowdfunding!F:F))+1), ROW(361:361))), "")</f>
        <v>failed</v>
      </c>
      <c r="D362" s="15" cm="1">
        <f t="array" ref="D362">IF(C362&lt;&gt;"", INDEX(Crowdfunding!G:G, SMALL(IF(Crowdfunding!F:F="failed", ROW(Crowdfunding!F:F)-MIN(ROW(Crowdfunding!F:F))+1), ROW(361:361))), "")</f>
        <v>64</v>
      </c>
    </row>
    <row r="363" spans="1:4" ht="21" x14ac:dyDescent="0.25">
      <c r="A363" s="16" t="s">
        <v>2107</v>
      </c>
      <c r="B363" s="15" cm="1">
        <f t="array" ref="B363">IF(A363&lt;&gt;"", INDEX(Crowdfunding!G:G, SMALL(IF(Crowdfunding!F:F="successful", ROW(Crowdfunding!F:F)-MIN(ROW(Crowdfunding!F:F))+1), ROW(362:362))), "")</f>
        <v>375</v>
      </c>
      <c r="C363" s="17" t="str" cm="1">
        <f t="array" ref="C363">IFERROR(INDEX(Crowdfunding!F:F, SMALL(IF(Crowdfunding!F:F="failed", ROW(Crowdfunding!F:F)-MIN(ROW(Crowdfunding!F:F))+1), ROW(362:362))), "")</f>
        <v>failed</v>
      </c>
      <c r="D363" s="15" cm="1">
        <f t="array" ref="D363">IF(C363&lt;&gt;"", INDEX(Crowdfunding!G:G, SMALL(IF(Crowdfunding!F:F="failed", ROW(Crowdfunding!F:F)-MIN(ROW(Crowdfunding!F:F))+1), ROW(362:362))), "")</f>
        <v>842</v>
      </c>
    </row>
    <row r="364" spans="1:4" ht="21" x14ac:dyDescent="0.25">
      <c r="A364" s="16" t="s">
        <v>2107</v>
      </c>
      <c r="B364" s="15" cm="1">
        <f t="array" ref="B364">IF(A364&lt;&gt;"", INDEX(Crowdfunding!G:G, SMALL(IF(Crowdfunding!F:F="successful", ROW(Crowdfunding!F:F)-MIN(ROW(Crowdfunding!F:F))+1), ROW(363:363))), "")</f>
        <v>409</v>
      </c>
      <c r="C364" s="17" t="str" cm="1">
        <f t="array" ref="C364">IFERROR(INDEX(Crowdfunding!F:F, SMALL(IF(Crowdfunding!F:F="failed", ROW(Crowdfunding!F:F)-MIN(ROW(Crowdfunding!F:F))+1), ROW(363:363))), "")</f>
        <v>failed</v>
      </c>
      <c r="D364" s="15" cm="1">
        <f t="array" ref="D364">IF(C364&lt;&gt;"", INDEX(Crowdfunding!G:G, SMALL(IF(Crowdfunding!F:F="failed", ROW(Crowdfunding!F:F)-MIN(ROW(Crowdfunding!F:F))+1), ROW(363:363))), "")</f>
        <v>112</v>
      </c>
    </row>
    <row r="365" spans="1:4" ht="21" x14ac:dyDescent="0.25">
      <c r="A365" s="16" t="s">
        <v>2107</v>
      </c>
      <c r="B365" s="15" cm="1">
        <f t="array" ref="B365">IF(A365&lt;&gt;"", INDEX(Crowdfunding!G:G, SMALL(IF(Crowdfunding!F:F="successful", ROW(Crowdfunding!F:F)-MIN(ROW(Crowdfunding!F:F))+1), ROW(364:364))), "")</f>
        <v>234</v>
      </c>
      <c r="C365" s="17" t="str" cm="1">
        <f t="array" ref="C365">IFERROR(INDEX(Crowdfunding!F:F, SMALL(IF(Crowdfunding!F:F="failed", ROW(Crowdfunding!F:F)-MIN(ROW(Crowdfunding!F:F))+1), ROW(364:364))), "")</f>
        <v>failed</v>
      </c>
      <c r="D365" s="15" cm="1">
        <f t="array" ref="D365">IF(C365&lt;&gt;"", INDEX(Crowdfunding!G:G, SMALL(IF(Crowdfunding!F:F="failed", ROW(Crowdfunding!F:F)-MIN(ROW(Crowdfunding!F:F))+1), ROW(364:364))), "")</f>
        <v>374</v>
      </c>
    </row>
    <row r="366" spans="1:4" ht="21" x14ac:dyDescent="0.25">
      <c r="A366" s="16" t="s">
        <v>2107</v>
      </c>
      <c r="B366" s="15" cm="1">
        <f t="array" ref="B366">IF(A366&lt;&gt;"", INDEX(Crowdfunding!G:G, SMALL(IF(Crowdfunding!F:F="successful", ROW(Crowdfunding!F:F)-MIN(ROW(Crowdfunding!F:F))+1), ROW(365:365))), "")</f>
        <v>3016</v>
      </c>
      <c r="C366" s="17" t="str" cm="1">
        <f t="array" ref="C366">IFERROR(INDEX(Crowdfunding!F:F, SMALL(IF(Crowdfunding!F:F="failed", ROW(Crowdfunding!F:F)-MIN(ROW(Crowdfunding!F:F))+1), ROW(365:365))), "")</f>
        <v/>
      </c>
      <c r="D366" s="15"/>
    </row>
    <row r="367" spans="1:4" ht="21" x14ac:dyDescent="0.25">
      <c r="A367" s="16" t="s">
        <v>2107</v>
      </c>
      <c r="B367" s="15" cm="1">
        <f t="array" ref="B367">IF(A367&lt;&gt;"", INDEX(Crowdfunding!G:G, SMALL(IF(Crowdfunding!F:F="successful", ROW(Crowdfunding!F:F)-MIN(ROW(Crowdfunding!F:F))+1), ROW(366:366))), "")</f>
        <v>264</v>
      </c>
      <c r="C367" s="17" t="str" cm="1">
        <f t="array" ref="C367">IFERROR(INDEX(Crowdfunding!F:F, SMALL(IF(Crowdfunding!F:F="failed", ROW(Crowdfunding!F:F)-MIN(ROW(Crowdfunding!F:F))+1), ROW(366:366))), "")</f>
        <v/>
      </c>
      <c r="D367" s="15"/>
    </row>
    <row r="368" spans="1:4" ht="21" x14ac:dyDescent="0.25">
      <c r="A368" s="16" t="s">
        <v>2107</v>
      </c>
      <c r="B368" s="15" cm="1">
        <f t="array" ref="B368">IF(A368&lt;&gt;"", INDEX(Crowdfunding!G:G, SMALL(IF(Crowdfunding!F:F="successful", ROW(Crowdfunding!F:F)-MIN(ROW(Crowdfunding!F:F))+1), ROW(367:367))), "")</f>
        <v>272</v>
      </c>
      <c r="C368" s="17" t="str" cm="1">
        <f t="array" ref="C368">IFERROR(INDEX(Crowdfunding!F:F, SMALL(IF(Crowdfunding!F:F="failed", ROW(Crowdfunding!F:F)-MIN(ROW(Crowdfunding!F:F))+1), ROW(367:367))), "")</f>
        <v/>
      </c>
      <c r="D368" s="15"/>
    </row>
    <row r="369" spans="1:4" ht="21" x14ac:dyDescent="0.25">
      <c r="A369" s="16" t="s">
        <v>2107</v>
      </c>
      <c r="B369" s="15" cm="1">
        <f t="array" ref="B369">IF(A369&lt;&gt;"", INDEX(Crowdfunding!G:G, SMALL(IF(Crowdfunding!F:F="successful", ROW(Crowdfunding!F:F)-MIN(ROW(Crowdfunding!F:F))+1), ROW(368:368))), "")</f>
        <v>419</v>
      </c>
      <c r="C369" s="17" t="str" cm="1">
        <f t="array" ref="C369">IFERROR(INDEX(Crowdfunding!F:F, SMALL(IF(Crowdfunding!F:F="failed", ROW(Crowdfunding!F:F)-MIN(ROW(Crowdfunding!F:F))+1), ROW(368:368))), "")</f>
        <v/>
      </c>
      <c r="D369" s="15"/>
    </row>
    <row r="370" spans="1:4" ht="21" x14ac:dyDescent="0.25">
      <c r="A370" s="16" t="s">
        <v>2107</v>
      </c>
      <c r="B370" s="15" cm="1">
        <f t="array" ref="B370">IF(A370&lt;&gt;"", INDEX(Crowdfunding!G:G, SMALL(IF(Crowdfunding!F:F="successful", ROW(Crowdfunding!F:F)-MIN(ROW(Crowdfunding!F:F))+1), ROW(369:369))), "")</f>
        <v>1621</v>
      </c>
      <c r="C370" s="17" t="str" cm="1">
        <f t="array" ref="C370">IFERROR(INDEX(Crowdfunding!F:F, SMALL(IF(Crowdfunding!F:F="failed", ROW(Crowdfunding!F:F)-MIN(ROW(Crowdfunding!F:F))+1), ROW(369:369))), "")</f>
        <v/>
      </c>
      <c r="D370" s="15"/>
    </row>
    <row r="371" spans="1:4" ht="21" x14ac:dyDescent="0.25">
      <c r="A371" s="16" t="s">
        <v>2107</v>
      </c>
      <c r="B371" s="15" cm="1">
        <f t="array" ref="B371">IF(A371&lt;&gt;"", INDEX(Crowdfunding!G:G, SMALL(IF(Crowdfunding!F:F="successful", ROW(Crowdfunding!F:F)-MIN(ROW(Crowdfunding!F:F))+1), ROW(370:370))), "")</f>
        <v>1101</v>
      </c>
      <c r="C371" s="17" t="str" cm="1">
        <f t="array" ref="C371">IFERROR(INDEX(Crowdfunding!F:F, SMALL(IF(Crowdfunding!F:F="failed", ROW(Crowdfunding!F:F)-MIN(ROW(Crowdfunding!F:F))+1), ROW(370:370))), "")</f>
        <v/>
      </c>
      <c r="D371" s="15"/>
    </row>
    <row r="372" spans="1:4" ht="21" x14ac:dyDescent="0.25">
      <c r="A372" s="16" t="s">
        <v>2107</v>
      </c>
      <c r="B372" s="15" cm="1">
        <f t="array" ref="B372">IF(A372&lt;&gt;"", INDEX(Crowdfunding!G:G, SMALL(IF(Crowdfunding!F:F="successful", ROW(Crowdfunding!F:F)-MIN(ROW(Crowdfunding!F:F))+1), ROW(371:371))), "")</f>
        <v>1073</v>
      </c>
      <c r="C372" s="17" t="str" cm="1">
        <f t="array" ref="C372">IFERROR(INDEX(Crowdfunding!F:F, SMALL(IF(Crowdfunding!F:F="failed", ROW(Crowdfunding!F:F)-MIN(ROW(Crowdfunding!F:F))+1), ROW(371:371))), "")</f>
        <v/>
      </c>
      <c r="D372" s="15"/>
    </row>
    <row r="373" spans="1:4" ht="21" x14ac:dyDescent="0.25">
      <c r="A373" s="16" t="s">
        <v>2107</v>
      </c>
      <c r="B373" s="15" cm="1">
        <f t="array" ref="B373">IF(A373&lt;&gt;"", INDEX(Crowdfunding!G:G, SMALL(IF(Crowdfunding!F:F="successful", ROW(Crowdfunding!F:F)-MIN(ROW(Crowdfunding!F:F))+1), ROW(372:372))), "")</f>
        <v>331</v>
      </c>
      <c r="C373" s="17" t="str" cm="1">
        <f t="array" ref="C373">IFERROR(INDEX(Crowdfunding!F:F, SMALL(IF(Crowdfunding!F:F="failed", ROW(Crowdfunding!F:F)-MIN(ROW(Crowdfunding!F:F))+1), ROW(372:372))), "")</f>
        <v/>
      </c>
      <c r="D373" s="15"/>
    </row>
    <row r="374" spans="1:4" ht="21" x14ac:dyDescent="0.25">
      <c r="A374" s="16" t="s">
        <v>2107</v>
      </c>
      <c r="B374" s="15" cm="1">
        <f t="array" ref="B374">IF(A374&lt;&gt;"", INDEX(Crowdfunding!G:G, SMALL(IF(Crowdfunding!F:F="successful", ROW(Crowdfunding!F:F)-MIN(ROW(Crowdfunding!F:F))+1), ROW(373:373))), "")</f>
        <v>1170</v>
      </c>
      <c r="C374" s="17" t="str" cm="1">
        <f t="array" ref="C374">IFERROR(INDEX(Crowdfunding!F:F, SMALL(IF(Crowdfunding!F:F="failed", ROW(Crowdfunding!F:F)-MIN(ROW(Crowdfunding!F:F))+1), ROW(373:373))), "")</f>
        <v/>
      </c>
      <c r="D374" s="15"/>
    </row>
    <row r="375" spans="1:4" ht="21" x14ac:dyDescent="0.25">
      <c r="A375" s="16" t="s">
        <v>2107</v>
      </c>
      <c r="B375" s="15" cm="1">
        <f t="array" ref="B375">IF(A375&lt;&gt;"", INDEX(Crowdfunding!G:G, SMALL(IF(Crowdfunding!F:F="successful", ROW(Crowdfunding!F:F)-MIN(ROW(Crowdfunding!F:F))+1), ROW(374:374))), "")</f>
        <v>363</v>
      </c>
      <c r="C375" s="17" t="str" cm="1">
        <f t="array" ref="C375">IFERROR(INDEX(Crowdfunding!F:F, SMALL(IF(Crowdfunding!F:F="failed", ROW(Crowdfunding!F:F)-MIN(ROW(Crowdfunding!F:F))+1), ROW(374:374))), "")</f>
        <v/>
      </c>
      <c r="D375" s="15"/>
    </row>
    <row r="376" spans="1:4" ht="21" x14ac:dyDescent="0.25">
      <c r="A376" s="16" t="s">
        <v>2107</v>
      </c>
      <c r="B376" s="15" cm="1">
        <f t="array" ref="B376">IF(A376&lt;&gt;"", INDEX(Crowdfunding!G:G, SMALL(IF(Crowdfunding!F:F="successful", ROW(Crowdfunding!F:F)-MIN(ROW(Crowdfunding!F:F))+1), ROW(375:375))), "")</f>
        <v>103</v>
      </c>
      <c r="C376" s="17" t="str" cm="1">
        <f t="array" ref="C376">IFERROR(INDEX(Crowdfunding!F:F, SMALL(IF(Crowdfunding!F:F="failed", ROW(Crowdfunding!F:F)-MIN(ROW(Crowdfunding!F:F))+1), ROW(375:375))), "")</f>
        <v/>
      </c>
      <c r="D376" s="15"/>
    </row>
    <row r="377" spans="1:4" ht="21" x14ac:dyDescent="0.25">
      <c r="A377" s="16" t="s">
        <v>2107</v>
      </c>
      <c r="B377" s="15" cm="1">
        <f t="array" ref="B377">IF(A377&lt;&gt;"", INDEX(Crowdfunding!G:G, SMALL(IF(Crowdfunding!F:F="successful", ROW(Crowdfunding!F:F)-MIN(ROW(Crowdfunding!F:F))+1), ROW(376:376))), "")</f>
        <v>147</v>
      </c>
      <c r="C377" s="17" t="str" cm="1">
        <f t="array" ref="C377">IFERROR(INDEX(Crowdfunding!F:F, SMALL(IF(Crowdfunding!F:F="failed", ROW(Crowdfunding!F:F)-MIN(ROW(Crowdfunding!F:F))+1), ROW(376:376))), "")</f>
        <v/>
      </c>
      <c r="D377" s="15"/>
    </row>
    <row r="378" spans="1:4" ht="21" x14ac:dyDescent="0.25">
      <c r="A378" s="16" t="s">
        <v>2107</v>
      </c>
      <c r="B378" s="15" cm="1">
        <f t="array" ref="B378">IF(A378&lt;&gt;"", INDEX(Crowdfunding!G:G, SMALL(IF(Crowdfunding!F:F="successful", ROW(Crowdfunding!F:F)-MIN(ROW(Crowdfunding!F:F))+1), ROW(377:377))), "")</f>
        <v>110</v>
      </c>
      <c r="C378" s="17" t="str" cm="1">
        <f t="array" ref="C378">IFERROR(INDEX(Crowdfunding!F:F, SMALL(IF(Crowdfunding!F:F="failed", ROW(Crowdfunding!F:F)-MIN(ROW(Crowdfunding!F:F))+1), ROW(377:377))), "")</f>
        <v/>
      </c>
      <c r="D378" s="15"/>
    </row>
    <row r="379" spans="1:4" ht="21" x14ac:dyDescent="0.25">
      <c r="A379" s="16" t="s">
        <v>2107</v>
      </c>
      <c r="B379" s="15" cm="1">
        <f t="array" ref="B379">IF(A379&lt;&gt;"", INDEX(Crowdfunding!G:G, SMALL(IF(Crowdfunding!F:F="successful", ROW(Crowdfunding!F:F)-MIN(ROW(Crowdfunding!F:F))+1), ROW(378:378))), "")</f>
        <v>134</v>
      </c>
      <c r="C379" s="17" t="str" cm="1">
        <f t="array" ref="C379">IFERROR(INDEX(Crowdfunding!F:F, SMALL(IF(Crowdfunding!F:F="failed", ROW(Crowdfunding!F:F)-MIN(ROW(Crowdfunding!F:F))+1), ROW(378:378))), "")</f>
        <v/>
      </c>
      <c r="D379" s="15"/>
    </row>
    <row r="380" spans="1:4" ht="21" x14ac:dyDescent="0.25">
      <c r="A380" s="16" t="s">
        <v>2107</v>
      </c>
      <c r="B380" s="15" cm="1">
        <f t="array" ref="B380">IF(A380&lt;&gt;"", INDEX(Crowdfunding!G:G, SMALL(IF(Crowdfunding!F:F="successful", ROW(Crowdfunding!F:F)-MIN(ROW(Crowdfunding!F:F))+1), ROW(379:379))), "")</f>
        <v>269</v>
      </c>
      <c r="C380" s="17" t="str" cm="1">
        <f t="array" ref="C380">IFERROR(INDEX(Crowdfunding!F:F, SMALL(IF(Crowdfunding!F:F="failed", ROW(Crowdfunding!F:F)-MIN(ROW(Crowdfunding!F:F))+1), ROW(379:379))), "")</f>
        <v/>
      </c>
      <c r="D380" s="15"/>
    </row>
    <row r="381" spans="1:4" ht="21" x14ac:dyDescent="0.25">
      <c r="A381" s="16" t="s">
        <v>2107</v>
      </c>
      <c r="B381" s="15" cm="1">
        <f t="array" ref="B381">IF(A381&lt;&gt;"", INDEX(Crowdfunding!G:G, SMALL(IF(Crowdfunding!F:F="successful", ROW(Crowdfunding!F:F)-MIN(ROW(Crowdfunding!F:F))+1), ROW(380:380))), "")</f>
        <v>175</v>
      </c>
      <c r="C381" s="17" t="str" cm="1">
        <f t="array" ref="C381">IFERROR(INDEX(Crowdfunding!F:F, SMALL(IF(Crowdfunding!F:F="failed", ROW(Crowdfunding!F:F)-MIN(ROW(Crowdfunding!F:F))+1), ROW(380:380))), "")</f>
        <v/>
      </c>
      <c r="D381" s="15"/>
    </row>
    <row r="382" spans="1:4" ht="21" x14ac:dyDescent="0.25">
      <c r="A382" s="16" t="s">
        <v>2107</v>
      </c>
      <c r="B382" s="15" cm="1">
        <f t="array" ref="B382">IF(A382&lt;&gt;"", INDEX(Crowdfunding!G:G, SMALL(IF(Crowdfunding!F:F="successful", ROW(Crowdfunding!F:F)-MIN(ROW(Crowdfunding!F:F))+1), ROW(381:381))), "")</f>
        <v>69</v>
      </c>
      <c r="C382" s="17" t="str" cm="1">
        <f t="array" ref="C382">IFERROR(INDEX(Crowdfunding!F:F, SMALL(IF(Crowdfunding!F:F="failed", ROW(Crowdfunding!F:F)-MIN(ROW(Crowdfunding!F:F))+1), ROW(381:381))), "")</f>
        <v/>
      </c>
      <c r="D382" s="15"/>
    </row>
    <row r="383" spans="1:4" ht="21" x14ac:dyDescent="0.25">
      <c r="A383" s="16" t="s">
        <v>2107</v>
      </c>
      <c r="B383" s="15" cm="1">
        <f t="array" ref="B383">IF(A383&lt;&gt;"", INDEX(Crowdfunding!G:G, SMALL(IF(Crowdfunding!F:F="successful", ROW(Crowdfunding!F:F)-MIN(ROW(Crowdfunding!F:F))+1), ROW(382:382))), "")</f>
        <v>190</v>
      </c>
      <c r="C383" s="17" t="str" cm="1">
        <f t="array" ref="C383">IFERROR(INDEX(Crowdfunding!F:F, SMALL(IF(Crowdfunding!F:F="failed", ROW(Crowdfunding!F:F)-MIN(ROW(Crowdfunding!F:F))+1), ROW(382:382))), "")</f>
        <v/>
      </c>
      <c r="D383" s="15"/>
    </row>
    <row r="384" spans="1:4" ht="21" x14ac:dyDescent="0.25">
      <c r="A384" s="16" t="s">
        <v>2107</v>
      </c>
      <c r="B384" s="15" cm="1">
        <f t="array" ref="B384">IF(A384&lt;&gt;"", INDEX(Crowdfunding!G:G, SMALL(IF(Crowdfunding!F:F="successful", ROW(Crowdfunding!F:F)-MIN(ROW(Crowdfunding!F:F))+1), ROW(383:383))), "")</f>
        <v>237</v>
      </c>
      <c r="C384" s="17" t="str" cm="1">
        <f t="array" ref="C384">IFERROR(INDEX(Crowdfunding!F:F, SMALL(IF(Crowdfunding!F:F="failed", ROW(Crowdfunding!F:F)-MIN(ROW(Crowdfunding!F:F))+1), ROW(383:383))), "")</f>
        <v/>
      </c>
      <c r="D384" s="15"/>
    </row>
    <row r="385" spans="1:4" ht="21" x14ac:dyDescent="0.25">
      <c r="A385" s="16" t="s">
        <v>2107</v>
      </c>
      <c r="B385" s="15" cm="1">
        <f t="array" ref="B385">IF(A385&lt;&gt;"", INDEX(Crowdfunding!G:G, SMALL(IF(Crowdfunding!F:F="successful", ROW(Crowdfunding!F:F)-MIN(ROW(Crowdfunding!F:F))+1), ROW(384:384))), "")</f>
        <v>196</v>
      </c>
      <c r="C385" s="17" t="str" cm="1">
        <f t="array" ref="C385">IFERROR(INDEX(Crowdfunding!F:F, SMALL(IF(Crowdfunding!F:F="failed", ROW(Crowdfunding!F:F)-MIN(ROW(Crowdfunding!F:F))+1), ROW(384:384))), "")</f>
        <v/>
      </c>
      <c r="D385" s="15"/>
    </row>
    <row r="386" spans="1:4" ht="21" x14ac:dyDescent="0.25">
      <c r="A386" s="16" t="s">
        <v>2107</v>
      </c>
      <c r="B386" s="15" cm="1">
        <f t="array" ref="B386">IF(A386&lt;&gt;"", INDEX(Crowdfunding!G:G, SMALL(IF(Crowdfunding!F:F="successful", ROW(Crowdfunding!F:F)-MIN(ROW(Crowdfunding!F:F))+1), ROW(385:385))), "")</f>
        <v>7295</v>
      </c>
      <c r="C386" s="17" t="str" cm="1">
        <f t="array" ref="C386">IFERROR(INDEX(Crowdfunding!F:F, SMALL(IF(Crowdfunding!F:F="failed", ROW(Crowdfunding!F:F)-MIN(ROW(Crowdfunding!F:F))+1), ROW(385:385))), "")</f>
        <v/>
      </c>
      <c r="D386" s="15"/>
    </row>
    <row r="387" spans="1:4" ht="21" x14ac:dyDescent="0.25">
      <c r="A387" s="16" t="s">
        <v>2107</v>
      </c>
      <c r="B387" s="15" cm="1">
        <f t="array" ref="B387">IF(A387&lt;&gt;"", INDEX(Crowdfunding!G:G, SMALL(IF(Crowdfunding!F:F="successful", ROW(Crowdfunding!F:F)-MIN(ROW(Crowdfunding!F:F))+1), ROW(386:386))), "")</f>
        <v>2893</v>
      </c>
      <c r="C387" s="17" t="str" cm="1">
        <f t="array" ref="C387">IFERROR(INDEX(Crowdfunding!F:F, SMALL(IF(Crowdfunding!F:F="failed", ROW(Crowdfunding!F:F)-MIN(ROW(Crowdfunding!F:F))+1), ROW(386:386))), "")</f>
        <v/>
      </c>
      <c r="D387" s="15"/>
    </row>
    <row r="388" spans="1:4" ht="21" x14ac:dyDescent="0.25">
      <c r="A388" s="16" t="s">
        <v>2107</v>
      </c>
      <c r="B388" s="15" cm="1">
        <f t="array" ref="B388">IF(A388&lt;&gt;"", INDEX(Crowdfunding!G:G, SMALL(IF(Crowdfunding!F:F="successful", ROW(Crowdfunding!F:F)-MIN(ROW(Crowdfunding!F:F))+1), ROW(387:387))), "")</f>
        <v>820</v>
      </c>
      <c r="C388" s="17" t="str" cm="1">
        <f t="array" ref="C388">IFERROR(INDEX(Crowdfunding!F:F, SMALL(IF(Crowdfunding!F:F="failed", ROW(Crowdfunding!F:F)-MIN(ROW(Crowdfunding!F:F))+1), ROW(387:387))), "")</f>
        <v/>
      </c>
      <c r="D388" s="15"/>
    </row>
    <row r="389" spans="1:4" ht="21" x14ac:dyDescent="0.25">
      <c r="A389" s="16" t="s">
        <v>2107</v>
      </c>
      <c r="B389" s="15" cm="1">
        <f t="array" ref="B389">IF(A389&lt;&gt;"", INDEX(Crowdfunding!G:G, SMALL(IF(Crowdfunding!F:F="successful", ROW(Crowdfunding!F:F)-MIN(ROW(Crowdfunding!F:F))+1), ROW(388:388))), "")</f>
        <v>2038</v>
      </c>
      <c r="C389" s="17" t="str" cm="1">
        <f t="array" ref="C389">IFERROR(INDEX(Crowdfunding!F:F, SMALL(IF(Crowdfunding!F:F="failed", ROW(Crowdfunding!F:F)-MIN(ROW(Crowdfunding!F:F))+1), ROW(388:388))), "")</f>
        <v/>
      </c>
      <c r="D389" s="15"/>
    </row>
    <row r="390" spans="1:4" ht="21" x14ac:dyDescent="0.25">
      <c r="A390" s="16" t="s">
        <v>2107</v>
      </c>
      <c r="B390" s="15" cm="1">
        <f t="array" ref="B390">IF(A390&lt;&gt;"", INDEX(Crowdfunding!G:G, SMALL(IF(Crowdfunding!F:F="successful", ROW(Crowdfunding!F:F)-MIN(ROW(Crowdfunding!F:F))+1), ROW(389:389))), "")</f>
        <v>116</v>
      </c>
      <c r="C390" s="17" t="str" cm="1">
        <f t="array" ref="C390">IFERROR(INDEX(Crowdfunding!F:F, SMALL(IF(Crowdfunding!F:F="failed", ROW(Crowdfunding!F:F)-MIN(ROW(Crowdfunding!F:F))+1), ROW(389:389))), "")</f>
        <v/>
      </c>
      <c r="D390" s="15"/>
    </row>
    <row r="391" spans="1:4" ht="21" x14ac:dyDescent="0.25">
      <c r="A391" s="16" t="s">
        <v>2107</v>
      </c>
      <c r="B391" s="15" cm="1">
        <f t="array" ref="B391">IF(A391&lt;&gt;"", INDEX(Crowdfunding!G:G, SMALL(IF(Crowdfunding!F:F="successful", ROW(Crowdfunding!F:F)-MIN(ROW(Crowdfunding!F:F))+1), ROW(390:390))), "")</f>
        <v>1345</v>
      </c>
      <c r="C391" s="17" t="str" cm="1">
        <f t="array" ref="C391">IFERROR(INDEX(Crowdfunding!F:F, SMALL(IF(Crowdfunding!F:F="failed", ROW(Crowdfunding!F:F)-MIN(ROW(Crowdfunding!F:F))+1), ROW(390:390))), "")</f>
        <v/>
      </c>
      <c r="D391" s="15"/>
    </row>
    <row r="392" spans="1:4" ht="21" x14ac:dyDescent="0.25">
      <c r="A392" s="16" t="s">
        <v>2107</v>
      </c>
      <c r="B392" s="15" cm="1">
        <f t="array" ref="B392">IF(A392&lt;&gt;"", INDEX(Crowdfunding!G:G, SMALL(IF(Crowdfunding!F:F="successful", ROW(Crowdfunding!F:F)-MIN(ROW(Crowdfunding!F:F))+1), ROW(391:391))), "")</f>
        <v>168</v>
      </c>
      <c r="C392" s="17" t="str" cm="1">
        <f t="array" ref="C392">IFERROR(INDEX(Crowdfunding!F:F, SMALL(IF(Crowdfunding!F:F="failed", ROW(Crowdfunding!F:F)-MIN(ROW(Crowdfunding!F:F))+1), ROW(391:391))), "")</f>
        <v/>
      </c>
      <c r="D392" s="15"/>
    </row>
    <row r="393" spans="1:4" ht="21" x14ac:dyDescent="0.25">
      <c r="A393" s="16" t="s">
        <v>2107</v>
      </c>
      <c r="B393" s="15" cm="1">
        <f t="array" ref="B393">IF(A393&lt;&gt;"", INDEX(Crowdfunding!G:G, SMALL(IF(Crowdfunding!F:F="successful", ROW(Crowdfunding!F:F)-MIN(ROW(Crowdfunding!F:F))+1), ROW(392:392))), "")</f>
        <v>137</v>
      </c>
      <c r="C393" s="17" t="str" cm="1">
        <f t="array" ref="C393">IFERROR(INDEX(Crowdfunding!F:F, SMALL(IF(Crowdfunding!F:F="failed", ROW(Crowdfunding!F:F)-MIN(ROW(Crowdfunding!F:F))+1), ROW(392:392))), "")</f>
        <v/>
      </c>
      <c r="D393" s="15"/>
    </row>
    <row r="394" spans="1:4" ht="21" x14ac:dyDescent="0.25">
      <c r="A394" s="16" t="s">
        <v>2107</v>
      </c>
      <c r="B394" s="15" cm="1">
        <f t="array" ref="B394">IF(A394&lt;&gt;"", INDEX(Crowdfunding!G:G, SMALL(IF(Crowdfunding!F:F="successful", ROW(Crowdfunding!F:F)-MIN(ROW(Crowdfunding!F:F))+1), ROW(393:393))), "")</f>
        <v>186</v>
      </c>
      <c r="C394" s="17" t="str" cm="1">
        <f t="array" ref="C394">IFERROR(INDEX(Crowdfunding!F:F, SMALL(IF(Crowdfunding!F:F="failed", ROW(Crowdfunding!F:F)-MIN(ROW(Crowdfunding!F:F))+1), ROW(393:393))), "")</f>
        <v/>
      </c>
      <c r="D394" s="15"/>
    </row>
    <row r="395" spans="1:4" ht="21" x14ac:dyDescent="0.25">
      <c r="A395" s="16" t="s">
        <v>2107</v>
      </c>
      <c r="B395" s="15" cm="1">
        <f t="array" ref="B395">IF(A395&lt;&gt;"", INDEX(Crowdfunding!G:G, SMALL(IF(Crowdfunding!F:F="successful", ROW(Crowdfunding!F:F)-MIN(ROW(Crowdfunding!F:F))+1), ROW(394:394))), "")</f>
        <v>125</v>
      </c>
      <c r="C395" s="17" t="str" cm="1">
        <f t="array" ref="C395">IFERROR(INDEX(Crowdfunding!F:F, SMALL(IF(Crowdfunding!F:F="failed", ROW(Crowdfunding!F:F)-MIN(ROW(Crowdfunding!F:F))+1), ROW(394:394))), "")</f>
        <v/>
      </c>
      <c r="D395" s="15"/>
    </row>
    <row r="396" spans="1:4" ht="21" x14ac:dyDescent="0.25">
      <c r="A396" s="16" t="s">
        <v>2107</v>
      </c>
      <c r="B396" s="15" cm="1">
        <f t="array" ref="B396">IF(A396&lt;&gt;"", INDEX(Crowdfunding!G:G, SMALL(IF(Crowdfunding!F:F="successful", ROW(Crowdfunding!F:F)-MIN(ROW(Crowdfunding!F:F))+1), ROW(395:395))), "")</f>
        <v>202</v>
      </c>
      <c r="C396" s="17" t="str" cm="1">
        <f t="array" ref="C396">IFERROR(INDEX(Crowdfunding!F:F, SMALL(IF(Crowdfunding!F:F="failed", ROW(Crowdfunding!F:F)-MIN(ROW(Crowdfunding!F:F))+1), ROW(395:395))), "")</f>
        <v/>
      </c>
      <c r="D396" s="15"/>
    </row>
    <row r="397" spans="1:4" ht="21" x14ac:dyDescent="0.25">
      <c r="A397" s="16" t="s">
        <v>2107</v>
      </c>
      <c r="B397" s="15" cm="1">
        <f t="array" ref="B397">IF(A397&lt;&gt;"", INDEX(Crowdfunding!G:G, SMALL(IF(Crowdfunding!F:F="successful", ROW(Crowdfunding!F:F)-MIN(ROW(Crowdfunding!F:F))+1), ROW(396:396))), "")</f>
        <v>103</v>
      </c>
      <c r="C397" s="17" t="str" cm="1">
        <f t="array" ref="C397">IFERROR(INDEX(Crowdfunding!F:F, SMALL(IF(Crowdfunding!F:F="failed", ROW(Crowdfunding!F:F)-MIN(ROW(Crowdfunding!F:F))+1), ROW(396:396))), "")</f>
        <v/>
      </c>
      <c r="D397" s="15"/>
    </row>
    <row r="398" spans="1:4" ht="21" x14ac:dyDescent="0.25">
      <c r="A398" s="16" t="s">
        <v>2107</v>
      </c>
      <c r="B398" s="15" cm="1">
        <f t="array" ref="B398">IF(A398&lt;&gt;"", INDEX(Crowdfunding!G:G, SMALL(IF(Crowdfunding!F:F="successful", ROW(Crowdfunding!F:F)-MIN(ROW(Crowdfunding!F:F))+1), ROW(397:397))), "")</f>
        <v>1785</v>
      </c>
      <c r="C398" s="17" t="str" cm="1">
        <f t="array" ref="C398">IFERROR(INDEX(Crowdfunding!F:F, SMALL(IF(Crowdfunding!F:F="failed", ROW(Crowdfunding!F:F)-MIN(ROW(Crowdfunding!F:F))+1), ROW(397:397))), "")</f>
        <v/>
      </c>
      <c r="D398" s="15"/>
    </row>
    <row r="399" spans="1:4" ht="21" x14ac:dyDescent="0.25">
      <c r="A399" s="16" t="s">
        <v>2107</v>
      </c>
      <c r="B399" s="15" cm="1">
        <f t="array" ref="B399">IF(A399&lt;&gt;"", INDEX(Crowdfunding!G:G, SMALL(IF(Crowdfunding!F:F="successful", ROW(Crowdfunding!F:F)-MIN(ROW(Crowdfunding!F:F))+1), ROW(398:398))), "")</f>
        <v>157</v>
      </c>
      <c r="C399" s="17" t="str" cm="1">
        <f t="array" ref="C399">IFERROR(INDEX(Crowdfunding!F:F, SMALL(IF(Crowdfunding!F:F="failed", ROW(Crowdfunding!F:F)-MIN(ROW(Crowdfunding!F:F))+1), ROW(398:398))), "")</f>
        <v/>
      </c>
      <c r="D399" s="15"/>
    </row>
    <row r="400" spans="1:4" ht="21" x14ac:dyDescent="0.25">
      <c r="A400" s="16" t="s">
        <v>2107</v>
      </c>
      <c r="B400" s="15" cm="1">
        <f t="array" ref="B400">IF(A400&lt;&gt;"", INDEX(Crowdfunding!G:G, SMALL(IF(Crowdfunding!F:F="successful", ROW(Crowdfunding!F:F)-MIN(ROW(Crowdfunding!F:F))+1), ROW(399:399))), "")</f>
        <v>555</v>
      </c>
      <c r="C400" s="17" t="str" cm="1">
        <f t="array" ref="C400">IFERROR(INDEX(Crowdfunding!F:F, SMALL(IF(Crowdfunding!F:F="failed", ROW(Crowdfunding!F:F)-MIN(ROW(Crowdfunding!F:F))+1), ROW(399:399))), "")</f>
        <v/>
      </c>
      <c r="D400" s="15"/>
    </row>
    <row r="401" spans="1:4" ht="21" x14ac:dyDescent="0.25">
      <c r="A401" s="16" t="s">
        <v>2107</v>
      </c>
      <c r="B401" s="15" cm="1">
        <f t="array" ref="B401">IF(A401&lt;&gt;"", INDEX(Crowdfunding!G:G, SMALL(IF(Crowdfunding!F:F="successful", ROW(Crowdfunding!F:F)-MIN(ROW(Crowdfunding!F:F))+1), ROW(400:400))), "")</f>
        <v>297</v>
      </c>
      <c r="C401" s="17" t="str" cm="1">
        <f t="array" ref="C401">IFERROR(INDEX(Crowdfunding!F:F, SMALL(IF(Crowdfunding!F:F="failed", ROW(Crowdfunding!F:F)-MIN(ROW(Crowdfunding!F:F))+1), ROW(400:400))), "")</f>
        <v/>
      </c>
      <c r="D401" s="15"/>
    </row>
    <row r="402" spans="1:4" ht="21" x14ac:dyDescent="0.25">
      <c r="A402" s="16" t="s">
        <v>2107</v>
      </c>
      <c r="B402" s="15" cm="1">
        <f t="array" ref="B402">IF(A402&lt;&gt;"", INDEX(Crowdfunding!G:G, SMALL(IF(Crowdfunding!F:F="successful", ROW(Crowdfunding!F:F)-MIN(ROW(Crowdfunding!F:F))+1), ROW(401:401))), "")</f>
        <v>123</v>
      </c>
      <c r="C402" s="17" t="str" cm="1">
        <f t="array" ref="C402">IFERROR(INDEX(Crowdfunding!F:F, SMALL(IF(Crowdfunding!F:F="failed", ROW(Crowdfunding!F:F)-MIN(ROW(Crowdfunding!F:F))+1), ROW(401:401))), "")</f>
        <v/>
      </c>
      <c r="D402" s="15"/>
    </row>
    <row r="403" spans="1:4" ht="21" x14ac:dyDescent="0.25">
      <c r="A403" s="16" t="s">
        <v>2107</v>
      </c>
      <c r="B403" s="15" cm="1">
        <f t="array" ref="B403">IF(A403&lt;&gt;"", INDEX(Crowdfunding!G:G, SMALL(IF(Crowdfunding!F:F="successful", ROW(Crowdfunding!F:F)-MIN(ROW(Crowdfunding!F:F))+1), ROW(402:402))), "")</f>
        <v>3036</v>
      </c>
      <c r="C403" s="17" t="str" cm="1">
        <f t="array" ref="C403">IFERROR(INDEX(Crowdfunding!F:F, SMALL(IF(Crowdfunding!F:F="failed", ROW(Crowdfunding!F:F)-MIN(ROW(Crowdfunding!F:F))+1), ROW(402:402))), "")</f>
        <v/>
      </c>
      <c r="D403" s="15"/>
    </row>
    <row r="404" spans="1:4" ht="21" x14ac:dyDescent="0.25">
      <c r="A404" s="16" t="s">
        <v>2107</v>
      </c>
      <c r="B404" s="15" cm="1">
        <f t="array" ref="B404">IF(A404&lt;&gt;"", INDEX(Crowdfunding!G:G, SMALL(IF(Crowdfunding!F:F="successful", ROW(Crowdfunding!F:F)-MIN(ROW(Crowdfunding!F:F))+1), ROW(403:403))), "")</f>
        <v>144</v>
      </c>
      <c r="C404" s="17" t="str" cm="1">
        <f t="array" ref="C404">IFERROR(INDEX(Crowdfunding!F:F, SMALL(IF(Crowdfunding!F:F="failed", ROW(Crowdfunding!F:F)-MIN(ROW(Crowdfunding!F:F))+1), ROW(403:403))), "")</f>
        <v/>
      </c>
      <c r="D404" s="15"/>
    </row>
    <row r="405" spans="1:4" ht="21" x14ac:dyDescent="0.25">
      <c r="A405" s="16" t="s">
        <v>2107</v>
      </c>
      <c r="B405" s="15" cm="1">
        <f t="array" ref="B405">IF(A405&lt;&gt;"", INDEX(Crowdfunding!G:G, SMALL(IF(Crowdfunding!F:F="successful", ROW(Crowdfunding!F:F)-MIN(ROW(Crowdfunding!F:F))+1), ROW(404:404))), "")</f>
        <v>121</v>
      </c>
      <c r="C405" s="17" t="str" cm="1">
        <f t="array" ref="C405">IFERROR(INDEX(Crowdfunding!F:F, SMALL(IF(Crowdfunding!F:F="failed", ROW(Crowdfunding!F:F)-MIN(ROW(Crowdfunding!F:F))+1), ROW(404:404))), "")</f>
        <v/>
      </c>
      <c r="D405" s="15"/>
    </row>
    <row r="406" spans="1:4" ht="21" x14ac:dyDescent="0.25">
      <c r="A406" s="16" t="s">
        <v>2107</v>
      </c>
      <c r="B406" s="15" cm="1">
        <f t="array" ref="B406">IF(A406&lt;&gt;"", INDEX(Crowdfunding!G:G, SMALL(IF(Crowdfunding!F:F="successful", ROW(Crowdfunding!F:F)-MIN(ROW(Crowdfunding!F:F))+1), ROW(405:405))), "")</f>
        <v>181</v>
      </c>
      <c r="C406" s="17" t="str" cm="1">
        <f t="array" ref="C406">IFERROR(INDEX(Crowdfunding!F:F, SMALL(IF(Crowdfunding!F:F="failed", ROW(Crowdfunding!F:F)-MIN(ROW(Crowdfunding!F:F))+1), ROW(405:405))), "")</f>
        <v/>
      </c>
      <c r="D406" s="15"/>
    </row>
    <row r="407" spans="1:4" ht="21" x14ac:dyDescent="0.25">
      <c r="A407" s="16" t="s">
        <v>2107</v>
      </c>
      <c r="B407" s="15" cm="1">
        <f t="array" ref="B407">IF(A407&lt;&gt;"", INDEX(Crowdfunding!G:G, SMALL(IF(Crowdfunding!F:F="successful", ROW(Crowdfunding!F:F)-MIN(ROW(Crowdfunding!F:F))+1), ROW(406:406))), "")</f>
        <v>122</v>
      </c>
      <c r="C407" s="17" t="str" cm="1">
        <f t="array" ref="C407">IFERROR(INDEX(Crowdfunding!F:F, SMALL(IF(Crowdfunding!F:F="failed", ROW(Crowdfunding!F:F)-MIN(ROW(Crowdfunding!F:F))+1), ROW(406:406))), "")</f>
        <v/>
      </c>
      <c r="D407" s="15"/>
    </row>
    <row r="408" spans="1:4" ht="21" x14ac:dyDescent="0.25">
      <c r="A408" s="16" t="s">
        <v>2107</v>
      </c>
      <c r="B408" s="15" cm="1">
        <f t="array" ref="B408">IF(A408&lt;&gt;"", INDEX(Crowdfunding!G:G, SMALL(IF(Crowdfunding!F:F="successful", ROW(Crowdfunding!F:F)-MIN(ROW(Crowdfunding!F:F))+1), ROW(407:407))), "")</f>
        <v>1071</v>
      </c>
      <c r="C408" s="17" t="str" cm="1">
        <f t="array" ref="C408">IFERROR(INDEX(Crowdfunding!F:F, SMALL(IF(Crowdfunding!F:F="failed", ROW(Crowdfunding!F:F)-MIN(ROW(Crowdfunding!F:F))+1), ROW(407:407))), "")</f>
        <v/>
      </c>
      <c r="D408" s="15"/>
    </row>
    <row r="409" spans="1:4" ht="21" x14ac:dyDescent="0.25">
      <c r="A409" s="16" t="s">
        <v>2107</v>
      </c>
      <c r="B409" s="15" cm="1">
        <f t="array" ref="B409">IF(A409&lt;&gt;"", INDEX(Crowdfunding!G:G, SMALL(IF(Crowdfunding!F:F="successful", ROW(Crowdfunding!F:F)-MIN(ROW(Crowdfunding!F:F))+1), ROW(408:408))), "")</f>
        <v>980</v>
      </c>
      <c r="C409" s="17" t="str" cm="1">
        <f t="array" ref="C409">IFERROR(INDEX(Crowdfunding!F:F, SMALL(IF(Crowdfunding!F:F="failed", ROW(Crowdfunding!F:F)-MIN(ROW(Crowdfunding!F:F))+1), ROW(408:408))), "")</f>
        <v/>
      </c>
      <c r="D409" s="15"/>
    </row>
    <row r="410" spans="1:4" ht="21" x14ac:dyDescent="0.25">
      <c r="A410" s="16" t="s">
        <v>2107</v>
      </c>
      <c r="B410" s="15" cm="1">
        <f t="array" ref="B410">IF(A410&lt;&gt;"", INDEX(Crowdfunding!G:G, SMALL(IF(Crowdfunding!F:F="successful", ROW(Crowdfunding!F:F)-MIN(ROW(Crowdfunding!F:F))+1), ROW(409:409))), "")</f>
        <v>536</v>
      </c>
      <c r="C410" s="17" t="str" cm="1">
        <f t="array" ref="C410">IFERROR(INDEX(Crowdfunding!F:F, SMALL(IF(Crowdfunding!F:F="failed", ROW(Crowdfunding!F:F)-MIN(ROW(Crowdfunding!F:F))+1), ROW(409:409))), "")</f>
        <v/>
      </c>
      <c r="D410" s="15"/>
    </row>
    <row r="411" spans="1:4" ht="21" x14ac:dyDescent="0.25">
      <c r="A411" s="16" t="s">
        <v>2107</v>
      </c>
      <c r="B411" s="15" cm="1">
        <f t="array" ref="B411">IF(A411&lt;&gt;"", INDEX(Crowdfunding!G:G, SMALL(IF(Crowdfunding!F:F="successful", ROW(Crowdfunding!F:F)-MIN(ROW(Crowdfunding!F:F))+1), ROW(410:410))), "")</f>
        <v>1991</v>
      </c>
      <c r="C411" s="17" t="str" cm="1">
        <f t="array" ref="C411">IFERROR(INDEX(Crowdfunding!F:F, SMALL(IF(Crowdfunding!F:F="failed", ROW(Crowdfunding!F:F)-MIN(ROW(Crowdfunding!F:F))+1), ROW(410:410))), "")</f>
        <v/>
      </c>
      <c r="D411" s="15"/>
    </row>
    <row r="412" spans="1:4" ht="21" x14ac:dyDescent="0.25">
      <c r="A412" s="16" t="s">
        <v>2107</v>
      </c>
      <c r="B412" s="15" cm="1">
        <f t="array" ref="B412">IF(A412&lt;&gt;"", INDEX(Crowdfunding!G:G, SMALL(IF(Crowdfunding!F:F="successful", ROW(Crowdfunding!F:F)-MIN(ROW(Crowdfunding!F:F))+1), ROW(411:411))), "")</f>
        <v>180</v>
      </c>
      <c r="C412" s="17" t="str" cm="1">
        <f t="array" ref="C412">IFERROR(INDEX(Crowdfunding!F:F, SMALL(IF(Crowdfunding!F:F="failed", ROW(Crowdfunding!F:F)-MIN(ROW(Crowdfunding!F:F))+1), ROW(411:411))), "")</f>
        <v/>
      </c>
      <c r="D412" s="15"/>
    </row>
    <row r="413" spans="1:4" ht="21" x14ac:dyDescent="0.25">
      <c r="A413" s="16" t="s">
        <v>2107</v>
      </c>
      <c r="B413" s="15" cm="1">
        <f t="array" ref="B413">IF(A413&lt;&gt;"", INDEX(Crowdfunding!G:G, SMALL(IF(Crowdfunding!F:F="successful", ROW(Crowdfunding!F:F)-MIN(ROW(Crowdfunding!F:F))+1), ROW(412:412))), "")</f>
        <v>130</v>
      </c>
      <c r="C413" s="17" t="str" cm="1">
        <f t="array" ref="C413">IFERROR(INDEX(Crowdfunding!F:F, SMALL(IF(Crowdfunding!F:F="failed", ROW(Crowdfunding!F:F)-MIN(ROW(Crowdfunding!F:F))+1), ROW(412:412))), "")</f>
        <v/>
      </c>
      <c r="D413" s="15"/>
    </row>
    <row r="414" spans="1:4" ht="21" x14ac:dyDescent="0.25">
      <c r="A414" s="16" t="s">
        <v>2107</v>
      </c>
      <c r="B414" s="15" cm="1">
        <f t="array" ref="B414">IF(A414&lt;&gt;"", INDEX(Crowdfunding!G:G, SMALL(IF(Crowdfunding!F:F="successful", ROW(Crowdfunding!F:F)-MIN(ROW(Crowdfunding!F:F))+1), ROW(413:413))), "")</f>
        <v>122</v>
      </c>
      <c r="C414" s="17" t="str" cm="1">
        <f t="array" ref="C414">IFERROR(INDEX(Crowdfunding!F:F, SMALL(IF(Crowdfunding!F:F="failed", ROW(Crowdfunding!F:F)-MIN(ROW(Crowdfunding!F:F))+1), ROW(413:413))), "")</f>
        <v/>
      </c>
      <c r="D414" s="15"/>
    </row>
    <row r="415" spans="1:4" ht="21" x14ac:dyDescent="0.25">
      <c r="A415" s="16" t="s">
        <v>2107</v>
      </c>
      <c r="B415" s="15" cm="1">
        <f t="array" ref="B415">IF(A415&lt;&gt;"", INDEX(Crowdfunding!G:G, SMALL(IF(Crowdfunding!F:F="successful", ROW(Crowdfunding!F:F)-MIN(ROW(Crowdfunding!F:F))+1), ROW(414:414))), "")</f>
        <v>140</v>
      </c>
      <c r="C415" s="17" t="str" cm="1">
        <f t="array" ref="C415">IFERROR(INDEX(Crowdfunding!F:F, SMALL(IF(Crowdfunding!F:F="failed", ROW(Crowdfunding!F:F)-MIN(ROW(Crowdfunding!F:F))+1), ROW(414:414))), "")</f>
        <v/>
      </c>
      <c r="D415" s="15"/>
    </row>
    <row r="416" spans="1:4" ht="21" x14ac:dyDescent="0.25">
      <c r="A416" s="16" t="s">
        <v>2107</v>
      </c>
      <c r="B416" s="15" cm="1">
        <f t="array" ref="B416">IF(A416&lt;&gt;"", INDEX(Crowdfunding!G:G, SMALL(IF(Crowdfunding!F:F="successful", ROW(Crowdfunding!F:F)-MIN(ROW(Crowdfunding!F:F))+1), ROW(415:415))), "")</f>
        <v>3388</v>
      </c>
      <c r="C416" s="17" t="str" cm="1">
        <f t="array" ref="C416">IFERROR(INDEX(Crowdfunding!F:F, SMALL(IF(Crowdfunding!F:F="failed", ROW(Crowdfunding!F:F)-MIN(ROW(Crowdfunding!F:F))+1), ROW(415:415))), "")</f>
        <v/>
      </c>
      <c r="D416" s="15"/>
    </row>
    <row r="417" spans="1:4" ht="21" x14ac:dyDescent="0.25">
      <c r="A417" s="16" t="s">
        <v>2107</v>
      </c>
      <c r="B417" s="15" cm="1">
        <f t="array" ref="B417">IF(A417&lt;&gt;"", INDEX(Crowdfunding!G:G, SMALL(IF(Crowdfunding!F:F="successful", ROW(Crowdfunding!F:F)-MIN(ROW(Crowdfunding!F:F))+1), ROW(416:416))), "")</f>
        <v>280</v>
      </c>
      <c r="C417" s="17" t="str" cm="1">
        <f t="array" ref="C417">IFERROR(INDEX(Crowdfunding!F:F, SMALL(IF(Crowdfunding!F:F="failed", ROW(Crowdfunding!F:F)-MIN(ROW(Crowdfunding!F:F))+1), ROW(416:416))), "")</f>
        <v/>
      </c>
      <c r="D417" s="15"/>
    </row>
    <row r="418" spans="1:4" ht="21" x14ac:dyDescent="0.25">
      <c r="A418" s="16" t="s">
        <v>2107</v>
      </c>
      <c r="B418" s="15" cm="1">
        <f t="array" ref="B418">IF(A418&lt;&gt;"", INDEX(Crowdfunding!G:G, SMALL(IF(Crowdfunding!F:F="successful", ROW(Crowdfunding!F:F)-MIN(ROW(Crowdfunding!F:F))+1), ROW(417:417))), "")</f>
        <v>366</v>
      </c>
      <c r="C418" s="17" t="str" cm="1">
        <f t="array" ref="C418">IFERROR(INDEX(Crowdfunding!F:F, SMALL(IF(Crowdfunding!F:F="failed", ROW(Crowdfunding!F:F)-MIN(ROW(Crowdfunding!F:F))+1), ROW(417:417))), "")</f>
        <v/>
      </c>
      <c r="D418" s="15"/>
    </row>
    <row r="419" spans="1:4" ht="21" x14ac:dyDescent="0.25">
      <c r="A419" s="16" t="s">
        <v>2107</v>
      </c>
      <c r="B419" s="15" cm="1">
        <f t="array" ref="B419">IF(A419&lt;&gt;"", INDEX(Crowdfunding!G:G, SMALL(IF(Crowdfunding!F:F="successful", ROW(Crowdfunding!F:F)-MIN(ROW(Crowdfunding!F:F))+1), ROW(418:418))), "")</f>
        <v>270</v>
      </c>
      <c r="C419" s="17" t="str" cm="1">
        <f t="array" ref="C419">IFERROR(INDEX(Crowdfunding!F:F, SMALL(IF(Crowdfunding!F:F="failed", ROW(Crowdfunding!F:F)-MIN(ROW(Crowdfunding!F:F))+1), ROW(418:418))), "")</f>
        <v/>
      </c>
      <c r="D419" s="15"/>
    </row>
    <row r="420" spans="1:4" ht="21" x14ac:dyDescent="0.25">
      <c r="A420" s="16" t="s">
        <v>2107</v>
      </c>
      <c r="B420" s="15" cm="1">
        <f t="array" ref="B420">IF(A420&lt;&gt;"", INDEX(Crowdfunding!G:G, SMALL(IF(Crowdfunding!F:F="successful", ROW(Crowdfunding!F:F)-MIN(ROW(Crowdfunding!F:F))+1), ROW(419:419))), "")</f>
        <v>137</v>
      </c>
      <c r="C420" s="17" t="str" cm="1">
        <f t="array" ref="C420">IFERROR(INDEX(Crowdfunding!F:F, SMALL(IF(Crowdfunding!F:F="failed", ROW(Crowdfunding!F:F)-MIN(ROW(Crowdfunding!F:F))+1), ROW(419:419))), "")</f>
        <v/>
      </c>
      <c r="D420" s="15"/>
    </row>
    <row r="421" spans="1:4" ht="21" x14ac:dyDescent="0.25">
      <c r="A421" s="16" t="s">
        <v>2107</v>
      </c>
      <c r="B421" s="15" cm="1">
        <f t="array" ref="B421">IF(A421&lt;&gt;"", INDEX(Crowdfunding!G:G, SMALL(IF(Crowdfunding!F:F="successful", ROW(Crowdfunding!F:F)-MIN(ROW(Crowdfunding!F:F))+1), ROW(420:420))), "")</f>
        <v>3205</v>
      </c>
      <c r="C421" s="17" t="str" cm="1">
        <f t="array" ref="C421">IFERROR(INDEX(Crowdfunding!F:F, SMALL(IF(Crowdfunding!F:F="failed", ROW(Crowdfunding!F:F)-MIN(ROW(Crowdfunding!F:F))+1), ROW(420:420))), "")</f>
        <v/>
      </c>
      <c r="D421" s="15"/>
    </row>
    <row r="422" spans="1:4" ht="21" x14ac:dyDescent="0.25">
      <c r="A422" s="16" t="s">
        <v>2107</v>
      </c>
      <c r="B422" s="15" cm="1">
        <f t="array" ref="B422">IF(A422&lt;&gt;"", INDEX(Crowdfunding!G:G, SMALL(IF(Crowdfunding!F:F="successful", ROW(Crowdfunding!F:F)-MIN(ROW(Crowdfunding!F:F))+1), ROW(421:421))), "")</f>
        <v>288</v>
      </c>
      <c r="C422" s="17" t="str" cm="1">
        <f t="array" ref="C422">IFERROR(INDEX(Crowdfunding!F:F, SMALL(IF(Crowdfunding!F:F="failed", ROW(Crowdfunding!F:F)-MIN(ROW(Crowdfunding!F:F))+1), ROW(421:421))), "")</f>
        <v/>
      </c>
      <c r="D422" s="15"/>
    </row>
    <row r="423" spans="1:4" ht="21" x14ac:dyDescent="0.25">
      <c r="A423" s="16" t="s">
        <v>2107</v>
      </c>
      <c r="B423" s="15" cm="1">
        <f t="array" ref="B423">IF(A423&lt;&gt;"", INDEX(Crowdfunding!G:G, SMALL(IF(Crowdfunding!F:F="successful", ROW(Crowdfunding!F:F)-MIN(ROW(Crowdfunding!F:F))+1), ROW(422:422))), "")</f>
        <v>148</v>
      </c>
      <c r="C423" s="17" t="str" cm="1">
        <f t="array" ref="C423">IFERROR(INDEX(Crowdfunding!F:F, SMALL(IF(Crowdfunding!F:F="failed", ROW(Crowdfunding!F:F)-MIN(ROW(Crowdfunding!F:F))+1), ROW(422:422))), "")</f>
        <v/>
      </c>
      <c r="D423" s="15"/>
    </row>
    <row r="424" spans="1:4" ht="21" x14ac:dyDescent="0.25">
      <c r="A424" s="16" t="s">
        <v>2107</v>
      </c>
      <c r="B424" s="15" cm="1">
        <f t="array" ref="B424">IF(A424&lt;&gt;"", INDEX(Crowdfunding!G:G, SMALL(IF(Crowdfunding!F:F="successful", ROW(Crowdfunding!F:F)-MIN(ROW(Crowdfunding!F:F))+1), ROW(423:423))), "")</f>
        <v>114</v>
      </c>
      <c r="C424" s="17" t="str" cm="1">
        <f t="array" ref="C424">IFERROR(INDEX(Crowdfunding!F:F, SMALL(IF(Crowdfunding!F:F="failed", ROW(Crowdfunding!F:F)-MIN(ROW(Crowdfunding!F:F))+1), ROW(423:423))), "")</f>
        <v/>
      </c>
      <c r="D424" s="15"/>
    </row>
    <row r="425" spans="1:4" ht="21" x14ac:dyDescent="0.25">
      <c r="A425" s="16" t="s">
        <v>2107</v>
      </c>
      <c r="B425" s="15" cm="1">
        <f t="array" ref="B425">IF(A425&lt;&gt;"", INDEX(Crowdfunding!G:G, SMALL(IF(Crowdfunding!F:F="successful", ROW(Crowdfunding!F:F)-MIN(ROW(Crowdfunding!F:F))+1), ROW(424:424))), "")</f>
        <v>1518</v>
      </c>
      <c r="C425" s="17" t="str" cm="1">
        <f t="array" ref="C425">IFERROR(INDEX(Crowdfunding!F:F, SMALL(IF(Crowdfunding!F:F="failed", ROW(Crowdfunding!F:F)-MIN(ROW(Crowdfunding!F:F))+1), ROW(424:424))), "")</f>
        <v/>
      </c>
      <c r="D425" s="15"/>
    </row>
    <row r="426" spans="1:4" ht="21" x14ac:dyDescent="0.25">
      <c r="A426" s="16" t="s">
        <v>2107</v>
      </c>
      <c r="B426" s="15" cm="1">
        <f t="array" ref="B426">IF(A426&lt;&gt;"", INDEX(Crowdfunding!G:G, SMALL(IF(Crowdfunding!F:F="successful", ROW(Crowdfunding!F:F)-MIN(ROW(Crowdfunding!F:F))+1), ROW(425:425))), "")</f>
        <v>166</v>
      </c>
      <c r="C426" s="17" t="str" cm="1">
        <f t="array" ref="C426">IFERROR(INDEX(Crowdfunding!F:F, SMALL(IF(Crowdfunding!F:F="failed", ROW(Crowdfunding!F:F)-MIN(ROW(Crowdfunding!F:F))+1), ROW(425:425))), "")</f>
        <v/>
      </c>
      <c r="D426" s="15"/>
    </row>
    <row r="427" spans="1:4" ht="21" x14ac:dyDescent="0.25">
      <c r="A427" s="16" t="s">
        <v>2107</v>
      </c>
      <c r="B427" s="15" cm="1">
        <f t="array" ref="B427">IF(A427&lt;&gt;"", INDEX(Crowdfunding!G:G, SMALL(IF(Crowdfunding!F:F="successful", ROW(Crowdfunding!F:F)-MIN(ROW(Crowdfunding!F:F))+1), ROW(426:426))), "")</f>
        <v>100</v>
      </c>
      <c r="C427" s="17" t="str" cm="1">
        <f t="array" ref="C427">IFERROR(INDEX(Crowdfunding!F:F, SMALL(IF(Crowdfunding!F:F="failed", ROW(Crowdfunding!F:F)-MIN(ROW(Crowdfunding!F:F))+1), ROW(426:426))), "")</f>
        <v/>
      </c>
      <c r="D427" s="15"/>
    </row>
    <row r="428" spans="1:4" ht="21" x14ac:dyDescent="0.25">
      <c r="A428" s="16" t="s">
        <v>2107</v>
      </c>
      <c r="B428" s="15" cm="1">
        <f t="array" ref="B428">IF(A428&lt;&gt;"", INDEX(Crowdfunding!G:G, SMALL(IF(Crowdfunding!F:F="successful", ROW(Crowdfunding!F:F)-MIN(ROW(Crowdfunding!F:F))+1), ROW(427:427))), "")</f>
        <v>235</v>
      </c>
      <c r="C428" s="17" t="str" cm="1">
        <f t="array" ref="C428">IFERROR(INDEX(Crowdfunding!F:F, SMALL(IF(Crowdfunding!F:F="failed", ROW(Crowdfunding!F:F)-MIN(ROW(Crowdfunding!F:F))+1), ROW(427:427))), "")</f>
        <v/>
      </c>
      <c r="D428" s="15"/>
    </row>
    <row r="429" spans="1:4" ht="21" x14ac:dyDescent="0.25">
      <c r="A429" s="16" t="s">
        <v>2107</v>
      </c>
      <c r="B429" s="15" cm="1">
        <f t="array" ref="B429">IF(A429&lt;&gt;"", INDEX(Crowdfunding!G:G, SMALL(IF(Crowdfunding!F:F="successful", ROW(Crowdfunding!F:F)-MIN(ROW(Crowdfunding!F:F))+1), ROW(428:428))), "")</f>
        <v>148</v>
      </c>
      <c r="C429" s="17" t="str" cm="1">
        <f t="array" ref="C429">IFERROR(INDEX(Crowdfunding!F:F, SMALL(IF(Crowdfunding!F:F="failed", ROW(Crowdfunding!F:F)-MIN(ROW(Crowdfunding!F:F))+1), ROW(428:428))), "")</f>
        <v/>
      </c>
      <c r="D429" s="15"/>
    </row>
    <row r="430" spans="1:4" ht="21" x14ac:dyDescent="0.25">
      <c r="A430" s="16" t="s">
        <v>2107</v>
      </c>
      <c r="B430" s="15" cm="1">
        <f t="array" ref="B430">IF(A430&lt;&gt;"", INDEX(Crowdfunding!G:G, SMALL(IF(Crowdfunding!F:F="successful", ROW(Crowdfunding!F:F)-MIN(ROW(Crowdfunding!F:F))+1), ROW(429:429))), "")</f>
        <v>198</v>
      </c>
      <c r="C430" s="17" t="str" cm="1">
        <f t="array" ref="C430">IFERROR(INDEX(Crowdfunding!F:F, SMALL(IF(Crowdfunding!F:F="failed", ROW(Crowdfunding!F:F)-MIN(ROW(Crowdfunding!F:F))+1), ROW(429:429))), "")</f>
        <v/>
      </c>
      <c r="D430" s="15"/>
    </row>
    <row r="431" spans="1:4" ht="21" x14ac:dyDescent="0.25">
      <c r="A431" s="16" t="s">
        <v>2107</v>
      </c>
      <c r="B431" s="15" cm="1">
        <f t="array" ref="B431">IF(A431&lt;&gt;"", INDEX(Crowdfunding!G:G, SMALL(IF(Crowdfunding!F:F="successful", ROW(Crowdfunding!F:F)-MIN(ROW(Crowdfunding!F:F))+1), ROW(430:430))), "")</f>
        <v>150</v>
      </c>
      <c r="C431" s="17" t="str" cm="1">
        <f t="array" ref="C431">IFERROR(INDEX(Crowdfunding!F:F, SMALL(IF(Crowdfunding!F:F="failed", ROW(Crowdfunding!F:F)-MIN(ROW(Crowdfunding!F:F))+1), ROW(430:430))), "")</f>
        <v/>
      </c>
      <c r="D431" s="15"/>
    </row>
    <row r="432" spans="1:4" ht="21" x14ac:dyDescent="0.25">
      <c r="A432" s="16" t="s">
        <v>2107</v>
      </c>
      <c r="B432" s="15" cm="1">
        <f t="array" ref="B432">IF(A432&lt;&gt;"", INDEX(Crowdfunding!G:G, SMALL(IF(Crowdfunding!F:F="successful", ROW(Crowdfunding!F:F)-MIN(ROW(Crowdfunding!F:F))+1), ROW(431:431))), "")</f>
        <v>216</v>
      </c>
      <c r="C432" s="17" t="str" cm="1">
        <f t="array" ref="C432">IFERROR(INDEX(Crowdfunding!F:F, SMALL(IF(Crowdfunding!F:F="failed", ROW(Crowdfunding!F:F)-MIN(ROW(Crowdfunding!F:F))+1), ROW(431:431))), "")</f>
        <v/>
      </c>
      <c r="D432" s="15"/>
    </row>
    <row r="433" spans="1:4" ht="21" x14ac:dyDescent="0.25">
      <c r="A433" s="16" t="s">
        <v>2107</v>
      </c>
      <c r="B433" s="15" cm="1">
        <f t="array" ref="B433">IF(A433&lt;&gt;"", INDEX(Crowdfunding!G:G, SMALL(IF(Crowdfunding!F:F="successful", ROW(Crowdfunding!F:F)-MIN(ROW(Crowdfunding!F:F))+1), ROW(432:432))), "")</f>
        <v>5139</v>
      </c>
      <c r="C433" s="17" t="str" cm="1">
        <f t="array" ref="C433">IFERROR(INDEX(Crowdfunding!F:F, SMALL(IF(Crowdfunding!F:F="failed", ROW(Crowdfunding!F:F)-MIN(ROW(Crowdfunding!F:F))+1), ROW(432:432))), "")</f>
        <v/>
      </c>
      <c r="D433" s="15"/>
    </row>
    <row r="434" spans="1:4" ht="21" x14ac:dyDescent="0.25">
      <c r="A434" s="16" t="s">
        <v>2107</v>
      </c>
      <c r="B434" s="15" cm="1">
        <f t="array" ref="B434">IF(A434&lt;&gt;"", INDEX(Crowdfunding!G:G, SMALL(IF(Crowdfunding!F:F="successful", ROW(Crowdfunding!F:F)-MIN(ROW(Crowdfunding!F:F))+1), ROW(433:433))), "")</f>
        <v>2353</v>
      </c>
      <c r="C434" s="17" t="str" cm="1">
        <f t="array" ref="C434">IFERROR(INDEX(Crowdfunding!F:F, SMALL(IF(Crowdfunding!F:F="failed", ROW(Crowdfunding!F:F)-MIN(ROW(Crowdfunding!F:F))+1), ROW(433:433))), "")</f>
        <v/>
      </c>
      <c r="D434" s="15"/>
    </row>
    <row r="435" spans="1:4" ht="21" x14ac:dyDescent="0.25">
      <c r="A435" s="16" t="s">
        <v>2107</v>
      </c>
      <c r="B435" s="15" cm="1">
        <f t="array" ref="B435">IF(A435&lt;&gt;"", INDEX(Crowdfunding!G:G, SMALL(IF(Crowdfunding!F:F="successful", ROW(Crowdfunding!F:F)-MIN(ROW(Crowdfunding!F:F))+1), ROW(434:434))), "")</f>
        <v>78</v>
      </c>
      <c r="C435" s="17" t="str" cm="1">
        <f t="array" ref="C435">IFERROR(INDEX(Crowdfunding!F:F, SMALL(IF(Crowdfunding!F:F="failed", ROW(Crowdfunding!F:F)-MIN(ROW(Crowdfunding!F:F))+1), ROW(434:434))), "")</f>
        <v/>
      </c>
      <c r="D435" s="15"/>
    </row>
    <row r="436" spans="1:4" ht="21" x14ac:dyDescent="0.25">
      <c r="A436" s="16" t="s">
        <v>2107</v>
      </c>
      <c r="B436" s="15" cm="1">
        <f t="array" ref="B436">IF(A436&lt;&gt;"", INDEX(Crowdfunding!G:G, SMALL(IF(Crowdfunding!F:F="successful", ROW(Crowdfunding!F:F)-MIN(ROW(Crowdfunding!F:F))+1), ROW(435:435))), "")</f>
        <v>174</v>
      </c>
      <c r="C436" s="17" t="str" cm="1">
        <f t="array" ref="C436">IFERROR(INDEX(Crowdfunding!F:F, SMALL(IF(Crowdfunding!F:F="failed", ROW(Crowdfunding!F:F)-MIN(ROW(Crowdfunding!F:F))+1), ROW(435:435))), "")</f>
        <v/>
      </c>
      <c r="D436" s="15"/>
    </row>
    <row r="437" spans="1:4" ht="21" x14ac:dyDescent="0.25">
      <c r="A437" s="16" t="s">
        <v>2107</v>
      </c>
      <c r="B437" s="15" cm="1">
        <f t="array" ref="B437">IF(A437&lt;&gt;"", INDEX(Crowdfunding!G:G, SMALL(IF(Crowdfunding!F:F="successful", ROW(Crowdfunding!F:F)-MIN(ROW(Crowdfunding!F:F))+1), ROW(436:436))), "")</f>
        <v>164</v>
      </c>
      <c r="C437" s="17" t="str" cm="1">
        <f t="array" ref="C437">IFERROR(INDEX(Crowdfunding!F:F, SMALL(IF(Crowdfunding!F:F="failed", ROW(Crowdfunding!F:F)-MIN(ROW(Crowdfunding!F:F))+1), ROW(436:436))), "")</f>
        <v/>
      </c>
      <c r="D437" s="15"/>
    </row>
    <row r="438" spans="1:4" ht="21" x14ac:dyDescent="0.25">
      <c r="A438" s="16" t="s">
        <v>2107</v>
      </c>
      <c r="B438" s="15" cm="1">
        <f t="array" ref="B438">IF(A438&lt;&gt;"", INDEX(Crowdfunding!G:G, SMALL(IF(Crowdfunding!F:F="successful", ROW(Crowdfunding!F:F)-MIN(ROW(Crowdfunding!F:F))+1), ROW(437:437))), "")</f>
        <v>161</v>
      </c>
      <c r="C438" s="17" t="str" cm="1">
        <f t="array" ref="C438">IFERROR(INDEX(Crowdfunding!F:F, SMALL(IF(Crowdfunding!F:F="failed", ROW(Crowdfunding!F:F)-MIN(ROW(Crowdfunding!F:F))+1), ROW(437:437))), "")</f>
        <v/>
      </c>
      <c r="D438" s="15"/>
    </row>
    <row r="439" spans="1:4" ht="21" x14ac:dyDescent="0.25">
      <c r="A439" s="16" t="s">
        <v>2107</v>
      </c>
      <c r="B439" s="15" cm="1">
        <f t="array" ref="B439">IF(A439&lt;&gt;"", INDEX(Crowdfunding!G:G, SMALL(IF(Crowdfunding!F:F="successful", ROW(Crowdfunding!F:F)-MIN(ROW(Crowdfunding!F:F))+1), ROW(438:438))), "")</f>
        <v>138</v>
      </c>
      <c r="C439" s="17" t="str" cm="1">
        <f t="array" ref="C439">IFERROR(INDEX(Crowdfunding!F:F, SMALL(IF(Crowdfunding!F:F="failed", ROW(Crowdfunding!F:F)-MIN(ROW(Crowdfunding!F:F))+1), ROW(438:438))), "")</f>
        <v/>
      </c>
      <c r="D439" s="15"/>
    </row>
    <row r="440" spans="1:4" ht="21" x14ac:dyDescent="0.25">
      <c r="A440" s="16" t="s">
        <v>2107</v>
      </c>
      <c r="B440" s="15" cm="1">
        <f t="array" ref="B440">IF(A440&lt;&gt;"", INDEX(Crowdfunding!G:G, SMALL(IF(Crowdfunding!F:F="successful", ROW(Crowdfunding!F:F)-MIN(ROW(Crowdfunding!F:F))+1), ROW(439:439))), "")</f>
        <v>3308</v>
      </c>
      <c r="C440" s="17" t="str" cm="1">
        <f t="array" ref="C440">IFERROR(INDEX(Crowdfunding!F:F, SMALL(IF(Crowdfunding!F:F="failed", ROW(Crowdfunding!F:F)-MIN(ROW(Crowdfunding!F:F))+1), ROW(439:439))), "")</f>
        <v/>
      </c>
      <c r="D440" s="15"/>
    </row>
    <row r="441" spans="1:4" ht="21" x14ac:dyDescent="0.25">
      <c r="A441" s="16" t="s">
        <v>2107</v>
      </c>
      <c r="B441" s="15" cm="1">
        <f t="array" ref="B441">IF(A441&lt;&gt;"", INDEX(Crowdfunding!G:G, SMALL(IF(Crowdfunding!F:F="successful", ROW(Crowdfunding!F:F)-MIN(ROW(Crowdfunding!F:F))+1), ROW(440:440))), "")</f>
        <v>127</v>
      </c>
      <c r="C441" s="17" t="str" cm="1">
        <f t="array" ref="C441">IFERROR(INDEX(Crowdfunding!F:F, SMALL(IF(Crowdfunding!F:F="failed", ROW(Crowdfunding!F:F)-MIN(ROW(Crowdfunding!F:F))+1), ROW(440:440))), "")</f>
        <v/>
      </c>
      <c r="D441" s="15"/>
    </row>
    <row r="442" spans="1:4" ht="21" x14ac:dyDescent="0.25">
      <c r="A442" s="16" t="s">
        <v>2107</v>
      </c>
      <c r="B442" s="15" cm="1">
        <f t="array" ref="B442">IF(A442&lt;&gt;"", INDEX(Crowdfunding!G:G, SMALL(IF(Crowdfunding!F:F="successful", ROW(Crowdfunding!F:F)-MIN(ROW(Crowdfunding!F:F))+1), ROW(441:441))), "")</f>
        <v>207</v>
      </c>
      <c r="C442" s="17" t="str" cm="1">
        <f t="array" ref="C442">IFERROR(INDEX(Crowdfunding!F:F, SMALL(IF(Crowdfunding!F:F="failed", ROW(Crowdfunding!F:F)-MIN(ROW(Crowdfunding!F:F))+1), ROW(441:441))), "")</f>
        <v/>
      </c>
      <c r="D442" s="15"/>
    </row>
    <row r="443" spans="1:4" ht="21" x14ac:dyDescent="0.25">
      <c r="A443" s="16" t="s">
        <v>2107</v>
      </c>
      <c r="B443" s="15" cm="1">
        <f t="array" ref="B443">IF(A443&lt;&gt;"", INDEX(Crowdfunding!G:G, SMALL(IF(Crowdfunding!F:F="successful", ROW(Crowdfunding!F:F)-MIN(ROW(Crowdfunding!F:F))+1), ROW(442:442))), "")</f>
        <v>181</v>
      </c>
      <c r="C443" s="17" t="str" cm="1">
        <f t="array" ref="C443">IFERROR(INDEX(Crowdfunding!F:F, SMALL(IF(Crowdfunding!F:F="failed", ROW(Crowdfunding!F:F)-MIN(ROW(Crowdfunding!F:F))+1), ROW(442:442))), "")</f>
        <v/>
      </c>
      <c r="D443" s="15"/>
    </row>
    <row r="444" spans="1:4" ht="21" x14ac:dyDescent="0.25">
      <c r="A444" s="16" t="s">
        <v>2107</v>
      </c>
      <c r="B444" s="15" cm="1">
        <f t="array" ref="B444">IF(A444&lt;&gt;"", INDEX(Crowdfunding!G:G, SMALL(IF(Crowdfunding!F:F="successful", ROW(Crowdfunding!F:F)-MIN(ROW(Crowdfunding!F:F))+1), ROW(443:443))), "")</f>
        <v>110</v>
      </c>
      <c r="C444" s="17" t="str" cm="1">
        <f t="array" ref="C444">IFERROR(INDEX(Crowdfunding!F:F, SMALL(IF(Crowdfunding!F:F="failed", ROW(Crowdfunding!F:F)-MIN(ROW(Crowdfunding!F:F))+1), ROW(443:443))), "")</f>
        <v/>
      </c>
      <c r="D444" s="15"/>
    </row>
    <row r="445" spans="1:4" ht="21" x14ac:dyDescent="0.25">
      <c r="A445" s="16" t="s">
        <v>2107</v>
      </c>
      <c r="B445" s="15" cm="1">
        <f t="array" ref="B445">IF(A445&lt;&gt;"", INDEX(Crowdfunding!G:G, SMALL(IF(Crowdfunding!F:F="successful", ROW(Crowdfunding!F:F)-MIN(ROW(Crowdfunding!F:F))+1), ROW(444:444))), "")</f>
        <v>185</v>
      </c>
      <c r="C445" s="17" t="str" cm="1">
        <f t="array" ref="C445">IFERROR(INDEX(Crowdfunding!F:F, SMALL(IF(Crowdfunding!F:F="failed", ROW(Crowdfunding!F:F)-MIN(ROW(Crowdfunding!F:F))+1), ROW(444:444))), "")</f>
        <v/>
      </c>
      <c r="D445" s="15"/>
    </row>
    <row r="446" spans="1:4" ht="21" x14ac:dyDescent="0.25">
      <c r="A446" s="16" t="s">
        <v>2107</v>
      </c>
      <c r="B446" s="15" cm="1">
        <f t="array" ref="B446">IF(A446&lt;&gt;"", INDEX(Crowdfunding!G:G, SMALL(IF(Crowdfunding!F:F="successful", ROW(Crowdfunding!F:F)-MIN(ROW(Crowdfunding!F:F))+1), ROW(445:445))), "")</f>
        <v>121</v>
      </c>
      <c r="C446" s="17" t="str" cm="1">
        <f t="array" ref="C446">IFERROR(INDEX(Crowdfunding!F:F, SMALL(IF(Crowdfunding!F:F="failed", ROW(Crowdfunding!F:F)-MIN(ROW(Crowdfunding!F:F))+1), ROW(445:445))), "")</f>
        <v/>
      </c>
      <c r="D446" s="15"/>
    </row>
    <row r="447" spans="1:4" ht="21" x14ac:dyDescent="0.25">
      <c r="A447" s="16" t="s">
        <v>2107</v>
      </c>
      <c r="B447" s="15" cm="1">
        <f t="array" ref="B447">IF(A447&lt;&gt;"", INDEX(Crowdfunding!G:G, SMALL(IF(Crowdfunding!F:F="successful", ROW(Crowdfunding!F:F)-MIN(ROW(Crowdfunding!F:F))+1), ROW(446:446))), "")</f>
        <v>106</v>
      </c>
      <c r="C447" s="17" t="str" cm="1">
        <f t="array" ref="C447">IFERROR(INDEX(Crowdfunding!F:F, SMALL(IF(Crowdfunding!F:F="failed", ROW(Crowdfunding!F:F)-MIN(ROW(Crowdfunding!F:F))+1), ROW(446:446))), "")</f>
        <v/>
      </c>
      <c r="D447" s="15"/>
    </row>
    <row r="448" spans="1:4" ht="21" x14ac:dyDescent="0.25">
      <c r="A448" s="16" t="s">
        <v>2107</v>
      </c>
      <c r="B448" s="15" cm="1">
        <f t="array" ref="B448">IF(A448&lt;&gt;"", INDEX(Crowdfunding!G:G, SMALL(IF(Crowdfunding!F:F="successful", ROW(Crowdfunding!F:F)-MIN(ROW(Crowdfunding!F:F))+1), ROW(447:447))), "")</f>
        <v>142</v>
      </c>
      <c r="C448" s="17" t="str" cm="1">
        <f t="array" ref="C448">IFERROR(INDEX(Crowdfunding!F:F, SMALL(IF(Crowdfunding!F:F="failed", ROW(Crowdfunding!F:F)-MIN(ROW(Crowdfunding!F:F))+1), ROW(447:447))), "")</f>
        <v/>
      </c>
      <c r="D448" s="15"/>
    </row>
    <row r="449" spans="1:4" ht="21" x14ac:dyDescent="0.25">
      <c r="A449" s="16" t="s">
        <v>2107</v>
      </c>
      <c r="B449" s="15" cm="1">
        <f t="array" ref="B449">IF(A449&lt;&gt;"", INDEX(Crowdfunding!G:G, SMALL(IF(Crowdfunding!F:F="successful", ROW(Crowdfunding!F:F)-MIN(ROW(Crowdfunding!F:F))+1), ROW(448:448))), "")</f>
        <v>233</v>
      </c>
      <c r="C449" s="17" t="str" cm="1">
        <f t="array" ref="C449">IFERROR(INDEX(Crowdfunding!F:F, SMALL(IF(Crowdfunding!F:F="failed", ROW(Crowdfunding!F:F)-MIN(ROW(Crowdfunding!F:F))+1), ROW(448:448))), "")</f>
        <v/>
      </c>
      <c r="D449" s="15"/>
    </row>
    <row r="450" spans="1:4" ht="21" x14ac:dyDescent="0.25">
      <c r="A450" s="16" t="s">
        <v>2107</v>
      </c>
      <c r="B450" s="15" cm="1">
        <f t="array" ref="B450">IF(A450&lt;&gt;"", INDEX(Crowdfunding!G:G, SMALL(IF(Crowdfunding!F:F="successful", ROW(Crowdfunding!F:F)-MIN(ROW(Crowdfunding!F:F))+1), ROW(449:449))), "")</f>
        <v>218</v>
      </c>
      <c r="C450" s="17" t="str" cm="1">
        <f t="array" ref="C450">IFERROR(INDEX(Crowdfunding!F:F, SMALL(IF(Crowdfunding!F:F="failed", ROW(Crowdfunding!F:F)-MIN(ROW(Crowdfunding!F:F))+1), ROW(449:449))), "")</f>
        <v/>
      </c>
      <c r="D450" s="15"/>
    </row>
    <row r="451" spans="1:4" ht="21" x14ac:dyDescent="0.25">
      <c r="A451" s="16" t="s">
        <v>2107</v>
      </c>
      <c r="B451" s="15" cm="1">
        <f t="array" ref="B451">IF(A451&lt;&gt;"", INDEX(Crowdfunding!G:G, SMALL(IF(Crowdfunding!F:F="successful", ROW(Crowdfunding!F:F)-MIN(ROW(Crowdfunding!F:F))+1), ROW(450:450))), "")</f>
        <v>76</v>
      </c>
      <c r="C451" s="17" t="str" cm="1">
        <f t="array" ref="C451">IFERROR(INDEX(Crowdfunding!F:F, SMALL(IF(Crowdfunding!F:F="failed", ROW(Crowdfunding!F:F)-MIN(ROW(Crowdfunding!F:F))+1), ROW(450:450))), "")</f>
        <v/>
      </c>
      <c r="D451" s="15"/>
    </row>
    <row r="452" spans="1:4" ht="21" x14ac:dyDescent="0.25">
      <c r="A452" s="16" t="s">
        <v>2107</v>
      </c>
      <c r="B452" s="15" cm="1">
        <f t="array" ref="B452">IF(A452&lt;&gt;"", INDEX(Crowdfunding!G:G, SMALL(IF(Crowdfunding!F:F="successful", ROW(Crowdfunding!F:F)-MIN(ROW(Crowdfunding!F:F))+1), ROW(451:451))), "")</f>
        <v>43</v>
      </c>
      <c r="C452" s="17" t="str" cm="1">
        <f t="array" ref="C452">IFERROR(INDEX(Crowdfunding!F:F, SMALL(IF(Crowdfunding!F:F="failed", ROW(Crowdfunding!F:F)-MIN(ROW(Crowdfunding!F:F))+1), ROW(451:451))), "")</f>
        <v/>
      </c>
      <c r="D452" s="15"/>
    </row>
    <row r="453" spans="1:4" ht="21" x14ac:dyDescent="0.25">
      <c r="A453" s="16" t="s">
        <v>2107</v>
      </c>
      <c r="B453" s="15" cm="1">
        <f t="array" ref="B453">IF(A453&lt;&gt;"", INDEX(Crowdfunding!G:G, SMALL(IF(Crowdfunding!F:F="successful", ROW(Crowdfunding!F:F)-MIN(ROW(Crowdfunding!F:F))+1), ROW(452:452))), "")</f>
        <v>221</v>
      </c>
      <c r="C453" s="17" t="str" cm="1">
        <f t="array" ref="C453">IFERROR(INDEX(Crowdfunding!F:F, SMALL(IF(Crowdfunding!F:F="failed", ROW(Crowdfunding!F:F)-MIN(ROW(Crowdfunding!F:F))+1), ROW(452:452))), "")</f>
        <v/>
      </c>
      <c r="D453" s="15"/>
    </row>
    <row r="454" spans="1:4" ht="21" x14ac:dyDescent="0.25">
      <c r="A454" s="16" t="s">
        <v>2107</v>
      </c>
      <c r="B454" s="15" cm="1">
        <f t="array" ref="B454">IF(A454&lt;&gt;"", INDEX(Crowdfunding!G:G, SMALL(IF(Crowdfunding!F:F="successful", ROW(Crowdfunding!F:F)-MIN(ROW(Crowdfunding!F:F))+1), ROW(453:453))), "")</f>
        <v>2805</v>
      </c>
      <c r="C454" s="17" t="str" cm="1">
        <f t="array" ref="C454">IFERROR(INDEX(Crowdfunding!F:F, SMALL(IF(Crowdfunding!F:F="failed", ROW(Crowdfunding!F:F)-MIN(ROW(Crowdfunding!F:F))+1), ROW(453:453))), "")</f>
        <v/>
      </c>
      <c r="D454" s="15"/>
    </row>
    <row r="455" spans="1:4" ht="21" x14ac:dyDescent="0.25">
      <c r="A455" s="16" t="s">
        <v>2107</v>
      </c>
      <c r="B455" s="15" cm="1">
        <f t="array" ref="B455">IF(A455&lt;&gt;"", INDEX(Crowdfunding!G:G, SMALL(IF(Crowdfunding!F:F="successful", ROW(Crowdfunding!F:F)-MIN(ROW(Crowdfunding!F:F))+1), ROW(454:454))), "")</f>
        <v>68</v>
      </c>
      <c r="C455" s="17" t="str" cm="1">
        <f t="array" ref="C455">IFERROR(INDEX(Crowdfunding!F:F, SMALL(IF(Crowdfunding!F:F="failed", ROW(Crowdfunding!F:F)-MIN(ROW(Crowdfunding!F:F))+1), ROW(454:454))), "")</f>
        <v/>
      </c>
      <c r="D455" s="15"/>
    </row>
    <row r="456" spans="1:4" ht="21" x14ac:dyDescent="0.25">
      <c r="A456" s="16" t="s">
        <v>2107</v>
      </c>
      <c r="B456" s="15" cm="1">
        <f t="array" ref="B456">IF(A456&lt;&gt;"", INDEX(Crowdfunding!G:G, SMALL(IF(Crowdfunding!F:F="successful", ROW(Crowdfunding!F:F)-MIN(ROW(Crowdfunding!F:F))+1), ROW(455:455))), "")</f>
        <v>183</v>
      </c>
      <c r="C456" s="17" t="str" cm="1">
        <f t="array" ref="C456">IFERROR(INDEX(Crowdfunding!F:F, SMALL(IF(Crowdfunding!F:F="failed", ROW(Crowdfunding!F:F)-MIN(ROW(Crowdfunding!F:F))+1), ROW(455:455))), "")</f>
        <v/>
      </c>
      <c r="D456" s="15"/>
    </row>
    <row r="457" spans="1:4" ht="21" x14ac:dyDescent="0.25">
      <c r="A457" s="16" t="s">
        <v>2107</v>
      </c>
      <c r="B457" s="15" cm="1">
        <f t="array" ref="B457">IF(A457&lt;&gt;"", INDEX(Crowdfunding!G:G, SMALL(IF(Crowdfunding!F:F="successful", ROW(Crowdfunding!F:F)-MIN(ROW(Crowdfunding!F:F))+1), ROW(456:456))), "")</f>
        <v>133</v>
      </c>
      <c r="C457" s="17" t="str" cm="1">
        <f t="array" ref="C457">IFERROR(INDEX(Crowdfunding!F:F, SMALL(IF(Crowdfunding!F:F="failed", ROW(Crowdfunding!F:F)-MIN(ROW(Crowdfunding!F:F))+1), ROW(456:456))), "")</f>
        <v/>
      </c>
      <c r="D457" s="15"/>
    </row>
    <row r="458" spans="1:4" ht="21" x14ac:dyDescent="0.25">
      <c r="A458" s="16" t="s">
        <v>2107</v>
      </c>
      <c r="B458" s="15" cm="1">
        <f t="array" ref="B458">IF(A458&lt;&gt;"", INDEX(Crowdfunding!G:G, SMALL(IF(Crowdfunding!F:F="successful", ROW(Crowdfunding!F:F)-MIN(ROW(Crowdfunding!F:F))+1), ROW(457:457))), "")</f>
        <v>2489</v>
      </c>
      <c r="C458" s="17" t="str" cm="1">
        <f t="array" ref="C458">IFERROR(INDEX(Crowdfunding!F:F, SMALL(IF(Crowdfunding!F:F="failed", ROW(Crowdfunding!F:F)-MIN(ROW(Crowdfunding!F:F))+1), ROW(457:457))), "")</f>
        <v/>
      </c>
      <c r="D458" s="15"/>
    </row>
    <row r="459" spans="1:4" ht="21" x14ac:dyDescent="0.25">
      <c r="A459" s="16" t="s">
        <v>2107</v>
      </c>
      <c r="B459" s="15" cm="1">
        <f t="array" ref="B459">IF(A459&lt;&gt;"", INDEX(Crowdfunding!G:G, SMALL(IF(Crowdfunding!F:F="successful", ROW(Crowdfunding!F:F)-MIN(ROW(Crowdfunding!F:F))+1), ROW(458:458))), "")</f>
        <v>69</v>
      </c>
      <c r="C459" s="17" t="str" cm="1">
        <f t="array" ref="C459">IFERROR(INDEX(Crowdfunding!F:F, SMALL(IF(Crowdfunding!F:F="failed", ROW(Crowdfunding!F:F)-MIN(ROW(Crowdfunding!F:F))+1), ROW(458:458))), "")</f>
        <v/>
      </c>
      <c r="D459" s="15"/>
    </row>
    <row r="460" spans="1:4" ht="21" x14ac:dyDescent="0.25">
      <c r="A460" s="16" t="s">
        <v>2107</v>
      </c>
      <c r="B460" s="15" cm="1">
        <f t="array" ref="B460">IF(A460&lt;&gt;"", INDEX(Crowdfunding!G:G, SMALL(IF(Crowdfunding!F:F="successful", ROW(Crowdfunding!F:F)-MIN(ROW(Crowdfunding!F:F))+1), ROW(459:459))), "")</f>
        <v>279</v>
      </c>
      <c r="C460" s="17" t="str" cm="1">
        <f t="array" ref="C460">IFERROR(INDEX(Crowdfunding!F:F, SMALL(IF(Crowdfunding!F:F="failed", ROW(Crowdfunding!F:F)-MIN(ROW(Crowdfunding!F:F))+1), ROW(459:459))), "")</f>
        <v/>
      </c>
      <c r="D460" s="15"/>
    </row>
    <row r="461" spans="1:4" ht="21" x14ac:dyDescent="0.25">
      <c r="A461" s="16" t="s">
        <v>2107</v>
      </c>
      <c r="B461" s="15" cm="1">
        <f t="array" ref="B461">IF(A461&lt;&gt;"", INDEX(Crowdfunding!G:G, SMALL(IF(Crowdfunding!F:F="successful", ROW(Crowdfunding!F:F)-MIN(ROW(Crowdfunding!F:F))+1), ROW(460:460))), "")</f>
        <v>210</v>
      </c>
      <c r="C461" s="17" t="str" cm="1">
        <f t="array" ref="C461">IFERROR(INDEX(Crowdfunding!F:F, SMALL(IF(Crowdfunding!F:F="failed", ROW(Crowdfunding!F:F)-MIN(ROW(Crowdfunding!F:F))+1), ROW(460:460))), "")</f>
        <v/>
      </c>
      <c r="D461" s="15"/>
    </row>
    <row r="462" spans="1:4" ht="21" x14ac:dyDescent="0.25">
      <c r="A462" s="16" t="s">
        <v>2107</v>
      </c>
      <c r="B462" s="15" cm="1">
        <f t="array" ref="B462">IF(A462&lt;&gt;"", INDEX(Crowdfunding!G:G, SMALL(IF(Crowdfunding!F:F="successful", ROW(Crowdfunding!F:F)-MIN(ROW(Crowdfunding!F:F))+1), ROW(461:461))), "")</f>
        <v>2100</v>
      </c>
      <c r="C462" s="17" t="str" cm="1">
        <f t="array" ref="C462">IFERROR(INDEX(Crowdfunding!F:F, SMALL(IF(Crowdfunding!F:F="failed", ROW(Crowdfunding!F:F)-MIN(ROW(Crowdfunding!F:F))+1), ROW(461:461))), "")</f>
        <v/>
      </c>
      <c r="D462" s="15"/>
    </row>
    <row r="463" spans="1:4" ht="21" x14ac:dyDescent="0.25">
      <c r="A463" s="16" t="s">
        <v>2107</v>
      </c>
      <c r="B463" s="15" cm="1">
        <f t="array" ref="B463">IF(A463&lt;&gt;"", INDEX(Crowdfunding!G:G, SMALL(IF(Crowdfunding!F:F="successful", ROW(Crowdfunding!F:F)-MIN(ROW(Crowdfunding!F:F))+1), ROW(462:462))), "")</f>
        <v>252</v>
      </c>
      <c r="C463" s="17" t="str" cm="1">
        <f t="array" ref="C463">IFERROR(INDEX(Crowdfunding!F:F, SMALL(IF(Crowdfunding!F:F="failed", ROW(Crowdfunding!F:F)-MIN(ROW(Crowdfunding!F:F))+1), ROW(462:462))), "")</f>
        <v/>
      </c>
      <c r="D463" s="15"/>
    </row>
    <row r="464" spans="1:4" ht="21" x14ac:dyDescent="0.25">
      <c r="A464" s="16" t="s">
        <v>2107</v>
      </c>
      <c r="B464" s="15" cm="1">
        <f t="array" ref="B464">IF(A464&lt;&gt;"", INDEX(Crowdfunding!G:G, SMALL(IF(Crowdfunding!F:F="successful", ROW(Crowdfunding!F:F)-MIN(ROW(Crowdfunding!F:F))+1), ROW(463:463))), "")</f>
        <v>1280</v>
      </c>
      <c r="C464" s="17" t="str" cm="1">
        <f t="array" ref="C464">IFERROR(INDEX(Crowdfunding!F:F, SMALL(IF(Crowdfunding!F:F="failed", ROW(Crowdfunding!F:F)-MIN(ROW(Crowdfunding!F:F))+1), ROW(463:463))), "")</f>
        <v/>
      </c>
      <c r="D464" s="15"/>
    </row>
    <row r="465" spans="1:4" ht="21" x14ac:dyDescent="0.25">
      <c r="A465" s="16" t="s">
        <v>2107</v>
      </c>
      <c r="B465" s="15" cm="1">
        <f t="array" ref="B465">IF(A465&lt;&gt;"", INDEX(Crowdfunding!G:G, SMALL(IF(Crowdfunding!F:F="successful", ROW(Crowdfunding!F:F)-MIN(ROW(Crowdfunding!F:F))+1), ROW(464:464))), "")</f>
        <v>157</v>
      </c>
      <c r="C465" s="17" t="str" cm="1">
        <f t="array" ref="C465">IFERROR(INDEX(Crowdfunding!F:F, SMALL(IF(Crowdfunding!F:F="failed", ROW(Crowdfunding!F:F)-MIN(ROW(Crowdfunding!F:F))+1), ROW(464:464))), "")</f>
        <v/>
      </c>
      <c r="D465" s="15"/>
    </row>
    <row r="466" spans="1:4" ht="21" x14ac:dyDescent="0.25">
      <c r="A466" s="16" t="s">
        <v>2107</v>
      </c>
      <c r="B466" s="15" cm="1">
        <f t="array" ref="B466">IF(A466&lt;&gt;"", INDEX(Crowdfunding!G:G, SMALL(IF(Crowdfunding!F:F="successful", ROW(Crowdfunding!F:F)-MIN(ROW(Crowdfunding!F:F))+1), ROW(465:465))), "")</f>
        <v>194</v>
      </c>
      <c r="C466" s="17" t="str" cm="1">
        <f t="array" ref="C466">IFERROR(INDEX(Crowdfunding!F:F, SMALL(IF(Crowdfunding!F:F="failed", ROW(Crowdfunding!F:F)-MIN(ROW(Crowdfunding!F:F))+1), ROW(465:465))), "")</f>
        <v/>
      </c>
      <c r="D466" s="15"/>
    </row>
    <row r="467" spans="1:4" ht="21" x14ac:dyDescent="0.25">
      <c r="A467" s="16" t="s">
        <v>2107</v>
      </c>
      <c r="B467" s="15" cm="1">
        <f t="array" ref="B467">IF(A467&lt;&gt;"", INDEX(Crowdfunding!G:G, SMALL(IF(Crowdfunding!F:F="successful", ROW(Crowdfunding!F:F)-MIN(ROW(Crowdfunding!F:F))+1), ROW(466:466))), "")</f>
        <v>82</v>
      </c>
      <c r="C467" s="17" t="str" cm="1">
        <f t="array" ref="C467">IFERROR(INDEX(Crowdfunding!F:F, SMALL(IF(Crowdfunding!F:F="failed", ROW(Crowdfunding!F:F)-MIN(ROW(Crowdfunding!F:F))+1), ROW(466:466))), "")</f>
        <v/>
      </c>
      <c r="D467" s="15"/>
    </row>
    <row r="468" spans="1:4" ht="21" x14ac:dyDescent="0.25">
      <c r="A468" s="16" t="s">
        <v>2107</v>
      </c>
      <c r="B468" s="15" cm="1">
        <f t="array" ref="B468">IF(A468&lt;&gt;"", INDEX(Crowdfunding!G:G, SMALL(IF(Crowdfunding!F:F="successful", ROW(Crowdfunding!F:F)-MIN(ROW(Crowdfunding!F:F))+1), ROW(467:467))), "")</f>
        <v>4233</v>
      </c>
      <c r="C468" s="17" t="str" cm="1">
        <f t="array" ref="C468">IFERROR(INDEX(Crowdfunding!F:F, SMALL(IF(Crowdfunding!F:F="failed", ROW(Crowdfunding!F:F)-MIN(ROW(Crowdfunding!F:F))+1), ROW(467:467))), "")</f>
        <v/>
      </c>
      <c r="D468" s="15"/>
    </row>
    <row r="469" spans="1:4" ht="21" x14ac:dyDescent="0.25">
      <c r="A469" s="16" t="s">
        <v>2107</v>
      </c>
      <c r="B469" s="15" cm="1">
        <f t="array" ref="B469">IF(A469&lt;&gt;"", INDEX(Crowdfunding!G:G, SMALL(IF(Crowdfunding!F:F="successful", ROW(Crowdfunding!F:F)-MIN(ROW(Crowdfunding!F:F))+1), ROW(468:468))), "")</f>
        <v>1297</v>
      </c>
      <c r="C469" s="17" t="str" cm="1">
        <f t="array" ref="C469">IFERROR(INDEX(Crowdfunding!F:F, SMALL(IF(Crowdfunding!F:F="failed", ROW(Crowdfunding!F:F)-MIN(ROW(Crowdfunding!F:F))+1), ROW(468:468))), "")</f>
        <v/>
      </c>
      <c r="D469" s="15"/>
    </row>
    <row r="470" spans="1:4" ht="21" x14ac:dyDescent="0.25">
      <c r="A470" s="16" t="s">
        <v>2107</v>
      </c>
      <c r="B470" s="15" cm="1">
        <f t="array" ref="B470">IF(A470&lt;&gt;"", INDEX(Crowdfunding!G:G, SMALL(IF(Crowdfunding!F:F="successful", ROW(Crowdfunding!F:F)-MIN(ROW(Crowdfunding!F:F))+1), ROW(469:469))), "")</f>
        <v>165</v>
      </c>
      <c r="C470" s="17" t="str" cm="1">
        <f t="array" ref="C470">IFERROR(INDEX(Crowdfunding!F:F, SMALL(IF(Crowdfunding!F:F="failed", ROW(Crowdfunding!F:F)-MIN(ROW(Crowdfunding!F:F))+1), ROW(469:469))), "")</f>
        <v/>
      </c>
      <c r="D470" s="15"/>
    </row>
    <row r="471" spans="1:4" ht="21" x14ac:dyDescent="0.25">
      <c r="A471" s="16" t="s">
        <v>2107</v>
      </c>
      <c r="B471" s="15" cm="1">
        <f t="array" ref="B471">IF(A471&lt;&gt;"", INDEX(Crowdfunding!G:G, SMALL(IF(Crowdfunding!F:F="successful", ROW(Crowdfunding!F:F)-MIN(ROW(Crowdfunding!F:F))+1), ROW(470:470))), "")</f>
        <v>119</v>
      </c>
      <c r="C471" s="17" t="str" cm="1">
        <f t="array" ref="C471">IFERROR(INDEX(Crowdfunding!F:F, SMALL(IF(Crowdfunding!F:F="failed", ROW(Crowdfunding!F:F)-MIN(ROW(Crowdfunding!F:F))+1), ROW(470:470))), "")</f>
        <v/>
      </c>
      <c r="D471" s="15"/>
    </row>
    <row r="472" spans="1:4" ht="21" x14ac:dyDescent="0.25">
      <c r="A472" s="16" t="s">
        <v>2107</v>
      </c>
      <c r="B472" s="15" cm="1">
        <f t="array" ref="B472">IF(A472&lt;&gt;"", INDEX(Crowdfunding!G:G, SMALL(IF(Crowdfunding!F:F="successful", ROW(Crowdfunding!F:F)-MIN(ROW(Crowdfunding!F:F))+1), ROW(471:471))), "")</f>
        <v>1797</v>
      </c>
      <c r="C472" s="17" t="str" cm="1">
        <f t="array" ref="C472">IFERROR(INDEX(Crowdfunding!F:F, SMALL(IF(Crowdfunding!F:F="failed", ROW(Crowdfunding!F:F)-MIN(ROW(Crowdfunding!F:F))+1), ROW(471:471))), "")</f>
        <v/>
      </c>
      <c r="D472" s="15"/>
    </row>
    <row r="473" spans="1:4" ht="21" x14ac:dyDescent="0.25">
      <c r="A473" s="16" t="s">
        <v>2107</v>
      </c>
      <c r="B473" s="15" cm="1">
        <f t="array" ref="B473">IF(A473&lt;&gt;"", INDEX(Crowdfunding!G:G, SMALL(IF(Crowdfunding!F:F="successful", ROW(Crowdfunding!F:F)-MIN(ROW(Crowdfunding!F:F))+1), ROW(472:472))), "")</f>
        <v>261</v>
      </c>
      <c r="C473" s="17" t="str" cm="1">
        <f t="array" ref="C473">IFERROR(INDEX(Crowdfunding!F:F, SMALL(IF(Crowdfunding!F:F="failed", ROW(Crowdfunding!F:F)-MIN(ROW(Crowdfunding!F:F))+1), ROW(472:472))), "")</f>
        <v/>
      </c>
      <c r="D473" s="15"/>
    </row>
    <row r="474" spans="1:4" ht="21" x14ac:dyDescent="0.25">
      <c r="A474" s="16" t="s">
        <v>2107</v>
      </c>
      <c r="B474" s="15" cm="1">
        <f t="array" ref="B474">IF(A474&lt;&gt;"", INDEX(Crowdfunding!G:G, SMALL(IF(Crowdfunding!F:F="successful", ROW(Crowdfunding!F:F)-MIN(ROW(Crowdfunding!F:F))+1), ROW(473:473))), "")</f>
        <v>157</v>
      </c>
      <c r="C474" s="17" t="str" cm="1">
        <f t="array" ref="C474">IFERROR(INDEX(Crowdfunding!F:F, SMALL(IF(Crowdfunding!F:F="failed", ROW(Crowdfunding!F:F)-MIN(ROW(Crowdfunding!F:F))+1), ROW(473:473))), "")</f>
        <v/>
      </c>
      <c r="D474" s="15"/>
    </row>
    <row r="475" spans="1:4" ht="21" x14ac:dyDescent="0.25">
      <c r="A475" s="16" t="s">
        <v>2107</v>
      </c>
      <c r="B475" s="15" cm="1">
        <f t="array" ref="B475">IF(A475&lt;&gt;"", INDEX(Crowdfunding!G:G, SMALL(IF(Crowdfunding!F:F="successful", ROW(Crowdfunding!F:F)-MIN(ROW(Crowdfunding!F:F))+1), ROW(474:474))), "")</f>
        <v>3533</v>
      </c>
      <c r="C475" s="17" t="str" cm="1">
        <f t="array" ref="C475">IFERROR(INDEX(Crowdfunding!F:F, SMALL(IF(Crowdfunding!F:F="failed", ROW(Crowdfunding!F:F)-MIN(ROW(Crowdfunding!F:F))+1), ROW(474:474))), "")</f>
        <v/>
      </c>
      <c r="D475" s="15"/>
    </row>
    <row r="476" spans="1:4" ht="21" x14ac:dyDescent="0.25">
      <c r="A476" s="16" t="s">
        <v>2107</v>
      </c>
      <c r="B476" s="15" cm="1">
        <f t="array" ref="B476">IF(A476&lt;&gt;"", INDEX(Crowdfunding!G:G, SMALL(IF(Crowdfunding!F:F="successful", ROW(Crowdfunding!F:F)-MIN(ROW(Crowdfunding!F:F))+1), ROW(475:475))), "")</f>
        <v>155</v>
      </c>
      <c r="C476" s="17" t="str" cm="1">
        <f t="array" ref="C476">IFERROR(INDEX(Crowdfunding!F:F, SMALL(IF(Crowdfunding!F:F="failed", ROW(Crowdfunding!F:F)-MIN(ROW(Crowdfunding!F:F))+1), ROW(475:475))), "")</f>
        <v/>
      </c>
      <c r="D476" s="15"/>
    </row>
    <row r="477" spans="1:4" ht="21" x14ac:dyDescent="0.25">
      <c r="A477" s="16" t="s">
        <v>2107</v>
      </c>
      <c r="B477" s="15" cm="1">
        <f t="array" ref="B477">IF(A477&lt;&gt;"", INDEX(Crowdfunding!G:G, SMALL(IF(Crowdfunding!F:F="successful", ROW(Crowdfunding!F:F)-MIN(ROW(Crowdfunding!F:F))+1), ROW(476:476))), "")</f>
        <v>132</v>
      </c>
      <c r="C477" s="17" t="str" cm="1">
        <f t="array" ref="C477">IFERROR(INDEX(Crowdfunding!F:F, SMALL(IF(Crowdfunding!F:F="failed", ROW(Crowdfunding!F:F)-MIN(ROW(Crowdfunding!F:F))+1), ROW(476:476))), "")</f>
        <v/>
      </c>
      <c r="D477" s="15"/>
    </row>
    <row r="478" spans="1:4" ht="21" x14ac:dyDescent="0.25">
      <c r="A478" s="16" t="s">
        <v>2107</v>
      </c>
      <c r="B478" s="15" cm="1">
        <f t="array" ref="B478">IF(A478&lt;&gt;"", INDEX(Crowdfunding!G:G, SMALL(IF(Crowdfunding!F:F="successful", ROW(Crowdfunding!F:F)-MIN(ROW(Crowdfunding!F:F))+1), ROW(477:477))), "")</f>
        <v>1354</v>
      </c>
      <c r="C478" s="17" t="str" cm="1">
        <f t="array" ref="C478">IFERROR(INDEX(Crowdfunding!F:F, SMALL(IF(Crowdfunding!F:F="failed", ROW(Crowdfunding!F:F)-MIN(ROW(Crowdfunding!F:F))+1), ROW(477:477))), "")</f>
        <v/>
      </c>
      <c r="D478" s="15"/>
    </row>
    <row r="479" spans="1:4" ht="21" x14ac:dyDescent="0.25">
      <c r="A479" s="16" t="s">
        <v>2107</v>
      </c>
      <c r="B479" s="15" cm="1">
        <f t="array" ref="B479">IF(A479&lt;&gt;"", INDEX(Crowdfunding!G:G, SMALL(IF(Crowdfunding!F:F="successful", ROW(Crowdfunding!F:F)-MIN(ROW(Crowdfunding!F:F))+1), ROW(478:478))), "")</f>
        <v>48</v>
      </c>
      <c r="C479" s="17" t="str" cm="1">
        <f t="array" ref="C479">IFERROR(INDEX(Crowdfunding!F:F, SMALL(IF(Crowdfunding!F:F="failed", ROW(Crowdfunding!F:F)-MIN(ROW(Crowdfunding!F:F))+1), ROW(478:478))), "")</f>
        <v/>
      </c>
      <c r="D479" s="15"/>
    </row>
    <row r="480" spans="1:4" ht="21" x14ac:dyDescent="0.25">
      <c r="A480" s="16" t="s">
        <v>2107</v>
      </c>
      <c r="B480" s="15" cm="1">
        <f t="array" ref="B480">IF(A480&lt;&gt;"", INDEX(Crowdfunding!G:G, SMALL(IF(Crowdfunding!F:F="successful", ROW(Crowdfunding!F:F)-MIN(ROW(Crowdfunding!F:F))+1), ROW(479:479))), "")</f>
        <v>110</v>
      </c>
      <c r="C480" s="17" t="str" cm="1">
        <f t="array" ref="C480">IFERROR(INDEX(Crowdfunding!F:F, SMALL(IF(Crowdfunding!F:F="failed", ROW(Crowdfunding!F:F)-MIN(ROW(Crowdfunding!F:F))+1), ROW(479:479))), "")</f>
        <v/>
      </c>
      <c r="D480" s="15"/>
    </row>
    <row r="481" spans="1:4" ht="21" x14ac:dyDescent="0.25">
      <c r="A481" s="16" t="s">
        <v>2107</v>
      </c>
      <c r="B481" s="15" cm="1">
        <f t="array" ref="B481">IF(A481&lt;&gt;"", INDEX(Crowdfunding!G:G, SMALL(IF(Crowdfunding!F:F="successful", ROW(Crowdfunding!F:F)-MIN(ROW(Crowdfunding!F:F))+1), ROW(480:480))), "")</f>
        <v>172</v>
      </c>
      <c r="C481" s="17" t="str" cm="1">
        <f t="array" ref="C481">IFERROR(INDEX(Crowdfunding!F:F, SMALL(IF(Crowdfunding!F:F="failed", ROW(Crowdfunding!F:F)-MIN(ROW(Crowdfunding!F:F))+1), ROW(480:480))), "")</f>
        <v/>
      </c>
      <c r="D481" s="15"/>
    </row>
    <row r="482" spans="1:4" ht="21" x14ac:dyDescent="0.25">
      <c r="A482" s="16" t="s">
        <v>2107</v>
      </c>
      <c r="B482" s="15" cm="1">
        <f t="array" ref="B482">IF(A482&lt;&gt;"", INDEX(Crowdfunding!G:G, SMALL(IF(Crowdfunding!F:F="successful", ROW(Crowdfunding!F:F)-MIN(ROW(Crowdfunding!F:F))+1), ROW(481:481))), "")</f>
        <v>307</v>
      </c>
      <c r="C482" s="17" t="str" cm="1">
        <f t="array" ref="C482">IFERROR(INDEX(Crowdfunding!F:F, SMALL(IF(Crowdfunding!F:F="failed", ROW(Crowdfunding!F:F)-MIN(ROW(Crowdfunding!F:F))+1), ROW(481:481))), "")</f>
        <v/>
      </c>
      <c r="D482" s="15"/>
    </row>
    <row r="483" spans="1:4" ht="21" x14ac:dyDescent="0.25">
      <c r="A483" s="16" t="s">
        <v>2107</v>
      </c>
      <c r="B483" s="15" cm="1">
        <f t="array" ref="B483">IF(A483&lt;&gt;"", INDEX(Crowdfunding!G:G, SMALL(IF(Crowdfunding!F:F="successful", ROW(Crowdfunding!F:F)-MIN(ROW(Crowdfunding!F:F))+1), ROW(482:482))), "")</f>
        <v>160</v>
      </c>
      <c r="C483" s="17" t="str" cm="1">
        <f t="array" ref="C483">IFERROR(INDEX(Crowdfunding!F:F, SMALL(IF(Crowdfunding!F:F="failed", ROW(Crowdfunding!F:F)-MIN(ROW(Crowdfunding!F:F))+1), ROW(482:482))), "")</f>
        <v/>
      </c>
      <c r="D483" s="15"/>
    </row>
    <row r="484" spans="1:4" ht="21" x14ac:dyDescent="0.25">
      <c r="A484" s="16" t="s">
        <v>2107</v>
      </c>
      <c r="B484" s="15" cm="1">
        <f t="array" ref="B484">IF(A484&lt;&gt;"", INDEX(Crowdfunding!G:G, SMALL(IF(Crowdfunding!F:F="successful", ROW(Crowdfunding!F:F)-MIN(ROW(Crowdfunding!F:F))+1), ROW(483:483))), "")</f>
        <v>1467</v>
      </c>
      <c r="C484" s="17" t="str" cm="1">
        <f t="array" ref="C484">IFERROR(INDEX(Crowdfunding!F:F, SMALL(IF(Crowdfunding!F:F="failed", ROW(Crowdfunding!F:F)-MIN(ROW(Crowdfunding!F:F))+1), ROW(483:483))), "")</f>
        <v/>
      </c>
      <c r="D484" s="15"/>
    </row>
    <row r="485" spans="1:4" ht="21" x14ac:dyDescent="0.25">
      <c r="A485" s="16" t="s">
        <v>2107</v>
      </c>
      <c r="B485" s="15" cm="1">
        <f t="array" ref="B485">IF(A485&lt;&gt;"", INDEX(Crowdfunding!G:G, SMALL(IF(Crowdfunding!F:F="successful", ROW(Crowdfunding!F:F)-MIN(ROW(Crowdfunding!F:F))+1), ROW(484:484))), "")</f>
        <v>2662</v>
      </c>
      <c r="C485" s="17" t="str" cm="1">
        <f t="array" ref="C485">IFERROR(INDEX(Crowdfunding!F:F, SMALL(IF(Crowdfunding!F:F="failed", ROW(Crowdfunding!F:F)-MIN(ROW(Crowdfunding!F:F))+1), ROW(484:484))), "")</f>
        <v/>
      </c>
      <c r="D485" s="15"/>
    </row>
    <row r="486" spans="1:4" ht="21" x14ac:dyDescent="0.25">
      <c r="A486" s="16" t="s">
        <v>2107</v>
      </c>
      <c r="B486" s="15" cm="1">
        <f t="array" ref="B486">IF(A486&lt;&gt;"", INDEX(Crowdfunding!G:G, SMALL(IF(Crowdfunding!F:F="successful", ROW(Crowdfunding!F:F)-MIN(ROW(Crowdfunding!F:F))+1), ROW(485:485))), "")</f>
        <v>452</v>
      </c>
      <c r="C486" s="17" t="str" cm="1">
        <f t="array" ref="C486">IFERROR(INDEX(Crowdfunding!F:F, SMALL(IF(Crowdfunding!F:F="failed", ROW(Crowdfunding!F:F)-MIN(ROW(Crowdfunding!F:F))+1), ROW(485:485))), "")</f>
        <v/>
      </c>
      <c r="D486" s="15"/>
    </row>
    <row r="487" spans="1:4" ht="21" x14ac:dyDescent="0.25">
      <c r="A487" s="16" t="s">
        <v>2107</v>
      </c>
      <c r="B487" s="15" cm="1">
        <f t="array" ref="B487">IF(A487&lt;&gt;"", INDEX(Crowdfunding!G:G, SMALL(IF(Crowdfunding!F:F="successful", ROW(Crowdfunding!F:F)-MIN(ROW(Crowdfunding!F:F))+1), ROW(486:486))), "")</f>
        <v>158</v>
      </c>
      <c r="C487" s="17" t="str" cm="1">
        <f t="array" ref="C487">IFERROR(INDEX(Crowdfunding!F:F, SMALL(IF(Crowdfunding!F:F="failed", ROW(Crowdfunding!F:F)-MIN(ROW(Crowdfunding!F:F))+1), ROW(486:486))), "")</f>
        <v/>
      </c>
      <c r="D487" s="15"/>
    </row>
    <row r="488" spans="1:4" ht="21" x14ac:dyDescent="0.25">
      <c r="A488" s="16" t="s">
        <v>2107</v>
      </c>
      <c r="B488" s="15" cm="1">
        <f t="array" ref="B488">IF(A488&lt;&gt;"", INDEX(Crowdfunding!G:G, SMALL(IF(Crowdfunding!F:F="successful", ROW(Crowdfunding!F:F)-MIN(ROW(Crowdfunding!F:F))+1), ROW(487:487))), "")</f>
        <v>225</v>
      </c>
      <c r="C488" s="17" t="str" cm="1">
        <f t="array" ref="C488">IFERROR(INDEX(Crowdfunding!F:F, SMALL(IF(Crowdfunding!F:F="failed", ROW(Crowdfunding!F:F)-MIN(ROW(Crowdfunding!F:F))+1), ROW(487:487))), "")</f>
        <v/>
      </c>
      <c r="D488" s="15"/>
    </row>
    <row r="489" spans="1:4" ht="21" x14ac:dyDescent="0.25">
      <c r="A489" s="16" t="s">
        <v>2107</v>
      </c>
      <c r="B489" s="15" cm="1">
        <f t="array" ref="B489">IF(A489&lt;&gt;"", INDEX(Crowdfunding!G:G, SMALL(IF(Crowdfunding!F:F="successful", ROW(Crowdfunding!F:F)-MIN(ROW(Crowdfunding!F:F))+1), ROW(488:488))), "")</f>
        <v>65</v>
      </c>
      <c r="C489" s="17" t="str" cm="1">
        <f t="array" ref="C489">IFERROR(INDEX(Crowdfunding!F:F, SMALL(IF(Crowdfunding!F:F="failed", ROW(Crowdfunding!F:F)-MIN(ROW(Crowdfunding!F:F))+1), ROW(488:488))), "")</f>
        <v/>
      </c>
      <c r="D489" s="15"/>
    </row>
    <row r="490" spans="1:4" ht="21" x14ac:dyDescent="0.25">
      <c r="A490" s="16" t="s">
        <v>2107</v>
      </c>
      <c r="B490" s="15" cm="1">
        <f t="array" ref="B490">IF(A490&lt;&gt;"", INDEX(Crowdfunding!G:G, SMALL(IF(Crowdfunding!F:F="successful", ROW(Crowdfunding!F:F)-MIN(ROW(Crowdfunding!F:F))+1), ROW(489:489))), "")</f>
        <v>163</v>
      </c>
      <c r="C490" s="17" t="str" cm="1">
        <f t="array" ref="C490">IFERROR(INDEX(Crowdfunding!F:F, SMALL(IF(Crowdfunding!F:F="failed", ROW(Crowdfunding!F:F)-MIN(ROW(Crowdfunding!F:F))+1), ROW(489:489))), "")</f>
        <v/>
      </c>
      <c r="D490" s="15"/>
    </row>
    <row r="491" spans="1:4" ht="21" x14ac:dyDescent="0.25">
      <c r="A491" s="16" t="s">
        <v>2107</v>
      </c>
      <c r="B491" s="15" cm="1">
        <f t="array" ref="B491">IF(A491&lt;&gt;"", INDEX(Crowdfunding!G:G, SMALL(IF(Crowdfunding!F:F="successful", ROW(Crowdfunding!F:F)-MIN(ROW(Crowdfunding!F:F))+1), ROW(490:490))), "")</f>
        <v>85</v>
      </c>
      <c r="C491" s="17" t="str" cm="1">
        <f t="array" ref="C491">IFERROR(INDEX(Crowdfunding!F:F, SMALL(IF(Crowdfunding!F:F="failed", ROW(Crowdfunding!F:F)-MIN(ROW(Crowdfunding!F:F))+1), ROW(490:490))), "")</f>
        <v/>
      </c>
      <c r="D491" s="15"/>
    </row>
    <row r="492" spans="1:4" ht="21" x14ac:dyDescent="0.25">
      <c r="A492" s="16" t="s">
        <v>2107</v>
      </c>
      <c r="B492" s="15" cm="1">
        <f t="array" ref="B492">IF(A492&lt;&gt;"", INDEX(Crowdfunding!G:G, SMALL(IF(Crowdfunding!F:F="successful", ROW(Crowdfunding!F:F)-MIN(ROW(Crowdfunding!F:F))+1), ROW(491:491))), "")</f>
        <v>217</v>
      </c>
      <c r="C492" s="17" t="str" cm="1">
        <f t="array" ref="C492">IFERROR(INDEX(Crowdfunding!F:F, SMALL(IF(Crowdfunding!F:F="failed", ROW(Crowdfunding!F:F)-MIN(ROW(Crowdfunding!F:F))+1), ROW(491:491))), "")</f>
        <v/>
      </c>
      <c r="D492" s="15"/>
    </row>
    <row r="493" spans="1:4" ht="21" x14ac:dyDescent="0.25">
      <c r="A493" s="16" t="s">
        <v>2107</v>
      </c>
      <c r="B493" s="15" cm="1">
        <f t="array" ref="B493">IF(A493&lt;&gt;"", INDEX(Crowdfunding!G:G, SMALL(IF(Crowdfunding!F:F="successful", ROW(Crowdfunding!F:F)-MIN(ROW(Crowdfunding!F:F))+1), ROW(492:492))), "")</f>
        <v>150</v>
      </c>
      <c r="C493" s="17" t="str" cm="1">
        <f t="array" ref="C493">IFERROR(INDEX(Crowdfunding!F:F, SMALL(IF(Crowdfunding!F:F="failed", ROW(Crowdfunding!F:F)-MIN(ROW(Crowdfunding!F:F))+1), ROW(492:492))), "")</f>
        <v/>
      </c>
      <c r="D493" s="15"/>
    </row>
    <row r="494" spans="1:4" ht="21" x14ac:dyDescent="0.25">
      <c r="A494" s="16" t="s">
        <v>2107</v>
      </c>
      <c r="B494" s="15" cm="1">
        <f t="array" ref="B494">IF(A494&lt;&gt;"", INDEX(Crowdfunding!G:G, SMALL(IF(Crowdfunding!F:F="successful", ROW(Crowdfunding!F:F)-MIN(ROW(Crowdfunding!F:F))+1), ROW(493:493))), "")</f>
        <v>3272</v>
      </c>
      <c r="C494" s="17" t="str" cm="1">
        <f t="array" ref="C494">IFERROR(INDEX(Crowdfunding!F:F, SMALL(IF(Crowdfunding!F:F="failed", ROW(Crowdfunding!F:F)-MIN(ROW(Crowdfunding!F:F))+1), ROW(493:493))), "")</f>
        <v/>
      </c>
      <c r="D494" s="15"/>
    </row>
    <row r="495" spans="1:4" ht="21" x14ac:dyDescent="0.25">
      <c r="A495" s="16" t="s">
        <v>2107</v>
      </c>
      <c r="B495" s="15" cm="1">
        <f t="array" ref="B495">IF(A495&lt;&gt;"", INDEX(Crowdfunding!G:G, SMALL(IF(Crowdfunding!F:F="successful", ROW(Crowdfunding!F:F)-MIN(ROW(Crowdfunding!F:F))+1), ROW(494:494))), "")</f>
        <v>300</v>
      </c>
      <c r="C495" s="17" t="str" cm="1">
        <f t="array" ref="C495">IFERROR(INDEX(Crowdfunding!F:F, SMALL(IF(Crowdfunding!F:F="failed", ROW(Crowdfunding!F:F)-MIN(ROW(Crowdfunding!F:F))+1), ROW(494:494))), "")</f>
        <v/>
      </c>
      <c r="D495" s="15"/>
    </row>
    <row r="496" spans="1:4" ht="21" x14ac:dyDescent="0.25">
      <c r="A496" s="16" t="s">
        <v>2107</v>
      </c>
      <c r="B496" s="15" cm="1">
        <f t="array" ref="B496">IF(A496&lt;&gt;"", INDEX(Crowdfunding!G:G, SMALL(IF(Crowdfunding!F:F="successful", ROW(Crowdfunding!F:F)-MIN(ROW(Crowdfunding!F:F))+1), ROW(495:495))), "")</f>
        <v>126</v>
      </c>
      <c r="C496" s="17" t="str" cm="1">
        <f t="array" ref="C496">IFERROR(INDEX(Crowdfunding!F:F, SMALL(IF(Crowdfunding!F:F="failed", ROW(Crowdfunding!F:F)-MIN(ROW(Crowdfunding!F:F))+1), ROW(495:495))), "")</f>
        <v/>
      </c>
      <c r="D496" s="15"/>
    </row>
    <row r="497" spans="1:4" ht="21" x14ac:dyDescent="0.25">
      <c r="A497" s="16" t="s">
        <v>2107</v>
      </c>
      <c r="B497" s="15" cm="1">
        <f t="array" ref="B497">IF(A497&lt;&gt;"", INDEX(Crowdfunding!G:G, SMALL(IF(Crowdfunding!F:F="successful", ROW(Crowdfunding!F:F)-MIN(ROW(Crowdfunding!F:F))+1), ROW(496:496))), "")</f>
        <v>2320</v>
      </c>
      <c r="C497" s="17" t="str" cm="1">
        <f t="array" ref="C497">IFERROR(INDEX(Crowdfunding!F:F, SMALL(IF(Crowdfunding!F:F="failed", ROW(Crowdfunding!F:F)-MIN(ROW(Crowdfunding!F:F))+1), ROW(496:496))), "")</f>
        <v/>
      </c>
      <c r="D497" s="15"/>
    </row>
    <row r="498" spans="1:4" ht="21" x14ac:dyDescent="0.25">
      <c r="A498" s="16" t="s">
        <v>2107</v>
      </c>
      <c r="B498" s="15" cm="1">
        <f t="array" ref="B498">IF(A498&lt;&gt;"", INDEX(Crowdfunding!G:G, SMALL(IF(Crowdfunding!F:F="successful", ROW(Crowdfunding!F:F)-MIN(ROW(Crowdfunding!F:F))+1), ROW(497:497))), "")</f>
        <v>81</v>
      </c>
      <c r="C498" s="17" t="str" cm="1">
        <f t="array" ref="C498">IFERROR(INDEX(Crowdfunding!F:F, SMALL(IF(Crowdfunding!F:F="failed", ROW(Crowdfunding!F:F)-MIN(ROW(Crowdfunding!F:F))+1), ROW(497:497))), "")</f>
        <v/>
      </c>
      <c r="D498" s="15"/>
    </row>
    <row r="499" spans="1:4" ht="21" x14ac:dyDescent="0.25">
      <c r="A499" s="16" t="s">
        <v>2107</v>
      </c>
      <c r="B499" s="15" cm="1">
        <f t="array" ref="B499">IF(A499&lt;&gt;"", INDEX(Crowdfunding!G:G, SMALL(IF(Crowdfunding!F:F="successful", ROW(Crowdfunding!F:F)-MIN(ROW(Crowdfunding!F:F))+1), ROW(498:498))), "")</f>
        <v>1887</v>
      </c>
      <c r="C499" s="17" t="str" cm="1">
        <f t="array" ref="C499">IFERROR(INDEX(Crowdfunding!F:F, SMALL(IF(Crowdfunding!F:F="failed", ROW(Crowdfunding!F:F)-MIN(ROW(Crowdfunding!F:F))+1), ROW(498:498))), "")</f>
        <v/>
      </c>
      <c r="D499" s="15"/>
    </row>
    <row r="500" spans="1:4" ht="21" x14ac:dyDescent="0.25">
      <c r="A500" s="16" t="s">
        <v>2107</v>
      </c>
      <c r="B500" s="15" cm="1">
        <f t="array" ref="B500">IF(A500&lt;&gt;"", INDEX(Crowdfunding!G:G, SMALL(IF(Crowdfunding!F:F="successful", ROW(Crowdfunding!F:F)-MIN(ROW(Crowdfunding!F:F))+1), ROW(499:499))), "")</f>
        <v>4358</v>
      </c>
      <c r="C500" s="17" t="str" cm="1">
        <f t="array" ref="C500">IFERROR(INDEX(Crowdfunding!F:F, SMALL(IF(Crowdfunding!F:F="failed", ROW(Crowdfunding!F:F)-MIN(ROW(Crowdfunding!F:F))+1), ROW(499:499))), "")</f>
        <v/>
      </c>
      <c r="D500" s="15"/>
    </row>
    <row r="501" spans="1:4" ht="21" x14ac:dyDescent="0.25">
      <c r="A501" s="16" t="s">
        <v>2107</v>
      </c>
      <c r="B501" s="15" cm="1">
        <f t="array" ref="B501">IF(A501&lt;&gt;"", INDEX(Crowdfunding!G:G, SMALL(IF(Crowdfunding!F:F="successful", ROW(Crowdfunding!F:F)-MIN(ROW(Crowdfunding!F:F))+1), ROW(500:500))), "")</f>
        <v>53</v>
      </c>
      <c r="C501" s="17" t="str" cm="1">
        <f t="array" ref="C501">IFERROR(INDEX(Crowdfunding!F:F, SMALL(IF(Crowdfunding!F:F="failed", ROW(Crowdfunding!F:F)-MIN(ROW(Crowdfunding!F:F))+1), ROW(500:500))), "")</f>
        <v/>
      </c>
      <c r="D501" s="15"/>
    </row>
    <row r="502" spans="1:4" ht="21" x14ac:dyDescent="0.25">
      <c r="A502" s="16" t="s">
        <v>2107</v>
      </c>
      <c r="B502" s="15" cm="1">
        <f t="array" ref="B502">IF(A502&lt;&gt;"", INDEX(Crowdfunding!G:G, SMALL(IF(Crowdfunding!F:F="successful", ROW(Crowdfunding!F:F)-MIN(ROW(Crowdfunding!F:F))+1), ROW(501:501))), "")</f>
        <v>2414</v>
      </c>
      <c r="C502" s="17" t="str" cm="1">
        <f t="array" ref="C502">IFERROR(INDEX(Crowdfunding!F:F, SMALL(IF(Crowdfunding!F:F="failed", ROW(Crowdfunding!F:F)-MIN(ROW(Crowdfunding!F:F))+1), ROW(501:501))), "")</f>
        <v/>
      </c>
      <c r="D502" s="15"/>
    </row>
    <row r="503" spans="1:4" ht="21" x14ac:dyDescent="0.25">
      <c r="A503" s="16" t="s">
        <v>2107</v>
      </c>
      <c r="B503" s="15" cm="1">
        <f t="array" ref="B503">IF(A503&lt;&gt;"", INDEX(Crowdfunding!G:G, SMALL(IF(Crowdfunding!F:F="successful", ROW(Crowdfunding!F:F)-MIN(ROW(Crowdfunding!F:F))+1), ROW(502:502))), "")</f>
        <v>80</v>
      </c>
      <c r="C503" s="17" t="str" cm="1">
        <f t="array" ref="C503">IFERROR(INDEX(Crowdfunding!F:F, SMALL(IF(Crowdfunding!F:F="failed", ROW(Crowdfunding!F:F)-MIN(ROW(Crowdfunding!F:F))+1), ROW(502:502))), "")</f>
        <v/>
      </c>
      <c r="D503" s="15"/>
    </row>
    <row r="504" spans="1:4" ht="21" x14ac:dyDescent="0.25">
      <c r="A504" s="16" t="s">
        <v>2107</v>
      </c>
      <c r="B504" s="15" cm="1">
        <f t="array" ref="B504">IF(A504&lt;&gt;"", INDEX(Crowdfunding!G:G, SMALL(IF(Crowdfunding!F:F="successful", ROW(Crowdfunding!F:F)-MIN(ROW(Crowdfunding!F:F))+1), ROW(503:503))), "")</f>
        <v>193</v>
      </c>
      <c r="C504" s="17" t="str" cm="1">
        <f t="array" ref="C504">IFERROR(INDEX(Crowdfunding!F:F, SMALL(IF(Crowdfunding!F:F="failed", ROW(Crowdfunding!F:F)-MIN(ROW(Crowdfunding!F:F))+1), ROW(503:503))), "")</f>
        <v/>
      </c>
      <c r="D504" s="15"/>
    </row>
    <row r="505" spans="1:4" ht="21" x14ac:dyDescent="0.25">
      <c r="A505" s="16" t="s">
        <v>2107</v>
      </c>
      <c r="B505" s="15" cm="1">
        <f t="array" ref="B505">IF(A505&lt;&gt;"", INDEX(Crowdfunding!G:G, SMALL(IF(Crowdfunding!F:F="successful", ROW(Crowdfunding!F:F)-MIN(ROW(Crowdfunding!F:F))+1), ROW(504:504))), "")</f>
        <v>52</v>
      </c>
      <c r="C505" s="17" t="str" cm="1">
        <f t="array" ref="C505">IFERROR(INDEX(Crowdfunding!F:F, SMALL(IF(Crowdfunding!F:F="failed", ROW(Crowdfunding!F:F)-MIN(ROW(Crowdfunding!F:F))+1), ROW(504:504))), "")</f>
        <v/>
      </c>
      <c r="D505" s="15"/>
    </row>
    <row r="506" spans="1:4" ht="21" x14ac:dyDescent="0.25">
      <c r="A506" s="16" t="s">
        <v>2107</v>
      </c>
      <c r="B506" s="15" cm="1">
        <f t="array" ref="B506">IF(A506&lt;&gt;"", INDEX(Crowdfunding!G:G, SMALL(IF(Crowdfunding!F:F="successful", ROW(Crowdfunding!F:F)-MIN(ROW(Crowdfunding!F:F))+1), ROW(505:505))), "")</f>
        <v>290</v>
      </c>
      <c r="C506" s="17" t="str" cm="1">
        <f t="array" ref="C506">IFERROR(INDEX(Crowdfunding!F:F, SMALL(IF(Crowdfunding!F:F="failed", ROW(Crowdfunding!F:F)-MIN(ROW(Crowdfunding!F:F))+1), ROW(505:505))), "")</f>
        <v/>
      </c>
      <c r="D506" s="15"/>
    </row>
    <row r="507" spans="1:4" ht="21" x14ac:dyDescent="0.25">
      <c r="A507" s="16" t="s">
        <v>2107</v>
      </c>
      <c r="B507" s="15" cm="1">
        <f t="array" ref="B507">IF(A507&lt;&gt;"", INDEX(Crowdfunding!G:G, SMALL(IF(Crowdfunding!F:F="successful", ROW(Crowdfunding!F:F)-MIN(ROW(Crowdfunding!F:F))+1), ROW(506:506))), "")</f>
        <v>122</v>
      </c>
      <c r="C507" s="17" t="str" cm="1">
        <f t="array" ref="C507">IFERROR(INDEX(Crowdfunding!F:F, SMALL(IF(Crowdfunding!F:F="failed", ROW(Crowdfunding!F:F)-MIN(ROW(Crowdfunding!F:F))+1), ROW(506:506))), "")</f>
        <v/>
      </c>
      <c r="D507" s="15"/>
    </row>
    <row r="508" spans="1:4" ht="21" x14ac:dyDescent="0.25">
      <c r="A508" s="16" t="s">
        <v>2107</v>
      </c>
      <c r="B508" s="15" cm="1">
        <f t="array" ref="B508">IF(A508&lt;&gt;"", INDEX(Crowdfunding!G:G, SMALL(IF(Crowdfunding!F:F="successful", ROW(Crowdfunding!F:F)-MIN(ROW(Crowdfunding!F:F))+1), ROW(507:507))), "")</f>
        <v>1470</v>
      </c>
      <c r="C508" s="17" t="str" cm="1">
        <f t="array" ref="C508">IFERROR(INDEX(Crowdfunding!F:F, SMALL(IF(Crowdfunding!F:F="failed", ROW(Crowdfunding!F:F)-MIN(ROW(Crowdfunding!F:F))+1), ROW(507:507))), "")</f>
        <v/>
      </c>
      <c r="D508" s="15"/>
    </row>
    <row r="509" spans="1:4" ht="21" x14ac:dyDescent="0.25">
      <c r="A509" s="16" t="s">
        <v>2107</v>
      </c>
      <c r="B509" s="15" cm="1">
        <f t="array" ref="B509">IF(A509&lt;&gt;"", INDEX(Crowdfunding!G:G, SMALL(IF(Crowdfunding!F:F="successful", ROW(Crowdfunding!F:F)-MIN(ROW(Crowdfunding!F:F))+1), ROW(508:508))), "")</f>
        <v>165</v>
      </c>
      <c r="C509" s="17" t="str" cm="1">
        <f t="array" ref="C509">IFERROR(INDEX(Crowdfunding!F:F, SMALL(IF(Crowdfunding!F:F="failed", ROW(Crowdfunding!F:F)-MIN(ROW(Crowdfunding!F:F))+1), ROW(508:508))), "")</f>
        <v/>
      </c>
      <c r="D509" s="15"/>
    </row>
    <row r="510" spans="1:4" ht="21" x14ac:dyDescent="0.25">
      <c r="A510" s="16" t="s">
        <v>2107</v>
      </c>
      <c r="B510" s="15" cm="1">
        <f t="array" ref="B510">IF(A510&lt;&gt;"", INDEX(Crowdfunding!G:G, SMALL(IF(Crowdfunding!F:F="successful", ROW(Crowdfunding!F:F)-MIN(ROW(Crowdfunding!F:F))+1), ROW(509:509))), "")</f>
        <v>182</v>
      </c>
      <c r="C510" s="17" t="str" cm="1">
        <f t="array" ref="C510">IFERROR(INDEX(Crowdfunding!F:F, SMALL(IF(Crowdfunding!F:F="failed", ROW(Crowdfunding!F:F)-MIN(ROW(Crowdfunding!F:F))+1), ROW(509:509))), "")</f>
        <v/>
      </c>
      <c r="D510" s="15"/>
    </row>
    <row r="511" spans="1:4" ht="21" x14ac:dyDescent="0.25">
      <c r="A511" s="16" t="s">
        <v>2107</v>
      </c>
      <c r="B511" s="15" cm="1">
        <f t="array" ref="B511">IF(A511&lt;&gt;"", INDEX(Crowdfunding!G:G, SMALL(IF(Crowdfunding!F:F="successful", ROW(Crowdfunding!F:F)-MIN(ROW(Crowdfunding!F:F))+1), ROW(510:510))), "")</f>
        <v>199</v>
      </c>
      <c r="C511" s="17" t="str" cm="1">
        <f t="array" ref="C511">IFERROR(INDEX(Crowdfunding!F:F, SMALL(IF(Crowdfunding!F:F="failed", ROW(Crowdfunding!F:F)-MIN(ROW(Crowdfunding!F:F))+1), ROW(510:510))), "")</f>
        <v/>
      </c>
      <c r="D511" s="15"/>
    </row>
    <row r="512" spans="1:4" ht="21" x14ac:dyDescent="0.25">
      <c r="A512" s="16" t="s">
        <v>2107</v>
      </c>
      <c r="B512" s="15" cm="1">
        <f t="array" ref="B512">IF(A512&lt;&gt;"", INDEX(Crowdfunding!G:G, SMALL(IF(Crowdfunding!F:F="successful", ROW(Crowdfunding!F:F)-MIN(ROW(Crowdfunding!F:F))+1), ROW(511:511))), "")</f>
        <v>56</v>
      </c>
      <c r="C512" s="17" t="str" cm="1">
        <f t="array" ref="C512">IFERROR(INDEX(Crowdfunding!F:F, SMALL(IF(Crowdfunding!F:F="failed", ROW(Crowdfunding!F:F)-MIN(ROW(Crowdfunding!F:F))+1), ROW(511:511))), "")</f>
        <v/>
      </c>
      <c r="D512" s="15"/>
    </row>
    <row r="513" spans="1:4" ht="21" x14ac:dyDescent="0.25">
      <c r="A513" s="16" t="s">
        <v>2107</v>
      </c>
      <c r="B513" s="15" cm="1">
        <f t="array" ref="B513">IF(A513&lt;&gt;"", INDEX(Crowdfunding!G:G, SMALL(IF(Crowdfunding!F:F="successful", ROW(Crowdfunding!F:F)-MIN(ROW(Crowdfunding!F:F))+1), ROW(512:512))), "")</f>
        <v>1460</v>
      </c>
      <c r="C513" s="17" t="str" cm="1">
        <f t="array" ref="C513">IFERROR(INDEX(Crowdfunding!F:F, SMALL(IF(Crowdfunding!F:F="failed", ROW(Crowdfunding!F:F)-MIN(ROW(Crowdfunding!F:F))+1), ROW(512:512))), "")</f>
        <v/>
      </c>
      <c r="D513" s="15"/>
    </row>
    <row r="514" spans="1:4" ht="21" x14ac:dyDescent="0.25">
      <c r="A514" s="16" t="s">
        <v>2107</v>
      </c>
      <c r="B514" s="15" cm="1">
        <f t="array" ref="B514">IF(A514&lt;&gt;"", INDEX(Crowdfunding!G:G, SMALL(IF(Crowdfunding!F:F="successful", ROW(Crowdfunding!F:F)-MIN(ROW(Crowdfunding!F:F))+1), ROW(513:513))), "")</f>
        <v>123</v>
      </c>
      <c r="C514" s="17" t="str" cm="1">
        <f t="array" ref="C514">IFERROR(INDEX(Crowdfunding!F:F, SMALL(IF(Crowdfunding!F:F="failed", ROW(Crowdfunding!F:F)-MIN(ROW(Crowdfunding!F:F))+1), ROW(513:513))), "")</f>
        <v/>
      </c>
      <c r="D514" s="15"/>
    </row>
    <row r="515" spans="1:4" ht="21" x14ac:dyDescent="0.25">
      <c r="A515" s="16" t="s">
        <v>2107</v>
      </c>
      <c r="B515" s="15" cm="1">
        <f t="array" ref="B515">IF(A515&lt;&gt;"", INDEX(Crowdfunding!G:G, SMALL(IF(Crowdfunding!F:F="successful", ROW(Crowdfunding!F:F)-MIN(ROW(Crowdfunding!F:F))+1), ROW(514:514))), "")</f>
        <v>159</v>
      </c>
      <c r="C515" s="17" t="str" cm="1">
        <f t="array" ref="C515">IFERROR(INDEX(Crowdfunding!F:F, SMALL(IF(Crowdfunding!F:F="failed", ROW(Crowdfunding!F:F)-MIN(ROW(Crowdfunding!F:F))+1), ROW(514:514))), "")</f>
        <v/>
      </c>
      <c r="D515" s="15"/>
    </row>
    <row r="516" spans="1:4" ht="21" x14ac:dyDescent="0.25">
      <c r="A516" s="16" t="s">
        <v>2107</v>
      </c>
      <c r="B516" s="15" cm="1">
        <f t="array" ref="B516">IF(A516&lt;&gt;"", INDEX(Crowdfunding!G:G, SMALL(IF(Crowdfunding!F:F="successful", ROW(Crowdfunding!F:F)-MIN(ROW(Crowdfunding!F:F))+1), ROW(515:515))), "")</f>
        <v>110</v>
      </c>
      <c r="C516" s="17" t="str" cm="1">
        <f t="array" ref="C516">IFERROR(INDEX(Crowdfunding!F:F, SMALL(IF(Crowdfunding!F:F="failed", ROW(Crowdfunding!F:F)-MIN(ROW(Crowdfunding!F:F))+1), ROW(515:515))), "")</f>
        <v/>
      </c>
      <c r="D516" s="15"/>
    </row>
    <row r="517" spans="1:4" ht="21" x14ac:dyDescent="0.25">
      <c r="A517" s="16" t="s">
        <v>2107</v>
      </c>
      <c r="B517" s="15" cm="1">
        <f t="array" ref="B517">IF(A517&lt;&gt;"", INDEX(Crowdfunding!G:G, SMALL(IF(Crowdfunding!F:F="successful", ROW(Crowdfunding!F:F)-MIN(ROW(Crowdfunding!F:F))+1), ROW(516:516))), "")</f>
        <v>236</v>
      </c>
      <c r="C517" s="17" t="str" cm="1">
        <f t="array" ref="C517">IFERROR(INDEX(Crowdfunding!F:F, SMALL(IF(Crowdfunding!F:F="failed", ROW(Crowdfunding!F:F)-MIN(ROW(Crowdfunding!F:F))+1), ROW(516:516))), "")</f>
        <v/>
      </c>
      <c r="D517" s="15"/>
    </row>
    <row r="518" spans="1:4" ht="21" x14ac:dyDescent="0.25">
      <c r="A518" s="16" t="s">
        <v>2107</v>
      </c>
      <c r="B518" s="15" cm="1">
        <f t="array" ref="B518">IF(A518&lt;&gt;"", INDEX(Crowdfunding!G:G, SMALL(IF(Crowdfunding!F:F="successful", ROW(Crowdfunding!F:F)-MIN(ROW(Crowdfunding!F:F))+1), ROW(517:517))), "")</f>
        <v>191</v>
      </c>
      <c r="C518" s="17" t="str" cm="1">
        <f t="array" ref="C518">IFERROR(INDEX(Crowdfunding!F:F, SMALL(IF(Crowdfunding!F:F="failed", ROW(Crowdfunding!F:F)-MIN(ROW(Crowdfunding!F:F))+1), ROW(517:517))), "")</f>
        <v/>
      </c>
      <c r="D518" s="15"/>
    </row>
    <row r="519" spans="1:4" ht="21" x14ac:dyDescent="0.25">
      <c r="A519" s="16" t="s">
        <v>2107</v>
      </c>
      <c r="B519" s="15" cm="1">
        <f t="array" ref="B519">IF(A519&lt;&gt;"", INDEX(Crowdfunding!G:G, SMALL(IF(Crowdfunding!F:F="successful", ROW(Crowdfunding!F:F)-MIN(ROW(Crowdfunding!F:F))+1), ROW(518:518))), "")</f>
        <v>3934</v>
      </c>
      <c r="C519" s="17" t="str" cm="1">
        <f t="array" ref="C519">IFERROR(INDEX(Crowdfunding!F:F, SMALL(IF(Crowdfunding!F:F="failed", ROW(Crowdfunding!F:F)-MIN(ROW(Crowdfunding!F:F))+1), ROW(518:518))), "")</f>
        <v/>
      </c>
      <c r="D519" s="15"/>
    </row>
    <row r="520" spans="1:4" ht="21" x14ac:dyDescent="0.25">
      <c r="A520" s="16" t="s">
        <v>2107</v>
      </c>
      <c r="B520" s="15" cm="1">
        <f t="array" ref="B520">IF(A520&lt;&gt;"", INDEX(Crowdfunding!G:G, SMALL(IF(Crowdfunding!F:F="successful", ROW(Crowdfunding!F:F)-MIN(ROW(Crowdfunding!F:F))+1), ROW(519:519))), "")</f>
        <v>80</v>
      </c>
      <c r="C520" s="17" t="str" cm="1">
        <f t="array" ref="C520">IFERROR(INDEX(Crowdfunding!F:F, SMALL(IF(Crowdfunding!F:F="failed", ROW(Crowdfunding!F:F)-MIN(ROW(Crowdfunding!F:F))+1), ROW(519:519))), "")</f>
        <v/>
      </c>
      <c r="D520" s="15"/>
    </row>
    <row r="521" spans="1:4" ht="21" x14ac:dyDescent="0.25">
      <c r="A521" s="16" t="s">
        <v>2107</v>
      </c>
      <c r="B521" s="15" cm="1">
        <f t="array" ref="B521">IF(A521&lt;&gt;"", INDEX(Crowdfunding!G:G, SMALL(IF(Crowdfunding!F:F="successful", ROW(Crowdfunding!F:F)-MIN(ROW(Crowdfunding!F:F))+1), ROW(520:520))), "")</f>
        <v>462</v>
      </c>
      <c r="C521" s="17" t="str" cm="1">
        <f t="array" ref="C521">IFERROR(INDEX(Crowdfunding!F:F, SMALL(IF(Crowdfunding!F:F="failed", ROW(Crowdfunding!F:F)-MIN(ROW(Crowdfunding!F:F))+1), ROW(520:520))), "")</f>
        <v/>
      </c>
      <c r="D521" s="15"/>
    </row>
    <row r="522" spans="1:4" ht="21" x14ac:dyDescent="0.25">
      <c r="A522" s="16" t="s">
        <v>2107</v>
      </c>
      <c r="B522" s="15" cm="1">
        <f t="array" ref="B522">IF(A522&lt;&gt;"", INDEX(Crowdfunding!G:G, SMALL(IF(Crowdfunding!F:F="successful", ROW(Crowdfunding!F:F)-MIN(ROW(Crowdfunding!F:F))+1), ROW(521:521))), "")</f>
        <v>179</v>
      </c>
      <c r="C522" s="17" t="str" cm="1">
        <f t="array" ref="C522">IFERROR(INDEX(Crowdfunding!F:F, SMALL(IF(Crowdfunding!F:F="failed", ROW(Crowdfunding!F:F)-MIN(ROW(Crowdfunding!F:F))+1), ROW(521:521))), "")</f>
        <v/>
      </c>
      <c r="D522" s="15"/>
    </row>
    <row r="523" spans="1:4" ht="21" x14ac:dyDescent="0.25">
      <c r="A523" s="16" t="s">
        <v>2107</v>
      </c>
      <c r="B523" s="15" cm="1">
        <f t="array" ref="B523">IF(A523&lt;&gt;"", INDEX(Crowdfunding!G:G, SMALL(IF(Crowdfunding!F:F="successful", ROW(Crowdfunding!F:F)-MIN(ROW(Crowdfunding!F:F))+1), ROW(522:522))), "")</f>
        <v>1866</v>
      </c>
      <c r="C523" s="17" t="str" cm="1">
        <f t="array" ref="C523">IFERROR(INDEX(Crowdfunding!F:F, SMALL(IF(Crowdfunding!F:F="failed", ROW(Crowdfunding!F:F)-MIN(ROW(Crowdfunding!F:F))+1), ROW(522:522))), "")</f>
        <v/>
      </c>
      <c r="D523" s="15"/>
    </row>
    <row r="524" spans="1:4" ht="21" x14ac:dyDescent="0.25">
      <c r="A524" s="16" t="s">
        <v>2107</v>
      </c>
      <c r="B524" s="15" cm="1">
        <f t="array" ref="B524">IF(A524&lt;&gt;"", INDEX(Crowdfunding!G:G, SMALL(IF(Crowdfunding!F:F="successful", ROW(Crowdfunding!F:F)-MIN(ROW(Crowdfunding!F:F))+1), ROW(523:523))), "")</f>
        <v>156</v>
      </c>
      <c r="C524" s="17" t="str" cm="1">
        <f t="array" ref="C524">IFERROR(INDEX(Crowdfunding!F:F, SMALL(IF(Crowdfunding!F:F="failed", ROW(Crowdfunding!F:F)-MIN(ROW(Crowdfunding!F:F))+1), ROW(523:523))), "")</f>
        <v/>
      </c>
      <c r="D524" s="15"/>
    </row>
    <row r="525" spans="1:4" ht="21" x14ac:dyDescent="0.25">
      <c r="A525" s="16" t="s">
        <v>2107</v>
      </c>
      <c r="B525" s="15" cm="1">
        <f t="array" ref="B525">IF(A525&lt;&gt;"", INDEX(Crowdfunding!G:G, SMALL(IF(Crowdfunding!F:F="successful", ROW(Crowdfunding!F:F)-MIN(ROW(Crowdfunding!F:F))+1), ROW(524:524))), "")</f>
        <v>255</v>
      </c>
      <c r="C525" s="17" t="str" cm="1">
        <f t="array" ref="C525">IFERROR(INDEX(Crowdfunding!F:F, SMALL(IF(Crowdfunding!F:F="failed", ROW(Crowdfunding!F:F)-MIN(ROW(Crowdfunding!F:F))+1), ROW(524:524))), "")</f>
        <v/>
      </c>
      <c r="D525" s="15"/>
    </row>
    <row r="526" spans="1:4" ht="21" x14ac:dyDescent="0.25">
      <c r="A526" s="16" t="s">
        <v>2107</v>
      </c>
      <c r="B526" s="15" cm="1">
        <f t="array" ref="B526">IF(A526&lt;&gt;"", INDEX(Crowdfunding!G:G, SMALL(IF(Crowdfunding!F:F="successful", ROW(Crowdfunding!F:F)-MIN(ROW(Crowdfunding!F:F))+1), ROW(525:525))), "")</f>
        <v>2261</v>
      </c>
      <c r="C526" s="17" t="str" cm="1">
        <f t="array" ref="C526">IFERROR(INDEX(Crowdfunding!F:F, SMALL(IF(Crowdfunding!F:F="failed", ROW(Crowdfunding!F:F)-MIN(ROW(Crowdfunding!F:F))+1), ROW(525:525))), "")</f>
        <v/>
      </c>
      <c r="D526" s="15"/>
    </row>
    <row r="527" spans="1:4" ht="21" x14ac:dyDescent="0.25">
      <c r="A527" s="16" t="s">
        <v>2107</v>
      </c>
      <c r="B527" s="15" cm="1">
        <f t="array" ref="B527">IF(A527&lt;&gt;"", INDEX(Crowdfunding!G:G, SMALL(IF(Crowdfunding!F:F="successful", ROW(Crowdfunding!F:F)-MIN(ROW(Crowdfunding!F:F))+1), ROW(526:526))), "")</f>
        <v>40</v>
      </c>
      <c r="C527" s="17" t="str" cm="1">
        <f t="array" ref="C527">IFERROR(INDEX(Crowdfunding!F:F, SMALL(IF(Crowdfunding!F:F="failed", ROW(Crowdfunding!F:F)-MIN(ROW(Crowdfunding!F:F))+1), ROW(526:526))), "")</f>
        <v/>
      </c>
      <c r="D527" s="15"/>
    </row>
    <row r="528" spans="1:4" ht="21" x14ac:dyDescent="0.25">
      <c r="A528" s="16" t="s">
        <v>2107</v>
      </c>
      <c r="B528" s="15" cm="1">
        <f t="array" ref="B528">IF(A528&lt;&gt;"", INDEX(Crowdfunding!G:G, SMALL(IF(Crowdfunding!F:F="successful", ROW(Crowdfunding!F:F)-MIN(ROW(Crowdfunding!F:F))+1), ROW(527:527))), "")</f>
        <v>2289</v>
      </c>
      <c r="C528" s="17" t="str" cm="1">
        <f t="array" ref="C528">IFERROR(INDEX(Crowdfunding!F:F, SMALL(IF(Crowdfunding!F:F="failed", ROW(Crowdfunding!F:F)-MIN(ROW(Crowdfunding!F:F))+1), ROW(527:527))), "")</f>
        <v/>
      </c>
      <c r="D528" s="15"/>
    </row>
    <row r="529" spans="1:4" ht="21" x14ac:dyDescent="0.25">
      <c r="A529" s="16" t="s">
        <v>2107</v>
      </c>
      <c r="B529" s="15" cm="1">
        <f t="array" ref="B529">IF(A529&lt;&gt;"", INDEX(Crowdfunding!G:G, SMALL(IF(Crowdfunding!F:F="successful", ROW(Crowdfunding!F:F)-MIN(ROW(Crowdfunding!F:F))+1), ROW(528:528))), "")</f>
        <v>65</v>
      </c>
      <c r="C529" s="17" t="str" cm="1">
        <f t="array" ref="C529">IFERROR(INDEX(Crowdfunding!F:F, SMALL(IF(Crowdfunding!F:F="failed", ROW(Crowdfunding!F:F)-MIN(ROW(Crowdfunding!F:F))+1), ROW(528:528))), "")</f>
        <v/>
      </c>
      <c r="D529" s="15"/>
    </row>
    <row r="530" spans="1:4" ht="21" x14ac:dyDescent="0.25">
      <c r="A530" s="16" t="s">
        <v>2107</v>
      </c>
      <c r="B530" s="15" cm="1">
        <f t="array" ref="B530">IF(A530&lt;&gt;"", INDEX(Crowdfunding!G:G, SMALL(IF(Crowdfunding!F:F="successful", ROW(Crowdfunding!F:F)-MIN(ROW(Crowdfunding!F:F))+1), ROW(529:529))), "")</f>
        <v>3777</v>
      </c>
      <c r="C530" s="17" t="str" cm="1">
        <f t="array" ref="C530">IFERROR(INDEX(Crowdfunding!F:F, SMALL(IF(Crowdfunding!F:F="failed", ROW(Crowdfunding!F:F)-MIN(ROW(Crowdfunding!F:F))+1), ROW(529:529))), "")</f>
        <v/>
      </c>
      <c r="D530" s="15"/>
    </row>
    <row r="531" spans="1:4" ht="21" x14ac:dyDescent="0.25">
      <c r="A531" s="16" t="s">
        <v>2107</v>
      </c>
      <c r="B531" s="15" cm="1">
        <f t="array" ref="B531">IF(A531&lt;&gt;"", INDEX(Crowdfunding!G:G, SMALL(IF(Crowdfunding!F:F="successful", ROW(Crowdfunding!F:F)-MIN(ROW(Crowdfunding!F:F))+1), ROW(530:530))), "")</f>
        <v>184</v>
      </c>
      <c r="C531" s="17" t="str" cm="1">
        <f t="array" ref="C531">IFERROR(INDEX(Crowdfunding!F:F, SMALL(IF(Crowdfunding!F:F="failed", ROW(Crowdfunding!F:F)-MIN(ROW(Crowdfunding!F:F))+1), ROW(530:530))), "")</f>
        <v/>
      </c>
      <c r="D531" s="15"/>
    </row>
    <row r="532" spans="1:4" ht="21" x14ac:dyDescent="0.25">
      <c r="A532" s="16" t="s">
        <v>2107</v>
      </c>
      <c r="B532" s="15" cm="1">
        <f t="array" ref="B532">IF(A532&lt;&gt;"", INDEX(Crowdfunding!G:G, SMALL(IF(Crowdfunding!F:F="successful", ROW(Crowdfunding!F:F)-MIN(ROW(Crowdfunding!F:F))+1), ROW(531:531))), "")</f>
        <v>85</v>
      </c>
      <c r="C532" s="17" t="str" cm="1">
        <f t="array" ref="C532">IFERROR(INDEX(Crowdfunding!F:F, SMALL(IF(Crowdfunding!F:F="failed", ROW(Crowdfunding!F:F)-MIN(ROW(Crowdfunding!F:F))+1), ROW(531:531))), "")</f>
        <v/>
      </c>
      <c r="D532" s="15"/>
    </row>
    <row r="533" spans="1:4" ht="21" x14ac:dyDescent="0.25">
      <c r="A533" s="16" t="s">
        <v>2107</v>
      </c>
      <c r="B533" s="15" cm="1">
        <f t="array" ref="B533">IF(A533&lt;&gt;"", INDEX(Crowdfunding!G:G, SMALL(IF(Crowdfunding!F:F="successful", ROW(Crowdfunding!F:F)-MIN(ROW(Crowdfunding!F:F))+1), ROW(532:532))), "")</f>
        <v>144</v>
      </c>
      <c r="C533" s="17" t="str" cm="1">
        <f t="array" ref="C533">IFERROR(INDEX(Crowdfunding!F:F, SMALL(IF(Crowdfunding!F:F="failed", ROW(Crowdfunding!F:F)-MIN(ROW(Crowdfunding!F:F))+1), ROW(532:532))), "")</f>
        <v/>
      </c>
      <c r="D533" s="15"/>
    </row>
    <row r="534" spans="1:4" ht="21" x14ac:dyDescent="0.25">
      <c r="A534" s="16" t="s">
        <v>2107</v>
      </c>
      <c r="B534" s="15" cm="1">
        <f t="array" ref="B534">IF(A534&lt;&gt;"", INDEX(Crowdfunding!G:G, SMALL(IF(Crowdfunding!F:F="successful", ROW(Crowdfunding!F:F)-MIN(ROW(Crowdfunding!F:F))+1), ROW(533:533))), "")</f>
        <v>1902</v>
      </c>
      <c r="C534" s="17" t="str" cm="1">
        <f t="array" ref="C534">IFERROR(INDEX(Crowdfunding!F:F, SMALL(IF(Crowdfunding!F:F="failed", ROW(Crowdfunding!F:F)-MIN(ROW(Crowdfunding!F:F))+1), ROW(533:533))), "")</f>
        <v/>
      </c>
      <c r="D534" s="15"/>
    </row>
    <row r="535" spans="1:4" ht="21" x14ac:dyDescent="0.25">
      <c r="A535" s="16" t="s">
        <v>2107</v>
      </c>
      <c r="B535" s="15" cm="1">
        <f t="array" ref="B535">IF(A535&lt;&gt;"", INDEX(Crowdfunding!G:G, SMALL(IF(Crowdfunding!F:F="successful", ROW(Crowdfunding!F:F)-MIN(ROW(Crowdfunding!F:F))+1), ROW(534:534))), "")</f>
        <v>105</v>
      </c>
      <c r="C535" s="17" t="str" cm="1">
        <f t="array" ref="C535">IFERROR(INDEX(Crowdfunding!F:F, SMALL(IF(Crowdfunding!F:F="failed", ROW(Crowdfunding!F:F)-MIN(ROW(Crowdfunding!F:F))+1), ROW(534:534))), "")</f>
        <v/>
      </c>
      <c r="D535" s="15"/>
    </row>
    <row r="536" spans="1:4" ht="21" x14ac:dyDescent="0.25">
      <c r="A536" s="16" t="s">
        <v>2107</v>
      </c>
      <c r="B536" s="15" cm="1">
        <f t="array" ref="B536">IF(A536&lt;&gt;"", INDEX(Crowdfunding!G:G, SMALL(IF(Crowdfunding!F:F="successful", ROW(Crowdfunding!F:F)-MIN(ROW(Crowdfunding!F:F))+1), ROW(535:535))), "")</f>
        <v>132</v>
      </c>
      <c r="C536" s="17" t="str" cm="1">
        <f t="array" ref="C536">IFERROR(INDEX(Crowdfunding!F:F, SMALL(IF(Crowdfunding!F:F="failed", ROW(Crowdfunding!F:F)-MIN(ROW(Crowdfunding!F:F))+1), ROW(535:535))), "")</f>
        <v/>
      </c>
      <c r="D536" s="15"/>
    </row>
    <row r="537" spans="1:4" ht="21" x14ac:dyDescent="0.25">
      <c r="A537" s="16" t="s">
        <v>2107</v>
      </c>
      <c r="B537" s="15" cm="1">
        <f t="array" ref="B537">IF(A537&lt;&gt;"", INDEX(Crowdfunding!G:G, SMALL(IF(Crowdfunding!F:F="successful", ROW(Crowdfunding!F:F)-MIN(ROW(Crowdfunding!F:F))+1), ROW(536:536))), "")</f>
        <v>96</v>
      </c>
      <c r="C537" s="17" t="str" cm="1">
        <f t="array" ref="C537">IFERROR(INDEX(Crowdfunding!F:F, SMALL(IF(Crowdfunding!F:F="failed", ROW(Crowdfunding!F:F)-MIN(ROW(Crowdfunding!F:F))+1), ROW(536:536))), "")</f>
        <v/>
      </c>
      <c r="D537" s="15"/>
    </row>
    <row r="538" spans="1:4" ht="21" x14ac:dyDescent="0.25">
      <c r="A538" s="16" t="s">
        <v>2107</v>
      </c>
      <c r="B538" s="15" cm="1">
        <f t="array" ref="B538">IF(A538&lt;&gt;"", INDEX(Crowdfunding!G:G, SMALL(IF(Crowdfunding!F:F="successful", ROW(Crowdfunding!F:F)-MIN(ROW(Crowdfunding!F:F))+1), ROW(537:537))), "")</f>
        <v>114</v>
      </c>
      <c r="C538" s="17" t="str" cm="1">
        <f t="array" ref="C538">IFERROR(INDEX(Crowdfunding!F:F, SMALL(IF(Crowdfunding!F:F="failed", ROW(Crowdfunding!F:F)-MIN(ROW(Crowdfunding!F:F))+1), ROW(537:537))), "")</f>
        <v/>
      </c>
      <c r="D538" s="15"/>
    </row>
    <row r="539" spans="1:4" ht="21" x14ac:dyDescent="0.25">
      <c r="A539" s="16" t="s">
        <v>2107</v>
      </c>
      <c r="B539" s="15" cm="1">
        <f t="array" ref="B539">IF(A539&lt;&gt;"", INDEX(Crowdfunding!G:G, SMALL(IF(Crowdfunding!F:F="successful", ROW(Crowdfunding!F:F)-MIN(ROW(Crowdfunding!F:F))+1), ROW(538:538))), "")</f>
        <v>203</v>
      </c>
      <c r="C539" s="17" t="str" cm="1">
        <f t="array" ref="C539">IFERROR(INDEX(Crowdfunding!F:F, SMALL(IF(Crowdfunding!F:F="failed", ROW(Crowdfunding!F:F)-MIN(ROW(Crowdfunding!F:F))+1), ROW(538:538))), "")</f>
        <v/>
      </c>
      <c r="D539" s="15"/>
    </row>
    <row r="540" spans="1:4" ht="21" x14ac:dyDescent="0.25">
      <c r="A540" s="16" t="s">
        <v>2107</v>
      </c>
      <c r="B540" s="15" cm="1">
        <f t="array" ref="B540">IF(A540&lt;&gt;"", INDEX(Crowdfunding!G:G, SMALL(IF(Crowdfunding!F:F="successful", ROW(Crowdfunding!F:F)-MIN(ROW(Crowdfunding!F:F))+1), ROW(539:539))), "")</f>
        <v>1559</v>
      </c>
      <c r="C540" s="17" t="str" cm="1">
        <f t="array" ref="C540">IFERROR(INDEX(Crowdfunding!F:F, SMALL(IF(Crowdfunding!F:F="failed", ROW(Crowdfunding!F:F)-MIN(ROW(Crowdfunding!F:F))+1), ROW(539:539))), "")</f>
        <v/>
      </c>
      <c r="D540" s="15"/>
    </row>
    <row r="541" spans="1:4" ht="21" x14ac:dyDescent="0.25">
      <c r="A541" s="16" t="s">
        <v>2107</v>
      </c>
      <c r="B541" s="15" cm="1">
        <f t="array" ref="B541">IF(A541&lt;&gt;"", INDEX(Crowdfunding!G:G, SMALL(IF(Crowdfunding!F:F="successful", ROW(Crowdfunding!F:F)-MIN(ROW(Crowdfunding!F:F))+1), ROW(540:540))), "")</f>
        <v>1548</v>
      </c>
      <c r="C541" s="17" t="str" cm="1">
        <f t="array" ref="C541">IFERROR(INDEX(Crowdfunding!F:F, SMALL(IF(Crowdfunding!F:F="failed", ROW(Crowdfunding!F:F)-MIN(ROW(Crowdfunding!F:F))+1), ROW(540:540))), "")</f>
        <v/>
      </c>
      <c r="D541" s="15"/>
    </row>
    <row r="542" spans="1:4" ht="21" x14ac:dyDescent="0.25">
      <c r="A542" s="16" t="s">
        <v>2107</v>
      </c>
      <c r="B542" s="15" cm="1">
        <f t="array" ref="B542">IF(A542&lt;&gt;"", INDEX(Crowdfunding!G:G, SMALL(IF(Crowdfunding!F:F="successful", ROW(Crowdfunding!F:F)-MIN(ROW(Crowdfunding!F:F))+1), ROW(541:541))), "")</f>
        <v>80</v>
      </c>
      <c r="C542" s="17" t="str" cm="1">
        <f t="array" ref="C542">IFERROR(INDEX(Crowdfunding!F:F, SMALL(IF(Crowdfunding!F:F="failed", ROW(Crowdfunding!F:F)-MIN(ROW(Crowdfunding!F:F))+1), ROW(541:541))), "")</f>
        <v/>
      </c>
      <c r="D542" s="15"/>
    </row>
    <row r="543" spans="1:4" ht="21" x14ac:dyDescent="0.25">
      <c r="A543" s="16" t="s">
        <v>2107</v>
      </c>
      <c r="B543" s="15" cm="1">
        <f t="array" ref="B543">IF(A543&lt;&gt;"", INDEX(Crowdfunding!G:G, SMALL(IF(Crowdfunding!F:F="successful", ROW(Crowdfunding!F:F)-MIN(ROW(Crowdfunding!F:F))+1), ROW(542:542))), "")</f>
        <v>131</v>
      </c>
      <c r="C543" s="17" t="str" cm="1">
        <f t="array" ref="C543">IFERROR(INDEX(Crowdfunding!F:F, SMALL(IF(Crowdfunding!F:F="failed", ROW(Crowdfunding!F:F)-MIN(ROW(Crowdfunding!F:F))+1), ROW(542:542))), "")</f>
        <v/>
      </c>
      <c r="D543" s="15"/>
    </row>
    <row r="544" spans="1:4" ht="21" x14ac:dyDescent="0.25">
      <c r="A544" s="16" t="s">
        <v>2107</v>
      </c>
      <c r="B544" s="15" cm="1">
        <f t="array" ref="B544">IF(A544&lt;&gt;"", INDEX(Crowdfunding!G:G, SMALL(IF(Crowdfunding!F:F="successful", ROW(Crowdfunding!F:F)-MIN(ROW(Crowdfunding!F:F))+1), ROW(543:543))), "")</f>
        <v>112</v>
      </c>
      <c r="C544" s="17" t="str" cm="1">
        <f t="array" ref="C544">IFERROR(INDEX(Crowdfunding!F:F, SMALL(IF(Crowdfunding!F:F="failed", ROW(Crowdfunding!F:F)-MIN(ROW(Crowdfunding!F:F))+1), ROW(543:543))), "")</f>
        <v/>
      </c>
      <c r="D544" s="15"/>
    </row>
    <row r="545" spans="1:4" ht="21" x14ac:dyDescent="0.25">
      <c r="A545" s="16" t="s">
        <v>2107</v>
      </c>
      <c r="B545" s="15" cm="1">
        <f t="array" ref="B545">IF(A545&lt;&gt;"", INDEX(Crowdfunding!G:G, SMALL(IF(Crowdfunding!F:F="successful", ROW(Crowdfunding!F:F)-MIN(ROW(Crowdfunding!F:F))+1), ROW(544:544))), "")</f>
        <v>155</v>
      </c>
      <c r="C545" s="17" t="str" cm="1">
        <f t="array" ref="C545">IFERROR(INDEX(Crowdfunding!F:F, SMALL(IF(Crowdfunding!F:F="failed", ROW(Crowdfunding!F:F)-MIN(ROW(Crowdfunding!F:F))+1), ROW(544:544))), "")</f>
        <v/>
      </c>
      <c r="D545" s="15"/>
    </row>
    <row r="546" spans="1:4" ht="21" x14ac:dyDescent="0.25">
      <c r="A546" s="16" t="s">
        <v>2107</v>
      </c>
      <c r="B546" s="15" cm="1">
        <f t="array" ref="B546">IF(A546&lt;&gt;"", INDEX(Crowdfunding!G:G, SMALL(IF(Crowdfunding!F:F="successful", ROW(Crowdfunding!F:F)-MIN(ROW(Crowdfunding!F:F))+1), ROW(545:545))), "")</f>
        <v>266</v>
      </c>
      <c r="C546" s="17" t="str" cm="1">
        <f t="array" ref="C546">IFERROR(INDEX(Crowdfunding!F:F, SMALL(IF(Crowdfunding!F:F="failed", ROW(Crowdfunding!F:F)-MIN(ROW(Crowdfunding!F:F))+1), ROW(545:545))), "")</f>
        <v/>
      </c>
      <c r="D546" s="15"/>
    </row>
    <row r="547" spans="1:4" ht="21" x14ac:dyDescent="0.25">
      <c r="A547" s="16" t="s">
        <v>2107</v>
      </c>
      <c r="B547" s="15" cm="1">
        <f t="array" ref="B547">IF(A547&lt;&gt;"", INDEX(Crowdfunding!G:G, SMALL(IF(Crowdfunding!F:F="successful", ROW(Crowdfunding!F:F)-MIN(ROW(Crowdfunding!F:F))+1), ROW(546:546))), "")</f>
        <v>155</v>
      </c>
      <c r="C547" s="17" t="str" cm="1">
        <f t="array" ref="C547">IFERROR(INDEX(Crowdfunding!F:F, SMALL(IF(Crowdfunding!F:F="failed", ROW(Crowdfunding!F:F)-MIN(ROW(Crowdfunding!F:F))+1), ROW(546:546))), "")</f>
        <v/>
      </c>
      <c r="D547" s="15"/>
    </row>
    <row r="548" spans="1:4" ht="21" x14ac:dyDescent="0.25">
      <c r="A548" s="16" t="s">
        <v>2107</v>
      </c>
      <c r="B548" s="15" cm="1">
        <f t="array" ref="B548">IF(A548&lt;&gt;"", INDEX(Crowdfunding!G:G, SMALL(IF(Crowdfunding!F:F="successful", ROW(Crowdfunding!F:F)-MIN(ROW(Crowdfunding!F:F))+1), ROW(547:547))), "")</f>
        <v>207</v>
      </c>
      <c r="C548" s="17" t="str" cm="1">
        <f t="array" ref="C548">IFERROR(INDEX(Crowdfunding!F:F, SMALL(IF(Crowdfunding!F:F="failed", ROW(Crowdfunding!F:F)-MIN(ROW(Crowdfunding!F:F))+1), ROW(547:547))), "")</f>
        <v/>
      </c>
      <c r="D548" s="15"/>
    </row>
    <row r="549" spans="1:4" ht="21" x14ac:dyDescent="0.25">
      <c r="A549" s="16" t="s">
        <v>2107</v>
      </c>
      <c r="B549" s="15" cm="1">
        <f t="array" ref="B549">IF(A549&lt;&gt;"", INDEX(Crowdfunding!G:G, SMALL(IF(Crowdfunding!F:F="successful", ROW(Crowdfunding!F:F)-MIN(ROW(Crowdfunding!F:F))+1), ROW(548:548))), "")</f>
        <v>245</v>
      </c>
      <c r="C549" s="17" t="str" cm="1">
        <f t="array" ref="C549">IFERROR(INDEX(Crowdfunding!F:F, SMALL(IF(Crowdfunding!F:F="failed", ROW(Crowdfunding!F:F)-MIN(ROW(Crowdfunding!F:F))+1), ROW(548:548))), "")</f>
        <v/>
      </c>
      <c r="D549" s="15"/>
    </row>
    <row r="550" spans="1:4" ht="21" x14ac:dyDescent="0.25">
      <c r="A550" s="16" t="s">
        <v>2107</v>
      </c>
      <c r="B550" s="15" cm="1">
        <f t="array" ref="B550">IF(A550&lt;&gt;"", INDEX(Crowdfunding!G:G, SMALL(IF(Crowdfunding!F:F="successful", ROW(Crowdfunding!F:F)-MIN(ROW(Crowdfunding!F:F))+1), ROW(549:549))), "")</f>
        <v>1573</v>
      </c>
      <c r="C550" s="17" t="str" cm="1">
        <f t="array" ref="C550">IFERROR(INDEX(Crowdfunding!F:F, SMALL(IF(Crowdfunding!F:F="failed", ROW(Crowdfunding!F:F)-MIN(ROW(Crowdfunding!F:F))+1), ROW(549:549))), "")</f>
        <v/>
      </c>
      <c r="D550" s="15"/>
    </row>
    <row r="551" spans="1:4" ht="21" x14ac:dyDescent="0.25">
      <c r="A551" s="16" t="s">
        <v>2107</v>
      </c>
      <c r="B551" s="15" cm="1">
        <f t="array" ref="B551">IF(A551&lt;&gt;"", INDEX(Crowdfunding!G:G, SMALL(IF(Crowdfunding!F:F="successful", ROW(Crowdfunding!F:F)-MIN(ROW(Crowdfunding!F:F))+1), ROW(550:550))), "")</f>
        <v>114</v>
      </c>
      <c r="C551" s="17" t="str" cm="1">
        <f t="array" ref="C551">IFERROR(INDEX(Crowdfunding!F:F, SMALL(IF(Crowdfunding!F:F="failed", ROW(Crowdfunding!F:F)-MIN(ROW(Crowdfunding!F:F))+1), ROW(550:550))), "")</f>
        <v/>
      </c>
      <c r="D551" s="15"/>
    </row>
    <row r="552" spans="1:4" ht="21" x14ac:dyDescent="0.25">
      <c r="A552" s="16" t="s">
        <v>2107</v>
      </c>
      <c r="B552" s="15" cm="1">
        <f t="array" ref="B552">IF(A552&lt;&gt;"", INDEX(Crowdfunding!G:G, SMALL(IF(Crowdfunding!F:F="successful", ROW(Crowdfunding!F:F)-MIN(ROW(Crowdfunding!F:F))+1), ROW(551:551))), "")</f>
        <v>93</v>
      </c>
      <c r="C552" s="17" t="str" cm="1">
        <f t="array" ref="C552">IFERROR(INDEX(Crowdfunding!F:F, SMALL(IF(Crowdfunding!F:F="failed", ROW(Crowdfunding!F:F)-MIN(ROW(Crowdfunding!F:F))+1), ROW(551:551))), "")</f>
        <v/>
      </c>
      <c r="D552" s="15"/>
    </row>
    <row r="553" spans="1:4" ht="21" x14ac:dyDescent="0.25">
      <c r="A553" s="16" t="s">
        <v>2107</v>
      </c>
      <c r="B553" s="15" cm="1">
        <f t="array" ref="B553">IF(A553&lt;&gt;"", INDEX(Crowdfunding!G:G, SMALL(IF(Crowdfunding!F:F="successful", ROW(Crowdfunding!F:F)-MIN(ROW(Crowdfunding!F:F))+1), ROW(552:552))), "")</f>
        <v>1681</v>
      </c>
      <c r="C553" s="17" t="str" cm="1">
        <f t="array" ref="C553">IFERROR(INDEX(Crowdfunding!F:F, SMALL(IF(Crowdfunding!F:F="failed", ROW(Crowdfunding!F:F)-MIN(ROW(Crowdfunding!F:F))+1), ROW(552:552))), "")</f>
        <v/>
      </c>
      <c r="D553" s="15"/>
    </row>
    <row r="554" spans="1:4" ht="21" x14ac:dyDescent="0.25">
      <c r="A554" s="16" t="s">
        <v>2107</v>
      </c>
      <c r="B554" s="15" cm="1">
        <f t="array" ref="B554">IF(A554&lt;&gt;"", INDEX(Crowdfunding!G:G, SMALL(IF(Crowdfunding!F:F="successful", ROW(Crowdfunding!F:F)-MIN(ROW(Crowdfunding!F:F))+1), ROW(553:553))), "")</f>
        <v>32</v>
      </c>
      <c r="C554" s="17" t="str" cm="1">
        <f t="array" ref="C554">IFERROR(INDEX(Crowdfunding!F:F, SMALL(IF(Crowdfunding!F:F="failed", ROW(Crowdfunding!F:F)-MIN(ROW(Crowdfunding!F:F))+1), ROW(553:553))), "")</f>
        <v/>
      </c>
      <c r="D554" s="15"/>
    </row>
    <row r="555" spans="1:4" ht="21" x14ac:dyDescent="0.25">
      <c r="A555" s="16" t="s">
        <v>2107</v>
      </c>
      <c r="B555" s="15" cm="1">
        <f t="array" ref="B555">IF(A555&lt;&gt;"", INDEX(Crowdfunding!G:G, SMALL(IF(Crowdfunding!F:F="successful", ROW(Crowdfunding!F:F)-MIN(ROW(Crowdfunding!F:F))+1), ROW(554:554))), "")</f>
        <v>135</v>
      </c>
      <c r="C555" s="17" t="str" cm="1">
        <f t="array" ref="C555">IFERROR(INDEX(Crowdfunding!F:F, SMALL(IF(Crowdfunding!F:F="failed", ROW(Crowdfunding!F:F)-MIN(ROW(Crowdfunding!F:F))+1), ROW(554:554))), "")</f>
        <v/>
      </c>
      <c r="D555" s="15"/>
    </row>
    <row r="556" spans="1:4" ht="21" x14ac:dyDescent="0.25">
      <c r="A556" s="16" t="s">
        <v>2107</v>
      </c>
      <c r="B556" s="15" cm="1">
        <f t="array" ref="B556">IF(A556&lt;&gt;"", INDEX(Crowdfunding!G:G, SMALL(IF(Crowdfunding!F:F="successful", ROW(Crowdfunding!F:F)-MIN(ROW(Crowdfunding!F:F))+1), ROW(555:555))), "")</f>
        <v>140</v>
      </c>
      <c r="C556" s="17" t="str" cm="1">
        <f t="array" ref="C556">IFERROR(INDEX(Crowdfunding!F:F, SMALL(IF(Crowdfunding!F:F="failed", ROW(Crowdfunding!F:F)-MIN(ROW(Crowdfunding!F:F))+1), ROW(555:555))), "")</f>
        <v/>
      </c>
      <c r="D556" s="15"/>
    </row>
    <row r="557" spans="1:4" ht="21" x14ac:dyDescent="0.25">
      <c r="A557" s="16" t="s">
        <v>2107</v>
      </c>
      <c r="B557" s="15" cm="1">
        <f t="array" ref="B557">IF(A557&lt;&gt;"", INDEX(Crowdfunding!G:G, SMALL(IF(Crowdfunding!F:F="successful", ROW(Crowdfunding!F:F)-MIN(ROW(Crowdfunding!F:F))+1), ROW(556:556))), "")</f>
        <v>92</v>
      </c>
      <c r="C557" s="17" t="str" cm="1">
        <f t="array" ref="C557">IFERROR(INDEX(Crowdfunding!F:F, SMALL(IF(Crowdfunding!F:F="failed", ROW(Crowdfunding!F:F)-MIN(ROW(Crowdfunding!F:F))+1), ROW(556:556))), "")</f>
        <v/>
      </c>
      <c r="D557" s="15"/>
    </row>
    <row r="558" spans="1:4" ht="21" x14ac:dyDescent="0.25">
      <c r="A558" s="16" t="s">
        <v>2107</v>
      </c>
      <c r="B558" s="15" cm="1">
        <f t="array" ref="B558">IF(A558&lt;&gt;"", INDEX(Crowdfunding!G:G, SMALL(IF(Crowdfunding!F:F="successful", ROW(Crowdfunding!F:F)-MIN(ROW(Crowdfunding!F:F))+1), ROW(557:557))), "")</f>
        <v>1015</v>
      </c>
      <c r="C558" s="17" t="str" cm="1">
        <f t="array" ref="C558">IFERROR(INDEX(Crowdfunding!F:F, SMALL(IF(Crowdfunding!F:F="failed", ROW(Crowdfunding!F:F)-MIN(ROW(Crowdfunding!F:F))+1), ROW(557:557))), "")</f>
        <v/>
      </c>
      <c r="D558" s="15"/>
    </row>
    <row r="559" spans="1:4" ht="21" x14ac:dyDescent="0.25">
      <c r="A559" s="16" t="s">
        <v>2107</v>
      </c>
      <c r="B559" s="15" cm="1">
        <f t="array" ref="B559">IF(A559&lt;&gt;"", INDEX(Crowdfunding!G:G, SMALL(IF(Crowdfunding!F:F="successful", ROW(Crowdfunding!F:F)-MIN(ROW(Crowdfunding!F:F))+1), ROW(558:558))), "")</f>
        <v>323</v>
      </c>
      <c r="C559" s="17" t="str" cm="1">
        <f t="array" ref="C559">IFERROR(INDEX(Crowdfunding!F:F, SMALL(IF(Crowdfunding!F:F="failed", ROW(Crowdfunding!F:F)-MIN(ROW(Crowdfunding!F:F))+1), ROW(558:558))), "")</f>
        <v/>
      </c>
      <c r="D559" s="15"/>
    </row>
    <row r="560" spans="1:4" ht="21" x14ac:dyDescent="0.25">
      <c r="A560" s="16" t="s">
        <v>2107</v>
      </c>
      <c r="B560" s="15" cm="1">
        <f t="array" ref="B560">IF(A560&lt;&gt;"", INDEX(Crowdfunding!G:G, SMALL(IF(Crowdfunding!F:F="successful", ROW(Crowdfunding!F:F)-MIN(ROW(Crowdfunding!F:F))+1), ROW(559:559))), "")</f>
        <v>2326</v>
      </c>
      <c r="C560" s="17" t="str" cm="1">
        <f t="array" ref="C560">IFERROR(INDEX(Crowdfunding!F:F, SMALL(IF(Crowdfunding!F:F="failed", ROW(Crowdfunding!F:F)-MIN(ROW(Crowdfunding!F:F))+1), ROW(559:559))), "")</f>
        <v/>
      </c>
      <c r="D560" s="15"/>
    </row>
    <row r="561" spans="1:4" ht="21" x14ac:dyDescent="0.25">
      <c r="A561" s="16" t="s">
        <v>2107</v>
      </c>
      <c r="B561" s="15" cm="1">
        <f t="array" ref="B561">IF(A561&lt;&gt;"", INDEX(Crowdfunding!G:G, SMALL(IF(Crowdfunding!F:F="successful", ROW(Crowdfunding!F:F)-MIN(ROW(Crowdfunding!F:F))+1), ROW(560:560))), "")</f>
        <v>381</v>
      </c>
      <c r="C561" s="17" t="str" cm="1">
        <f t="array" ref="C561">IFERROR(INDEX(Crowdfunding!F:F, SMALL(IF(Crowdfunding!F:F="failed", ROW(Crowdfunding!F:F)-MIN(ROW(Crowdfunding!F:F))+1), ROW(560:560))), "")</f>
        <v/>
      </c>
      <c r="D561" s="15"/>
    </row>
    <row r="562" spans="1:4" ht="21" x14ac:dyDescent="0.25">
      <c r="A562" s="16" t="s">
        <v>2107</v>
      </c>
      <c r="B562" s="15" cm="1">
        <f t="array" ref="B562">IF(A562&lt;&gt;"", INDEX(Crowdfunding!G:G, SMALL(IF(Crowdfunding!F:F="successful", ROW(Crowdfunding!F:F)-MIN(ROW(Crowdfunding!F:F))+1), ROW(561:561))), "")</f>
        <v>480</v>
      </c>
      <c r="C562" s="17" t="str" cm="1">
        <f t="array" ref="C562">IFERROR(INDEX(Crowdfunding!F:F, SMALL(IF(Crowdfunding!F:F="failed", ROW(Crowdfunding!F:F)-MIN(ROW(Crowdfunding!F:F))+1), ROW(561:561))), "")</f>
        <v/>
      </c>
      <c r="D562" s="15"/>
    </row>
    <row r="563" spans="1:4" ht="21" x14ac:dyDescent="0.25">
      <c r="A563" s="16" t="s">
        <v>2107</v>
      </c>
      <c r="B563" s="15" cm="1">
        <f t="array" ref="B563">IF(A563&lt;&gt;"", INDEX(Crowdfunding!G:G, SMALL(IF(Crowdfunding!F:F="successful", ROW(Crowdfunding!F:F)-MIN(ROW(Crowdfunding!F:F))+1), ROW(562:562))), "")</f>
        <v>226</v>
      </c>
      <c r="C563" s="17" t="str" cm="1">
        <f t="array" ref="C563">IFERROR(INDEX(Crowdfunding!F:F, SMALL(IF(Crowdfunding!F:F="failed", ROW(Crowdfunding!F:F)-MIN(ROW(Crowdfunding!F:F))+1), ROW(562:562))), "")</f>
        <v/>
      </c>
      <c r="D563" s="15"/>
    </row>
    <row r="564" spans="1:4" ht="21" x14ac:dyDescent="0.25">
      <c r="A564" s="16" t="s">
        <v>2107</v>
      </c>
      <c r="B564" s="15" cm="1">
        <f t="array" ref="B564">IF(A564&lt;&gt;"", INDEX(Crowdfunding!G:G, SMALL(IF(Crowdfunding!F:F="successful", ROW(Crowdfunding!F:F)-MIN(ROW(Crowdfunding!F:F))+1), ROW(563:563))), "")</f>
        <v>241</v>
      </c>
      <c r="C564" s="17" t="str" cm="1">
        <f t="array" ref="C564">IFERROR(INDEX(Crowdfunding!F:F, SMALL(IF(Crowdfunding!F:F="failed", ROW(Crowdfunding!F:F)-MIN(ROW(Crowdfunding!F:F))+1), ROW(563:563))), "")</f>
        <v/>
      </c>
      <c r="D564" s="15"/>
    </row>
    <row r="565" spans="1:4" ht="21" x14ac:dyDescent="0.25">
      <c r="A565" s="16" t="s">
        <v>2107</v>
      </c>
      <c r="B565" s="15" cm="1">
        <f t="array" ref="B565">IF(A565&lt;&gt;"", INDEX(Crowdfunding!G:G, SMALL(IF(Crowdfunding!F:F="successful", ROW(Crowdfunding!F:F)-MIN(ROW(Crowdfunding!F:F))+1), ROW(564:564))), "")</f>
        <v>132</v>
      </c>
      <c r="C565" s="17" t="str" cm="1">
        <f t="array" ref="C565">IFERROR(INDEX(Crowdfunding!F:F, SMALL(IF(Crowdfunding!F:F="failed", ROW(Crowdfunding!F:F)-MIN(ROW(Crowdfunding!F:F))+1), ROW(564:564))), "")</f>
        <v/>
      </c>
      <c r="D565" s="15"/>
    </row>
    <row r="566" spans="1:4" ht="21" x14ac:dyDescent="0.25">
      <c r="A566" s="16" t="s">
        <v>2107</v>
      </c>
      <c r="B566" s="15" cm="1">
        <f t="array" ref="B566">IF(A566&lt;&gt;"", INDEX(Crowdfunding!G:G, SMALL(IF(Crowdfunding!F:F="successful", ROW(Crowdfunding!F:F)-MIN(ROW(Crowdfunding!F:F))+1), ROW(565:565))), "")</f>
        <v>2043</v>
      </c>
      <c r="C566" s="17" t="str" cm="1">
        <f t="array" ref="C566">IFERROR(INDEX(Crowdfunding!F:F, SMALL(IF(Crowdfunding!F:F="failed", ROW(Crowdfunding!F:F)-MIN(ROW(Crowdfunding!F:F))+1), ROW(565:565))), "")</f>
        <v/>
      </c>
      <c r="D566" s="1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Pivot table</vt:lpstr>
      <vt:lpstr>Sub-category Pivot table</vt:lpstr>
      <vt:lpstr>Count of Outcomes table &amp; chart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Roun Said</cp:lastModifiedBy>
  <dcterms:created xsi:type="dcterms:W3CDTF">2021-09-29T18:52:28Z</dcterms:created>
  <dcterms:modified xsi:type="dcterms:W3CDTF">2024-10-04T04:20:56Z</dcterms:modified>
</cp:coreProperties>
</file>