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8a\Documents\GitHub\bolsistas_da\planilhas_diarias\"/>
    </mc:Choice>
  </mc:AlternateContent>
  <xr:revisionPtr revIDLastSave="0" documentId="13_ncr:1_{DFD30259-4856-40B5-AFE1-35500853867E}" xr6:coauthVersionLast="46" xr6:coauthVersionMax="46" xr10:uidLastSave="{00000000-0000-0000-0000-000000000000}"/>
  <bookViews>
    <workbookView xWindow="-120" yWindow="-120" windowWidth="20730" windowHeight="11160" xr2:uid="{9C038CEB-9B45-4F67-85E3-1396042E3C2A}"/>
  </bookViews>
  <sheets>
    <sheet name="DD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I2" i="1" a="1"/>
  <c r="I2" i="1" s="1"/>
  <c r="J2" i="1" a="1"/>
  <c r="J2" i="1" s="1"/>
  <c r="K2" i="1" a="1"/>
  <c r="K2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I3" i="1" a="1"/>
  <c r="I3" i="1" s="1"/>
  <c r="J3" i="1" a="1"/>
  <c r="J3" i="1" s="1"/>
  <c r="K3" i="1" a="1"/>
  <c r="K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I4" i="1" a="1"/>
  <c r="I4" i="1" s="1"/>
  <c r="J4" i="1" a="1"/>
  <c r="J4" i="1" s="1"/>
  <c r="K4" i="1" a="1"/>
  <c r="K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I5" i="1" a="1"/>
  <c r="I5" i="1" s="1"/>
  <c r="J5" i="1" a="1"/>
  <c r="J5" i="1" s="1"/>
  <c r="K5" i="1" a="1"/>
  <c r="K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I6" i="1" a="1"/>
  <c r="I6" i="1" s="1"/>
  <c r="J6" i="1" a="1"/>
  <c r="J6" i="1" s="1"/>
  <c r="K6" i="1" a="1"/>
  <c r="K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I7" i="1" a="1"/>
  <c r="I7" i="1" s="1"/>
  <c r="J7" i="1" a="1"/>
  <c r="J7" i="1" s="1"/>
  <c r="K7" i="1" a="1"/>
  <c r="K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I8" i="1" a="1"/>
  <c r="I8" i="1" s="1"/>
  <c r="J8" i="1" a="1"/>
  <c r="J8" i="1" s="1"/>
  <c r="K8" i="1" a="1"/>
  <c r="K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I9" i="1" a="1"/>
  <c r="I9" i="1" s="1"/>
  <c r="J9" i="1" a="1"/>
  <c r="J9" i="1" s="1"/>
  <c r="K9" i="1" a="1"/>
  <c r="K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I10" i="1" a="1"/>
  <c r="I10" i="1" s="1"/>
  <c r="J10" i="1" a="1"/>
  <c r="J10" i="1" s="1"/>
  <c r="K10" i="1" a="1"/>
  <c r="K10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I11" i="1" a="1"/>
  <c r="I11" i="1" s="1"/>
  <c r="J11" i="1" a="1"/>
  <c r="J11" i="1" s="1"/>
  <c r="K11" i="1" a="1"/>
  <c r="K11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I12" i="1" a="1"/>
  <c r="I12" i="1" s="1"/>
  <c r="J12" i="1" a="1"/>
  <c r="J12" i="1" s="1"/>
  <c r="K12" i="1" a="1"/>
  <c r="K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I13" i="1" a="1"/>
  <c r="I13" i="1" s="1"/>
  <c r="J13" i="1" a="1"/>
  <c r="J13" i="1" s="1"/>
  <c r="K13" i="1" a="1"/>
  <c r="K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I14" i="1" a="1"/>
  <c r="I14" i="1" s="1"/>
  <c r="J14" i="1" a="1"/>
  <c r="J14" i="1" s="1"/>
  <c r="K14" i="1" a="1"/>
  <c r="K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I15" i="1" a="1"/>
  <c r="I15" i="1" s="1"/>
  <c r="J15" i="1" a="1"/>
  <c r="J15" i="1" s="1"/>
  <c r="K15" i="1" a="1"/>
  <c r="K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I16" i="1" a="1"/>
  <c r="I16" i="1" s="1"/>
  <c r="J16" i="1" a="1"/>
  <c r="J16" i="1" s="1"/>
  <c r="K16" i="1" a="1"/>
  <c r="K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G17" i="1" a="1"/>
  <c r="G17" i="1" s="1"/>
  <c r="I17" i="1" a="1"/>
  <c r="I17" i="1" s="1"/>
  <c r="J17" i="1" a="1"/>
  <c r="J17" i="1" s="1"/>
  <c r="K17" i="1" a="1"/>
  <c r="K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I18" i="1" a="1"/>
  <c r="I18" i="1" s="1"/>
  <c r="J18" i="1" a="1"/>
  <c r="J18" i="1" s="1"/>
  <c r="K18" i="1" a="1"/>
  <c r="K18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I19" i="1" a="1"/>
  <c r="I19" i="1" s="1"/>
  <c r="J19" i="1" a="1"/>
  <c r="J19" i="1" s="1"/>
  <c r="K19" i="1" a="1"/>
  <c r="K19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I20" i="1" a="1"/>
  <c r="I20" i="1" s="1"/>
  <c r="J20" i="1" a="1"/>
  <c r="J20" i="1" s="1"/>
  <c r="K20" i="1" a="1"/>
  <c r="K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I21" i="1" a="1"/>
  <c r="I21" i="1" s="1"/>
  <c r="J21" i="1" a="1"/>
  <c r="J21" i="1" s="1"/>
  <c r="K21" i="1" a="1"/>
  <c r="K21" i="1" s="1"/>
  <c r="B22" i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I22" i="1" a="1"/>
  <c r="I22" i="1" s="1"/>
  <c r="J22" i="1" a="1"/>
  <c r="J22" i="1" s="1"/>
  <c r="K22" i="1" a="1"/>
  <c r="K22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I23" i="1" a="1"/>
  <c r="I23" i="1" s="1"/>
  <c r="J23" i="1" a="1"/>
  <c r="J23" i="1" s="1"/>
  <c r="K23" i="1" a="1"/>
  <c r="K23" i="1" s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I24" i="1" a="1"/>
  <c r="I24" i="1" s="1"/>
  <c r="J24" i="1" a="1"/>
  <c r="J24" i="1" s="1"/>
  <c r="K24" i="1" a="1"/>
  <c r="K24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G25" i="1" a="1"/>
  <c r="G25" i="1" s="1"/>
  <c r="I25" i="1" a="1"/>
  <c r="I25" i="1" s="1"/>
  <c r="J25" i="1" a="1"/>
  <c r="J25" i="1" s="1"/>
  <c r="K25" i="1" a="1"/>
  <c r="K25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I26" i="1" a="1"/>
  <c r="I26" i="1" s="1"/>
  <c r="J26" i="1" a="1"/>
  <c r="J26" i="1" s="1"/>
  <c r="K26" i="1" a="1"/>
  <c r="K26" i="1" s="1"/>
  <c r="B27" i="1" a="1"/>
  <c r="B27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I27" i="1" a="1"/>
  <c r="I27" i="1" s="1"/>
  <c r="J27" i="1" a="1"/>
  <c r="J27" i="1" s="1"/>
  <c r="K27" i="1" a="1"/>
  <c r="K27" i="1" s="1"/>
  <c r="B28" i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I28" i="1" a="1"/>
  <c r="I28" i="1" s="1"/>
  <c r="J28" i="1" a="1"/>
  <c r="J28" i="1" s="1"/>
  <c r="K28" i="1" a="1"/>
  <c r="K28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G29" i="1" a="1"/>
  <c r="G29" i="1" s="1"/>
  <c r="I29" i="1" a="1"/>
  <c r="I29" i="1" s="1"/>
  <c r="J29" i="1" a="1"/>
  <c r="J29" i="1" s="1"/>
  <c r="K29" i="1" a="1"/>
  <c r="K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I30" i="1" a="1"/>
  <c r="I30" i="1" s="1"/>
  <c r="J30" i="1" a="1"/>
  <c r="J30" i="1" s="1"/>
  <c r="K30" i="1" a="1"/>
  <c r="K30" i="1" s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G31" i="1" a="1"/>
  <c r="G31" i="1" s="1"/>
  <c r="I31" i="1" a="1"/>
  <c r="I31" i="1" s="1"/>
  <c r="J31" i="1" a="1"/>
  <c r="J31" i="1" s="1"/>
  <c r="K31" i="1" a="1"/>
  <c r="K31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I32" i="1" a="1"/>
  <c r="I32" i="1" s="1"/>
  <c r="J32" i="1" a="1"/>
  <c r="J32" i="1" s="1"/>
  <c r="K32" i="1" a="1"/>
  <c r="K32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I33" i="1" a="1"/>
  <c r="I33" i="1" s="1"/>
  <c r="J33" i="1" a="1"/>
  <c r="J33" i="1" s="1"/>
  <c r="K33" i="1" a="1"/>
  <c r="K33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G34" i="1" a="1"/>
  <c r="G34" i="1" s="1"/>
  <c r="I34" i="1" a="1"/>
  <c r="I34" i="1" s="1"/>
  <c r="J34" i="1" a="1"/>
  <c r="J34" i="1" s="1"/>
  <c r="K34" i="1" a="1"/>
  <c r="K34" i="1" s="1"/>
  <c r="B35" i="1" a="1"/>
  <c r="B35" i="1" s="1"/>
  <c r="C35" i="1" a="1"/>
  <c r="C35" i="1" s="1"/>
  <c r="D35" i="1" a="1"/>
  <c r="D35" i="1" s="1"/>
  <c r="E35" i="1" a="1"/>
  <c r="E35" i="1" s="1"/>
  <c r="F35" i="1" a="1"/>
  <c r="F35" i="1" s="1"/>
  <c r="G35" i="1" a="1"/>
  <c r="G35" i="1" s="1"/>
  <c r="I35" i="1" a="1"/>
  <c r="I35" i="1" s="1"/>
  <c r="J35" i="1" a="1"/>
  <c r="J35" i="1" s="1"/>
  <c r="K35" i="1" a="1"/>
  <c r="K35" i="1" s="1"/>
  <c r="B36" i="1" a="1"/>
  <c r="B36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I36" i="1" a="1"/>
  <c r="I36" i="1" s="1"/>
  <c r="J36" i="1" a="1"/>
  <c r="J36" i="1" s="1"/>
  <c r="K36" i="1" a="1"/>
  <c r="K36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I37" i="1" a="1"/>
  <c r="I37" i="1" s="1"/>
  <c r="J37" i="1" a="1"/>
  <c r="J37" i="1" s="1"/>
  <c r="K37" i="1" a="1"/>
  <c r="K37" i="1" s="1"/>
  <c r="B38" i="1" a="1"/>
  <c r="B38" i="1" s="1"/>
  <c r="C38" i="1" a="1"/>
  <c r="C38" i="1" s="1"/>
  <c r="D38" i="1" a="1"/>
  <c r="D38" i="1" s="1"/>
  <c r="E38" i="1" a="1"/>
  <c r="E38" i="1" s="1"/>
  <c r="F38" i="1" a="1"/>
  <c r="F38" i="1" s="1"/>
  <c r="G38" i="1" a="1"/>
  <c r="G38" i="1" s="1"/>
  <c r="I38" i="1" a="1"/>
  <c r="I38" i="1" s="1"/>
  <c r="J38" i="1" a="1"/>
  <c r="J38" i="1" s="1"/>
  <c r="K38" i="1" a="1"/>
  <c r="K38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I39" i="1" a="1"/>
  <c r="I39" i="1" s="1"/>
  <c r="J39" i="1" a="1"/>
  <c r="J39" i="1" s="1"/>
  <c r="K39" i="1" a="1"/>
  <c r="K39" i="1" s="1"/>
  <c r="B40" i="1" a="1"/>
  <c r="B40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I40" i="1" a="1"/>
  <c r="I40" i="1" s="1"/>
  <c r="J40" i="1" a="1"/>
  <c r="J40" i="1" s="1"/>
  <c r="K40" i="1" a="1"/>
  <c r="K40" i="1" s="1"/>
  <c r="B41" i="1" a="1"/>
  <c r="B41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I41" i="1" a="1"/>
  <c r="I41" i="1" s="1"/>
  <c r="J41" i="1" a="1"/>
  <c r="J41" i="1" s="1"/>
  <c r="K41" i="1" a="1"/>
  <c r="K41" i="1" s="1"/>
  <c r="B42" i="1" a="1"/>
  <c r="B42" i="1" s="1"/>
  <c r="C42" i="1" a="1"/>
  <c r="C42" i="1" s="1"/>
  <c r="D42" i="1" a="1"/>
  <c r="D42" i="1" s="1"/>
  <c r="E42" i="1" a="1"/>
  <c r="E42" i="1" s="1"/>
  <c r="F42" i="1" a="1"/>
  <c r="F42" i="1" s="1"/>
  <c r="G42" i="1" a="1"/>
  <c r="G42" i="1" s="1"/>
  <c r="I42" i="1" a="1"/>
  <c r="I42" i="1" s="1"/>
  <c r="J42" i="1" a="1"/>
  <c r="J42" i="1" s="1"/>
  <c r="K42" i="1" a="1"/>
  <c r="K42" i="1" s="1"/>
  <c r="B43" i="1" a="1"/>
  <c r="B43" i="1" s="1"/>
  <c r="C43" i="1" a="1"/>
  <c r="C43" i="1" s="1"/>
  <c r="D43" i="1" a="1"/>
  <c r="D43" i="1" s="1"/>
  <c r="E43" i="1" a="1"/>
  <c r="E43" i="1" s="1"/>
  <c r="F43" i="1" a="1"/>
  <c r="F43" i="1" s="1"/>
  <c r="G43" i="1" a="1"/>
  <c r="G43" i="1" s="1"/>
  <c r="I43" i="1" a="1"/>
  <c r="I43" i="1" s="1"/>
  <c r="J43" i="1" a="1"/>
  <c r="J43" i="1" s="1"/>
  <c r="K43" i="1" a="1"/>
  <c r="K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 s="1"/>
  <c r="I44" i="1" a="1"/>
  <c r="I44" i="1" s="1"/>
  <c r="J44" i="1" a="1"/>
  <c r="J44" i="1" s="1"/>
  <c r="K44" i="1" a="1"/>
  <c r="K44" i="1" s="1"/>
  <c r="B45" i="1" a="1"/>
  <c r="B45" i="1" s="1"/>
  <c r="C45" i="1" a="1"/>
  <c r="C45" i="1" s="1"/>
  <c r="D45" i="1" a="1"/>
  <c r="D45" i="1" s="1"/>
  <c r="E45" i="1" a="1"/>
  <c r="E45" i="1" s="1"/>
  <c r="F45" i="1" a="1"/>
  <c r="F45" i="1" s="1"/>
  <c r="G45" i="1" a="1"/>
  <c r="G45" i="1" s="1"/>
  <c r="I45" i="1" a="1"/>
  <c r="I45" i="1" s="1"/>
  <c r="J45" i="1" a="1"/>
  <c r="J45" i="1" s="1"/>
  <c r="K45" i="1" a="1"/>
  <c r="K45" i="1" s="1"/>
  <c r="B46" i="1" a="1"/>
  <c r="B46" i="1" s="1"/>
  <c r="C46" i="1" a="1"/>
  <c r="C46" i="1" s="1"/>
  <c r="D46" i="1" a="1"/>
  <c r="D46" i="1" s="1"/>
  <c r="E46" i="1" a="1"/>
  <c r="E46" i="1" s="1"/>
  <c r="F46" i="1" a="1"/>
  <c r="F46" i="1" s="1"/>
  <c r="G46" i="1" a="1"/>
  <c r="G46" i="1" s="1"/>
  <c r="I46" i="1" a="1"/>
  <c r="I46" i="1" s="1"/>
  <c r="J46" i="1" a="1"/>
  <c r="J46" i="1" s="1"/>
  <c r="K46" i="1" a="1"/>
  <c r="K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I47" i="1" a="1"/>
  <c r="I47" i="1" s="1"/>
  <c r="J47" i="1" a="1"/>
  <c r="J47" i="1" s="1"/>
  <c r="K47" i="1" a="1"/>
  <c r="K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I48" i="1" a="1"/>
  <c r="I48" i="1" s="1"/>
  <c r="J48" i="1" a="1"/>
  <c r="J48" i="1" s="1"/>
  <c r="K48" i="1" a="1"/>
  <c r="K48" i="1" s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I49" i="1" a="1"/>
  <c r="I49" i="1" s="1"/>
  <c r="J49" i="1" a="1"/>
  <c r="J49" i="1" s="1"/>
  <c r="K49" i="1" a="1"/>
  <c r="K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G50" i="1" a="1"/>
  <c r="G50" i="1" s="1"/>
  <c r="I50" i="1" a="1"/>
  <c r="I50" i="1" s="1"/>
  <c r="J50" i="1" a="1"/>
  <c r="J50" i="1" s="1"/>
  <c r="K50" i="1" a="1"/>
  <c r="K50" i="1" s="1"/>
  <c r="B51" i="1" a="1"/>
  <c r="B51" i="1" s="1"/>
  <c r="C51" i="1" a="1"/>
  <c r="C51" i="1" s="1"/>
  <c r="D51" i="1" a="1"/>
  <c r="D51" i="1" s="1"/>
  <c r="E51" i="1" a="1"/>
  <c r="E51" i="1" s="1"/>
  <c r="F51" i="1" a="1"/>
  <c r="F51" i="1" s="1"/>
  <c r="G51" i="1" a="1"/>
  <c r="G51" i="1" s="1"/>
  <c r="I51" i="1" a="1"/>
  <c r="I51" i="1" s="1"/>
  <c r="J51" i="1" a="1"/>
  <c r="J51" i="1" s="1"/>
  <c r="K51" i="1" a="1"/>
  <c r="K51" i="1" s="1"/>
  <c r="B52" i="1" a="1"/>
  <c r="B52" i="1" s="1"/>
  <c r="C52" i="1" a="1"/>
  <c r="C52" i="1" s="1"/>
  <c r="D52" i="1" a="1"/>
  <c r="D52" i="1" s="1"/>
  <c r="E52" i="1" a="1"/>
  <c r="E52" i="1" s="1"/>
  <c r="F52" i="1" a="1"/>
  <c r="F52" i="1" s="1"/>
  <c r="G52" i="1" a="1"/>
  <c r="G52" i="1" s="1"/>
  <c r="I52" i="1" a="1"/>
  <c r="I52" i="1" s="1"/>
  <c r="J52" i="1" a="1"/>
  <c r="J52" i="1" s="1"/>
  <c r="K52" i="1" a="1"/>
  <c r="K52" i="1" s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G53" i="1" a="1"/>
  <c r="G53" i="1" s="1"/>
  <c r="I53" i="1" a="1"/>
  <c r="I53" i="1" s="1"/>
  <c r="J53" i="1" a="1"/>
  <c r="J53" i="1" s="1"/>
  <c r="K53" i="1" a="1"/>
  <c r="K53" i="1" s="1"/>
  <c r="B54" i="1" a="1"/>
  <c r="B54" i="1" s="1"/>
  <c r="C54" i="1" a="1"/>
  <c r="C54" i="1" s="1"/>
  <c r="D54" i="1" a="1"/>
  <c r="D54" i="1" s="1"/>
  <c r="E54" i="1" a="1"/>
  <c r="E54" i="1" s="1"/>
  <c r="F54" i="1" a="1"/>
  <c r="F54" i="1" s="1"/>
  <c r="G54" i="1" a="1"/>
  <c r="G54" i="1" s="1"/>
  <c r="I54" i="1" a="1"/>
  <c r="I54" i="1" s="1"/>
  <c r="J54" i="1" a="1"/>
  <c r="J54" i="1" s="1"/>
  <c r="K54" i="1" a="1"/>
  <c r="K54" i="1" s="1"/>
  <c r="B55" i="1" a="1"/>
  <c r="B55" i="1" s="1"/>
  <c r="C55" i="1" a="1"/>
  <c r="C55" i="1" s="1"/>
  <c r="D55" i="1" a="1"/>
  <c r="D55" i="1" s="1"/>
  <c r="E55" i="1" a="1"/>
  <c r="E55" i="1" s="1"/>
  <c r="F55" i="1" a="1"/>
  <c r="F55" i="1" s="1"/>
  <c r="G55" i="1" a="1"/>
  <c r="G55" i="1" s="1"/>
  <c r="I55" i="1" a="1"/>
  <c r="I55" i="1" s="1"/>
  <c r="J55" i="1" a="1"/>
  <c r="J55" i="1" s="1"/>
  <c r="K55" i="1" a="1"/>
  <c r="K55" i="1" s="1"/>
  <c r="B56" i="1" a="1"/>
  <c r="B56" i="1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I56" i="1" a="1"/>
  <c r="I56" i="1" s="1"/>
  <c r="J56" i="1" a="1"/>
  <c r="J56" i="1" s="1"/>
  <c r="K56" i="1" a="1"/>
  <c r="K56" i="1" s="1"/>
  <c r="B57" i="1" a="1"/>
  <c r="B57" i="1" s="1"/>
  <c r="C57" i="1" a="1"/>
  <c r="C57" i="1" s="1"/>
  <c r="D57" i="1" a="1"/>
  <c r="D57" i="1" s="1"/>
  <c r="E57" i="1" a="1"/>
  <c r="E57" i="1" s="1"/>
  <c r="F57" i="1" a="1"/>
  <c r="F57" i="1" s="1"/>
  <c r="G57" i="1" a="1"/>
  <c r="G57" i="1" s="1"/>
  <c r="I57" i="1" a="1"/>
  <c r="I57" i="1" s="1"/>
  <c r="J57" i="1" a="1"/>
  <c r="J57" i="1" s="1"/>
  <c r="K57" i="1" a="1"/>
  <c r="K57" i="1" s="1"/>
  <c r="B58" i="1" a="1"/>
  <c r="B58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I58" i="1" a="1"/>
  <c r="I58" i="1" s="1"/>
  <c r="J58" i="1" a="1"/>
  <c r="J58" i="1" s="1"/>
  <c r="K58" i="1" a="1"/>
  <c r="K58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I59" i="1" a="1"/>
  <c r="I59" i="1" s="1"/>
  <c r="J59" i="1" a="1"/>
  <c r="J59" i="1" s="1"/>
  <c r="K59" i="1" a="1"/>
  <c r="K59" i="1" s="1"/>
  <c r="B60" i="1" a="1"/>
  <c r="B60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I60" i="1" a="1"/>
  <c r="I60" i="1" s="1"/>
  <c r="J60" i="1" a="1"/>
  <c r="J60" i="1" s="1"/>
  <c r="K60" i="1" a="1"/>
  <c r="K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I61" i="1" a="1"/>
  <c r="I61" i="1" s="1"/>
  <c r="J61" i="1" a="1"/>
  <c r="J61" i="1" s="1"/>
  <c r="K61" i="1" a="1"/>
  <c r="K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I62" i="1" a="1"/>
  <c r="I62" i="1" s="1"/>
  <c r="J62" i="1" a="1"/>
  <c r="J62" i="1" s="1"/>
  <c r="K62" i="1" a="1"/>
  <c r="K62" i="1" s="1"/>
  <c r="B63" i="1" a="1"/>
  <c r="B63" i="1" s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I63" i="1" a="1"/>
  <c r="I63" i="1" s="1"/>
  <c r="J63" i="1" a="1"/>
  <c r="J63" i="1" s="1"/>
  <c r="K63" i="1" a="1"/>
  <c r="K63" i="1" s="1"/>
  <c r="B64" i="1" a="1"/>
  <c r="B64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I64" i="1" a="1"/>
  <c r="I64" i="1" s="1"/>
  <c r="J64" i="1" a="1"/>
  <c r="J64" i="1" s="1"/>
  <c r="K64" i="1" a="1"/>
  <c r="K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I65" i="1" a="1"/>
  <c r="I65" i="1" s="1"/>
  <c r="J65" i="1" a="1"/>
  <c r="J65" i="1" s="1"/>
  <c r="K65" i="1" a="1"/>
  <c r="K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I66" i="1" a="1"/>
  <c r="I66" i="1" s="1"/>
  <c r="J66" i="1" a="1"/>
  <c r="J66" i="1" s="1"/>
  <c r="K66" i="1" a="1"/>
  <c r="K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I67" i="1" a="1"/>
  <c r="I67" i="1" s="1"/>
  <c r="J67" i="1" a="1"/>
  <c r="J67" i="1" s="1"/>
  <c r="K67" i="1" a="1"/>
  <c r="K67" i="1" s="1"/>
  <c r="B68" i="1" a="1"/>
  <c r="B68" i="1" s="1"/>
  <c r="C68" i="1" a="1"/>
  <c r="C68" i="1" s="1"/>
  <c r="D68" i="1" a="1"/>
  <c r="D68" i="1" s="1"/>
  <c r="E68" i="1" a="1"/>
  <c r="E68" i="1" s="1"/>
  <c r="F68" i="1" a="1"/>
  <c r="F68" i="1" s="1"/>
  <c r="G68" i="1" a="1"/>
  <c r="G68" i="1" s="1"/>
  <c r="I68" i="1" a="1"/>
  <c r="I68" i="1" s="1"/>
  <c r="J68" i="1" a="1"/>
  <c r="J68" i="1" s="1"/>
  <c r="K68" i="1" a="1"/>
  <c r="K68" i="1" s="1"/>
  <c r="B69" i="1" a="1"/>
  <c r="B69" i="1" s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I69" i="1" a="1"/>
  <c r="I69" i="1" s="1"/>
  <c r="J69" i="1" a="1"/>
  <c r="J69" i="1" s="1"/>
  <c r="K69" i="1" a="1"/>
  <c r="K69" i="1" s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I70" i="1" a="1"/>
  <c r="I70" i="1" s="1"/>
  <c r="J70" i="1" a="1"/>
  <c r="J70" i="1" s="1"/>
  <c r="K70" i="1" a="1"/>
  <c r="K70" i="1" s="1"/>
  <c r="B71" i="1" a="1"/>
  <c r="B71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I71" i="1" a="1"/>
  <c r="I71" i="1" s="1"/>
  <c r="J71" i="1" a="1"/>
  <c r="J71" i="1" s="1"/>
  <c r="K71" i="1" a="1"/>
  <c r="K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I72" i="1" a="1"/>
  <c r="I72" i="1" s="1"/>
  <c r="J72" i="1" a="1"/>
  <c r="J72" i="1" s="1"/>
  <c r="K72" i="1" a="1"/>
  <c r="K72" i="1" s="1"/>
  <c r="B73" i="1" a="1"/>
  <c r="B73" i="1" s="1"/>
  <c r="C73" i="1" a="1"/>
  <c r="C73" i="1" s="1"/>
  <c r="D73" i="1" a="1"/>
  <c r="D73" i="1" s="1"/>
  <c r="E73" i="1" a="1"/>
  <c r="E73" i="1" s="1"/>
  <c r="F73" i="1" a="1"/>
  <c r="F73" i="1" s="1"/>
  <c r="G73" i="1" a="1"/>
  <c r="G73" i="1" s="1"/>
  <c r="I73" i="1" a="1"/>
  <c r="I73" i="1" s="1"/>
  <c r="J73" i="1" a="1"/>
  <c r="J73" i="1" s="1"/>
  <c r="K73" i="1" a="1"/>
  <c r="K73" i="1" s="1"/>
  <c r="B74" i="1" a="1"/>
  <c r="B74" i="1" s="1"/>
  <c r="C74" i="1" a="1"/>
  <c r="C74" i="1" s="1"/>
  <c r="D74" i="1" a="1"/>
  <c r="D74" i="1" s="1"/>
  <c r="E74" i="1" a="1"/>
  <c r="E74" i="1" s="1"/>
  <c r="F74" i="1" a="1"/>
  <c r="F74" i="1" s="1"/>
  <c r="G74" i="1" a="1"/>
  <c r="G74" i="1" s="1"/>
  <c r="I74" i="1" a="1"/>
  <c r="I74" i="1" s="1"/>
  <c r="J74" i="1" a="1"/>
  <c r="J74" i="1" s="1"/>
  <c r="K74" i="1" a="1"/>
  <c r="K74" i="1" s="1"/>
  <c r="B75" i="1" a="1"/>
  <c r="B75" i="1" s="1"/>
  <c r="C75" i="1" a="1"/>
  <c r="C75" i="1" s="1"/>
  <c r="D75" i="1" a="1"/>
  <c r="D75" i="1" s="1"/>
  <c r="E75" i="1" a="1"/>
  <c r="E75" i="1" s="1"/>
  <c r="F75" i="1" a="1"/>
  <c r="F75" i="1" s="1"/>
  <c r="G75" i="1" a="1"/>
  <c r="G75" i="1" s="1"/>
  <c r="I75" i="1" a="1"/>
  <c r="I75" i="1" s="1"/>
  <c r="J75" i="1" a="1"/>
  <c r="J75" i="1" s="1"/>
  <c r="K75" i="1" a="1"/>
  <c r="K75" i="1" s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I76" i="1" a="1"/>
  <c r="I76" i="1" s="1"/>
  <c r="J76" i="1" a="1"/>
  <c r="J76" i="1" s="1"/>
  <c r="K76" i="1" a="1"/>
  <c r="K76" i="1" s="1"/>
  <c r="B77" i="1" a="1"/>
  <c r="B77" i="1" s="1"/>
  <c r="C77" i="1" a="1"/>
  <c r="C77" i="1" s="1"/>
  <c r="D77" i="1" a="1"/>
  <c r="D77" i="1" s="1"/>
  <c r="E77" i="1" a="1"/>
  <c r="E77" i="1" s="1"/>
  <c r="F77" i="1" a="1"/>
  <c r="F77" i="1" s="1"/>
  <c r="G77" i="1" a="1"/>
  <c r="G77" i="1" s="1"/>
  <c r="I77" i="1" a="1"/>
  <c r="I77" i="1" s="1"/>
  <c r="J77" i="1" a="1"/>
  <c r="J77" i="1" s="1"/>
  <c r="K77" i="1" a="1"/>
  <c r="K77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I78" i="1" a="1"/>
  <c r="I78" i="1" s="1"/>
  <c r="J78" i="1" a="1"/>
  <c r="J78" i="1" s="1"/>
  <c r="K78" i="1" a="1"/>
  <c r="K78" i="1" s="1"/>
  <c r="B79" i="1" a="1"/>
  <c r="B79" i="1" s="1"/>
  <c r="C79" i="1" a="1"/>
  <c r="C79" i="1" s="1"/>
  <c r="D79" i="1" a="1"/>
  <c r="D79" i="1" s="1"/>
  <c r="E79" i="1" a="1"/>
  <c r="E79" i="1" s="1"/>
  <c r="F79" i="1" a="1"/>
  <c r="F79" i="1" s="1"/>
  <c r="G79" i="1" a="1"/>
  <c r="G79" i="1" s="1"/>
  <c r="I79" i="1" a="1"/>
  <c r="I79" i="1" s="1"/>
  <c r="J79" i="1" a="1"/>
  <c r="J79" i="1" s="1"/>
  <c r="K79" i="1" a="1"/>
  <c r="K79" i="1" s="1"/>
  <c r="B80" i="1" a="1"/>
  <c r="B80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I80" i="1" a="1"/>
  <c r="I80" i="1" s="1"/>
  <c r="J80" i="1" a="1"/>
  <c r="J80" i="1" s="1"/>
  <c r="K80" i="1" a="1"/>
  <c r="K80" i="1" s="1"/>
  <c r="B81" i="1" a="1"/>
  <c r="B81" i="1" s="1"/>
  <c r="C81" i="1" a="1"/>
  <c r="C81" i="1" s="1"/>
  <c r="D81" i="1" a="1"/>
  <c r="D81" i="1" s="1"/>
  <c r="E81" i="1" a="1"/>
  <c r="E81" i="1" s="1"/>
  <c r="F81" i="1" a="1"/>
  <c r="F81" i="1" s="1"/>
  <c r="G81" i="1" a="1"/>
  <c r="G81" i="1" s="1"/>
  <c r="I81" i="1" a="1"/>
  <c r="I81" i="1" s="1"/>
  <c r="J81" i="1" a="1"/>
  <c r="J81" i="1" s="1"/>
  <c r="K81" i="1" a="1"/>
  <c r="K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I82" i="1" a="1"/>
  <c r="I82" i="1" s="1"/>
  <c r="J82" i="1" a="1"/>
  <c r="J82" i="1" s="1"/>
  <c r="K82" i="1" a="1"/>
  <c r="K82" i="1" s="1"/>
  <c r="B83" i="1" a="1"/>
  <c r="B83" i="1" s="1"/>
  <c r="C83" i="1" a="1"/>
  <c r="C83" i="1" s="1"/>
  <c r="D83" i="1" a="1"/>
  <c r="D83" i="1" s="1"/>
  <c r="E83" i="1" a="1"/>
  <c r="E83" i="1" s="1"/>
  <c r="F83" i="1" a="1"/>
  <c r="F83" i="1" s="1"/>
  <c r="G83" i="1" a="1"/>
  <c r="G83" i="1" s="1"/>
  <c r="I83" i="1" a="1"/>
  <c r="I83" i="1" s="1"/>
  <c r="J83" i="1" a="1"/>
  <c r="J83" i="1" s="1"/>
  <c r="K83" i="1" a="1"/>
  <c r="K83" i="1" s="1"/>
  <c r="B84" i="1" a="1"/>
  <c r="B84" i="1" s="1"/>
  <c r="C84" i="1" a="1"/>
  <c r="C84" i="1" s="1"/>
  <c r="D84" i="1" a="1"/>
  <c r="D84" i="1" s="1"/>
  <c r="E84" i="1" a="1"/>
  <c r="E84" i="1" s="1"/>
  <c r="F84" i="1" a="1"/>
  <c r="F84" i="1" s="1"/>
  <c r="G84" i="1" a="1"/>
  <c r="G84" i="1" s="1"/>
  <c r="I84" i="1" a="1"/>
  <c r="I84" i="1" s="1"/>
  <c r="J84" i="1" a="1"/>
  <c r="J84" i="1" s="1"/>
  <c r="K84" i="1" a="1"/>
  <c r="K84" i="1" s="1"/>
  <c r="B85" i="1" a="1"/>
  <c r="B85" i="1" s="1"/>
  <c r="C85" i="1" a="1"/>
  <c r="C85" i="1" s="1"/>
  <c r="D85" i="1" a="1"/>
  <c r="D85" i="1" s="1"/>
  <c r="E85" i="1" a="1"/>
  <c r="E85" i="1" s="1"/>
  <c r="F85" i="1" a="1"/>
  <c r="F85" i="1" s="1"/>
  <c r="G85" i="1" a="1"/>
  <c r="G85" i="1" s="1"/>
  <c r="I85" i="1" a="1"/>
  <c r="I85" i="1" s="1"/>
  <c r="J85" i="1" a="1"/>
  <c r="J85" i="1" s="1"/>
  <c r="K85" i="1" a="1"/>
  <c r="K85" i="1" s="1"/>
  <c r="B86" i="1" a="1"/>
  <c r="B86" i="1" s="1"/>
  <c r="C86" i="1" a="1"/>
  <c r="C86" i="1" s="1"/>
  <c r="D86" i="1" a="1"/>
  <c r="D86" i="1" s="1"/>
  <c r="E86" i="1" a="1"/>
  <c r="E86" i="1" s="1"/>
  <c r="F86" i="1" a="1"/>
  <c r="F86" i="1" s="1"/>
  <c r="G86" i="1" a="1"/>
  <c r="G86" i="1" s="1"/>
  <c r="I86" i="1" a="1"/>
  <c r="I86" i="1" s="1"/>
  <c r="J86" i="1" a="1"/>
  <c r="J86" i="1" s="1"/>
  <c r="K86" i="1" a="1"/>
  <c r="K86" i="1" s="1"/>
  <c r="B87" i="1" a="1"/>
  <c r="B87" i="1" s="1"/>
  <c r="C87" i="1" a="1"/>
  <c r="C87" i="1" s="1"/>
  <c r="D87" i="1" a="1"/>
  <c r="D87" i="1" s="1"/>
  <c r="E87" i="1" a="1"/>
  <c r="E87" i="1" s="1"/>
  <c r="F87" i="1" a="1"/>
  <c r="F87" i="1" s="1"/>
  <c r="G87" i="1" a="1"/>
  <c r="G87" i="1" s="1"/>
  <c r="I87" i="1" a="1"/>
  <c r="I87" i="1" s="1"/>
  <c r="J87" i="1" a="1"/>
  <c r="J87" i="1" s="1"/>
  <c r="K87" i="1" a="1"/>
  <c r="K87" i="1" s="1"/>
  <c r="B88" i="1" a="1"/>
  <c r="B88" i="1" s="1"/>
  <c r="C88" i="1" a="1"/>
  <c r="C88" i="1" s="1"/>
  <c r="D88" i="1" a="1"/>
  <c r="D88" i="1" s="1"/>
  <c r="E88" i="1" a="1"/>
  <c r="E88" i="1" s="1"/>
  <c r="F88" i="1" a="1"/>
  <c r="F88" i="1" s="1"/>
  <c r="G88" i="1" a="1"/>
  <c r="G88" i="1" s="1"/>
  <c r="I88" i="1" a="1"/>
  <c r="I88" i="1" s="1"/>
  <c r="J88" i="1" a="1"/>
  <c r="J88" i="1" s="1"/>
  <c r="K88" i="1" a="1"/>
  <c r="K88" i="1" s="1"/>
  <c r="B89" i="1" a="1"/>
  <c r="B89" i="1" s="1"/>
  <c r="C89" i="1" a="1"/>
  <c r="C89" i="1" s="1"/>
  <c r="D89" i="1" a="1"/>
  <c r="D89" i="1" s="1"/>
  <c r="E89" i="1" a="1"/>
  <c r="E89" i="1" s="1"/>
  <c r="F89" i="1" a="1"/>
  <c r="F89" i="1" s="1"/>
  <c r="G89" i="1" a="1"/>
  <c r="G89" i="1" s="1"/>
  <c r="I89" i="1" a="1"/>
  <c r="I89" i="1" s="1"/>
  <c r="J89" i="1" a="1"/>
  <c r="J89" i="1" s="1"/>
  <c r="K89" i="1" a="1"/>
  <c r="K89" i="1" s="1"/>
  <c r="B90" i="1" a="1"/>
  <c r="B90" i="1" s="1"/>
  <c r="C90" i="1" a="1"/>
  <c r="C90" i="1" s="1"/>
  <c r="D90" i="1" a="1"/>
  <c r="D90" i="1" s="1"/>
  <c r="E90" i="1" a="1"/>
  <c r="E90" i="1" s="1"/>
  <c r="F90" i="1" a="1"/>
  <c r="F90" i="1" s="1"/>
  <c r="G90" i="1" a="1"/>
  <c r="G90" i="1" s="1"/>
  <c r="I90" i="1" a="1"/>
  <c r="I90" i="1" s="1"/>
  <c r="J90" i="1" a="1"/>
  <c r="J90" i="1" s="1"/>
  <c r="K90" i="1" a="1"/>
  <c r="K90" i="1" s="1"/>
  <c r="B91" i="1" a="1"/>
  <c r="B91" i="1" s="1"/>
  <c r="C91" i="1" a="1"/>
  <c r="C91" i="1" s="1"/>
  <c r="D91" i="1" a="1"/>
  <c r="D91" i="1" s="1"/>
  <c r="E91" i="1" a="1"/>
  <c r="E91" i="1" s="1"/>
  <c r="F91" i="1" a="1"/>
  <c r="F91" i="1" s="1"/>
  <c r="G91" i="1" a="1"/>
  <c r="G91" i="1" s="1"/>
  <c r="I91" i="1" a="1"/>
  <c r="I91" i="1" s="1"/>
  <c r="J91" i="1" a="1"/>
  <c r="J91" i="1" s="1"/>
  <c r="K91" i="1" a="1"/>
  <c r="K91" i="1" s="1"/>
  <c r="B92" i="1" a="1"/>
  <c r="B92" i="1" s="1"/>
  <c r="C92" i="1" a="1"/>
  <c r="C92" i="1" s="1"/>
  <c r="D92" i="1" a="1"/>
  <c r="D92" i="1" s="1"/>
  <c r="E92" i="1" a="1"/>
  <c r="E92" i="1" s="1"/>
  <c r="F92" i="1" a="1"/>
  <c r="F92" i="1" s="1"/>
  <c r="G92" i="1" a="1"/>
  <c r="G92" i="1" s="1"/>
  <c r="I92" i="1" a="1"/>
  <c r="I92" i="1" s="1"/>
  <c r="J92" i="1" a="1"/>
  <c r="J92" i="1" s="1"/>
  <c r="K92" i="1" a="1"/>
  <c r="K92" i="1" s="1"/>
  <c r="B93" i="1" a="1"/>
  <c r="B93" i="1" s="1"/>
  <c r="C93" i="1" a="1"/>
  <c r="C93" i="1" s="1"/>
  <c r="D93" i="1" a="1"/>
  <c r="D93" i="1" s="1"/>
  <c r="E93" i="1" a="1"/>
  <c r="E93" i="1" s="1"/>
  <c r="F93" i="1" a="1"/>
  <c r="F93" i="1" s="1"/>
  <c r="G93" i="1" a="1"/>
  <c r="G93" i="1" s="1"/>
  <c r="I93" i="1" a="1"/>
  <c r="I93" i="1" s="1"/>
  <c r="J93" i="1" a="1"/>
  <c r="J93" i="1" s="1"/>
  <c r="K93" i="1" a="1"/>
  <c r="K93" i="1" s="1"/>
  <c r="B94" i="1" a="1"/>
  <c r="B94" i="1" s="1"/>
  <c r="C94" i="1" a="1"/>
  <c r="C94" i="1" s="1"/>
  <c r="D94" i="1" a="1"/>
  <c r="D94" i="1" s="1"/>
  <c r="E94" i="1" a="1"/>
  <c r="E94" i="1" s="1"/>
  <c r="F94" i="1" a="1"/>
  <c r="F94" i="1" s="1"/>
  <c r="G94" i="1" a="1"/>
  <c r="G94" i="1" s="1"/>
  <c r="I94" i="1" a="1"/>
  <c r="I94" i="1" s="1"/>
  <c r="J94" i="1" a="1"/>
  <c r="J94" i="1" s="1"/>
  <c r="K94" i="1" a="1"/>
  <c r="K94" i="1" s="1"/>
  <c r="B95" i="1" a="1"/>
  <c r="B95" i="1" s="1"/>
  <c r="C95" i="1" a="1"/>
  <c r="C95" i="1" s="1"/>
  <c r="D95" i="1" a="1"/>
  <c r="D95" i="1" s="1"/>
  <c r="E95" i="1" a="1"/>
  <c r="E95" i="1" s="1"/>
  <c r="F95" i="1" a="1"/>
  <c r="F95" i="1" s="1"/>
  <c r="G95" i="1" a="1"/>
  <c r="G95" i="1" s="1"/>
  <c r="I95" i="1" a="1"/>
  <c r="I95" i="1" s="1"/>
  <c r="J95" i="1" a="1"/>
  <c r="J95" i="1" s="1"/>
  <c r="K95" i="1" a="1"/>
  <c r="K95" i="1" s="1"/>
  <c r="B96" i="1" a="1"/>
  <c r="B96" i="1" s="1"/>
  <c r="C96" i="1" a="1"/>
  <c r="C96" i="1" s="1"/>
  <c r="D96" i="1" a="1"/>
  <c r="D96" i="1" s="1"/>
  <c r="E96" i="1" a="1"/>
  <c r="E96" i="1" s="1"/>
  <c r="F96" i="1" a="1"/>
  <c r="F96" i="1" s="1"/>
  <c r="G96" i="1" a="1"/>
  <c r="G96" i="1" s="1"/>
  <c r="I96" i="1" a="1"/>
  <c r="I96" i="1" s="1"/>
  <c r="J96" i="1" a="1"/>
  <c r="J96" i="1" s="1"/>
  <c r="K96" i="1" a="1"/>
  <c r="K96" i="1" s="1"/>
  <c r="B97" i="1" a="1"/>
  <c r="B97" i="1" s="1"/>
  <c r="C97" i="1" a="1"/>
  <c r="C97" i="1" s="1"/>
  <c r="D97" i="1" a="1"/>
  <c r="D97" i="1" s="1"/>
  <c r="E97" i="1" a="1"/>
  <c r="E97" i="1" s="1"/>
  <c r="F97" i="1" a="1"/>
  <c r="F97" i="1" s="1"/>
  <c r="G97" i="1" a="1"/>
  <c r="G97" i="1" s="1"/>
  <c r="I97" i="1" a="1"/>
  <c r="I97" i="1" s="1"/>
  <c r="J97" i="1" a="1"/>
  <c r="J97" i="1" s="1"/>
  <c r="K97" i="1" a="1"/>
  <c r="K97" i="1" s="1"/>
  <c r="B98" i="1" a="1"/>
  <c r="B98" i="1" s="1"/>
  <c r="C98" i="1" a="1"/>
  <c r="C98" i="1" s="1"/>
  <c r="D98" i="1" a="1"/>
  <c r="D98" i="1" s="1"/>
  <c r="E98" i="1" a="1"/>
  <c r="E98" i="1" s="1"/>
  <c r="F98" i="1" a="1"/>
  <c r="F98" i="1" s="1"/>
  <c r="G98" i="1" a="1"/>
  <c r="G98" i="1" s="1"/>
  <c r="I98" i="1" a="1"/>
  <c r="I98" i="1" s="1"/>
  <c r="J98" i="1" a="1"/>
  <c r="J98" i="1" s="1"/>
  <c r="K98" i="1" a="1"/>
  <c r="K98" i="1" s="1"/>
  <c r="B99" i="1" a="1"/>
  <c r="B99" i="1" s="1"/>
  <c r="C99" i="1" a="1"/>
  <c r="C99" i="1" s="1"/>
  <c r="D99" i="1" a="1"/>
  <c r="D99" i="1" s="1"/>
  <c r="E99" i="1" a="1"/>
  <c r="E99" i="1" s="1"/>
  <c r="F99" i="1" a="1"/>
  <c r="F99" i="1" s="1"/>
  <c r="G99" i="1" a="1"/>
  <c r="G99" i="1" s="1"/>
  <c r="I99" i="1" a="1"/>
  <c r="I99" i="1" s="1"/>
  <c r="J99" i="1" a="1"/>
  <c r="J99" i="1" s="1"/>
  <c r="K99" i="1" a="1"/>
  <c r="K99" i="1" s="1"/>
  <c r="B100" i="1" a="1"/>
  <c r="B100" i="1" s="1"/>
  <c r="C100" i="1" a="1"/>
  <c r="C100" i="1" s="1"/>
  <c r="D100" i="1" a="1"/>
  <c r="D100" i="1" s="1"/>
  <c r="E100" i="1" a="1"/>
  <c r="E100" i="1" s="1"/>
  <c r="F100" i="1" a="1"/>
  <c r="F100" i="1" s="1"/>
  <c r="G100" i="1" a="1"/>
  <c r="G100" i="1" s="1"/>
  <c r="I100" i="1" a="1"/>
  <c r="I100" i="1" s="1"/>
  <c r="J100" i="1" a="1"/>
  <c r="J100" i="1" s="1"/>
  <c r="K100" i="1" a="1"/>
  <c r="K100" i="1" s="1"/>
  <c r="B101" i="1" a="1"/>
  <c r="B101" i="1" s="1"/>
  <c r="C101" i="1" a="1"/>
  <c r="C101" i="1" s="1"/>
  <c r="D101" i="1" a="1"/>
  <c r="D101" i="1" s="1"/>
  <c r="E101" i="1" a="1"/>
  <c r="E101" i="1" s="1"/>
  <c r="F101" i="1" a="1"/>
  <c r="F101" i="1" s="1"/>
  <c r="G101" i="1" a="1"/>
  <c r="G101" i="1" s="1"/>
  <c r="I101" i="1" a="1"/>
  <c r="I101" i="1" s="1"/>
  <c r="J101" i="1" a="1"/>
  <c r="J101" i="1" s="1"/>
  <c r="K101" i="1" a="1"/>
  <c r="K101" i="1" s="1"/>
  <c r="B102" i="1" a="1"/>
  <c r="B102" i="1" s="1"/>
  <c r="C102" i="1" a="1"/>
  <c r="C102" i="1" s="1"/>
  <c r="D102" i="1" a="1"/>
  <c r="D102" i="1" s="1"/>
  <c r="E102" i="1" a="1"/>
  <c r="E102" i="1" s="1"/>
  <c r="F102" i="1" a="1"/>
  <c r="F102" i="1" s="1"/>
  <c r="G102" i="1" a="1"/>
  <c r="G102" i="1" s="1"/>
  <c r="I102" i="1" a="1"/>
  <c r="I102" i="1" s="1"/>
  <c r="J102" i="1" a="1"/>
  <c r="J102" i="1" s="1"/>
  <c r="K102" i="1" a="1"/>
  <c r="K102" i="1" s="1"/>
  <c r="B103" i="1" a="1"/>
  <c r="B103" i="1" s="1"/>
  <c r="C103" i="1" a="1"/>
  <c r="C103" i="1" s="1"/>
  <c r="D103" i="1" a="1"/>
  <c r="D103" i="1" s="1"/>
  <c r="E103" i="1" a="1"/>
  <c r="E103" i="1" s="1"/>
  <c r="F103" i="1" a="1"/>
  <c r="F103" i="1" s="1"/>
  <c r="G103" i="1" a="1"/>
  <c r="G103" i="1" s="1"/>
  <c r="I103" i="1" a="1"/>
  <c r="I103" i="1" s="1"/>
  <c r="J103" i="1" a="1"/>
  <c r="J103" i="1" s="1"/>
  <c r="K103" i="1" a="1"/>
  <c r="K103" i="1" s="1"/>
  <c r="B104" i="1" a="1"/>
  <c r="B104" i="1" s="1"/>
  <c r="C104" i="1" a="1"/>
  <c r="C104" i="1" s="1"/>
  <c r="D104" i="1" a="1"/>
  <c r="D104" i="1" s="1"/>
  <c r="E104" i="1" a="1"/>
  <c r="E104" i="1" s="1"/>
  <c r="F104" i="1" a="1"/>
  <c r="F104" i="1" s="1"/>
  <c r="G104" i="1" a="1"/>
  <c r="G104" i="1" s="1"/>
  <c r="I104" i="1" a="1"/>
  <c r="I104" i="1" s="1"/>
  <c r="J104" i="1" a="1"/>
  <c r="J104" i="1" s="1"/>
  <c r="K104" i="1" a="1"/>
  <c r="K104" i="1" s="1"/>
  <c r="B105" i="1" a="1"/>
  <c r="B105" i="1" s="1"/>
  <c r="C105" i="1" a="1"/>
  <c r="C105" i="1" s="1"/>
  <c r="D105" i="1" a="1"/>
  <c r="D105" i="1" s="1"/>
  <c r="E105" i="1" a="1"/>
  <c r="E105" i="1" s="1"/>
  <c r="F105" i="1" a="1"/>
  <c r="F105" i="1" s="1"/>
  <c r="G105" i="1" a="1"/>
  <c r="G105" i="1" s="1"/>
  <c r="I105" i="1" a="1"/>
  <c r="I105" i="1" s="1"/>
  <c r="J105" i="1" a="1"/>
  <c r="J105" i="1" s="1"/>
  <c r="K105" i="1" a="1"/>
  <c r="K105" i="1" s="1"/>
  <c r="B106" i="1" a="1"/>
  <c r="B106" i="1" s="1"/>
  <c r="C106" i="1" a="1"/>
  <c r="C106" i="1" s="1"/>
  <c r="D106" i="1" a="1"/>
  <c r="D106" i="1" s="1"/>
  <c r="E106" i="1" a="1"/>
  <c r="E106" i="1" s="1"/>
  <c r="F106" i="1" a="1"/>
  <c r="F106" i="1" s="1"/>
  <c r="G106" i="1" a="1"/>
  <c r="G106" i="1" s="1"/>
  <c r="I106" i="1" a="1"/>
  <c r="I106" i="1" s="1"/>
  <c r="J106" i="1" a="1"/>
  <c r="J106" i="1" s="1"/>
  <c r="K106" i="1" a="1"/>
  <c r="K106" i="1" s="1"/>
  <c r="B107" i="1" a="1"/>
  <c r="B107" i="1" s="1"/>
  <c r="C107" i="1" a="1"/>
  <c r="C107" i="1" s="1"/>
  <c r="D107" i="1" a="1"/>
  <c r="D107" i="1" s="1"/>
  <c r="E107" i="1" a="1"/>
  <c r="E107" i="1" s="1"/>
  <c r="F107" i="1" a="1"/>
  <c r="F107" i="1" s="1"/>
  <c r="G107" i="1" a="1"/>
  <c r="G107" i="1" s="1"/>
  <c r="I107" i="1" a="1"/>
  <c r="I107" i="1" s="1"/>
  <c r="J107" i="1" a="1"/>
  <c r="J107" i="1" s="1"/>
  <c r="K107" i="1" a="1"/>
  <c r="K107" i="1" s="1"/>
  <c r="B108" i="1" a="1"/>
  <c r="B108" i="1" s="1"/>
  <c r="C108" i="1" a="1"/>
  <c r="C108" i="1" s="1"/>
  <c r="D108" i="1" a="1"/>
  <c r="D108" i="1" s="1"/>
  <c r="E108" i="1" a="1"/>
  <c r="E108" i="1" s="1"/>
  <c r="F108" i="1" a="1"/>
  <c r="F108" i="1" s="1"/>
  <c r="G108" i="1" a="1"/>
  <c r="G108" i="1" s="1"/>
  <c r="I108" i="1" a="1"/>
  <c r="I108" i="1" s="1"/>
  <c r="J108" i="1" a="1"/>
  <c r="J108" i="1" s="1"/>
  <c r="K108" i="1" a="1"/>
  <c r="K108" i="1" s="1"/>
  <c r="B109" i="1" a="1"/>
  <c r="B109" i="1" s="1"/>
  <c r="C109" i="1" a="1"/>
  <c r="C109" i="1" s="1"/>
  <c r="D109" i="1" a="1"/>
  <c r="D109" i="1" s="1"/>
  <c r="E109" i="1" a="1"/>
  <c r="E109" i="1" s="1"/>
  <c r="F109" i="1" a="1"/>
  <c r="F109" i="1" s="1"/>
  <c r="G109" i="1" a="1"/>
  <c r="G109" i="1" s="1"/>
  <c r="I109" i="1" a="1"/>
  <c r="I109" i="1" s="1"/>
  <c r="J109" i="1" a="1"/>
  <c r="J109" i="1" s="1"/>
  <c r="K109" i="1" a="1"/>
  <c r="K109" i="1" s="1"/>
  <c r="B110" i="1" a="1"/>
  <c r="B110" i="1" s="1"/>
  <c r="C110" i="1" a="1"/>
  <c r="C110" i="1" s="1"/>
  <c r="D110" i="1" a="1"/>
  <c r="D110" i="1" s="1"/>
  <c r="E110" i="1" a="1"/>
  <c r="E110" i="1" s="1"/>
  <c r="F110" i="1" a="1"/>
  <c r="F110" i="1" s="1"/>
  <c r="G110" i="1" a="1"/>
  <c r="G110" i="1" s="1"/>
  <c r="I110" i="1" a="1"/>
  <c r="I110" i="1" s="1"/>
  <c r="J110" i="1" a="1"/>
  <c r="J110" i="1" s="1"/>
  <c r="K110" i="1" a="1"/>
  <c r="K110" i="1" s="1"/>
  <c r="B111" i="1" a="1"/>
  <c r="B111" i="1" s="1"/>
  <c r="C111" i="1" a="1"/>
  <c r="C111" i="1" s="1"/>
  <c r="D111" i="1" a="1"/>
  <c r="D111" i="1" s="1"/>
  <c r="E111" i="1" a="1"/>
  <c r="E111" i="1" s="1"/>
  <c r="F111" i="1" a="1"/>
  <c r="F111" i="1" s="1"/>
  <c r="G111" i="1" a="1"/>
  <c r="G111" i="1" s="1"/>
  <c r="I111" i="1" a="1"/>
  <c r="I111" i="1" s="1"/>
  <c r="J111" i="1" a="1"/>
  <c r="J111" i="1" s="1"/>
  <c r="K111" i="1" a="1"/>
  <c r="K111" i="1" s="1"/>
  <c r="B112" i="1" a="1"/>
  <c r="B112" i="1" s="1"/>
  <c r="C112" i="1" a="1"/>
  <c r="C112" i="1" s="1"/>
  <c r="D112" i="1" a="1"/>
  <c r="D112" i="1" s="1"/>
  <c r="E112" i="1" a="1"/>
  <c r="E112" i="1" s="1"/>
  <c r="F112" i="1" a="1"/>
  <c r="F112" i="1" s="1"/>
  <c r="G112" i="1" a="1"/>
  <c r="G112" i="1" s="1"/>
  <c r="I112" i="1" a="1"/>
  <c r="I112" i="1" s="1"/>
  <c r="J112" i="1" a="1"/>
  <c r="J112" i="1" s="1"/>
  <c r="K112" i="1" a="1"/>
  <c r="K112" i="1" s="1"/>
  <c r="B113" i="1" a="1"/>
  <c r="B113" i="1" s="1"/>
  <c r="C113" i="1" a="1"/>
  <c r="C113" i="1" s="1"/>
  <c r="D113" i="1" a="1"/>
  <c r="D113" i="1" s="1"/>
  <c r="E113" i="1" a="1"/>
  <c r="E113" i="1" s="1"/>
  <c r="F113" i="1" a="1"/>
  <c r="F113" i="1" s="1"/>
  <c r="G113" i="1" a="1"/>
  <c r="G113" i="1" s="1"/>
  <c r="I113" i="1" a="1"/>
  <c r="I113" i="1" s="1"/>
  <c r="J113" i="1" a="1"/>
  <c r="J113" i="1" s="1"/>
  <c r="K113" i="1" a="1"/>
  <c r="K113" i="1" s="1"/>
  <c r="B114" i="1" a="1"/>
  <c r="B114" i="1" s="1"/>
  <c r="C114" i="1" a="1"/>
  <c r="C114" i="1" s="1"/>
  <c r="D114" i="1" a="1"/>
  <c r="D114" i="1" s="1"/>
  <c r="E114" i="1" a="1"/>
  <c r="E114" i="1" s="1"/>
  <c r="F114" i="1" a="1"/>
  <c r="F114" i="1" s="1"/>
  <c r="G114" i="1" a="1"/>
  <c r="G114" i="1" s="1"/>
  <c r="I114" i="1" a="1"/>
  <c r="I114" i="1" s="1"/>
  <c r="J114" i="1" a="1"/>
  <c r="J114" i="1" s="1"/>
  <c r="K114" i="1" a="1"/>
  <c r="K114" i="1" s="1"/>
  <c r="B115" i="1" a="1"/>
  <c r="B115" i="1" s="1"/>
  <c r="C115" i="1" a="1"/>
  <c r="C115" i="1" s="1"/>
  <c r="D115" i="1" a="1"/>
  <c r="D115" i="1" s="1"/>
  <c r="E115" i="1" a="1"/>
  <c r="E115" i="1" s="1"/>
  <c r="F115" i="1" a="1"/>
  <c r="F115" i="1" s="1"/>
  <c r="G115" i="1" a="1"/>
  <c r="G115" i="1" s="1"/>
  <c r="I115" i="1" a="1"/>
  <c r="I115" i="1" s="1"/>
  <c r="J115" i="1" a="1"/>
  <c r="J115" i="1" s="1"/>
  <c r="K115" i="1" a="1"/>
  <c r="K115" i="1" s="1"/>
  <c r="B116" i="1" a="1"/>
  <c r="B116" i="1" s="1"/>
  <c r="C116" i="1" a="1"/>
  <c r="C116" i="1" s="1"/>
  <c r="D116" i="1" a="1"/>
  <c r="D116" i="1" s="1"/>
  <c r="E116" i="1" a="1"/>
  <c r="E116" i="1" s="1"/>
  <c r="F116" i="1" a="1"/>
  <c r="F116" i="1" s="1"/>
  <c r="G116" i="1" a="1"/>
  <c r="G116" i="1" s="1"/>
  <c r="I116" i="1" a="1"/>
  <c r="I116" i="1" s="1"/>
  <c r="J116" i="1" a="1"/>
  <c r="J116" i="1" s="1"/>
  <c r="K116" i="1" a="1"/>
  <c r="K116" i="1" s="1"/>
  <c r="B117" i="1" a="1"/>
  <c r="B117" i="1" s="1"/>
  <c r="C117" i="1" a="1"/>
  <c r="C117" i="1" s="1"/>
  <c r="D117" i="1" a="1"/>
  <c r="D117" i="1" s="1"/>
  <c r="E117" i="1" a="1"/>
  <c r="E117" i="1" s="1"/>
  <c r="F117" i="1" a="1"/>
  <c r="F117" i="1" s="1"/>
  <c r="G117" i="1" a="1"/>
  <c r="G117" i="1" s="1"/>
  <c r="I117" i="1" a="1"/>
  <c r="I117" i="1" s="1"/>
  <c r="J117" i="1" a="1"/>
  <c r="J117" i="1" s="1"/>
  <c r="K117" i="1" a="1"/>
  <c r="K117" i="1" s="1"/>
  <c r="B118" i="1" a="1"/>
  <c r="B118" i="1" s="1"/>
  <c r="C118" i="1" a="1"/>
  <c r="C118" i="1" s="1"/>
  <c r="D118" i="1" a="1"/>
  <c r="D118" i="1" s="1"/>
  <c r="E118" i="1" a="1"/>
  <c r="E118" i="1" s="1"/>
  <c r="F118" i="1" a="1"/>
  <c r="F118" i="1" s="1"/>
  <c r="G118" i="1" a="1"/>
  <c r="G118" i="1" s="1"/>
  <c r="I118" i="1" a="1"/>
  <c r="I118" i="1" s="1"/>
  <c r="J118" i="1" a="1"/>
  <c r="J118" i="1" s="1"/>
  <c r="K118" i="1" a="1"/>
  <c r="K118" i="1" s="1"/>
  <c r="B119" i="1" a="1"/>
  <c r="B119" i="1" s="1"/>
  <c r="C119" i="1" a="1"/>
  <c r="C119" i="1" s="1"/>
  <c r="D119" i="1" a="1"/>
  <c r="D119" i="1" s="1"/>
  <c r="E119" i="1" a="1"/>
  <c r="E119" i="1" s="1"/>
  <c r="F119" i="1" a="1"/>
  <c r="F119" i="1" s="1"/>
  <c r="G119" i="1" a="1"/>
  <c r="G119" i="1" s="1"/>
  <c r="I119" i="1" a="1"/>
  <c r="I119" i="1" s="1"/>
  <c r="J119" i="1" a="1"/>
  <c r="J119" i="1" s="1"/>
  <c r="K119" i="1" a="1"/>
  <c r="K119" i="1" s="1"/>
  <c r="B120" i="1" a="1"/>
  <c r="B120" i="1" s="1"/>
  <c r="C120" i="1" a="1"/>
  <c r="C120" i="1" s="1"/>
  <c r="D120" i="1" a="1"/>
  <c r="D120" i="1" s="1"/>
  <c r="E120" i="1" a="1"/>
  <c r="E120" i="1" s="1"/>
  <c r="F120" i="1" a="1"/>
  <c r="F120" i="1" s="1"/>
  <c r="G120" i="1" a="1"/>
  <c r="G120" i="1" s="1"/>
  <c r="I120" i="1" a="1"/>
  <c r="I120" i="1" s="1"/>
  <c r="J120" i="1" a="1"/>
  <c r="J120" i="1" s="1"/>
  <c r="K120" i="1" a="1"/>
  <c r="K120" i="1" s="1"/>
  <c r="B121" i="1" a="1"/>
  <c r="B121" i="1" s="1"/>
  <c r="C121" i="1" a="1"/>
  <c r="C121" i="1" s="1"/>
  <c r="D121" i="1" a="1"/>
  <c r="D121" i="1" s="1"/>
  <c r="E121" i="1" a="1"/>
  <c r="E121" i="1" s="1"/>
  <c r="F121" i="1" a="1"/>
  <c r="F121" i="1" s="1"/>
  <c r="G121" i="1" a="1"/>
  <c r="G121" i="1" s="1"/>
  <c r="I121" i="1" a="1"/>
  <c r="I121" i="1" s="1"/>
  <c r="J121" i="1" a="1"/>
  <c r="J121" i="1" s="1"/>
  <c r="K121" i="1" a="1"/>
  <c r="K121" i="1" s="1"/>
  <c r="B122" i="1" a="1"/>
  <c r="B122" i="1" s="1"/>
  <c r="C122" i="1" a="1"/>
  <c r="C122" i="1" s="1"/>
  <c r="D122" i="1" a="1"/>
  <c r="D122" i="1" s="1"/>
  <c r="E122" i="1" a="1"/>
  <c r="E122" i="1" s="1"/>
  <c r="F122" i="1" a="1"/>
  <c r="F122" i="1" s="1"/>
  <c r="G122" i="1" a="1"/>
  <c r="G122" i="1" s="1"/>
  <c r="I122" i="1" a="1"/>
  <c r="I122" i="1" s="1"/>
  <c r="J122" i="1" a="1"/>
  <c r="J122" i="1" s="1"/>
  <c r="K122" i="1" a="1"/>
  <c r="K122" i="1" s="1"/>
  <c r="B123" i="1" a="1"/>
  <c r="B123" i="1" s="1"/>
  <c r="C123" i="1" a="1"/>
  <c r="C123" i="1" s="1"/>
  <c r="D123" i="1" a="1"/>
  <c r="D123" i="1" s="1"/>
  <c r="E123" i="1" a="1"/>
  <c r="E123" i="1" s="1"/>
  <c r="F123" i="1" a="1"/>
  <c r="F123" i="1" s="1"/>
  <c r="G123" i="1" a="1"/>
  <c r="G123" i="1" s="1"/>
  <c r="I123" i="1" a="1"/>
  <c r="I123" i="1" s="1"/>
  <c r="J123" i="1" a="1"/>
  <c r="J123" i="1" s="1"/>
  <c r="K123" i="1" a="1"/>
  <c r="K123" i="1" s="1"/>
  <c r="B124" i="1" a="1"/>
  <c r="B124" i="1" s="1"/>
  <c r="C124" i="1" a="1"/>
  <c r="C124" i="1" s="1"/>
  <c r="D124" i="1" a="1"/>
  <c r="D124" i="1" s="1"/>
  <c r="E124" i="1" a="1"/>
  <c r="E124" i="1" s="1"/>
  <c r="F124" i="1" a="1"/>
  <c r="F124" i="1" s="1"/>
  <c r="G124" i="1" a="1"/>
  <c r="G124" i="1" s="1"/>
  <c r="I124" i="1" a="1"/>
  <c r="I124" i="1" s="1"/>
  <c r="J124" i="1" a="1"/>
  <c r="J124" i="1" s="1"/>
  <c r="K124" i="1" a="1"/>
  <c r="K124" i="1" s="1"/>
  <c r="B125" i="1" a="1"/>
  <c r="B125" i="1" s="1"/>
  <c r="C125" i="1" a="1"/>
  <c r="C125" i="1" s="1"/>
  <c r="D125" i="1" a="1"/>
  <c r="D125" i="1" s="1"/>
  <c r="E125" i="1" a="1"/>
  <c r="E125" i="1" s="1"/>
  <c r="F125" i="1" a="1"/>
  <c r="F125" i="1" s="1"/>
  <c r="G125" i="1" a="1"/>
  <c r="G125" i="1" s="1"/>
  <c r="I125" i="1" a="1"/>
  <c r="I125" i="1" s="1"/>
  <c r="J125" i="1" a="1"/>
  <c r="J125" i="1" s="1"/>
  <c r="K125" i="1" a="1"/>
  <c r="K125" i="1" s="1"/>
  <c r="B126" i="1" a="1"/>
  <c r="B126" i="1" s="1"/>
  <c r="C126" i="1" a="1"/>
  <c r="C126" i="1" s="1"/>
  <c r="D126" i="1" a="1"/>
  <c r="D126" i="1" s="1"/>
  <c r="E126" i="1" a="1"/>
  <c r="E126" i="1" s="1"/>
  <c r="F126" i="1" a="1"/>
  <c r="F126" i="1" s="1"/>
  <c r="G126" i="1" a="1"/>
  <c r="G126" i="1" s="1"/>
  <c r="I126" i="1" a="1"/>
  <c r="I126" i="1" s="1"/>
  <c r="J126" i="1" a="1"/>
  <c r="J126" i="1" s="1"/>
  <c r="K126" i="1" a="1"/>
  <c r="K126" i="1" s="1"/>
  <c r="B127" i="1" a="1"/>
  <c r="B127" i="1" s="1"/>
  <c r="C127" i="1" a="1"/>
  <c r="C127" i="1" s="1"/>
  <c r="D127" i="1" a="1"/>
  <c r="D127" i="1" s="1"/>
  <c r="E127" i="1" a="1"/>
  <c r="E127" i="1" s="1"/>
  <c r="F127" i="1" a="1"/>
  <c r="F127" i="1" s="1"/>
  <c r="G127" i="1" a="1"/>
  <c r="G127" i="1" s="1"/>
  <c r="I127" i="1" a="1"/>
  <c r="I127" i="1" s="1"/>
  <c r="J127" i="1" a="1"/>
  <c r="J127" i="1" s="1"/>
  <c r="K127" i="1" a="1"/>
  <c r="K127" i="1" s="1"/>
  <c r="B128" i="1" a="1"/>
  <c r="B128" i="1" s="1"/>
  <c r="C128" i="1" a="1"/>
  <c r="C128" i="1" s="1"/>
  <c r="D128" i="1" a="1"/>
  <c r="D128" i="1" s="1"/>
  <c r="E128" i="1" a="1"/>
  <c r="E128" i="1" s="1"/>
  <c r="F128" i="1" a="1"/>
  <c r="F128" i="1" s="1"/>
  <c r="G128" i="1" a="1"/>
  <c r="G128" i="1" s="1"/>
  <c r="I128" i="1" a="1"/>
  <c r="I128" i="1" s="1"/>
  <c r="J128" i="1" a="1"/>
  <c r="J128" i="1" s="1"/>
  <c r="K128" i="1" a="1"/>
  <c r="K128" i="1" s="1"/>
  <c r="B129" i="1" a="1"/>
  <c r="B129" i="1" s="1"/>
  <c r="C129" i="1" a="1"/>
  <c r="C129" i="1" s="1"/>
  <c r="D129" i="1" a="1"/>
  <c r="D129" i="1" s="1"/>
  <c r="E129" i="1" a="1"/>
  <c r="E129" i="1" s="1"/>
  <c r="F129" i="1" a="1"/>
  <c r="F129" i="1" s="1"/>
  <c r="G129" i="1" a="1"/>
  <c r="G129" i="1" s="1"/>
  <c r="I129" i="1" a="1"/>
  <c r="I129" i="1" s="1"/>
  <c r="J129" i="1" a="1"/>
  <c r="J129" i="1" s="1"/>
  <c r="K129" i="1" a="1"/>
  <c r="K129" i="1" s="1"/>
  <c r="B130" i="1" a="1"/>
  <c r="B130" i="1" s="1"/>
  <c r="C130" i="1" a="1"/>
  <c r="C130" i="1" s="1"/>
  <c r="D130" i="1" a="1"/>
  <c r="D130" i="1" s="1"/>
  <c r="E130" i="1" a="1"/>
  <c r="E130" i="1" s="1"/>
  <c r="F130" i="1" a="1"/>
  <c r="F130" i="1" s="1"/>
  <c r="G130" i="1" a="1"/>
  <c r="G130" i="1" s="1"/>
  <c r="I130" i="1" a="1"/>
  <c r="I130" i="1" s="1"/>
  <c r="J130" i="1" a="1"/>
  <c r="J130" i="1" s="1"/>
  <c r="K130" i="1" a="1"/>
  <c r="K130" i="1" s="1"/>
  <c r="B131" i="1" a="1"/>
  <c r="B131" i="1" s="1"/>
  <c r="C131" i="1" a="1"/>
  <c r="C131" i="1" s="1"/>
  <c r="D131" i="1" a="1"/>
  <c r="D131" i="1" s="1"/>
  <c r="E131" i="1" a="1"/>
  <c r="E131" i="1" s="1"/>
  <c r="F131" i="1" a="1"/>
  <c r="F131" i="1" s="1"/>
  <c r="G131" i="1" a="1"/>
  <c r="G131" i="1" s="1"/>
  <c r="I131" i="1" a="1"/>
  <c r="I131" i="1" s="1"/>
  <c r="J131" i="1" a="1"/>
  <c r="J131" i="1" s="1"/>
  <c r="K131" i="1" a="1"/>
  <c r="K131" i="1" s="1"/>
  <c r="B132" i="1" a="1"/>
  <c r="B132" i="1" s="1"/>
  <c r="C132" i="1" a="1"/>
  <c r="C132" i="1" s="1"/>
  <c r="D132" i="1" a="1"/>
  <c r="D132" i="1" s="1"/>
  <c r="E132" i="1" a="1"/>
  <c r="E132" i="1" s="1"/>
  <c r="F132" i="1" a="1"/>
  <c r="F132" i="1" s="1"/>
  <c r="G132" i="1" a="1"/>
  <c r="G132" i="1" s="1"/>
  <c r="I132" i="1" a="1"/>
  <c r="I132" i="1" s="1"/>
  <c r="J132" i="1" a="1"/>
  <c r="J132" i="1" s="1"/>
  <c r="K132" i="1" a="1"/>
  <c r="K132" i="1" s="1"/>
  <c r="B133" i="1" a="1"/>
  <c r="B133" i="1" s="1"/>
  <c r="C133" i="1" a="1"/>
  <c r="C133" i="1" s="1"/>
  <c r="D133" i="1" a="1"/>
  <c r="D133" i="1" s="1"/>
  <c r="E133" i="1" a="1"/>
  <c r="E133" i="1" s="1"/>
  <c r="F133" i="1" a="1"/>
  <c r="F133" i="1" s="1"/>
  <c r="G133" i="1" a="1"/>
  <c r="G133" i="1" s="1"/>
  <c r="I133" i="1" a="1"/>
  <c r="I133" i="1" s="1"/>
  <c r="J133" i="1" a="1"/>
  <c r="J133" i="1" s="1"/>
  <c r="K133" i="1" a="1"/>
  <c r="K133" i="1" s="1"/>
  <c r="B134" i="1" a="1"/>
  <c r="B134" i="1" s="1"/>
  <c r="C134" i="1" a="1"/>
  <c r="C134" i="1" s="1"/>
  <c r="D134" i="1" a="1"/>
  <c r="D134" i="1" s="1"/>
  <c r="E134" i="1" a="1"/>
  <c r="E134" i="1" s="1"/>
  <c r="F134" i="1" a="1"/>
  <c r="F134" i="1" s="1"/>
  <c r="G134" i="1" a="1"/>
  <c r="G134" i="1" s="1"/>
  <c r="I134" i="1" a="1"/>
  <c r="I134" i="1" s="1"/>
  <c r="J134" i="1" a="1"/>
  <c r="J134" i="1" s="1"/>
  <c r="K134" i="1" a="1"/>
  <c r="K134" i="1" s="1"/>
  <c r="B135" i="1" a="1"/>
  <c r="B135" i="1" s="1"/>
  <c r="C135" i="1" a="1"/>
  <c r="C135" i="1" s="1"/>
  <c r="D135" i="1" a="1"/>
  <c r="D135" i="1" s="1"/>
  <c r="E135" i="1" a="1"/>
  <c r="E135" i="1" s="1"/>
  <c r="F135" i="1" a="1"/>
  <c r="F135" i="1" s="1"/>
  <c r="G135" i="1" a="1"/>
  <c r="G135" i="1" s="1"/>
  <c r="I135" i="1" a="1"/>
  <c r="I135" i="1" s="1"/>
  <c r="J135" i="1" a="1"/>
  <c r="J135" i="1" s="1"/>
  <c r="K135" i="1" a="1"/>
  <c r="K135" i="1" s="1"/>
  <c r="B136" i="1" a="1"/>
  <c r="B136" i="1" s="1"/>
  <c r="C136" i="1" a="1"/>
  <c r="C136" i="1" s="1"/>
  <c r="D136" i="1" a="1"/>
  <c r="D136" i="1" s="1"/>
  <c r="E136" i="1" a="1"/>
  <c r="E136" i="1" s="1"/>
  <c r="F136" i="1" a="1"/>
  <c r="F136" i="1" s="1"/>
  <c r="G136" i="1" a="1"/>
  <c r="G136" i="1" s="1"/>
  <c r="I136" i="1" a="1"/>
  <c r="I136" i="1" s="1"/>
  <c r="J136" i="1" a="1"/>
  <c r="J136" i="1" s="1"/>
  <c r="K136" i="1" a="1"/>
  <c r="K136" i="1" s="1"/>
  <c r="B137" i="1" a="1"/>
  <c r="B137" i="1" s="1"/>
  <c r="C137" i="1" a="1"/>
  <c r="C137" i="1" s="1"/>
  <c r="D137" i="1" a="1"/>
  <c r="D137" i="1" s="1"/>
  <c r="E137" i="1" a="1"/>
  <c r="E137" i="1" s="1"/>
  <c r="F137" i="1" a="1"/>
  <c r="F137" i="1" s="1"/>
  <c r="G137" i="1" a="1"/>
  <c r="G137" i="1" s="1"/>
  <c r="I137" i="1" a="1"/>
  <c r="I137" i="1" s="1"/>
  <c r="J137" i="1" a="1"/>
  <c r="J137" i="1" s="1"/>
  <c r="K137" i="1" a="1"/>
  <c r="K137" i="1" s="1"/>
  <c r="B138" i="1" a="1"/>
  <c r="B138" i="1" s="1"/>
  <c r="C138" i="1" a="1"/>
  <c r="C138" i="1" s="1"/>
  <c r="D138" i="1" a="1"/>
  <c r="D138" i="1" s="1"/>
  <c r="E138" i="1" a="1"/>
  <c r="E138" i="1" s="1"/>
  <c r="F138" i="1" a="1"/>
  <c r="F138" i="1" s="1"/>
  <c r="G138" i="1" a="1"/>
  <c r="G138" i="1" s="1"/>
  <c r="I138" i="1" a="1"/>
  <c r="I138" i="1" s="1"/>
  <c r="J138" i="1" a="1"/>
  <c r="J138" i="1" s="1"/>
  <c r="K138" i="1" a="1"/>
  <c r="K138" i="1" s="1"/>
  <c r="B139" i="1" a="1"/>
  <c r="B139" i="1" s="1"/>
  <c r="C139" i="1" a="1"/>
  <c r="C139" i="1" s="1"/>
  <c r="D139" i="1" a="1"/>
  <c r="D139" i="1" s="1"/>
  <c r="E139" i="1" a="1"/>
  <c r="E139" i="1" s="1"/>
  <c r="F139" i="1" a="1"/>
  <c r="F139" i="1" s="1"/>
  <c r="G139" i="1" a="1"/>
  <c r="G139" i="1" s="1"/>
  <c r="I139" i="1" a="1"/>
  <c r="I139" i="1" s="1"/>
  <c r="J139" i="1" a="1"/>
  <c r="J139" i="1" s="1"/>
  <c r="K139" i="1" a="1"/>
  <c r="K139" i="1" s="1"/>
  <c r="B140" i="1" a="1"/>
  <c r="B140" i="1" s="1"/>
  <c r="C140" i="1" a="1"/>
  <c r="C140" i="1" s="1"/>
  <c r="D140" i="1" a="1"/>
  <c r="D140" i="1" s="1"/>
  <c r="E140" i="1" a="1"/>
  <c r="E140" i="1" s="1"/>
  <c r="F140" i="1" a="1"/>
  <c r="F140" i="1" s="1"/>
  <c r="G140" i="1" a="1"/>
  <c r="G140" i="1" s="1"/>
  <c r="I140" i="1" a="1"/>
  <c r="I140" i="1" s="1"/>
  <c r="J140" i="1" a="1"/>
  <c r="J140" i="1" s="1"/>
  <c r="K140" i="1" a="1"/>
  <c r="K140" i="1" s="1"/>
  <c r="B141" i="1" a="1"/>
  <c r="B141" i="1" s="1"/>
  <c r="C141" i="1" a="1"/>
  <c r="C141" i="1" s="1"/>
  <c r="D141" i="1" a="1"/>
  <c r="D141" i="1" s="1"/>
  <c r="E141" i="1" a="1"/>
  <c r="E141" i="1" s="1"/>
  <c r="F141" i="1" a="1"/>
  <c r="F141" i="1" s="1"/>
  <c r="G141" i="1" a="1"/>
  <c r="G141" i="1" s="1"/>
  <c r="I141" i="1" a="1"/>
  <c r="I141" i="1" s="1"/>
  <c r="J141" i="1" a="1"/>
  <c r="J141" i="1" s="1"/>
  <c r="K141" i="1" a="1"/>
  <c r="K141" i="1" s="1"/>
  <c r="B142" i="1" a="1"/>
  <c r="B142" i="1" s="1"/>
  <c r="C142" i="1" a="1"/>
  <c r="C142" i="1" s="1"/>
  <c r="D142" i="1" a="1"/>
  <c r="D142" i="1" s="1"/>
  <c r="E142" i="1" a="1"/>
  <c r="E142" i="1" s="1"/>
  <c r="F142" i="1" a="1"/>
  <c r="F142" i="1" s="1"/>
  <c r="G142" i="1" a="1"/>
  <c r="G142" i="1" s="1"/>
  <c r="I142" i="1" a="1"/>
  <c r="I142" i="1" s="1"/>
  <c r="J142" i="1" a="1"/>
  <c r="J142" i="1" s="1"/>
  <c r="K142" i="1" a="1"/>
  <c r="K142" i="1" s="1"/>
  <c r="B143" i="1" a="1"/>
  <c r="B143" i="1" s="1"/>
  <c r="C143" i="1" a="1"/>
  <c r="C143" i="1" s="1"/>
  <c r="D143" i="1" a="1"/>
  <c r="D143" i="1" s="1"/>
  <c r="E143" i="1" a="1"/>
  <c r="E143" i="1" s="1"/>
  <c r="F143" i="1" a="1"/>
  <c r="F143" i="1" s="1"/>
  <c r="G143" i="1" a="1"/>
  <c r="G143" i="1" s="1"/>
  <c r="I143" i="1" a="1"/>
  <c r="I143" i="1" s="1"/>
  <c r="J143" i="1" a="1"/>
  <c r="J143" i="1" s="1"/>
  <c r="K143" i="1" a="1"/>
  <c r="K143" i="1" s="1"/>
  <c r="B144" i="1" a="1"/>
  <c r="B144" i="1" s="1"/>
  <c r="C144" i="1" a="1"/>
  <c r="C144" i="1" s="1"/>
  <c r="D144" i="1" a="1"/>
  <c r="D144" i="1" s="1"/>
  <c r="E144" i="1" a="1"/>
  <c r="E144" i="1" s="1"/>
  <c r="F144" i="1" a="1"/>
  <c r="F144" i="1" s="1"/>
  <c r="G144" i="1" a="1"/>
  <c r="G144" i="1" s="1"/>
  <c r="I144" i="1" a="1"/>
  <c r="I144" i="1" s="1"/>
  <c r="J144" i="1" a="1"/>
  <c r="J144" i="1" s="1"/>
  <c r="K144" i="1" a="1"/>
  <c r="K144" i="1" s="1"/>
  <c r="B145" i="1" a="1"/>
  <c r="B145" i="1" s="1"/>
  <c r="C145" i="1" a="1"/>
  <c r="C145" i="1" s="1"/>
  <c r="D145" i="1" a="1"/>
  <c r="D145" i="1" s="1"/>
  <c r="E145" i="1" a="1"/>
  <c r="E145" i="1" s="1"/>
  <c r="F145" i="1" a="1"/>
  <c r="F145" i="1" s="1"/>
  <c r="G145" i="1" a="1"/>
  <c r="G145" i="1" s="1"/>
  <c r="I145" i="1" a="1"/>
  <c r="I145" i="1" s="1"/>
  <c r="J145" i="1" a="1"/>
  <c r="J145" i="1" s="1"/>
  <c r="K145" i="1" a="1"/>
  <c r="K145" i="1" s="1"/>
  <c r="B146" i="1" a="1"/>
  <c r="B146" i="1" s="1"/>
  <c r="C146" i="1" a="1"/>
  <c r="C146" i="1" s="1"/>
  <c r="D146" i="1" a="1"/>
  <c r="D146" i="1" s="1"/>
  <c r="E146" i="1" a="1"/>
  <c r="E146" i="1" s="1"/>
  <c r="F146" i="1" a="1"/>
  <c r="F146" i="1" s="1"/>
  <c r="G146" i="1" a="1"/>
  <c r="G146" i="1" s="1"/>
  <c r="I146" i="1" a="1"/>
  <c r="I146" i="1" s="1"/>
  <c r="J146" i="1" a="1"/>
  <c r="J146" i="1" s="1"/>
  <c r="K146" i="1" a="1"/>
  <c r="K146" i="1" s="1"/>
  <c r="B147" i="1" a="1"/>
  <c r="B147" i="1" s="1"/>
  <c r="C147" i="1" a="1"/>
  <c r="C147" i="1" s="1"/>
  <c r="D147" i="1" a="1"/>
  <c r="D147" i="1" s="1"/>
  <c r="E147" i="1" a="1"/>
  <c r="E147" i="1" s="1"/>
  <c r="F147" i="1" a="1"/>
  <c r="F147" i="1" s="1"/>
  <c r="G147" i="1" a="1"/>
  <c r="G147" i="1" s="1"/>
  <c r="I147" i="1" a="1"/>
  <c r="I147" i="1" s="1"/>
  <c r="J147" i="1" a="1"/>
  <c r="J147" i="1" s="1"/>
  <c r="K147" i="1" a="1"/>
  <c r="K147" i="1" s="1"/>
  <c r="B148" i="1" a="1"/>
  <c r="B148" i="1" s="1"/>
  <c r="C148" i="1" a="1"/>
  <c r="C148" i="1" s="1"/>
  <c r="D148" i="1" a="1"/>
  <c r="D148" i="1" s="1"/>
  <c r="E148" i="1" a="1"/>
  <c r="E148" i="1" s="1"/>
  <c r="F148" i="1" a="1"/>
  <c r="F148" i="1" s="1"/>
  <c r="G148" i="1" a="1"/>
  <c r="G148" i="1" s="1"/>
  <c r="I148" i="1" a="1"/>
  <c r="I148" i="1" s="1"/>
  <c r="J148" i="1" a="1"/>
  <c r="J148" i="1" s="1"/>
  <c r="K148" i="1" a="1"/>
  <c r="K148" i="1" s="1"/>
  <c r="B149" i="1" a="1"/>
  <c r="B149" i="1" s="1"/>
  <c r="C149" i="1" a="1"/>
  <c r="C149" i="1" s="1"/>
  <c r="D149" i="1" a="1"/>
  <c r="D149" i="1" s="1"/>
  <c r="E149" i="1" a="1"/>
  <c r="E149" i="1" s="1"/>
  <c r="F149" i="1" a="1"/>
  <c r="F149" i="1" s="1"/>
  <c r="G149" i="1" a="1"/>
  <c r="G149" i="1" s="1"/>
  <c r="I149" i="1" a="1"/>
  <c r="I149" i="1" s="1"/>
  <c r="J149" i="1" a="1"/>
  <c r="J149" i="1" s="1"/>
  <c r="K149" i="1" a="1"/>
  <c r="K149" i="1" s="1"/>
  <c r="B150" i="1" a="1"/>
  <c r="B150" i="1" s="1"/>
  <c r="C150" i="1" a="1"/>
  <c r="C150" i="1" s="1"/>
  <c r="D150" i="1" a="1"/>
  <c r="D150" i="1" s="1"/>
  <c r="E150" i="1" a="1"/>
  <c r="E150" i="1" s="1"/>
  <c r="F150" i="1" a="1"/>
  <c r="F150" i="1" s="1"/>
  <c r="G150" i="1" a="1"/>
  <c r="G150" i="1" s="1"/>
  <c r="I150" i="1" a="1"/>
  <c r="I150" i="1" s="1"/>
  <c r="J150" i="1" a="1"/>
  <c r="J150" i="1" s="1"/>
  <c r="K150" i="1" a="1"/>
  <c r="K150" i="1" s="1"/>
  <c r="B151" i="1" a="1"/>
  <c r="B151" i="1" s="1"/>
  <c r="C151" i="1" a="1"/>
  <c r="C151" i="1" s="1"/>
  <c r="D151" i="1" a="1"/>
  <c r="D151" i="1" s="1"/>
  <c r="E151" i="1" a="1"/>
  <c r="E151" i="1" s="1"/>
  <c r="F151" i="1" a="1"/>
  <c r="F151" i="1" s="1"/>
  <c r="G151" i="1" a="1"/>
  <c r="G151" i="1" s="1"/>
  <c r="I151" i="1" a="1"/>
  <c r="I151" i="1" s="1"/>
  <c r="J151" i="1" a="1"/>
  <c r="J151" i="1" s="1"/>
  <c r="K151" i="1" a="1"/>
  <c r="K151" i="1" s="1"/>
  <c r="B152" i="1" a="1"/>
  <c r="B152" i="1" s="1"/>
  <c r="C152" i="1" a="1"/>
  <c r="C152" i="1" s="1"/>
  <c r="D152" i="1" a="1"/>
  <c r="D152" i="1" s="1"/>
  <c r="E152" i="1" a="1"/>
  <c r="E152" i="1" s="1"/>
  <c r="F152" i="1" a="1"/>
  <c r="F152" i="1" s="1"/>
  <c r="G152" i="1" a="1"/>
  <c r="G152" i="1" s="1"/>
  <c r="I152" i="1" a="1"/>
  <c r="I152" i="1" s="1"/>
  <c r="J152" i="1" a="1"/>
  <c r="J152" i="1" s="1"/>
  <c r="K152" i="1" a="1"/>
  <c r="K152" i="1" s="1"/>
  <c r="B153" i="1" a="1"/>
  <c r="B153" i="1" s="1"/>
  <c r="C153" i="1" a="1"/>
  <c r="C153" i="1" s="1"/>
  <c r="D153" i="1" a="1"/>
  <c r="D153" i="1" s="1"/>
  <c r="E153" i="1" a="1"/>
  <c r="E153" i="1" s="1"/>
  <c r="F153" i="1" a="1"/>
  <c r="F153" i="1" s="1"/>
  <c r="G153" i="1" a="1"/>
  <c r="G153" i="1" s="1"/>
  <c r="I153" i="1" a="1"/>
  <c r="I153" i="1" s="1"/>
  <c r="J153" i="1" a="1"/>
  <c r="J153" i="1" s="1"/>
  <c r="K153" i="1" a="1"/>
  <c r="K153" i="1" s="1"/>
  <c r="B154" i="1" a="1"/>
  <c r="B154" i="1" s="1"/>
  <c r="C154" i="1" a="1"/>
  <c r="C154" i="1" s="1"/>
  <c r="D154" i="1" a="1"/>
  <c r="D154" i="1" s="1"/>
  <c r="E154" i="1" a="1"/>
  <c r="E154" i="1" s="1"/>
  <c r="F154" i="1" a="1"/>
  <c r="F154" i="1" s="1"/>
  <c r="G154" i="1" a="1"/>
  <c r="G154" i="1" s="1"/>
  <c r="I154" i="1" a="1"/>
  <c r="I154" i="1" s="1"/>
  <c r="J154" i="1" a="1"/>
  <c r="J154" i="1" s="1"/>
  <c r="K154" i="1" a="1"/>
  <c r="K154" i="1" s="1"/>
  <c r="B155" i="1" a="1"/>
  <c r="B155" i="1" s="1"/>
  <c r="C155" i="1" a="1"/>
  <c r="C155" i="1" s="1"/>
  <c r="D155" i="1" a="1"/>
  <c r="D155" i="1" s="1"/>
  <c r="E155" i="1" a="1"/>
  <c r="E155" i="1" s="1"/>
  <c r="F155" i="1" a="1"/>
  <c r="F155" i="1" s="1"/>
  <c r="G155" i="1" a="1"/>
  <c r="G155" i="1" s="1"/>
  <c r="I155" i="1" a="1"/>
  <c r="I155" i="1" s="1"/>
  <c r="J155" i="1" a="1"/>
  <c r="J155" i="1" s="1"/>
  <c r="K155" i="1" a="1"/>
  <c r="K155" i="1" s="1"/>
  <c r="B156" i="1" a="1"/>
  <c r="B156" i="1" s="1"/>
  <c r="C156" i="1" a="1"/>
  <c r="C156" i="1" s="1"/>
  <c r="D156" i="1" a="1"/>
  <c r="D156" i="1" s="1"/>
  <c r="E156" i="1" a="1"/>
  <c r="E156" i="1" s="1"/>
  <c r="F156" i="1" a="1"/>
  <c r="F156" i="1" s="1"/>
  <c r="G156" i="1" a="1"/>
  <c r="G156" i="1" s="1"/>
  <c r="I156" i="1" a="1"/>
  <c r="I156" i="1" s="1"/>
  <c r="J156" i="1" a="1"/>
  <c r="J156" i="1" s="1"/>
  <c r="K156" i="1" a="1"/>
  <c r="K156" i="1" s="1"/>
  <c r="B157" i="1" a="1"/>
  <c r="B157" i="1" s="1"/>
  <c r="C157" i="1" a="1"/>
  <c r="C157" i="1" s="1"/>
  <c r="D157" i="1" a="1"/>
  <c r="D157" i="1" s="1"/>
  <c r="E157" i="1" a="1"/>
  <c r="E157" i="1" s="1"/>
  <c r="F157" i="1" a="1"/>
  <c r="F157" i="1" s="1"/>
  <c r="G157" i="1" a="1"/>
  <c r="G157" i="1" s="1"/>
  <c r="I157" i="1" a="1"/>
  <c r="I157" i="1" s="1"/>
  <c r="J157" i="1" a="1"/>
  <c r="J157" i="1" s="1"/>
  <c r="K157" i="1" a="1"/>
  <c r="K157" i="1" s="1"/>
  <c r="B158" i="1" a="1"/>
  <c r="B158" i="1" s="1"/>
  <c r="C158" i="1" a="1"/>
  <c r="C158" i="1" s="1"/>
  <c r="D158" i="1" a="1"/>
  <c r="D158" i="1" s="1"/>
  <c r="E158" i="1" a="1"/>
  <c r="E158" i="1" s="1"/>
  <c r="F158" i="1" a="1"/>
  <c r="F158" i="1" s="1"/>
  <c r="G158" i="1" a="1"/>
  <c r="G158" i="1" s="1"/>
  <c r="I158" i="1" a="1"/>
  <c r="I158" i="1" s="1"/>
  <c r="J158" i="1" a="1"/>
  <c r="J158" i="1" s="1"/>
  <c r="K158" i="1" a="1"/>
  <c r="K158" i="1" s="1"/>
  <c r="B159" i="1" a="1"/>
  <c r="B159" i="1" s="1"/>
  <c r="C159" i="1" a="1"/>
  <c r="C159" i="1" s="1"/>
  <c r="D159" i="1" a="1"/>
  <c r="D159" i="1" s="1"/>
  <c r="E159" i="1" a="1"/>
  <c r="E159" i="1" s="1"/>
  <c r="F159" i="1" a="1"/>
  <c r="F159" i="1" s="1"/>
  <c r="G159" i="1" a="1"/>
  <c r="G159" i="1" s="1"/>
  <c r="I159" i="1" a="1"/>
  <c r="I159" i="1" s="1"/>
  <c r="J159" i="1" a="1"/>
  <c r="J159" i="1" s="1"/>
  <c r="K159" i="1" a="1"/>
  <c r="K159" i="1" s="1"/>
  <c r="B160" i="1" a="1"/>
  <c r="B160" i="1" s="1"/>
  <c r="C160" i="1" a="1"/>
  <c r="C160" i="1" s="1"/>
  <c r="D160" i="1" a="1"/>
  <c r="D160" i="1" s="1"/>
  <c r="E160" i="1" a="1"/>
  <c r="E160" i="1" s="1"/>
  <c r="F160" i="1" a="1"/>
  <c r="F160" i="1" s="1"/>
  <c r="G160" i="1" a="1"/>
  <c r="G160" i="1" s="1"/>
  <c r="I160" i="1" a="1"/>
  <c r="I160" i="1" s="1"/>
  <c r="J160" i="1" a="1"/>
  <c r="J160" i="1" s="1"/>
  <c r="K160" i="1" a="1"/>
  <c r="K160" i="1" s="1"/>
  <c r="B161" i="1" a="1"/>
  <c r="B161" i="1" s="1"/>
  <c r="C161" i="1" a="1"/>
  <c r="C161" i="1" s="1"/>
  <c r="D161" i="1" a="1"/>
  <c r="D161" i="1" s="1"/>
  <c r="E161" i="1" a="1"/>
  <c r="E161" i="1" s="1"/>
  <c r="F161" i="1" a="1"/>
  <c r="F161" i="1" s="1"/>
  <c r="G161" i="1" a="1"/>
  <c r="G161" i="1" s="1"/>
  <c r="I161" i="1" a="1"/>
  <c r="I161" i="1" s="1"/>
  <c r="J161" i="1" a="1"/>
  <c r="J161" i="1" s="1"/>
  <c r="K161" i="1" a="1"/>
  <c r="K161" i="1" s="1"/>
  <c r="B162" i="1" a="1"/>
  <c r="B162" i="1" s="1"/>
  <c r="C162" i="1" a="1"/>
  <c r="C162" i="1" s="1"/>
  <c r="D162" i="1" a="1"/>
  <c r="D162" i="1" s="1"/>
  <c r="E162" i="1" a="1"/>
  <c r="E162" i="1" s="1"/>
  <c r="F162" i="1" a="1"/>
  <c r="F162" i="1" s="1"/>
  <c r="G162" i="1" a="1"/>
  <c r="G162" i="1" s="1"/>
  <c r="I162" i="1" a="1"/>
  <c r="I162" i="1" s="1"/>
  <c r="J162" i="1" a="1"/>
  <c r="J162" i="1" s="1"/>
  <c r="K162" i="1" a="1"/>
  <c r="K162" i="1" s="1"/>
  <c r="B163" i="1" a="1"/>
  <c r="B163" i="1" s="1"/>
  <c r="C163" i="1" a="1"/>
  <c r="C163" i="1" s="1"/>
  <c r="D163" i="1" a="1"/>
  <c r="D163" i="1" s="1"/>
  <c r="E163" i="1" a="1"/>
  <c r="E163" i="1" s="1"/>
  <c r="F163" i="1" a="1"/>
  <c r="F163" i="1" s="1"/>
  <c r="G163" i="1" a="1"/>
  <c r="G163" i="1" s="1"/>
  <c r="I163" i="1" a="1"/>
  <c r="I163" i="1" s="1"/>
  <c r="J163" i="1" a="1"/>
  <c r="J163" i="1" s="1"/>
  <c r="K163" i="1" a="1"/>
  <c r="K163" i="1" s="1"/>
  <c r="B164" i="1" a="1"/>
  <c r="B164" i="1" s="1"/>
  <c r="C164" i="1" a="1"/>
  <c r="C164" i="1" s="1"/>
  <c r="D164" i="1" a="1"/>
  <c r="D164" i="1" s="1"/>
  <c r="E164" i="1" a="1"/>
  <c r="E164" i="1" s="1"/>
  <c r="F164" i="1" a="1"/>
  <c r="F164" i="1" s="1"/>
  <c r="G164" i="1" a="1"/>
  <c r="G164" i="1" s="1"/>
  <c r="I164" i="1" a="1"/>
  <c r="I164" i="1" s="1"/>
  <c r="J164" i="1" a="1"/>
  <c r="J164" i="1" s="1"/>
  <c r="K164" i="1" a="1"/>
  <c r="K164" i="1" s="1"/>
  <c r="B165" i="1" a="1"/>
  <c r="B165" i="1" s="1"/>
  <c r="C165" i="1" a="1"/>
  <c r="C165" i="1" s="1"/>
  <c r="D165" i="1" a="1"/>
  <c r="D165" i="1" s="1"/>
  <c r="E165" i="1" a="1"/>
  <c r="E165" i="1" s="1"/>
  <c r="F165" i="1" a="1"/>
  <c r="F165" i="1" s="1"/>
  <c r="G165" i="1" a="1"/>
  <c r="G165" i="1" s="1"/>
  <c r="I165" i="1" a="1"/>
  <c r="I165" i="1" s="1"/>
  <c r="J165" i="1" a="1"/>
  <c r="J165" i="1" s="1"/>
  <c r="K165" i="1" a="1"/>
  <c r="K165" i="1" s="1"/>
  <c r="B166" i="1" a="1"/>
  <c r="B166" i="1" s="1"/>
  <c r="C166" i="1" a="1"/>
  <c r="C166" i="1" s="1"/>
  <c r="D166" i="1" a="1"/>
  <c r="D166" i="1" s="1"/>
  <c r="E166" i="1" a="1"/>
  <c r="E166" i="1" s="1"/>
  <c r="F166" i="1" a="1"/>
  <c r="F166" i="1" s="1"/>
  <c r="G166" i="1" a="1"/>
  <c r="G166" i="1" s="1"/>
  <c r="I166" i="1" a="1"/>
  <c r="I166" i="1" s="1"/>
  <c r="J166" i="1" a="1"/>
  <c r="J166" i="1" s="1"/>
  <c r="K166" i="1" a="1"/>
  <c r="K166" i="1" s="1"/>
  <c r="B167" i="1" a="1"/>
  <c r="B167" i="1" s="1"/>
  <c r="C167" i="1" a="1"/>
  <c r="C167" i="1" s="1"/>
  <c r="D167" i="1" a="1"/>
  <c r="D167" i="1" s="1"/>
  <c r="E167" i="1" a="1"/>
  <c r="E167" i="1" s="1"/>
  <c r="F167" i="1" a="1"/>
  <c r="F167" i="1" s="1"/>
  <c r="G167" i="1" a="1"/>
  <c r="G167" i="1" s="1"/>
  <c r="I167" i="1" a="1"/>
  <c r="I167" i="1" s="1"/>
  <c r="J167" i="1" a="1"/>
  <c r="J167" i="1" s="1"/>
  <c r="K167" i="1" a="1"/>
  <c r="K167" i="1" s="1"/>
  <c r="B168" i="1" a="1"/>
  <c r="B168" i="1" s="1"/>
  <c r="C168" i="1" a="1"/>
  <c r="C168" i="1" s="1"/>
  <c r="D168" i="1" a="1"/>
  <c r="D168" i="1" s="1"/>
  <c r="E168" i="1" a="1"/>
  <c r="E168" i="1" s="1"/>
  <c r="F168" i="1" a="1"/>
  <c r="F168" i="1" s="1"/>
  <c r="G168" i="1" a="1"/>
  <c r="G168" i="1" s="1"/>
  <c r="I168" i="1" a="1"/>
  <c r="I168" i="1" s="1"/>
  <c r="J168" i="1" a="1"/>
  <c r="J168" i="1" s="1"/>
  <c r="K168" i="1" a="1"/>
  <c r="K168" i="1" s="1"/>
  <c r="B169" i="1" a="1"/>
  <c r="B169" i="1" s="1"/>
  <c r="C169" i="1" a="1"/>
  <c r="C169" i="1" s="1"/>
  <c r="D169" i="1" a="1"/>
  <c r="D169" i="1" s="1"/>
  <c r="E169" i="1" a="1"/>
  <c r="E169" i="1" s="1"/>
  <c r="F169" i="1" a="1"/>
  <c r="F169" i="1" s="1"/>
  <c r="G169" i="1" a="1"/>
  <c r="G169" i="1" s="1"/>
  <c r="I169" i="1" a="1"/>
  <c r="I169" i="1" s="1"/>
  <c r="J169" i="1" a="1"/>
  <c r="J169" i="1" s="1"/>
  <c r="K169" i="1" a="1"/>
  <c r="K169" i="1" s="1"/>
  <c r="B170" i="1" a="1"/>
  <c r="B170" i="1" s="1"/>
  <c r="C170" i="1" a="1"/>
  <c r="C170" i="1" s="1"/>
  <c r="D170" i="1" a="1"/>
  <c r="D170" i="1" s="1"/>
  <c r="E170" i="1" a="1"/>
  <c r="E170" i="1" s="1"/>
  <c r="F170" i="1" a="1"/>
  <c r="F170" i="1" s="1"/>
  <c r="G170" i="1" a="1"/>
  <c r="G170" i="1" s="1"/>
  <c r="I170" i="1" a="1"/>
  <c r="I170" i="1" s="1"/>
  <c r="J170" i="1" a="1"/>
  <c r="J170" i="1" s="1"/>
  <c r="K170" i="1" a="1"/>
  <c r="K170" i="1" s="1"/>
  <c r="B171" i="1" a="1"/>
  <c r="B171" i="1" s="1"/>
  <c r="C171" i="1" a="1"/>
  <c r="C171" i="1" s="1"/>
  <c r="D171" i="1" a="1"/>
  <c r="D171" i="1" s="1"/>
  <c r="E171" i="1" a="1"/>
  <c r="E171" i="1" s="1"/>
  <c r="F171" i="1" a="1"/>
  <c r="F171" i="1" s="1"/>
  <c r="G171" i="1" a="1"/>
  <c r="G171" i="1" s="1"/>
  <c r="I171" i="1" a="1"/>
  <c r="I171" i="1" s="1"/>
  <c r="J171" i="1" a="1"/>
  <c r="J171" i="1" s="1"/>
  <c r="K171" i="1" a="1"/>
  <c r="K171" i="1" s="1"/>
  <c r="B172" i="1" a="1"/>
  <c r="B172" i="1" s="1"/>
  <c r="C172" i="1" a="1"/>
  <c r="C172" i="1" s="1"/>
  <c r="D172" i="1" a="1"/>
  <c r="D172" i="1" s="1"/>
  <c r="E172" i="1" a="1"/>
  <c r="E172" i="1" s="1"/>
  <c r="F172" i="1" a="1"/>
  <c r="F172" i="1" s="1"/>
  <c r="G172" i="1" a="1"/>
  <c r="G172" i="1" s="1"/>
  <c r="I172" i="1" a="1"/>
  <c r="I172" i="1" s="1"/>
  <c r="J172" i="1" a="1"/>
  <c r="J172" i="1" s="1"/>
  <c r="K172" i="1" a="1"/>
  <c r="K172" i="1" s="1"/>
  <c r="B173" i="1" a="1"/>
  <c r="B173" i="1" s="1"/>
  <c r="C173" i="1" a="1"/>
  <c r="C173" i="1" s="1"/>
  <c r="D173" i="1" a="1"/>
  <c r="D173" i="1" s="1"/>
  <c r="E173" i="1" a="1"/>
  <c r="E173" i="1" s="1"/>
  <c r="F173" i="1" a="1"/>
  <c r="F173" i="1" s="1"/>
  <c r="G173" i="1" a="1"/>
  <c r="G173" i="1" s="1"/>
  <c r="I173" i="1" a="1"/>
  <c r="I173" i="1" s="1"/>
  <c r="J173" i="1" a="1"/>
  <c r="J173" i="1" s="1"/>
  <c r="K173" i="1" a="1"/>
  <c r="K173" i="1" s="1"/>
  <c r="B174" i="1" a="1"/>
  <c r="B174" i="1" s="1"/>
  <c r="C174" i="1" a="1"/>
  <c r="C174" i="1" s="1"/>
  <c r="D174" i="1" a="1"/>
  <c r="D174" i="1" s="1"/>
  <c r="E174" i="1" a="1"/>
  <c r="E174" i="1" s="1"/>
  <c r="F174" i="1" a="1"/>
  <c r="F174" i="1" s="1"/>
  <c r="G174" i="1" a="1"/>
  <c r="G174" i="1" s="1"/>
  <c r="I174" i="1" a="1"/>
  <c r="I174" i="1" s="1"/>
  <c r="J174" i="1" a="1"/>
  <c r="J174" i="1" s="1"/>
  <c r="K174" i="1" a="1"/>
  <c r="K174" i="1" s="1"/>
  <c r="B175" i="1" a="1"/>
  <c r="B175" i="1" s="1"/>
  <c r="C175" i="1" a="1"/>
  <c r="C175" i="1" s="1"/>
  <c r="D175" i="1" a="1"/>
  <c r="D175" i="1" s="1"/>
  <c r="E175" i="1" a="1"/>
  <c r="E175" i="1" s="1"/>
  <c r="F175" i="1" a="1"/>
  <c r="F175" i="1" s="1"/>
  <c r="G175" i="1" a="1"/>
  <c r="G175" i="1" s="1"/>
  <c r="I175" i="1" a="1"/>
  <c r="I175" i="1" s="1"/>
  <c r="J175" i="1" a="1"/>
  <c r="J175" i="1" s="1"/>
  <c r="K175" i="1" a="1"/>
  <c r="K175" i="1" s="1"/>
  <c r="B176" i="1" a="1"/>
  <c r="B176" i="1" s="1"/>
  <c r="C176" i="1" a="1"/>
  <c r="C176" i="1" s="1"/>
  <c r="D176" i="1" a="1"/>
  <c r="D176" i="1" s="1"/>
  <c r="E176" i="1" a="1"/>
  <c r="E176" i="1" s="1"/>
  <c r="F176" i="1" a="1"/>
  <c r="F176" i="1" s="1"/>
  <c r="G176" i="1" a="1"/>
  <c r="G176" i="1" s="1"/>
  <c r="I176" i="1" a="1"/>
  <c r="I176" i="1" s="1"/>
  <c r="J176" i="1" a="1"/>
  <c r="J176" i="1" s="1"/>
  <c r="K176" i="1" a="1"/>
  <c r="K176" i="1" s="1"/>
  <c r="B177" i="1" a="1"/>
  <c r="B177" i="1" s="1"/>
  <c r="C177" i="1" a="1"/>
  <c r="C177" i="1" s="1"/>
  <c r="D177" i="1" a="1"/>
  <c r="D177" i="1" s="1"/>
  <c r="E177" i="1" a="1"/>
  <c r="E177" i="1" s="1"/>
  <c r="F177" i="1" a="1"/>
  <c r="F177" i="1" s="1"/>
  <c r="G177" i="1" a="1"/>
  <c r="G177" i="1" s="1"/>
  <c r="I177" i="1" a="1"/>
  <c r="I177" i="1" s="1"/>
  <c r="J177" i="1" a="1"/>
  <c r="J177" i="1" s="1"/>
  <c r="K177" i="1" a="1"/>
  <c r="K17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<sst xmlns="http://schemas.openxmlformats.org/spreadsheetml/2006/main" count="363" uniqueCount="363">
  <si>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</si>
  <si>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</si>
  <si>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</si>
  <si>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</si>
  <si>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</si>
  <si>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</si>
  <si>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</si>
  <si>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</si>
  <si>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</si>
  <si>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</si>
  <si>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</si>
  <si>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</si>
  <si>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Alliar ON NM</t>
  </si>
  <si>
    <t>ABCB4</t>
  </si>
  <si>
    <t>Abc Brasil PN EJS N2</t>
  </si>
  <si>
    <t>ABEV3</t>
  </si>
  <si>
    <t>Ambev S/A ON ED</t>
  </si>
  <si>
    <t>AERI3</t>
  </si>
  <si>
    <t>Aeris ON NM</t>
  </si>
  <si>
    <t>AGRO3</t>
  </si>
  <si>
    <t>Brasilagro ON NM</t>
  </si>
  <si>
    <t>ALPA4</t>
  </si>
  <si>
    <t>Alpargatas PN N1</t>
  </si>
  <si>
    <t>ALSO3</t>
  </si>
  <si>
    <t>Alianscsonae ON NM</t>
  </si>
  <si>
    <t>AMAR3</t>
  </si>
  <si>
    <t>Lojas Marisa ON NM</t>
  </si>
  <si>
    <t>AMBP3</t>
  </si>
  <si>
    <t>Ambipar ON NM</t>
  </si>
  <si>
    <t>ANIM3</t>
  </si>
  <si>
    <t>Anima ON NM</t>
  </si>
  <si>
    <t>ARZZ3</t>
  </si>
  <si>
    <t>Arezzo Co ON NM</t>
  </si>
  <si>
    <t>AZUL4</t>
  </si>
  <si>
    <t>Azul PN N2</t>
  </si>
  <si>
    <t>B3SA3</t>
  </si>
  <si>
    <t>B3 ON NM</t>
  </si>
  <si>
    <t>BBAS3</t>
  </si>
  <si>
    <t>Brasil ON NM</t>
  </si>
  <si>
    <t>BBDC4</t>
  </si>
  <si>
    <t>Bradesco PN N1</t>
  </si>
  <si>
    <t>BBRK3</t>
  </si>
  <si>
    <t>Br Brokers ON ES NM</t>
  </si>
  <si>
    <t>BBSE3</t>
  </si>
  <si>
    <t>Bbseguridade ON NM</t>
  </si>
  <si>
    <t>BEEF3</t>
  </si>
  <si>
    <t>Minerva ON NM</t>
  </si>
  <si>
    <t>BIDI11</t>
  </si>
  <si>
    <t>Banco Inter UNT N2</t>
  </si>
  <si>
    <t>BKBR3</t>
  </si>
  <si>
    <t>Bk Brasil ON NM</t>
  </si>
  <si>
    <t>BMGB4</t>
  </si>
  <si>
    <t>Banco Bmg PN N1</t>
  </si>
  <si>
    <t>BOAS3</t>
  </si>
  <si>
    <t>Boa Vista ON NM</t>
  </si>
  <si>
    <t>BOVA11</t>
  </si>
  <si>
    <t>Ishares Bova CI ATZ</t>
  </si>
  <si>
    <t>BPAN4</t>
  </si>
  <si>
    <t>Banco Pan PN N1</t>
  </si>
  <si>
    <t>BRAP4</t>
  </si>
  <si>
    <t>Bradespar PN N1</t>
  </si>
  <si>
    <t>BRDT3</t>
  </si>
  <si>
    <t>Petrobras Br ON NM</t>
  </si>
  <si>
    <t>BRFS3</t>
  </si>
  <si>
    <t>Brf Sa ON NM</t>
  </si>
  <si>
    <t>BRKM5</t>
  </si>
  <si>
    <t>Braskem PNA N1</t>
  </si>
  <si>
    <t>BRML3</t>
  </si>
  <si>
    <t>Br Malls Par ON NM</t>
  </si>
  <si>
    <t>BRPR3</t>
  </si>
  <si>
    <t>Br Propert ON NM</t>
  </si>
  <si>
    <t>BRSR6</t>
  </si>
  <si>
    <t>Banrisul PNB N1</t>
  </si>
  <si>
    <t>BTOW3</t>
  </si>
  <si>
    <t>B2w Digital ON NM</t>
  </si>
  <si>
    <t>CAML3</t>
  </si>
  <si>
    <t>Camil ON NM</t>
  </si>
  <si>
    <t>CARD3</t>
  </si>
  <si>
    <t>Csu Cardsyst ON NM</t>
  </si>
  <si>
    <t>CASH3</t>
  </si>
  <si>
    <t>Meliuz ON NM</t>
  </si>
  <si>
    <t>CCRO3</t>
  </si>
  <si>
    <t>Ccr Sa ON NM</t>
  </si>
  <si>
    <t>CEAB3</t>
  </si>
  <si>
    <t>Cea Modas ON NM</t>
  </si>
  <si>
    <t>CESP6</t>
  </si>
  <si>
    <t>Cesp PNB N1</t>
  </si>
  <si>
    <t>CIEL3</t>
  </si>
  <si>
    <t>Cielo ON NM</t>
  </si>
  <si>
    <t>CMIG4</t>
  </si>
  <si>
    <t>Cemig PN N1</t>
  </si>
  <si>
    <t>CNTO3</t>
  </si>
  <si>
    <t>Centauro ON NM</t>
  </si>
  <si>
    <t>COGN3</t>
  </si>
  <si>
    <t>Cogna On ON NM</t>
  </si>
  <si>
    <t>CPFE3</t>
  </si>
  <si>
    <t>Cpfl Energia ON NM</t>
  </si>
  <si>
    <t>CPLE6</t>
  </si>
  <si>
    <t>Copel PNB N1</t>
  </si>
  <si>
    <t>CSAN3</t>
  </si>
  <si>
    <t>Cosan ON NM</t>
  </si>
  <si>
    <t>CSMG3</t>
  </si>
  <si>
    <t>Copasa ON NM</t>
  </si>
  <si>
    <t>CSNA3</t>
  </si>
  <si>
    <t>Sid Nacional ON</t>
  </si>
  <si>
    <t>CURY3</t>
  </si>
  <si>
    <t>Cury S/A ON NM</t>
  </si>
  <si>
    <t>CVCB3</t>
  </si>
  <si>
    <t>Cvc Brasil ON NM</t>
  </si>
  <si>
    <t>CYRE3</t>
  </si>
  <si>
    <t>Cyrela Realt ON NM</t>
  </si>
  <si>
    <t>DMVF3</t>
  </si>
  <si>
    <t>D1000vfarma ON NM</t>
  </si>
  <si>
    <t>DTEX3</t>
  </si>
  <si>
    <t>Duratex ON NM</t>
  </si>
  <si>
    <t>ECOR3</t>
  </si>
  <si>
    <t>Ecorodovias ON NM</t>
  </si>
  <si>
    <t>EGIE3</t>
  </si>
  <si>
    <t>Engie Brasil ON NM</t>
  </si>
  <si>
    <t>ELET3</t>
  </si>
  <si>
    <t>Eletrobras ON N1</t>
  </si>
  <si>
    <t>EMBR3</t>
  </si>
  <si>
    <t>Embraer ON NM</t>
  </si>
  <si>
    <t>ENAT3</t>
  </si>
  <si>
    <t>Enauta Part ON NM</t>
  </si>
  <si>
    <t>ENBR3</t>
  </si>
  <si>
    <t>Energias Br ON NM</t>
  </si>
  <si>
    <t>ENEV3</t>
  </si>
  <si>
    <t>Eneva ON NM</t>
  </si>
  <si>
    <t>ENGI11</t>
  </si>
  <si>
    <t>Energisa UNT N2</t>
  </si>
  <si>
    <t>ENJU3</t>
  </si>
  <si>
    <t>Enjoei ON NM</t>
  </si>
  <si>
    <t>EQTL3</t>
  </si>
  <si>
    <t>Equatorial ON NM</t>
  </si>
  <si>
    <t>ETER3</t>
  </si>
  <si>
    <t>Eternit ON NM</t>
  </si>
  <si>
    <t>EVEN3</t>
  </si>
  <si>
    <t>Even ON NM</t>
  </si>
  <si>
    <t>EZTC3</t>
  </si>
  <si>
    <t>Eztec ON NM</t>
  </si>
  <si>
    <t>FESA4</t>
  </si>
  <si>
    <t>Ferbasa PN N1</t>
  </si>
  <si>
    <t>FLRY3</t>
  </si>
  <si>
    <t>Fleury ON EJ NM</t>
  </si>
  <si>
    <t>GFSA3</t>
  </si>
  <si>
    <t>Gafisa ON NM</t>
  </si>
  <si>
    <t>GGBR4</t>
  </si>
  <si>
    <t>Gerdau PN N1</t>
  </si>
  <si>
    <t>GMAT3</t>
  </si>
  <si>
    <t>Grupo Mateus ON NM</t>
  </si>
  <si>
    <t>GNDI3</t>
  </si>
  <si>
    <t>Intermedica ON NM</t>
  </si>
  <si>
    <t>GOAU4</t>
  </si>
  <si>
    <t>Gerdau Met PN N1</t>
  </si>
  <si>
    <t>GOLL4</t>
  </si>
  <si>
    <t>Gol PN N2</t>
  </si>
  <si>
    <t>GRND3</t>
  </si>
  <si>
    <t>Grendene ON NM</t>
  </si>
  <si>
    <t>GUAR3</t>
  </si>
  <si>
    <t>Guararapes ON</t>
  </si>
  <si>
    <t>HAPV3</t>
  </si>
  <si>
    <t>Hapvida ON EJ NM</t>
  </si>
  <si>
    <t>HBOR3</t>
  </si>
  <si>
    <t>Helbor ON NM</t>
  </si>
  <si>
    <t>HBSA3</t>
  </si>
  <si>
    <t>Hidrovias ON NM</t>
  </si>
  <si>
    <t>HGTX3</t>
  </si>
  <si>
    <t>Cia Hering ON NM</t>
  </si>
  <si>
    <t>HYPE3</t>
  </si>
  <si>
    <t>Hypera ON NM</t>
  </si>
  <si>
    <t>IBOV</t>
  </si>
  <si>
    <t>Ibovespa</t>
  </si>
  <si>
    <t>IGTA3</t>
  </si>
  <si>
    <t>Iguatemi ON NM</t>
  </si>
  <si>
    <t>IRBR3</t>
  </si>
  <si>
    <t>Irbbrasil Re ON NM</t>
  </si>
  <si>
    <t>ITSA4</t>
  </si>
  <si>
    <t>Itausa PN N1</t>
  </si>
  <si>
    <t>ITUB4</t>
  </si>
  <si>
    <t>Itauunibanco PN N1</t>
  </si>
  <si>
    <t>JBSS3</t>
  </si>
  <si>
    <t>Jbs ON NM</t>
  </si>
  <si>
    <t>JHSF3</t>
  </si>
  <si>
    <t>Jhsf Part ON NM</t>
  </si>
  <si>
    <t>JPSA3</t>
  </si>
  <si>
    <t>Jereissati ON</t>
  </si>
  <si>
    <t>KLBN11</t>
  </si>
  <si>
    <t>Klabin S/A UNT N2</t>
  </si>
  <si>
    <t>LAME4</t>
  </si>
  <si>
    <t>Lojas Americ PN N1</t>
  </si>
  <si>
    <t>LAVV3</t>
  </si>
  <si>
    <t>Lavvi ON NM</t>
  </si>
  <si>
    <t>LCAM3</t>
  </si>
  <si>
    <t>Locamerica ON NM</t>
  </si>
  <si>
    <t>LEVE3</t>
  </si>
  <si>
    <t>Metal Leve ON NM</t>
  </si>
  <si>
    <t>LIGT3</t>
  </si>
  <si>
    <t>Light S/A ON NM</t>
  </si>
  <si>
    <t>LINX3</t>
  </si>
  <si>
    <t>Linx ON NM</t>
  </si>
  <si>
    <t>LJQQ3</t>
  </si>
  <si>
    <t>Quero-Quero ON NM</t>
  </si>
  <si>
    <t>LOGG3</t>
  </si>
  <si>
    <t>Log Com Prop ON NM</t>
  </si>
  <si>
    <t>LOGN3</t>
  </si>
  <si>
    <t>Log-In ON NM</t>
  </si>
  <si>
    <t>LREN3</t>
  </si>
  <si>
    <t>Lojas Renner ON NM</t>
  </si>
  <si>
    <t>LWSA3</t>
  </si>
  <si>
    <t>Locaweb ON NM</t>
  </si>
  <si>
    <t>MDIA3</t>
  </si>
  <si>
    <t>M.Diasbranco ON NM</t>
  </si>
  <si>
    <t>MDNE3</t>
  </si>
  <si>
    <t>Moura Dubeux ON NM</t>
  </si>
  <si>
    <t>MELK3</t>
  </si>
  <si>
    <t>Melnick ON NM</t>
  </si>
  <si>
    <t>MGLU3</t>
  </si>
  <si>
    <t>Magaz Luiza ON NM</t>
  </si>
  <si>
    <t>MILS3</t>
  </si>
  <si>
    <t>Mills ON NM</t>
  </si>
  <si>
    <t>MOVI3</t>
  </si>
  <si>
    <t>Movida ON NM</t>
  </si>
  <si>
    <t>MRFG3</t>
  </si>
  <si>
    <t>Marfrig ON NM</t>
  </si>
  <si>
    <t>MRVE3</t>
  </si>
  <si>
    <t>Mrv ON NM</t>
  </si>
  <si>
    <t>MTRE3</t>
  </si>
  <si>
    <t>Mitre Realty ON NM</t>
  </si>
  <si>
    <t>MULT3</t>
  </si>
  <si>
    <t>Multiplan ON N2</t>
  </si>
  <si>
    <t>MYPK3</t>
  </si>
  <si>
    <t>Iochp-Maxion ON NM</t>
  </si>
  <si>
    <t>NEOE3</t>
  </si>
  <si>
    <t>Neoenergia ON EJ NM</t>
  </si>
  <si>
    <t>NGRD3</t>
  </si>
  <si>
    <t>Neogrid ON NM</t>
  </si>
  <si>
    <t>NTCO3</t>
  </si>
  <si>
    <t>Grupo Natura ON NM</t>
  </si>
  <si>
    <t>ODPV3</t>
  </si>
  <si>
    <t>Odontoprev ON NM</t>
  </si>
  <si>
    <t>OIBR3</t>
  </si>
  <si>
    <t>Oi ON N1</t>
  </si>
  <si>
    <t>OMGE3</t>
  </si>
  <si>
    <t>Omega Ger ON NM</t>
  </si>
  <si>
    <t>PARD3</t>
  </si>
  <si>
    <t>Ihpardini ON NM</t>
  </si>
  <si>
    <t>PCAR3</t>
  </si>
  <si>
    <t>P.Acucar-Cbd ON NM</t>
  </si>
  <si>
    <t>PETR4</t>
  </si>
  <si>
    <t>Petrobras PN N2</t>
  </si>
  <si>
    <t>PETZ3</t>
  </si>
  <si>
    <t>Petz ON NM</t>
  </si>
  <si>
    <t>PFRM3</t>
  </si>
  <si>
    <t>Profarma ON NM</t>
  </si>
  <si>
    <t>PGMN3</t>
  </si>
  <si>
    <t>Pague Menos ON NM</t>
  </si>
  <si>
    <t>PLPL3</t>
  </si>
  <si>
    <t>Planoeplano ON NM</t>
  </si>
  <si>
    <t>PNVL3</t>
  </si>
  <si>
    <t>Dimed ON</t>
  </si>
  <si>
    <t>POMO4</t>
  </si>
  <si>
    <t>Marcopolo PN N2</t>
  </si>
  <si>
    <t>POSI3</t>
  </si>
  <si>
    <t>Positivo Tec ON NM</t>
  </si>
  <si>
    <t>PRIO3</t>
  </si>
  <si>
    <t>Petrorio ON NM</t>
  </si>
  <si>
    <t>PRNR3</t>
  </si>
  <si>
    <t>Priner ON NM</t>
  </si>
  <si>
    <t>PSSA3</t>
  </si>
  <si>
    <t>Porto Seguro ON NM</t>
  </si>
  <si>
    <t>PTBL3</t>
  </si>
  <si>
    <t>Portobello ON NM</t>
  </si>
  <si>
    <t>QUAL3</t>
  </si>
  <si>
    <t>Qualicorp ON NM</t>
  </si>
  <si>
    <t>RADL3</t>
  </si>
  <si>
    <t>Raiadrogasil ON NM</t>
  </si>
  <si>
    <t>RAIL3</t>
  </si>
  <si>
    <t>Rumo S.A. ON NM</t>
  </si>
  <si>
    <t>RAPT4</t>
  </si>
  <si>
    <t>Randon Part PN N1</t>
  </si>
  <si>
    <t>RDOR3</t>
  </si>
  <si>
    <t>Rede D Or ON NM</t>
  </si>
  <si>
    <t>RENT3</t>
  </si>
  <si>
    <t>Localiza ON NM</t>
  </si>
  <si>
    <t>RLOG3</t>
  </si>
  <si>
    <t>Cosan Log ON NM</t>
  </si>
  <si>
    <t>ROMI3</t>
  </si>
  <si>
    <t>Inds Romi ON NM</t>
  </si>
  <si>
    <t>RRRP3</t>
  </si>
  <si>
    <t>3r Petroleum ON NM</t>
  </si>
  <si>
    <t>SANB11</t>
  </si>
  <si>
    <t>Santander Br UNT EJ</t>
  </si>
  <si>
    <t>SAPR11</t>
  </si>
  <si>
    <t>Sanepar UNT N2</t>
  </si>
  <si>
    <t>SBSP3</t>
  </si>
  <si>
    <t>Sabesp ON NM</t>
  </si>
  <si>
    <t>SEER3</t>
  </si>
  <si>
    <t>Ser Educa ON NM</t>
  </si>
  <si>
    <t>SEQL3</t>
  </si>
  <si>
    <t>Sequoia Log ON NM</t>
  </si>
  <si>
    <t>SIMH3</t>
  </si>
  <si>
    <t>Simpar ON EJ NM</t>
  </si>
  <si>
    <t>SLCE3</t>
  </si>
  <si>
    <t>Slc Agricola ON NM</t>
  </si>
  <si>
    <t>SMLS3</t>
  </si>
  <si>
    <t>Smiles ON NM</t>
  </si>
  <si>
    <t>SMTO3</t>
  </si>
  <si>
    <t>Sao Martinho ON NM</t>
  </si>
  <si>
    <t>SOMA3</t>
  </si>
  <si>
    <t>Grupo Soma ON NM</t>
  </si>
  <si>
    <t>SQIA3</t>
  </si>
  <si>
    <t>Sinqia ON NM</t>
  </si>
  <si>
    <t>STBP3</t>
  </si>
  <si>
    <t>Santos Brp ON NM</t>
  </si>
  <si>
    <t>SUZB3</t>
  </si>
  <si>
    <t>Suzano S.A. ON NM</t>
  </si>
  <si>
    <t>TAEE11</t>
  </si>
  <si>
    <t>Taesa UNT N2</t>
  </si>
  <si>
    <t>TASA4</t>
  </si>
  <si>
    <t>Taurus Armas PN N2</t>
  </si>
  <si>
    <t>TEND3</t>
  </si>
  <si>
    <t>Tenda ON NM</t>
  </si>
  <si>
    <t>TFCO4</t>
  </si>
  <si>
    <t>Track Field PN N2</t>
  </si>
  <si>
    <t>TGMA3</t>
  </si>
  <si>
    <t>Tegma ON NM</t>
  </si>
  <si>
    <t>TIET11</t>
  </si>
  <si>
    <t>Aes Tiete E UNT N2</t>
  </si>
  <si>
    <t>TIMS3</t>
  </si>
  <si>
    <t>Tim ON NM</t>
  </si>
  <si>
    <t>TOTS3</t>
  </si>
  <si>
    <t>Totvs ON NM</t>
  </si>
  <si>
    <t>TRIS3</t>
  </si>
  <si>
    <t>Trisul ON NM</t>
  </si>
  <si>
    <t>TRPL4</t>
  </si>
  <si>
    <t>Tran Paulist PN N1</t>
  </si>
  <si>
    <t>TUPY3</t>
  </si>
  <si>
    <t>Tupy ON NM</t>
  </si>
  <si>
    <t>UGPA3</t>
  </si>
  <si>
    <t>Ultrapar ON NM</t>
  </si>
  <si>
    <t>UNIP6</t>
  </si>
  <si>
    <t>Unipar PNB</t>
  </si>
  <si>
    <t>USIM5</t>
  </si>
  <si>
    <t>Usiminas PNA N1</t>
  </si>
  <si>
    <t>VALE3</t>
  </si>
  <si>
    <t>Vale ON NM</t>
  </si>
  <si>
    <t>VIVA3</t>
  </si>
  <si>
    <t>Vivara S.A. ON NM</t>
  </si>
  <si>
    <t>VIVT3</t>
  </si>
  <si>
    <t>Telef Brasil ON</t>
  </si>
  <si>
    <t>VLID3</t>
  </si>
  <si>
    <t>Valid ON ES NM</t>
  </si>
  <si>
    <t>VULC3</t>
  </si>
  <si>
    <t>Vulcabras ON NM</t>
  </si>
  <si>
    <t>VVAR3</t>
  </si>
  <si>
    <t>Viavarejo ON NM</t>
  </si>
  <si>
    <t>WEGE3</t>
  </si>
  <si>
    <t>Weg ON NM</t>
  </si>
  <si>
    <t>WIZS3</t>
  </si>
  <si>
    <t>Wiz S.A. ON NM</t>
  </si>
  <si>
    <t>YDUQ3</t>
  </si>
  <si>
    <t>Yduqs Part ON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</si>
</sst>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AALR3.ABE" advise="1">
        <values>
          <value>
            <val>10.75</val>
          </value>
        </values>
      </ddeItem>
      <ddeItem name="AALR3.DAT" advise="1">
        <values>
          <value t="str">
            <val>26/01/2021</val>
          </value>
        </values>
      </ddeItem>
      <ddeItem name="AALR3.MAX" advise="1">
        <values>
          <value>
            <val>11.02</val>
          </value>
        </values>
      </ddeItem>
      <ddeItem name="AALR3.MIN" advise="1">
        <values>
          <value>
            <val>10.5</val>
          </value>
        </values>
      </ddeItem>
      <ddeItem name="AALR3.NEG" advise="1">
        <values>
          <value>
            <val>828</val>
          </value>
        </values>
      </ddeItem>
      <ddeItem name="AALR3.QTT" advise="1">
        <values>
          <value>
            <val>204100</val>
          </value>
        </values>
      </ddeItem>
      <ddeItem name="AALR3.ULT" advise="1">
        <values>
          <value>
            <val>10.5</val>
          </value>
        </values>
      </ddeItem>
      <ddeItem name="AALR3.VAR" advise="1">
        <values>
          <value>
            <val>-1.9607843137254981</val>
          </value>
        </values>
      </ddeItem>
      <ddeItem name="AALR3.VOL" advise="1">
        <values>
          <value>
            <val>2193833</val>
          </value>
        </values>
      </ddeItem>
      <ddeItem name="ABCB4.ABE" advise="1">
        <values>
          <value>
            <val>15.4</val>
          </value>
        </values>
      </ddeItem>
      <ddeItem name="ABCB4.DAT" advise="1">
        <values>
          <value t="str">
            <val>26/01/2021</val>
          </value>
        </values>
      </ddeItem>
      <ddeItem name="ABCB4.MAX" advise="1">
        <values>
          <value>
            <val>15.73</val>
          </value>
        </values>
      </ddeItem>
      <ddeItem name="ABCB4.MIN" advise="1">
        <values>
          <value>
            <val>15.16</val>
          </value>
        </values>
      </ddeItem>
      <ddeItem name="ABCB4.NEG" advise="1">
        <values>
          <value>
            <val>2819</val>
          </value>
        </values>
      </ddeItem>
      <ddeItem name="ABCB4.QTT" advise="1">
        <values>
          <value>
            <val>570200</val>
          </value>
        </values>
      </ddeItem>
      <ddeItem name="ABCB4.ULT" advise="1">
        <values>
          <value>
            <val>15.29</val>
          </value>
        </values>
      </ddeItem>
      <ddeItem name="ABCB4.VAR" advise="1">
        <values>
          <value>
            <val>-1.2273901808785612</val>
          </value>
        </values>
      </ddeItem>
      <ddeItem name="ABCB4.VOL" advise="1">
        <values>
          <value>
            <val>8811083</val>
          </value>
        </values>
      </ddeItem>
      <ddeItem name="ABEV3.ABE" advise="1">
        <values>
          <value>
            <val>15.21</val>
          </value>
        </values>
      </ddeItem>
      <ddeItem name="ABEV3.DAT" advise="1">
        <values>
          <value t="str">
            <val>26/01/2021</val>
          </value>
        </values>
      </ddeItem>
      <ddeItem name="ABEV3.MAX" advise="1">
        <values>
          <value>
            <val>15.69</val>
          </value>
        </values>
      </ddeItem>
      <ddeItem name="ABEV3.MIN" advise="1">
        <values>
          <value>
            <val>15.19</val>
          </value>
        </values>
      </ddeItem>
      <ddeItem name="ABEV3.NEG" advise="1">
        <values>
          <value>
            <val>50639</val>
          </value>
        </values>
      </ddeItem>
      <ddeItem name="ABEV3.QTT" advise="1">
        <values>
          <value>
            <val>28714100</val>
          </value>
        </values>
      </ddeItem>
      <ddeItem name="ABEV3.ULT" advise="1">
        <values>
          <value>
            <val>15.4</val>
          </value>
        </values>
      </ddeItem>
      <ddeItem name="ABEV3.VAR" advise="1">
        <values>
          <value>
            <val>1.6501650165016502</val>
          </value>
        </values>
      </ddeItem>
      <ddeItem name="ABEV3.VOL" advise="1">
        <values>
          <value>
            <val>444137473</val>
          </value>
        </values>
      </ddeItem>
      <ddeItem name="AERI3.ABE" advise="1">
        <values>
          <value>
            <val>12.65</val>
          </value>
        </values>
      </ddeItem>
      <ddeItem name="AERI3.DAT" advise="1">
        <values>
          <value t="str">
            <val>26/01/2021</val>
          </value>
        </values>
      </ddeItem>
      <ddeItem name="AERI3.MAX" advise="1">
        <values>
          <value>
            <val>12.82</val>
          </value>
        </values>
      </ddeItem>
      <ddeItem name="AERI3.MIN" advise="1">
        <values>
          <value>
            <val>11.79</val>
          </value>
        </values>
      </ddeItem>
      <ddeItem name="AERI3.NEG" advise="1">
        <values>
          <value>
            <val>22063</val>
          </value>
        </values>
      </ddeItem>
      <ddeItem name="AERI3.QTT" advise="1">
        <values>
          <value>
            <val>9108200</val>
          </value>
        </values>
      </ddeItem>
      <ddeItem name="AERI3.ULT" advise="1">
        <values>
          <value>
            <val>12.22</val>
          </value>
        </values>
      </ddeItem>
      <ddeItem name="AERI3.VAR" advise="1">
        <values>
          <value>
            <val>-1.1326860841423851</val>
          </value>
        </values>
      </ddeItem>
      <ddeItem name="AERI3.VOL" advise="1">
        <values>
          <value>
            <val>112516212</val>
          </value>
        </values>
      </ddeItem>
      <ddeItem name="AGRO3.ABE" advise="1">
        <values>
          <value>
            <val>25.99</val>
          </value>
        </values>
      </ddeItem>
      <ddeItem name="AGRO3.DAT" advise="1">
        <values>
          <value t="str">
            <val>26/01/2021</val>
          </value>
        </values>
      </ddeItem>
      <ddeItem name="AGRO3.MAX" advise="1">
        <values>
          <value>
            <val>26.82</val>
          </value>
        </values>
      </ddeItem>
      <ddeItem name="AGRO3.MIN" advise="1">
        <values>
          <value>
            <val>25.99</val>
          </value>
        </values>
      </ddeItem>
      <ddeItem name="AGRO3.NEG" advise="1">
        <values>
          <value>
            <val>1180</val>
          </value>
        </values>
      </ddeItem>
      <ddeItem name="AGRO3.QTT" advise="1">
        <values>
          <value>
            <val>245700</val>
          </value>
        </values>
      </ddeItem>
      <ddeItem name="AGRO3.ULT" advise="1">
        <values>
          <value>
            <val>26.6</val>
          </value>
        </values>
      </ddeItem>
      <ddeItem name="AGRO3.VAR" advise="1">
        <values>
          <value>
            <val>0.79575596816976446</val>
          </value>
        </values>
      </ddeItem>
      <ddeItem name="AGRO3.VOL" advise="1">
        <values>
          <value>
            <val>6510622</val>
          </value>
        </values>
      </ddeItem>
      <ddeItem name="ALPA4.ABE" advise="1">
        <values>
          <value>
            <val>40.43</val>
          </value>
        </values>
      </ddeItem>
      <ddeItem name="ALPA4.DAT" advise="1">
        <values>
          <value t="str">
            <val>26/01/2021</val>
          </value>
        </values>
      </ddeItem>
      <ddeItem name="ALPA4.MAX" advise="1">
        <values>
          <value>
            <val>41.45</val>
          </value>
        </values>
      </ddeItem>
      <ddeItem name="ALPA4.MIN" advise="1">
        <values>
          <value>
            <val>40.32</val>
          </value>
        </values>
      </ddeItem>
      <ddeItem name="ALPA4.NEG" advise="1">
        <values>
          <value>
            <val>6222</val>
          </value>
        </values>
      </ddeItem>
      <ddeItem name="ALPA4.QTT" advise="1">
        <values>
          <value>
            <val>1471600</val>
          </value>
        </values>
      </ddeItem>
      <ddeItem name="ALPA4.ULT" advise="1">
        <values>
          <value>
            <val>40.83</val>
          </value>
        </values>
      </ddeItem>
      <ddeItem name="ALPA4.VAR" advise="1">
        <values>
          <value>
            <val>0.91448344043499119</val>
          </value>
        </values>
      </ddeItem>
      <ddeItem name="ALPA4.VOL" advise="1">
        <values>
          <value>
            <val>60232087</val>
          </value>
        </values>
      </ddeItem>
      <ddeItem name="ALSO3.ABE" advise="1">
        <values>
          <value>
            <val>26.17</val>
          </value>
        </values>
      </ddeItem>
      <ddeItem name="ALSO3.DAT" advise="1">
        <values>
          <value t="str">
            <val>26/01/2021</val>
          </value>
        </values>
      </ddeItem>
      <ddeItem name="ALSO3.MAX" advise="1">
        <values>
          <value>
            <val>27.24</val>
          </value>
        </values>
      </ddeItem>
      <ddeItem name="ALSO3.MIN" advise="1">
        <values>
          <value>
            <val>25.9</val>
          </value>
        </values>
      </ddeItem>
      <ddeItem name="ALSO3.NEG" advise="1">
        <values>
          <value>
            <val>6410</val>
          </value>
        </values>
      </ddeItem>
      <ddeItem name="ALSO3.QTT" advise="1">
        <values>
          <value>
            <val>1229800</val>
          </value>
        </values>
      </ddeItem>
      <ddeItem name="ALSO3.ULT" advise="1">
        <values>
          <value>
            <val>26.07</val>
          </value>
        </values>
      </ddeItem>
      <ddeItem name="ALSO3.VAR" advise="1">
        <values>
          <value>
            <val>-0.4201680672268886</val>
          </value>
        </values>
      </ddeItem>
      <ddeItem name="ALSO3.VOL" advise="1">
        <values>
          <value>
            <val>32698079</val>
          </value>
        </values>
      </ddeItem>
      <ddeItem name="AMAR3.ABE" advise="1">
        <values>
          <value>
            <val>6.08</val>
          </value>
        </values>
      </ddeItem>
      <ddeItem name="AMAR3.DAT" advise="1">
        <values>
          <value t="str">
            <val>26/01/2021</val>
          </value>
        </values>
      </ddeItem>
      <ddeItem name="AMAR3.MAX" advise="1">
        <values>
          <value>
            <val>6.25</val>
          </value>
        </values>
      </ddeItem>
      <ddeItem name="AMAR3.MIN" advise="1">
        <values>
          <value>
            <val>6.03</val>
          </value>
        </values>
      </ddeItem>
      <ddeItem name="AMAR3.NEG" advise="1">
        <values>
          <value>
            <val>5127</val>
          </value>
        </values>
      </ddeItem>
      <ddeItem name="AMAR3.QTT" advise="1">
        <values>
          <value>
            <val>3758700</val>
          </value>
        </values>
      </ddeItem>
      <ddeItem name="AMAR3.ULT" advise="1">
        <values>
          <value>
            <val>6.11</val>
          </value>
        </values>
      </ddeItem>
      <ddeItem name="AMAR3.VAR" advise="1">
        <values>
          <value>
            <val>0.82508250825083684</val>
          </value>
        </values>
      </ddeItem>
      <ddeItem name="AMAR3.VOL" advise="1">
        <values>
          <value>
            <val>23168513</val>
          </value>
        </values>
      </ddeItem>
      <ddeItem name="AMBP3.ABE" advise="1">
        <values>
          <value>
            <val>26.2</val>
          </value>
        </values>
      </ddeItem>
      <ddeItem name="AMBP3.DAT" advise="1">
        <values>
          <value t="str">
            <val>26/01/2021</val>
          </value>
        </values>
      </ddeItem>
      <ddeItem name="AMBP3.MAX" advise="1">
        <values>
          <value>
            <val>26.27</val>
          </value>
        </values>
      </ddeItem>
      <ddeItem name="AMBP3.MIN" advise="1">
        <values>
          <value>
            <val>25.7</val>
          </value>
        </values>
      </ddeItem>
      <ddeItem name="AMBP3.NEG" advise="1">
        <values>
          <value>
            <val>1118</val>
          </value>
        </values>
      </ddeItem>
      <ddeItem name="AMBP3.QTT" advise="1">
        <values>
          <value>
            <val>177900</val>
          </value>
        </values>
      </ddeItem>
      <ddeItem name="AMBP3.ULT" advise="1">
        <values>
          <value>
            <val>25.95</val>
          </value>
        </values>
      </ddeItem>
      <ddeItem name="AMBP3.VAR" advise="1">
        <values>
          <value>
            <val>-0.95419847328244278</val>
          </value>
        </values>
      </ddeItem>
      <ddeItem name="AMBP3.VOL" advise="1">
        <values>
          <value>
            <val>4615123</val>
          </value>
        </values>
      </ddeItem>
      <ddeItem name="ANIM3.ABE" advise="1">
        <values>
          <value>
            <val>34.79</val>
          </value>
        </values>
      </ddeItem>
      <ddeItem name="ANIM3.DAT" advise="1">
        <values>
          <value t="str">
            <val>26/01/2021</val>
          </value>
        </values>
      </ddeItem>
      <ddeItem name="ANIM3.MAX" advise="1">
        <values>
          <value>
            <val>35.35</val>
          </value>
        </values>
      </ddeItem>
      <ddeItem name="ANIM3.MIN" advise="1">
        <values>
          <value>
            <val>33.81</val>
          </value>
        </values>
      </ddeItem>
      <ddeItem name="ANIM3.NEG" advise="1">
        <values>
          <value>
            <val>2692</val>
          </value>
        </values>
      </ddeItem>
      <ddeItem name="ANIM3.QTT" advise="1">
        <values>
          <value>
            <val>478800</val>
          </value>
        </values>
      </ddeItem>
      <ddeItem name="ANIM3.ULT" advise="1">
        <values>
          <value>
            <val>34.03</val>
          </value>
        </values>
      </ddeItem>
      <ddeItem name="ANIM3.VAR" advise="1">
        <values>
          <value>
            <val>-2.0719424460431624</val>
          </value>
        </values>
      </ddeItem>
      <ddeItem name="ANIM3.VOL" advise="1">
        <values>
          <value>
            <val>16513134</val>
          </value>
        </values>
      </ddeItem>
      <ddeItem name="ARZZ3.ABE" advise="1">
        <values>
          <value>
            <val>69.45</val>
          </value>
        </values>
      </ddeItem>
      <ddeItem name="ARZZ3.DAT" advise="1">
        <values>
          <value t="str">
            <val>26/01/2021</val>
          </value>
        </values>
      </ddeItem>
      <ddeItem name="ARZZ3.MAX" advise="1">
        <values>
          <value>
            <val>70.53</val>
          </value>
        </values>
      </ddeItem>
      <ddeItem name="ARZZ3.MIN" advise="1">
        <values>
          <value>
            <val>69.010000000000005</val>
          </value>
        </values>
      </ddeItem>
      <ddeItem name="ARZZ3.NEG" advise="1">
        <values>
          <value>
            <val>1677</val>
          </value>
        </values>
      </ddeItem>
      <ddeItem name="ARZZ3.QTT" advise="1">
        <values>
          <value>
            <val>293200</val>
          </value>
        </values>
      </ddeItem>
      <ddeItem name="ARZZ3.ULT" advise="1">
        <values>
          <value>
            <val>69.010000000000005</val>
          </value>
        </values>
      </ddeItem>
      <ddeItem name="ARZZ3.VAR" advise="1">
        <values>
          <value>
            <val>-0.67645365572826543</val>
          </value>
        </values>
      </ddeItem>
      <ddeItem name="ARZZ3.VOL" advise="1">
        <values>
          <value>
            <val>20470942</val>
          </value>
        </values>
      </ddeItem>
      <ddeItem name="AZUL4.ABE" advise="1">
        <values>
          <value>
            <val>38.5</val>
          </value>
        </values>
      </ddeItem>
      <ddeItem name="AZUL4.DAT" advise="1">
        <values>
          <value t="str">
            <val>26/01/2021</val>
          </value>
        </values>
      </ddeItem>
      <ddeItem name="AZUL4.MAX" advise="1">
        <values>
          <value>
            <val>39.58</val>
          </value>
        </values>
      </ddeItem>
      <ddeItem name="AZUL4.MIN" advise="1">
        <values>
          <value>
            <val>37.549999999999997</val>
          </value>
        </values>
      </ddeItem>
      <ddeItem name="AZUL4.NEG" advise="1">
        <values>
          <value>
            <val>29112</val>
          </value>
        </values>
      </ddeItem>
      <ddeItem name="AZUL4.QTT" advise="1">
        <values>
          <value>
            <val>9169900</val>
          </value>
        </values>
      </ddeItem>
      <ddeItem name="AZUL4.ULT" advise="1">
        <values>
          <value>
            <val>37.869999999999997</val>
          </value>
        </values>
      </ddeItem>
      <ddeItem name="AZUL4.VAR" advise="1">
        <values>
          <value>
            <val>-2.6728347468517071</val>
          </value>
        </values>
      </ddeItem>
      <ddeItem name="AZUL4.VOL" advise="1">
        <values>
          <value>
            <val>355106531</val>
          </value>
        </values>
      </ddeItem>
      <ddeItem name="B3SA3.ABE" advise="1">
        <values>
          <value>
            <val>58.36</val>
          </value>
        </values>
      </ddeItem>
      <ddeItem name="B3SA3.DAT" advise="1">
        <values>
          <value t="str">
            <val>26/01/2021</val>
          </value>
        </values>
      </ddeItem>
      <ddeItem name="B3SA3.MAX" advise="1">
        <values>
          <value>
            <val>59.6</val>
          </value>
        </values>
      </ddeItem>
      <ddeItem name="B3SA3.MIN" advise="1">
        <values>
          <value>
            <val>57.8</val>
          </value>
        </values>
      </ddeItem>
      <ddeItem name="B3SA3.NEG" advise="1">
        <values>
          <value>
            <val>36361</val>
          </value>
        </values>
      </ddeItem>
      <ddeItem name="B3SA3.QTT" advise="1">
        <values>
          <value>
            <val>12843700</val>
          </value>
        </values>
      </ddeItem>
      <ddeItem name="B3SA3.ULT" advise="1">
        <values>
          <value>
            <val>59.3</val>
          </value>
        </values>
      </ddeItem>
      <ddeItem name="B3SA3.VAR" advise="1">
        <values>
          <value>
            <val>1.2809564474807857</val>
          </value>
        </values>
      </ddeItem>
      <ddeItem name="B3SA3.VOL" advise="1">
        <values>
          <value>
            <val>758579910</val>
          </value>
        </values>
      </ddeItem>
      <ddeItem name="BBAS3.ABE" advise="1">
        <values>
          <value>
            <val>33.96</val>
          </value>
        </values>
      </ddeItem>
      <ddeItem name="BBAS3.DAT" advise="1">
        <values>
          <value t="str">
            <val>26/01/2021</val>
          </value>
        </values>
      </ddeItem>
      <ddeItem name="BBAS3.MAX" advise="1">
        <values>
          <value>
            <val>34.24</val>
          </value>
        </values>
      </ddeItem>
      <ddeItem name="BBAS3.MIN" advise="1">
        <values>
          <value>
            <val>32.61</val>
          </value>
        </values>
      </ddeItem>
      <ddeItem name="BBAS3.NEG" advise="1">
        <values>
          <value>
            <val>93658</val>
          </value>
        </values>
      </ddeItem>
      <ddeItem name="BBAS3.QTT" advise="1">
        <values>
          <value>
            <val>26922300</val>
          </value>
        </values>
      </ddeItem>
      <ddeItem name="BBAS3.ULT" advise="1">
        <values>
          <value>
            <val>32.79</val>
          </value>
        </values>
      </ddeItem>
      <ddeItem name="BBAS3.VAR" advise="1">
        <values>
          <value>
            <val>-2.6714158504007082</val>
          </value>
        </values>
      </ddeItem>
      <ddeItem name="BBAS3.VOL" advise="1">
        <values>
          <value>
            <val>894812865</val>
          </value>
        </values>
      </ddeItem>
      <ddeItem name="BBDC4.ABE" advise="1">
        <values>
          <value>
            <val>24.97</val>
          </value>
        </values>
      </ddeItem>
      <ddeItem name="BBDC4.DAT" advise="1">
        <values>
          <value t="str">
            <val>26/01/2021</val>
          </value>
        </values>
      </ddeItem>
      <ddeItem name="BBDC4.MAX" advise="1">
        <values>
          <value>
            <val>25.63</val>
          </value>
        </values>
      </ddeItem>
      <ddeItem name="BBDC4.MIN" advise="1">
        <values>
          <value>
            <val>24.29</val>
          </value>
        </values>
      </ddeItem>
      <ddeItem name="BBDC4.NEG" advise="1">
        <values>
          <value>
            <val>96185</val>
          </value>
        </values>
      </ddeItem>
      <ddeItem name="BBDC4.QTT" advise="1">
        <values>
          <value>
            <val>58129800</val>
          </value>
        </values>
      </ddeItem>
      <ddeItem name="BBDC4.ULT" advise="1">
        <values>
          <value>
            <val>24.41</val>
          </value>
        </values>
      </ddeItem>
      <ddeItem name="BBDC4.VAR" advise="1">
        <values>
          <value>
            <val>-2.3990403838464669</val>
          </value>
        </values>
      </ddeItem>
      <ddeItem name="BBDC4.VOL" advise="1">
        <values>
          <value>
            <val>1443973479</val>
          </value>
        </values>
      </ddeItem>
      <ddeItem name="BBRK3.ABE" advise="1">
        <values>
          <value>
            <val>2.15</val>
          </value>
        </values>
      </ddeItem>
      <ddeItem name="BBRK3.DAT" advise="1">
        <values>
          <value t="str">
            <val>26/01/2021</val>
          </value>
        </values>
      </ddeItem>
      <ddeItem name="BBRK3.MAX" advise="1">
        <values>
          <value>
            <val>2.19</val>
          </value>
        </values>
      </ddeItem>
      <ddeItem name="BBRK3.MIN" advise="1">
        <values>
          <value>
            <val>2.08</val>
          </value>
        </values>
      </ddeItem>
      <ddeItem name="BBRK3.NEG" advise="1">
        <values>
          <value>
            <val>338</val>
          </value>
        </values>
      </ddeItem>
      <ddeItem name="BBRK3.QTT" advise="1">
        <values>
          <value>
            <val>350400</val>
          </value>
        </values>
      </ddeItem>
      <ddeItem name="BBRK3.ULT" advise="1">
        <values>
          <value>
            <val>2.11</val>
          </value>
        </values>
      </ddeItem>
      <ddeItem name="BBRK3.VAR" advise="1">
        <values>
          <value>
            <val>-3.2110091743119393</val>
          </value>
        </values>
      </ddeItem>
      <ddeItem name="BBRK3.VOL" advise="1">
        <values>
          <value>
            <val>746170</val>
          </value>
        </values>
      </ddeItem>
      <ddeItem name="BBSE3.ABE" advise="1">
        <values>
          <value>
            <val>28.42</val>
          </value>
        </values>
      </ddeItem>
      <ddeItem name="BBSE3.DAT" advise="1">
        <values>
          <value t="str">
            <val>26/01/2021</val>
          </value>
        </values>
      </ddeItem>
      <ddeItem name="BBSE3.MAX" advise="1">
        <values>
          <value>
            <val>28.95</val>
          </value>
        </values>
      </ddeItem>
      <ddeItem name="BBSE3.MIN" advise="1">
        <values>
          <value>
            <val>28.28</val>
          </value>
        </values>
      </ddeItem>
      <ddeItem name="BBSE3.NEG" advise="1">
        <values>
          <value>
            <val>27019</val>
          </value>
        </values>
      </ddeItem>
      <ddeItem name="BBSE3.QTT" advise="1">
        <values>
          <value>
            <val>6083100</val>
          </value>
        </values>
      </ddeItem>
      <ddeItem name="BBSE3.ULT" advise="1">
        <values>
          <value>
            <val>28.45</val>
          </value>
        </values>
      </ddeItem>
      <ddeItem name="BBSE3.VAR" advise="1">
        <values>
          <value>
            <val>0.10555946516536799</val>
          </value>
        </values>
      </ddeItem>
      <ddeItem name="BBSE3.VOL" advise="1">
        <values>
          <value>
            <val>174113554</val>
          </value>
        </values>
      </ddeItem>
      <ddeItem name="BEEF3.ABE" advise="1">
        <values>
          <value>
            <val>9.1999999999999993</val>
          </value>
        </values>
      </ddeItem>
      <ddeItem name="BEEF3.DAT" advise="1">
        <values>
          <value t="str">
            <val>26/01/2021</val>
          </value>
        </values>
      </ddeItem>
      <ddeItem name="BEEF3.MAX" advise="1">
        <values>
          <value>
            <val>9.2799999999999994</val>
          </value>
        </values>
      </ddeItem>
      <ddeItem name="BEEF3.MIN" advise="1">
        <values>
          <value>
            <val>9.02</val>
          </value>
        </values>
      </ddeItem>
      <ddeItem name="BEEF3.NEG" advise="1">
        <values>
          <value>
            <val>12470</val>
          </value>
        </values>
      </ddeItem>
      <ddeItem name="BEEF3.QTT" advise="1">
        <values>
          <value>
            <val>7024200</val>
          </value>
        </values>
      </ddeItem>
      <ddeItem name="BEEF3.ULT" advise="1">
        <values>
          <value>
            <val>9.06</val>
          </value>
        </values>
      </ddeItem>
      <ddeItem name="BEEF3.VAR" advise="1">
        <values>
          <value>
            <val>-1.3071895424836517</val>
          </value>
        </values>
      </ddeItem>
      <ddeItem name="BEEF3.VOL" advise="1">
        <values>
          <value>
            <val>64093201</val>
          </value>
        </values>
      </ddeItem>
      <ddeItem name="BIDI11.ABE" advise="1">
        <values>
          <value>
            <val>134.44</val>
          </value>
        </values>
      </ddeItem>
      <ddeItem name="BIDI11.DAT" advise="1">
        <values>
          <value t="str">
            <val>26/01/2021</val>
          </value>
        </values>
      </ddeItem>
      <ddeItem name="BIDI11.MAX" advise="1">
        <values>
          <value>
            <val>140.59</val>
          </value>
        </values>
      </ddeItem>
      <ddeItem name="BIDI11.MIN" advise="1">
        <values>
          <value>
            <val>133.02000000000001</val>
          </value>
        </values>
      </ddeItem>
      <ddeItem name="BIDI11.NEG" advise="1">
        <values>
          <value>
            <val>5945</val>
          </value>
        </values>
      </ddeItem>
      <ddeItem name="BIDI11.QTT" advise="1">
        <values>
          <value>
            <val>958600</val>
          </value>
        </values>
      </ddeItem>
      <ddeItem name="BIDI11.ULT" advise="1">
        <values>
          <value>
            <val>140.59</val>
          </value>
        </values>
      </ddeItem>
      <ddeItem name="BIDI11.VAR" advise="1">
        <values>
          <value>
            <val>4.0020713123243059</val>
          </value>
        </values>
      </ddeItem>
      <ddeItem name="BIDI11.VOL" advise="1">
        <values>
          <value>
            <val>133170299</val>
          </value>
        </values>
      </ddeItem>
      <ddeItem name="BKBR3.ABE" advise="1">
        <values>
          <value>
            <val>9.8699999999999992</val>
          </value>
        </values>
      </ddeItem>
      <ddeItem name="BKBR3.DAT" advise="1">
        <values>
          <value t="str">
            <val>26/01/2021</val>
          </value>
        </values>
      </ddeItem>
      <ddeItem name="BKBR3.MAX" advise="1">
        <values>
          <value>
            <val>10.06</val>
          </value>
        </values>
      </ddeItem>
      <ddeItem name="BKBR3.MIN" advise="1">
        <values>
          <value>
            <val>9.6999999999999993</val>
          </value>
        </values>
      </ddeItem>
      <ddeItem name="BKBR3.NEG" advise="1">
        <values>
          <value>
            <val>7882</val>
          </value>
        </values>
      </ddeItem>
      <ddeItem name="BKBR3.QTT" advise="1">
        <values>
          <value>
            <val>2227100</val>
          </value>
        </values>
      </ddeItem>
      <ddeItem name="BKBR3.ULT" advise="1">
        <values>
          <value>
            <val>9.8800000000000008</val>
          </value>
        </values>
      </ddeItem>
      <ddeItem name="BKBR3.VAR" advise="1">
        <values>
          <value>
            <val>-0.10111223458038207</val>
          </value>
        </values>
      </ddeItem>
      <ddeItem name="BKBR3.VOL" advise="1">
        <values>
          <value>
            <val>22046491</val>
          </value>
        </values>
      </ddeItem>
      <ddeItem name="BMGB4.ABE" advise="1">
        <values>
          <value>
            <val>5.48</val>
          </value>
        </values>
      </ddeItem>
      <ddeItem name="BMGB4.DAT" advise="1">
        <values>
          <value t="str">
            <val>26/01/2021</val>
          </value>
        </values>
      </ddeItem>
      <ddeItem name="BMGB4.MAX" advise="1">
        <values>
          <value>
            <val>5.6</val>
          </value>
        </values>
      </ddeItem>
      <ddeItem name="BMGB4.MIN" advise="1">
        <values>
          <value>
            <val>5.32</val>
          </value>
        </values>
      </ddeItem>
      <ddeItem name="BMGB4.NEG" advise="1">
        <values>
          <value>
            <val>3560</val>
          </value>
        </values>
      </ddeItem>
      <ddeItem name="BMGB4.QTT" advise="1">
        <values>
          <value>
            <val>1890800</val>
          </value>
        </values>
      </ddeItem>
      <ddeItem name="BMGB4.ULT" advise="1">
        <values>
          <value>
            <val>5.33</val>
          </value>
        </values>
      </ddeItem>
      <ddeItem name="BMGB4.VAR" advise="1">
        <values>
          <value>
            <val>-2.3809523809523792</val>
          </value>
        </values>
      </ddeItem>
      <ddeItem name="BMGB4.VOL" advise="1">
        <values>
          <value>
            <val>10296440</val>
          </value>
        </values>
      </ddeItem>
      <ddeItem name="BOAS3.ABE" advise="1">
        <values>
          <value>
            <val>11.24</val>
          </value>
        </values>
      </ddeItem>
      <ddeItem name="BOAS3.DAT" advise="1">
        <values>
          <value t="str">
            <val>26/01/2021</val>
          </value>
        </values>
      </ddeItem>
      <ddeItem name="BOAS3.MAX" advise="1">
        <values>
          <value>
            <val>11.48</val>
          </value>
        </values>
      </ddeItem>
      <ddeItem name="BOAS3.MIN" advise="1">
        <values>
          <value>
            <val>10.46</val>
          </value>
        </values>
      </ddeItem>
      <ddeItem name="BOAS3.NEG" advise="1">
        <values>
          <value>
            <val>4107</val>
          </value>
        </values>
      </ddeItem>
      <ddeItem name="BOAS3.QTT" advise="1">
        <values>
          <value>
            <val>3710400</val>
          </value>
        </values>
      </ddeItem>
      <ddeItem name="BOAS3.ULT" advise="1">
        <values>
          <value>
            <val>10.56</val>
          </value>
        </values>
      </ddeItem>
      <ddeItem name="BOAS3.VAR" advise="1">
        <values>
          <value>
            <val>-5.7983942908117783</val>
          </value>
        </values>
      </ddeItem>
      <ddeItem name="BOAS3.VOL" advise="1">
        <values>
          <value>
            <val>39562944</val>
          </value>
        </values>
      </ddeItem>
      <ddeItem name="BOVA11.ABE" advise="1">
        <values>
          <value>
            <val>112.91</val>
          </value>
        </values>
      </ddeItem>
      <ddeItem name="BOVA11.DAT" advise="1">
        <values>
          <value t="str">
            <val>26/01/2021</val>
          </value>
        </values>
      </ddeItem>
      <ddeItem name="BOVA11.MAX" advise="1">
        <values>
          <value>
            <val>114.69</val>
          </value>
        </values>
      </ddeItem>
      <ddeItem name="BOVA11.MIN" advise="1">
        <values>
          <value>
            <val>111.7</val>
          </value>
        </values>
      </ddeItem>
      <ddeItem name="BOVA11.NEG" advise="1">
        <values>
          <value>
            <val>187076</val>
          </value>
        </values>
      </ddeItem>
      <ddeItem name="BOVA11.QTT" advise="1">
        <values>
          <value>
            <val>8011802</val>
          </value>
        </values>
      </ddeItem>
      <ddeItem name="BOVA11.ULT" advise="1">
        <values>
          <value>
            <val>112.08</val>
          </value>
        </values>
      </ddeItem>
      <ddeItem name="BOVA11.VAR" advise="1">
        <values>
          <value>
            <val>-0.97190316310302927</val>
          </value>
        </values>
      </ddeItem>
      <ddeItem name="BOVA11.VOL" advise="1">
        <values>
          <value>
            <val>904521695.88999999</val>
          </value>
        </values>
      </ddeItem>
      <ddeItem name="BPAN4.ABE" advise="1">
        <values>
          <value>
            <val>9.36</val>
          </value>
        </values>
      </ddeItem>
      <ddeItem name="BPAN4.DAT" advise="1">
        <values>
          <value t="str">
            <val>26/01/2021</val>
          </value>
        </values>
      </ddeItem>
      <ddeItem name="BPAN4.MAX" advise="1">
        <values>
          <value>
            <val>9.59</val>
          </value>
        </values>
      </ddeItem>
      <ddeItem name="BPAN4.MIN" advise="1">
        <values>
          <value>
            <val>9.1</val>
          </value>
        </values>
      </ddeItem>
      <ddeItem name="BPAN4.NEG" advise="1">
        <values>
          <value>
            <val>5172</val>
          </value>
        </values>
      </ddeItem>
      <ddeItem name="BPAN4.QTT" advise="1">
        <values>
          <value>
            <val>20776200</val>
          </value>
        </values>
      </ddeItem>
      <ddeItem name="BPAN4.ULT" advise="1">
        <values>
          <value>
            <val>9.18</val>
          </value>
        </values>
      </ddeItem>
      <ddeItem name="BPAN4.VAR" advise="1">
        <values>
          <value>
            <val>-1.9230769230769202</val>
          </value>
        </values>
      </ddeItem>
      <ddeItem name="BPAN4.VOL" advise="1">
        <values>
          <value>
            <val>197907498</val>
          </value>
        </values>
      </ddeItem>
      <ddeItem name="BRAP4.ABE" advise="1">
        <values>
          <value>
            <val>70.7</val>
          </value>
        </values>
      </ddeItem>
      <ddeItem name="BRAP4.DAT" advise="1">
        <values>
          <value t="str">
            <val>26/01/2021</val>
          </value>
        </values>
      </ddeItem>
      <ddeItem name="BRAP4.MAX" advise="1">
        <values>
          <value>
            <val>72.16</val>
          </value>
        </values>
      </ddeItem>
      <ddeItem name="BRAP4.MIN" advise="1">
        <values>
          <value>
            <val>69.84</val>
          </value>
        </values>
      </ddeItem>
      <ddeItem name="BRAP4.NEG" advise="1">
        <values>
          <value>
            <val>8749</val>
          </value>
        </values>
      </ddeItem>
      <ddeItem name="BRAP4.QTT" advise="1">
        <values>
          <value>
            <val>1397900</val>
          </value>
        </values>
      </ddeItem>
      <ddeItem name="BRAP4.ULT" advise="1">
        <values>
          <value>
            <val>70.17</val>
          </value>
        </values>
      </ddeItem>
      <ddeItem name="BRAP4.VAR" advise="1">
        <values>
          <value>
            <val>-0.98772400169324515</val>
          </value>
        </values>
      </ddeItem>
      <ddeItem name="BRAP4.VOL" advise="1">
        <values>
          <value>
            <val>99325082</val>
          </value>
        </values>
      </ddeItem>
      <ddeItem name="BRDT3.ABE" advise="1">
        <values>
          <value>
            <val>23</val>
          </value>
        </values>
      </ddeItem>
      <ddeItem name="BRDT3.DAT" advise="1">
        <values>
          <value t="str">
            <val>26/01/2021</val>
          </value>
        </values>
      </ddeItem>
      <ddeItem name="BRDT3.MAX" advise="1">
        <values>
          <value>
            <val>24.33</val>
          </value>
        </values>
      </ddeItem>
      <ddeItem name="BRDT3.MIN" advise="1">
        <values>
          <value>
            <val>22.6</val>
          </value>
        </values>
      </ddeItem>
      <ddeItem name="BRDT3.NEG" advise="1">
        <values>
          <value>
            <val>64362</val>
          </value>
        </values>
      </ddeItem>
      <ddeItem name="BRDT3.QTT" advise="1">
        <values>
          <value>
            <val>32466000</val>
          </value>
        </values>
      </ddeItem>
      <ddeItem name="BRDT3.ULT" advise="1">
        <values>
          <value>
            <val>22.9</val>
          </value>
        </values>
      </ddeItem>
      <ddeItem name="BRDT3.VAR" advise="1">
        <values>
          <value>
            <val>9.5693779904306222</val>
          </value>
        </values>
      </ddeItem>
      <ddeItem name="BRDT3.VOL" advise="1">
        <values>
          <value>
            <val>761083020</val>
          </value>
        </values>
      </ddeItem>
      <ddeItem name="BRFS3.ABE" advise="1">
        <values>
          <value>
            <val>20.63</val>
          </value>
        </values>
      </ddeItem>
      <ddeItem name="BRFS3.DAT" advise="1">
        <values>
          <value t="str">
            <val>26/01/2021</val>
          </value>
        </values>
      </ddeItem>
      <ddeItem name="BRFS3.MAX" advise="1">
        <values>
          <value>
            <val>20.79</val>
          </value>
        </values>
      </ddeItem>
      <ddeItem name="BRFS3.MIN" advise="1">
        <values>
          <value>
            <val>20.37</val>
          </value>
        </values>
      </ddeItem>
      <ddeItem name="BRFS3.NEG" advise="1">
        <values>
          <value>
            <val>26828</val>
          </value>
        </values>
      </ddeItem>
      <ddeItem name="BRFS3.QTT" advise="1">
        <values>
          <value>
            <val>9410100</val>
          </value>
        </values>
      </ddeItem>
      <ddeItem name="BRFS3.ULT" advise="1">
        <values>
          <value>
            <val>20.41</val>
          </value>
        </values>
      </ddeItem>
      <ddeItem name="BRFS3.VAR" advise="1">
        <values>
          <value>
            <val>-1.3533107781537028</val>
          </value>
        </values>
      </ddeItem>
      <ddeItem name="BRFS3.VOL" advise="1">
        <values>
          <value>
            <val>193453441</val>
          </value>
        </values>
      </ddeItem>
      <ddeItem name="BRKM5.ABE" advise="1">
        <values>
          <value>
            <val>23.91</val>
          </value>
        </values>
      </ddeItem>
      <ddeItem name="BRKM5.DAT" advise="1">
        <values>
          <value t="str">
            <val>26/01/2021</val>
          </value>
        </values>
      </ddeItem>
      <ddeItem name="BRKM5.MAX" advise="1">
        <values>
          <value>
            <val>24.38</val>
          </value>
        </values>
      </ddeItem>
      <ddeItem name="BRKM5.MIN" advise="1">
        <values>
          <value>
            <val>23.53</val>
          </value>
        </values>
      </ddeItem>
      <ddeItem name="BRKM5.NEG" advise="1">
        <values>
          <value>
            <val>9233</val>
          </value>
        </values>
      </ddeItem>
      <ddeItem name="BRKM5.QTT" advise="1">
        <values>
          <value>
            <val>1962500</val>
          </value>
        </values>
      </ddeItem>
      <ddeItem name="BRKM5.ULT" advise="1">
        <values>
          <value>
            <val>23.65</val>
          </value>
        </values>
      </ddeItem>
      <ddeItem name="BRKM5.VAR" advise="1">
        <values>
          <value>
            <val>-1.4993752603082173</val>
          </value>
        </values>
      </ddeItem>
      <ddeItem name="BRKM5.VOL" advise="1">
        <values>
          <value>
            <val>46740238</val>
          </value>
        </values>
      </ddeItem>
      <ddeItem name="BRML3.ABE" advise="1">
        <values>
          <value>
            <val>9.17</val>
          </value>
        </values>
      </ddeItem>
      <ddeItem name="BRML3.DAT" advise="1">
        <values>
          <value t="str">
            <val>26/01/2021</val>
          </value>
        </values>
      </ddeItem>
      <ddeItem name="BRML3.MAX" advise="1">
        <values>
          <value>
            <val>9.73</val>
          </value>
        </values>
      </ddeItem>
      <ddeItem name="BRML3.MIN" advise="1">
        <values>
          <value>
            <val>9.15</val>
          </value>
        </values>
      </ddeItem>
      <ddeItem name="BRML3.NEG" advise="1">
        <values>
          <value>
            <val>45877</val>
          </value>
        </values>
      </ddeItem>
      <ddeItem name="BRML3.QTT" advise="1">
        <values>
          <value>
            <val>19689000</val>
          </value>
        </values>
      </ddeItem>
      <ddeItem name="BRML3.ULT" advise="1">
        <values>
          <value>
            <val>9.34</val>
          </value>
        </values>
      </ddeItem>
      <ddeItem name="BRML3.VAR" advise="1">
        <values>
          <value>
            <val>1.8538713195201737</val>
          </value>
        </values>
      </ddeItem>
      <ddeItem name="BRML3.VOL" advise="1">
        <values>
          <value>
            <val>186781477</val>
          </value>
        </values>
      </ddeItem>
      <ddeItem name="BRPR3.ABE" advise="1">
        <values>
          <value>
            <val>8.89</val>
          </value>
        </values>
      </ddeItem>
      <ddeItem name="BRPR3.DAT" advise="1">
        <values>
          <value t="str">
            <val>26/01/2021</val>
          </value>
        </values>
      </ddeItem>
      <ddeItem name="BRPR3.MAX" advise="1">
        <values>
          <value>
            <val>9.32</val>
          </value>
        </values>
      </ddeItem>
      <ddeItem name="BRPR3.MIN" advise="1">
        <values>
          <value>
            <val>8.8800000000000008</val>
          </value>
        </values>
      </ddeItem>
      <ddeItem name="BRPR3.NEG" advise="1">
        <values>
          <value>
            <val>7079</val>
          </value>
        </values>
      </ddeItem>
      <ddeItem name="BRPR3.QTT" advise="1">
        <values>
          <value>
            <val>2079300</val>
          </value>
        </values>
      </ddeItem>
      <ddeItem name="BRPR3.ULT" advise="1">
        <values>
          <value>
            <val>9.1300000000000008</val>
          </value>
        </values>
      </ddeItem>
      <ddeItem name="BRPR3.VAR" advise="1">
        <values>
          <value>
            <val>2.8153153153153152</val>
          </value>
        </values>
      </ddeItem>
      <ddeItem name="BRPR3.VOL" advise="1">
        <values>
          <value>
            <val>19056821</val>
          </value>
        </values>
      </ddeItem>
      <ddeItem name="BRSR6.ABE" advise="1">
        <values>
          <value>
            <val>13.48</val>
          </value>
        </values>
      </ddeItem>
      <ddeItem name="BRSR6.DAT" advise="1">
        <values>
          <value t="str">
            <val>26/01/2021</val>
          </value>
        </values>
      </ddeItem>
      <ddeItem name="BRSR6.MAX" advise="1">
        <values>
          <value>
            <val>13.87</val>
          </value>
        </values>
      </ddeItem>
      <ddeItem name="BRSR6.MIN" advise="1">
        <values>
          <value>
            <val>13.19</val>
          </value>
        </values>
      </ddeItem>
      <ddeItem name="BRSR6.NEG" advise="1">
        <values>
          <value>
            <val>6444</val>
          </value>
        </values>
      </ddeItem>
      <ddeItem name="BRSR6.QTT" advise="1">
        <values>
          <value>
            <val>2182300</val>
          </value>
        </values>
      </ddeItem>
      <ddeItem name="BRSR6.ULT" advise="1">
        <values>
          <value>
            <val>13.33</val>
          </value>
        </values>
      </ddeItem>
      <ddeItem name="BRSR6.VAR" advise="1">
        <values>
          <value>
            <val>-1.4053254437869787</val>
          </value>
        </values>
      </ddeItem>
      <ddeItem name="BRSR6.VOL" advise="1">
        <values>
          <value>
            <val>29541104</val>
          </value>
        </values>
      </ddeItem>
      <ddeItem name="BTOW3.ABE" advise="1">
        <values>
          <value>
            <val>90.99</val>
          </value>
        </values>
      </ddeItem>
      <ddeItem name="BTOW3.DAT" advise="1">
        <values>
          <value t="str">
            <val>26/01/2021</val>
          </value>
        </values>
      </ddeItem>
      <ddeItem name="BTOW3.MAX" advise="1">
        <values>
          <value>
            <val>90.99</val>
          </value>
        </values>
      </ddeItem>
      <ddeItem name="BTOW3.MIN" advise="1">
        <values>
          <value>
            <val>84.98</val>
          </value>
        </values>
      </ddeItem>
      <ddeItem name="BTOW3.NEG" advise="1">
        <values>
          <value>
            <val>16209</val>
          </value>
        </values>
      </ddeItem>
      <ddeItem name="BTOW3.QTT" advise="1">
        <values>
          <value>
            <val>4095400</val>
          </value>
        </values>
      </ddeItem>
      <ddeItem name="BTOW3.ULT" advise="1">
        <values>
          <value>
            <val>85.85</val>
          </value>
        </values>
      </ddeItem>
      <ddeItem name="BTOW3.VAR" advise="1">
        <values>
          <value>
            <val>-3.8741462322248434</val>
          </value>
        </values>
      </ddeItem>
      <ddeItem name="BTOW3.VOL" advise="1">
        <values>
          <value>
            <val>361958890</val>
          </value>
        </values>
      </ddeItem>
      <ddeItem name="CAML3.ABE" advise="1">
        <values>
          <value>
            <val>10.62</val>
          </value>
        </values>
      </ddeItem>
      <ddeItem name="CAML3.DAT" advise="1">
        <values>
          <value t="str">
            <val>26/01/2021</val>
          </value>
        </values>
      </ddeItem>
      <ddeItem name="CAML3.MAX" advise="1">
        <values>
          <value>
            <val>10.86</val>
          </value>
        </values>
      </ddeItem>
      <ddeItem name="CAML3.MIN" advise="1">
        <values>
          <value>
            <val>10.56</val>
          </value>
        </values>
      </ddeItem>
      <ddeItem name="CAML3.NEG" advise="1">
        <values>
          <value>
            <val>5748</val>
          </value>
        </values>
      </ddeItem>
      <ddeItem name="CAML3.QTT" advise="1">
        <values>
          <value>
            <val>1218300</val>
          </value>
        </values>
      </ddeItem>
      <ddeItem name="CAML3.ULT" advise="1">
        <values>
          <value>
            <val>10.58</val>
          </value>
        </values>
      </ddeItem>
      <ddeItem name="CAML3.VAR" advise="1">
        <values>
          <value>
            <val>-0.84348641049671846</val>
          </value>
        </values>
      </ddeItem>
      <ddeItem name="CAML3.VOL" advise="1">
        <values>
          <value>
            <val>12993367</val>
          </value>
        </values>
      </ddeItem>
      <ddeItem name="CARD3.ABE" advise="1">
        <values>
          <value>
            <val>16.04</val>
          </value>
        </values>
      </ddeItem>
      <ddeItem name="CARD3.DAT" advise="1">
        <values>
          <value t="str">
            <val>26/01/2021</val>
          </value>
        </values>
      </ddeItem>
      <ddeItem name="CARD3.MAX" advise="1">
        <values>
          <value>
            <val>16.440000000000001</val>
          </value>
        </values>
      </ddeItem>
      <ddeItem name="CARD3.MIN" advise="1">
        <values>
          <value>
            <val>15.5</val>
          </value>
        </values>
      </ddeItem>
      <ddeItem name="CARD3.NEG" advise="1">
        <values>
          <value>
            <val>429</val>
          </value>
        </values>
      </ddeItem>
      <ddeItem name="CARD3.QTT" advise="1">
        <values>
          <value>
            <val>204000</val>
          </value>
        </values>
      </ddeItem>
      <ddeItem name="CARD3.ULT" advise="1">
        <values>
          <value>
            <val>15.6</val>
          </value>
        </values>
      </ddeItem>
      <ddeItem name="CARD3.VAR" advise="1">
        <values>
          <value>
            <val>-4.0590405904059157</val>
          </value>
        </values>
      </ddeItem>
      <ddeItem name="CARD3.VOL" advise="1">
        <values>
          <value>
            <val>3256854</val>
          </value>
        </values>
      </ddeItem>
      <ddeItem name="CASH3.ABE" advise="1">
        <values>
          <value>
            <val>31.5</val>
          </value>
        </values>
      </ddeItem>
      <ddeItem name="CASH3.DAT" advise="1">
        <values>
          <value t="str">
            <val>26/01/2021</val>
          </value>
        </values>
      </ddeItem>
      <ddeItem name="CASH3.MAX" advise="1">
        <values>
          <value>
            <val>32.5</val>
          </value>
        </values>
      </ddeItem>
      <ddeItem name="CASH3.MIN" advise="1">
        <values>
          <value>
            <val>26.2</val>
          </value>
        </values>
      </ddeItem>
      <ddeItem name="CASH3.NEG" advise="1">
        <values>
          <value>
            <val>23195</val>
          </value>
        </values>
      </ddeItem>
      <ddeItem name="CASH3.QTT" advise="1">
        <values>
          <value>
            <val>7109700</val>
          </value>
        </values>
      </ddeItem>
      <ddeItem name="CASH3.ULT" advise="1">
        <values>
          <value>
            <val>26.5</val>
          </value>
        </values>
      </ddeItem>
      <ddeItem name="CASH3.VAR" advise="1">
        <values>
          <value>
            <val>-14.405684754521966</val>
          </value>
        </values>
      </ddeItem>
      <ddeItem name="CASH3.VOL" advise="1">
        <values>
          <value>
            <val>202084897</val>
          </value>
        </values>
      </ddeItem>
      <ddeItem name="CCRO3.ABE" advise="1">
        <values>
          <value>
            <val>12.47</val>
          </value>
        </values>
      </ddeItem>
      <ddeItem name="CCRO3.DAT" advise="1">
        <values>
          <value t="str">
            <val>26/01/2021</val>
          </value>
        </values>
      </ddeItem>
      <ddeItem name="CCRO3.MAX" advise="1">
        <values>
          <value>
            <val>12.66</val>
          </value>
        </values>
      </ddeItem>
      <ddeItem name="CCRO3.MIN" advise="1">
        <values>
          <value>
            <val>12.15</val>
          </value>
        </values>
      </ddeItem>
      <ddeItem name="CCRO3.NEG" advise="1">
        <values>
          <value>
            <val>22200</val>
          </value>
        </values>
      </ddeItem>
      <ddeItem name="CCRO3.QTT" advise="1">
        <values>
          <value>
            <val>11316600</val>
          </value>
        </values>
      </ddeItem>
      <ddeItem name="CCRO3.ULT" advise="1">
        <values>
          <value>
            <val>12.15</val>
          </value>
        </values>
      </ddeItem>
      <ddeItem name="CCRO3.VAR" advise="1">
        <values>
          <value>
            <val>-2.8776978417266141</val>
          </value>
        </values>
      </ddeItem>
      <ddeItem name="CCRO3.VOL" advise="1">
        <values>
          <value>
            <val>140067751</val>
          </value>
        </values>
      </ddeItem>
      <ddeItem name="CEAB3.ABE" advise="1">
        <values>
          <value>
            <val>12.04</val>
          </value>
        </values>
      </ddeItem>
      <ddeItem name="CEAB3.DAT" advise="1">
        <values>
          <value t="str">
            <val>26/01/2021</val>
          </value>
        </values>
      </ddeItem>
      <ddeItem name="CEAB3.MAX" advise="1">
        <values>
          <value>
            <val>12.77</val>
          </value>
        </values>
      </ddeItem>
      <ddeItem name="CEAB3.MIN" advise="1">
        <values>
          <value>
            <val>11.93</val>
          </value>
        </values>
      </ddeItem>
      <ddeItem name="CEAB3.NEG" advise="1">
        <values>
          <value>
            <val>9325</val>
          </value>
        </values>
      </ddeItem>
      <ddeItem name="CEAB3.QTT" advise="1">
        <values>
          <value>
            <val>3718300</val>
          </value>
        </values>
      </ddeItem>
      <ddeItem name="CEAB3.ULT" advise="1">
        <values>
          <value>
            <val>12.33</val>
          </value>
        </values>
      </ddeItem>
      <ddeItem name="CEAB3.VAR" advise="1">
        <values>
          <value>
            <val>2.6644462947543737</val>
          </value>
        </values>
      </ddeItem>
      <ddeItem name="CEAB3.VOL" advise="1">
        <values>
          <value>
            <val>46099160</val>
          </value>
        </values>
      </ddeItem>
      <ddeItem name="CESP6.ABE" advise="1">
        <values>
          <value>
            <val>29.73</val>
          </value>
        </values>
      </ddeItem>
      <ddeItem name="CESP6.DAT" advise="1">
        <values>
          <value t="str">
            <val>26/01/2021</val>
          </value>
        </values>
      </ddeItem>
      <ddeItem name="CESP6.MAX" advise="1">
        <values>
          <value>
            <val>29.98</val>
          </value>
        </values>
      </ddeItem>
      <ddeItem name="CESP6.MIN" advise="1">
        <values>
          <value>
            <val>29.42</val>
          </value>
        </values>
      </ddeItem>
      <ddeItem name="CESP6.NEG" advise="1">
        <values>
          <value>
            <val>5454</val>
          </value>
        </values>
      </ddeItem>
      <ddeItem name="CESP6.QTT" advise="1">
        <values>
          <value>
            <val>1134400</val>
          </value>
        </values>
      </ddeItem>
      <ddeItem name="CESP6.ULT" advise="1">
        <values>
          <value>
            <val>29.42</val>
          </value>
        </values>
      </ddeItem>
      <ddeItem name="CESP6.VAR" advise="1">
        <values>
          <value>
            <val>-1.3082858101308186</val>
          </value>
        </values>
      </ddeItem>
      <ddeItem name="CESP6.VOL" advise="1">
        <values>
          <value>
            <val>33713935</val>
          </value>
        </values>
      </ddeItem>
      <ddeItem name="CIEL3.ABE" advise="1">
        <values>
          <value>
            <val>3.72</val>
          </value>
        </values>
      </ddeItem>
      <ddeItem name="CIEL3.DAT" advise="1">
        <values>
          <value t="str">
            <val>26/01/2021</val>
          </value>
        </values>
      </ddeItem>
      <ddeItem name="CIEL3.MAX" advise="1">
        <values>
          <value>
            <val>3.87</val>
          </value>
        </values>
      </ddeItem>
      <ddeItem name="CIEL3.MIN" advise="1">
        <values>
          <value>
            <val>3.62</val>
          </value>
        </values>
      </ddeItem>
      <ddeItem name="CIEL3.NEG" advise="1">
        <values>
          <value>
            <val>38582</val>
          </value>
        </values>
      </ddeItem>
      <ddeItem name="CIEL3.QTT" advise="1">
        <values>
          <value>
            <val>48332800</val>
          </value>
        </values>
      </ddeItem>
      <ddeItem name="CIEL3.ULT" advise="1">
        <values>
          <value>
            <val>3.67</val>
          </value>
        </values>
      </ddeItem>
      <ddeItem name="CIEL3.VAR" advise="1">
        <values>
          <value>
            <val>1.6620498614958463</val>
          </value>
        </values>
      </ddeItem>
      <ddeItem name="CIEL3.VOL" advise="1">
        <values>
          <value>
            <val>180607712</val>
          </value>
        </values>
      </ddeItem>
      <ddeItem name="CMIG4.ABE" advise="1">
        <values>
          <value>
            <val>13.72</val>
          </value>
        </values>
      </ddeItem>
      <ddeItem name="CMIG4.DAT" advise="1">
        <values>
          <value t="str">
            <val>26/01/2021</val>
          </value>
        </values>
      </ddeItem>
      <ddeItem name="CMIG4.MAX" advise="1">
        <values>
          <value>
            <val>13.98</val>
          </value>
        </values>
      </ddeItem>
      <ddeItem name="CMIG4.MIN" advise="1">
        <values>
          <value>
            <val>13.38</val>
          </value>
        </values>
      </ddeItem>
      <ddeItem name="CMIG4.NEG" advise="1">
        <values>
          <value>
            <val>21319</val>
          </value>
        </values>
      </ddeItem>
      <ddeItem name="CMIG4.QTT" advise="1">
        <values>
          <value>
            <val>11451800</val>
          </value>
        </values>
      </ddeItem>
      <ddeItem name="CMIG4.ULT" advise="1">
        <values>
          <value>
            <val>13.48</val>
          </value>
        </values>
      </ddeItem>
      <ddeItem name="CMIG4.VAR" advise="1">
        <values>
          <value>
            <val>-2.3188405797101468</val>
          </value>
        </values>
      </ddeItem>
      <ddeItem name="CMIG4.VOL" advise="1">
        <values>
          <value>
            <val>156449296</val>
          </value>
        </values>
      </ddeItem>
      <ddeItem name="CNTO3.ABE" advise="1">
        <values>
          <value>
            <val>24.62</val>
          </value>
        </values>
      </ddeItem>
      <ddeItem name="CNTO3.DAT" advise="1">
        <values>
          <value t="str">
            <val>26/01/2021</val>
          </value>
        </values>
      </ddeItem>
      <ddeItem name="CNTO3.MAX" advise="1">
        <values>
          <value>
            <val>25.5</val>
          </value>
        </values>
      </ddeItem>
      <ddeItem name="CNTO3.MIN" advise="1">
        <values>
          <value>
            <val>24.37</val>
          </value>
        </values>
      </ddeItem>
      <ddeItem name="CNTO3.NEG" advise="1">
        <values>
          <value>
            <val>7338</val>
          </value>
        </values>
      </ddeItem>
      <ddeItem name="CNTO3.QTT" advise="1">
        <values>
          <value>
            <val>1600800</val>
          </value>
        </values>
      </ddeItem>
      <ddeItem name="CNTO3.ULT" advise="1">
        <values>
          <value>
            <val>25.08</val>
          </value>
        </values>
      </ddeItem>
      <ddeItem name="CNTO3.VAR" advise="1">
        <values>
          <value>
            <val>2.1588594704684221</val>
          </value>
        </values>
      </ddeItem>
      <ddeItem name="CNTO3.VOL" advise="1">
        <values>
          <value>
            <val>40034970</val>
          </value>
        </values>
      </ddeItem>
      <ddeItem name="COGN3.ABE" advise="1">
        <values>
          <value>
            <val>4.42</val>
          </value>
        </values>
      </ddeItem>
      <ddeItem name="COGN3.DAT" advise="1">
        <values>
          <value t="str">
            <val>26/01/2021</val>
          </value>
        </values>
      </ddeItem>
      <ddeItem name="COGN3.MAX" advise="1">
        <values>
          <value>
            <val>4.5199999999999996</val>
          </value>
        </values>
      </ddeItem>
      <ddeItem name="COGN3.MIN" advise="1">
        <values>
          <value>
            <val>4.3099999999999996</val>
          </value>
        </values>
      </ddeItem>
      <ddeItem name="COGN3.NEG" advise="1">
        <values>
          <value>
            <val>24261</val>
          </value>
        </values>
      </ddeItem>
      <ddeItem name="COGN3.QTT" advise="1">
        <values>
          <value>
            <val>38408400</val>
          </value>
        </values>
      </ddeItem>
      <ddeItem name="COGN3.ULT" advise="1">
        <values>
          <value>
            <val>4.33</val>
          </value>
        </values>
      </ddeItem>
      <ddeItem name="COGN3.VAR" advise="1">
        <values>
          <value>
            <val>-1.8140589569161014</val>
          </value>
        </values>
      </ddeItem>
      <ddeItem name="COGN3.VOL" advise="1">
        <values>
          <value>
            <val>169319722</val>
          </value>
        </values>
      </ddeItem>
      <ddeItem name="CPFE3.ABE" advise="1">
        <values>
          <value>
            <val>30.46</val>
          </value>
        </values>
      </ddeItem>
      <ddeItem name="CPFE3.DAT" advise="1">
        <values>
          <value t="str">
            <val>26/01/2021</val>
          </value>
        </values>
      </ddeItem>
      <ddeItem name="CPFE3.MAX" advise="1">
        <values>
          <value>
            <val>30.88</val>
          </value>
        </values>
      </ddeItem>
      <ddeItem name="CPFE3.MIN" advise="1">
        <values>
          <value>
            <val>30.22</val>
          </value>
        </values>
      </ddeItem>
      <ddeItem name="CPFE3.NEG" advise="1">
        <values>
          <value>
            <val>7875</val>
          </value>
        </values>
      </ddeItem>
      <ddeItem name="CPFE3.QTT" advise="1">
        <values>
          <value>
            <val>1519600</val>
          </value>
        </values>
      </ddeItem>
      <ddeItem name="CPFE3.ULT" advise="1">
        <values>
          <value>
            <val>30.37</val>
          </value>
        </values>
      </ddeItem>
      <ddeItem name="CPFE3.VAR" advise="1">
        <values>
          <value>
            <val>-0.36089238845144167</val>
          </value>
        </values>
      </ddeItem>
      <ddeItem name="CPFE3.VOL" advise="1">
        <values>
          <value>
            <val>46343136</val>
          </value>
        </values>
      </ddeItem>
      <ddeItem name="CPLE6.ABE" advise="1">
        <values>
          <value>
            <val>65.2</val>
          </value>
        </values>
      </ddeItem>
      <ddeItem name="CPLE6.DAT" advise="1">
        <values>
          <value t="str">
            <val>26/01/2021</val>
          </value>
        </values>
      </ddeItem>
      <ddeItem name="CPLE6.MAX" advise="1">
        <values>
          <value>
            <val>66.11</val>
          </value>
        </values>
      </ddeItem>
      <ddeItem name="CPLE6.MIN" advise="1">
        <values>
          <value>
            <val>63.66</val>
          </value>
        </values>
      </ddeItem>
      <ddeItem name="CPLE6.NEG" advise="1">
        <values>
          <value>
            <val>5741</val>
          </value>
        </values>
      </ddeItem>
      <ddeItem name="CPLE6.QTT" advise="1">
        <values>
          <value>
            <val>1013000</val>
          </value>
        </values>
      </ddeItem>
      <ddeItem name="CPLE6.ULT" advise="1">
        <values>
          <value>
            <val>63.66</val>
          </value>
        </values>
      </ddeItem>
      <ddeItem name="CPLE6.VAR" advise="1">
        <values>
          <value>
            <val>-2.5264124942581621</val>
          </value>
        </values>
      </ddeItem>
      <ddeItem name="CPLE6.VOL" advise="1">
        <values>
          <value>
            <val>65522054</val>
          </value>
        </values>
      </ddeItem>
      <ddeItem name="CSAN3.ABE" advise="1">
        <values>
          <value>
            <val>76.95</val>
          </value>
        </values>
      </ddeItem>
      <ddeItem name="CSAN3.DAT" advise="1">
        <values>
          <value t="str">
            <val>26/01/2021</val>
          </value>
        </values>
      </ddeItem>
      <ddeItem name="CSAN3.MAX" advise="1">
        <values>
          <value>
            <val>77.53</val>
          </value>
        </values>
      </ddeItem>
      <ddeItem name="CSAN3.MIN" advise="1">
        <values>
          <value>
            <val>75.400000000000006</val>
          </value>
        </values>
      </ddeItem>
      <ddeItem name="CSAN3.NEG" advise="1">
        <values>
          <value>
            <val>13173</val>
          </value>
        </values>
      </ddeItem>
      <ddeItem name="CSAN3.QTT" advise="1">
        <values>
          <value>
            <val>2680400</val>
          </value>
        </values>
      </ddeItem>
      <ddeItem name="CSAN3.ULT" advise="1">
        <values>
          <value>
            <val>75.75</val>
          </value>
        </values>
      </ddeItem>
      <ddeItem name="CSAN3.VAR" advise="1">
        <values>
          <value>
            <val>-1.6233766233766234</val>
          </value>
        </values>
      </ddeItem>
      <ddeItem name="CSAN3.VOL" advise="1">
        <values>
          <value>
            <val>204428003</val>
          </value>
        </values>
      </ddeItem>
      <ddeItem name="CSMG3.ABE" advise="1">
        <values>
          <value>
            <val>15.43</val>
          </value>
        </values>
      </ddeItem>
      <ddeItem name="CSMG3.DAT" advise="1">
        <values>
          <value t="str">
            <val>26/01/2021</val>
          </value>
        </values>
      </ddeItem>
      <ddeItem name="CSMG3.MAX" advise="1">
        <values>
          <value>
            <val>15.58</val>
          </value>
        </values>
      </ddeItem>
      <ddeItem name="CSMG3.MIN" advise="1">
        <values>
          <value>
            <val>15.18</val>
          </value>
        </values>
      </ddeItem>
      <ddeItem name="CSMG3.NEG" advise="1">
        <values>
          <value>
            <val>5947</val>
          </value>
        </values>
      </ddeItem>
      <ddeItem name="CSMG3.QTT" advise="1">
        <values>
          <value>
            <val>1546300</val>
          </value>
        </values>
      </ddeItem>
      <ddeItem name="CSMG3.ULT" advise="1">
        <values>
          <value>
            <val>15.28</val>
          </value>
        </values>
      </ddeItem>
      <ddeItem name="CSMG3.VAR" advise="1">
        <values>
          <value>
            <val>-1.2919896640826942</val>
          </value>
        </values>
      </ddeItem>
      <ddeItem name="CSMG3.VOL" advise="1">
        <values>
          <value>
            <val>23725617</val>
          </value>
        </values>
      </ddeItem>
      <ddeItem name="CSNA3.ABE" advise="1">
        <values>
          <value>
            <val>33.83</val>
          </value>
        </values>
      </ddeItem>
      <ddeItem name="CSNA3.DAT" advise="1">
        <values>
          <value t="str">
            <val>26/01/2021</val>
          </value>
        </values>
      </ddeItem>
      <ddeItem name="CSNA3.MAX" advise="1">
        <values>
          <value>
            <val>34.86</val>
          </value>
        </values>
      </ddeItem>
      <ddeItem name="CSNA3.MIN" advise="1">
        <values>
          <value>
            <val>32.729999999999997</val>
          </value>
        </values>
      </ddeItem>
      <ddeItem name="CSNA3.NEG" advise="1">
        <values>
          <value>
            <val>25103</val>
          </value>
        </values>
      </ddeItem>
      <ddeItem name="CSNA3.QTT" advise="1">
        <values>
          <value>
            <val>10446900</val>
          </value>
        </values>
      </ddeItem>
      <ddeItem name="CSNA3.ULT" advise="1">
        <values>
          <value>
            <val>33</val>
          </value>
        </values>
      </ddeItem>
      <ddeItem name="CSNA3.VAR" advise="1">
        <values>
          <value>
            <val>-2.8840494408475483</val>
          </value>
        </values>
      </ddeItem>
      <ddeItem name="CSNA3.VOL" advise="1">
        <values>
          <value>
            <val>351942918</val>
          </value>
        </values>
      </ddeItem>
      <ddeItem name="CURY3.ABE" advise="1">
        <values>
          <value>
            <val>11.04</val>
          </value>
        </values>
      </ddeItem>
      <ddeItem name="CURY3.DAT" advise="1">
        <values>
          <value t="str">
            <val>26/01/2021</val>
          </value>
        </values>
      </ddeItem>
      <ddeItem name="CURY3.MAX" advise="1">
        <values>
          <value>
            <val>11.2</val>
          </value>
        </values>
      </ddeItem>
      <ddeItem name="CURY3.MIN" advise="1">
        <values>
          <value>
            <val>10.78</val>
          </value>
        </values>
      </ddeItem>
      <ddeItem name="CURY3.NEG" advise="1">
        <values>
          <value>
            <val>1869</val>
          </value>
        </values>
      </ddeItem>
      <ddeItem name="CURY3.QTT" advise="1">
        <values>
          <value>
            <val>472500</val>
          </value>
        </values>
      </ddeItem>
      <ddeItem name="CURY3.ULT" advise="1">
        <values>
          <value>
            <val>11.05</val>
          </value>
        </values>
      </ddeItem>
      <ddeItem name="CURY3.VAR" advise="1">
        <values>
          <value>
            <val>9.0579710144941705E-2</val>
          </value>
        </values>
      </ddeItem>
      <ddeItem name="CURY3.VOL" advise="1">
        <values>
          <value>
            <val>5202091</val>
          </value>
        </values>
      </ddeItem>
      <ddeItem name="CVCB3.ABE" advise="1">
        <values>
          <value>
            <val>18.3</val>
          </value>
        </values>
      </ddeItem>
      <ddeItem name="CVCB3.DAT" advise="1">
        <values>
          <value t="str">
            <val>26/01/2021</val>
          </value>
        </values>
      </ddeItem>
      <ddeItem name="CVCB3.MAX" advise="1">
        <values>
          <value>
            <val>18.46</val>
          </value>
        </values>
      </ddeItem>
      <ddeItem name="CVCB3.MIN" advise="1">
        <values>
          <value>
            <val>17.32</val>
          </value>
        </values>
      </ddeItem>
      <ddeItem name="CVCB3.NEG" advise="1">
        <values>
          <value>
            <val>18141</val>
          </value>
        </values>
      </ddeItem>
      <ddeItem name="CVCB3.QTT" advise="1">
        <values>
          <value>
            <val>7069300</val>
          </value>
        </values>
      </ddeItem>
      <ddeItem name="CVCB3.ULT" advise="1">
        <values>
          <value>
            <val>17.440000000000001</val>
          </value>
        </values>
      </ddeItem>
      <ddeItem name="CVCB3.VAR" advise="1">
        <values>
          <value>
            <val>-4.6994535519125646</val>
          </value>
        </values>
      </ddeItem>
      <ddeItem name="CVCB3.VOL" advise="1">
        <values>
          <value>
            <val>126612908</val>
          </value>
        </values>
      </ddeItem>
      <ddeItem name="CYRE3.ABE" advise="1">
        <values>
          <value>
            <val>26.01</val>
          </value>
        </values>
      </ddeItem>
      <ddeItem name="CYRE3.DAT" advise="1">
        <values>
          <value t="str">
            <val>26/01/2021</val>
          </value>
        </values>
      </ddeItem>
      <ddeItem name="CYRE3.MAX" advise="1">
        <values>
          <value>
            <val>26.62</val>
          </value>
        </values>
      </ddeItem>
      <ddeItem name="CYRE3.MIN" advise="1">
        <values>
          <value>
            <val>25.45</val>
          </value>
        </values>
      </ddeItem>
      <ddeItem name="CYRE3.NEG" advise="1">
        <values>
          <value>
            <val>18823</val>
          </value>
        </values>
      </ddeItem>
      <ddeItem name="CYRE3.QTT" advise="1">
        <values>
          <value>
            <val>5629700</val>
          </value>
        </values>
      </ddeItem>
      <ddeItem name="CYRE3.ULT" advise="1">
        <values>
          <value>
            <val>25.54</val>
          </value>
        </values>
      </ddeItem>
      <ddeItem name="CYRE3.VAR" advise="1">
        <values>
          <value>
            <val>-1.7692307692307725</val>
          </value>
        </values>
      </ddeItem>
      <ddeItem name="CYRE3.VOL" advise="1">
        <values>
          <value>
            <val>146388016</val>
          </value>
        </values>
      </ddeItem>
      <ddeItem name="DMVF3.ABE" advise="1">
        <values>
          <value>
            <val>11.75</val>
          </value>
        </values>
      </ddeItem>
      <ddeItem name="DMVF3.DAT" advise="1">
        <values>
          <value t="str">
            <val>26/01/2021</val>
          </value>
        </values>
      </ddeItem>
      <ddeItem name="DMVF3.MAX" advise="1">
        <values>
          <value>
            <val>12.21</val>
          </value>
        </values>
      </ddeItem>
      <ddeItem name="DMVF3.MIN" advise="1">
        <values>
          <value>
            <val>11.7</val>
          </value>
        </values>
      </ddeItem>
      <ddeItem name="DMVF3.NEG" advise="1">
        <values>
          <value>
            <val>399</val>
          </value>
        </values>
      </ddeItem>
      <ddeItem name="DMVF3.QTT" advise="1">
        <values>
          <value>
            <val>105300</val>
          </value>
        </values>
      </ddeItem>
      <ddeItem name="DMVF3.ULT" advise="1">
        <values>
          <value>
            <val>11.7</val>
          </value>
        </values>
      </ddeItem>
      <ddeItem name="DMVF3.VAR" advise="1">
        <values>
          <value>
            <val>-8.5397096498732394E-2</val>
          </value>
        </values>
      </ddeItem>
      <ddeItem name="DMVF3.VOL" advise="1">
        <values>
          <value>
            <val>1251924</val>
          </value>
        </values>
      </ddeItem>
      <ddeItem name="DTEX3.ABE" advise="1">
        <values>
          <value>
            <val>19.46</val>
          </value>
        </values>
      </ddeItem>
      <ddeItem name="DTEX3.DAT" advise="1">
        <values>
          <value t="str">
            <val>26/01/2021</val>
          </value>
        </values>
      </ddeItem>
      <ddeItem name="DTEX3.MAX" advise="1">
        <values>
          <value>
            <val>19.940000000000001</val>
          </value>
        </values>
      </ddeItem>
      <ddeItem name="DTEX3.MIN" advise="1">
        <values>
          <value>
            <val>19.22</val>
          </value>
        </values>
      </ddeItem>
      <ddeItem name="DTEX3.NEG" advise="1">
        <values>
          <value>
            <val>11089</val>
          </value>
        </values>
      </ddeItem>
      <ddeItem name="DTEX3.QTT" advise="1">
        <values>
          <value>
            <val>2535700</val>
          </value>
        </values>
      </ddeItem>
      <ddeItem name="DTEX3.ULT" advise="1">
        <values>
          <value>
            <val>19.850000000000001</val>
          </value>
        </values>
      </ddeItem>
      <ddeItem name="DTEX3.VAR" advise="1">
        <values>
          <value>
            <val>2.2668727460072193</val>
          </value>
        </values>
      </ddeItem>
      <ddeItem name="DTEX3.VOL" advise="1">
        <values>
          <value>
            <val>49900507</val>
          </value>
        </values>
      </ddeItem>
      <ddeItem name="ECOR3.ABE" advise="1">
        <values>
          <value>
            <val>12.6</val>
          </value>
        </values>
      </ddeItem>
      <ddeItem name="ECOR3.DAT" advise="1">
        <values>
          <value t="str">
            <val>26/01/2021</val>
          </value>
        </values>
      </ddeItem>
      <ddeItem name="ECOR3.MAX" advise="1">
        <values>
          <value>
            <val>12.67</val>
          </value>
        </values>
      </ddeItem>
      <ddeItem name="ECOR3.MIN" advise="1">
        <values>
          <value>
            <val>12.11</val>
          </value>
        </values>
      </ddeItem>
      <ddeItem name="ECOR3.NEG" advise="1">
        <values>
          <value>
            <val>9720</val>
          </value>
        </values>
      </ddeItem>
      <ddeItem name="ECOR3.QTT" advise="1">
        <values>
          <value>
            <val>2772500</val>
          </value>
        </values>
      </ddeItem>
      <ddeItem name="ECOR3.ULT" advise="1">
        <values>
          <value>
            <val>12.16</val>
          </value>
        </values>
      </ddeItem>
      <ddeItem name="ECOR3.VAR" advise="1">
        <values>
          <value>
            <val>-2.8753993610223598</val>
          </value>
        </values>
      </ddeItem>
      <ddeItem name="ECOR3.VOL" advise="1">
        <values>
          <value>
            <val>34261301</val>
          </value>
        </values>
      </ddeItem>
      <ddeItem name="EGIE3.ABE" advise="1">
        <values>
          <value>
            <val>43.26</val>
          </value>
        </values>
      </ddeItem>
      <ddeItem name="EGIE3.DAT" advise="1">
        <values>
          <value t="str">
            <val>26/01/2021</val>
          </value>
        </values>
      </ddeItem>
      <ddeItem name="EGIE3.MAX" advise="1">
        <values>
          <value>
            <val>43.67</val>
          </value>
        </values>
      </ddeItem>
      <ddeItem name="EGIE3.MIN" advise="1">
        <values>
          <value>
            <val>42.6</val>
          </value>
        </values>
      </ddeItem>
      <ddeItem name="EGIE3.NEG" advise="1">
        <values>
          <value>
            <val>7350</val>
          </value>
        </values>
      </ddeItem>
      <ddeItem name="EGIE3.QTT" advise="1">
        <values>
          <value>
            <val>1303200</val>
          </value>
        </values>
      </ddeItem>
      <ddeItem name="EGIE3.ULT" advise="1">
        <values>
          <value>
            <val>42.73</val>
          </value>
        </values>
      </ddeItem>
      <ddeItem name="EGIE3.VAR" advise="1">
        <values>
          <value>
            <val>-1.3847219016847483</val>
          </value>
        </values>
      </ddeItem>
      <ddeItem name="EGIE3.VOL" advise="1">
        <values>
          <value>
            <val>56083116</val>
          </value>
        </values>
      </ddeItem>
      <ddeItem name="ELET3.ABE" advise="1">
        <values>
          <value>
            <val>27.35</val>
          </value>
        </values>
      </ddeItem>
      <ddeItem name="ELET3.DAT" advise="1">
        <values>
          <value t="str">
            <val>26/01/2021</val>
          </value>
        </values>
      </ddeItem>
      <ddeItem name="ELET3.MAX" advise="1">
        <values>
          <value>
            <val>28.36</val>
          </value>
        </values>
      </ddeItem>
      <ddeItem name="ELET3.MIN" advise="1">
        <values>
          <value>
            <val>26.52</val>
          </value>
        </values>
      </ddeItem>
      <ddeItem name="ELET3.NEG" advise="1">
        <values>
          <value>
            <val>140540</val>
          </value>
        </values>
      </ddeItem>
      <ddeItem name="ELET3.QTT" advise="1">
        <values>
          <value>
            <val>47532200</val>
          </value>
        </values>
      </ddeItem>
      <ddeItem name="ELET3.ULT" advise="1">
        <values>
          <value>
            <val>27.31</val>
          </value>
        </values>
      </ddeItem>
      <ddeItem name="ELET3.VAR" advise="1">
        <values>
          <value>
            <val>-9.6891534391534382</val>
          </value>
        </values>
      </ddeItem>
      <ddeItem name="ELET3.VOL" advise="1">
        <values>
          <value>
            <val>1310362508</val>
          </value>
        </values>
      </ddeItem>
      <ddeItem name="EMBR3.ABE" advise="1">
        <values>
          <value>
            <val>8.76</val>
          </value>
        </values>
      </ddeItem>
      <ddeItem name="EMBR3.DAT" advise="1">
        <values>
          <value t="str">
            <val>26/01/2021</val>
          </value>
        </values>
      </ddeItem>
      <ddeItem name="EMBR3.MAX" advise="1">
        <values>
          <value>
            <val>8.9600000000000009</val>
          </value>
        </values>
      </ddeItem>
      <ddeItem name="EMBR3.MIN" advise="1">
        <values>
          <value>
            <val>8.6</val>
          </value>
        </values>
      </ddeItem>
      <ddeItem name="EMBR3.NEG" advise="1">
        <values>
          <value>
            <val>19791</val>
          </value>
        </values>
      </ddeItem>
      <ddeItem name="EMBR3.QTT" advise="1">
        <values>
          <value>
            <val>12184600</val>
          </value>
        </values>
      </ddeItem>
      <ddeItem name="EMBR3.ULT" advise="1">
        <values>
          <value>
            <val>8.65</val>
          </value>
        </values>
      </ddeItem>
      <ddeItem name="EMBR3.VAR" advise="1">
        <values>
          <value>
            <val>-0.11547344110854257</val>
          </value>
        </values>
      </ddeItem>
      <ddeItem name="EMBR3.VOL" advise="1">
        <values>
          <value>
            <val>106772656</val>
          </value>
        </values>
      </ddeItem>
      <ddeItem name="ENAT3.ABE" advise="1">
        <values>
          <value>
            <val>11.67</val>
          </value>
        </values>
      </ddeItem>
      <ddeItem name="ENAT3.DAT" advise="1">
        <values>
          <value t="str">
            <val>26/01/2021</val>
          </value>
        </values>
      </ddeItem>
      <ddeItem name="ENAT3.MAX" advise="1">
        <values>
          <value>
            <val>11.94</val>
          </value>
        </values>
      </ddeItem>
      <ddeItem name="ENAT3.MIN" advise="1">
        <values>
          <value>
            <val>11.52</val>
          </value>
        </values>
      </ddeItem>
      <ddeItem name="ENAT3.NEG" advise="1">
        <values>
          <value>
            <val>4952</val>
          </value>
        </values>
      </ddeItem>
      <ddeItem name="ENAT3.QTT" advise="1">
        <values>
          <value>
            <val>1413700</val>
          </value>
        </values>
      </ddeItem>
      <ddeItem name="ENAT3.ULT" advise="1">
        <values>
          <value>
            <val>11.59</val>
          </value>
        </values>
      </ddeItem>
      <ddeItem name="ENAT3.VAR" advise="1">
        <values>
          <value>
            <val>-0.68551842330762702</val>
          </value>
        </values>
      </ddeItem>
      <ddeItem name="ENAT3.VOL" advise="1">
        <values>
          <value>
            <val>16587351</val>
          </value>
        </values>
      </ddeItem>
      <ddeItem name="ENBR3.ABE" advise="1">
        <values>
          <value>
            <val>19.39</val>
          </value>
        </values>
      </ddeItem>
      <ddeItem name="ENBR3.DAT" advise="1">
        <values>
          <value t="str">
            <val>26/01/2021</val>
          </value>
        </values>
      </ddeItem>
      <ddeItem name="ENBR3.MAX" advise="1">
        <values>
          <value>
            <val>19.61</val>
          </value>
        </values>
      </ddeItem>
      <ddeItem name="ENBR3.MIN" advise="1">
        <values>
          <value>
            <val>19.079999999999998</val>
          </value>
        </values>
      </ddeItem>
      <ddeItem name="ENBR3.NEG" advise="1">
        <values>
          <value>
            <val>16361</val>
          </value>
        </values>
      </ddeItem>
      <ddeItem name="ENBR3.QTT" advise="1">
        <values>
          <value>
            <val>3442800</val>
          </value>
        </values>
      </ddeItem>
      <ddeItem name="ENBR3.ULT" advise="1">
        <values>
          <value>
            <val>19.190000000000001</val>
          </value>
        </values>
      </ddeItem>
      <ddeItem name="ENBR3.VAR" advise="1">
        <values>
          <value>
            <val>-1.3874614594039032</val>
          </value>
        </values>
      </ddeItem>
      <ddeItem name="ENBR3.VOL" advise="1">
        <values>
          <value>
            <val>66736875</val>
          </value>
        </values>
      </ddeItem>
      <ddeItem name="ENEV3.ABE" advise="1">
        <values>
          <value>
            <val>64.040000000000006</val>
          </value>
        </values>
      </ddeItem>
      <ddeItem name="ENEV3.DAT" advise="1">
        <values>
          <value t="str">
            <val>26/01/2021</val>
          </value>
        </values>
      </ddeItem>
      <ddeItem name="ENEV3.MAX" advise="1">
        <values>
          <value>
            <val>65.900000000000006</val>
          </value>
        </values>
      </ddeItem>
      <ddeItem name="ENEV3.MIN" advise="1">
        <values>
          <value>
            <val>63.68</val>
          </value>
        </values>
      </ddeItem>
      <ddeItem name="ENEV3.NEG" advise="1">
        <values>
          <value>
            <val>7984</val>
          </value>
        </values>
      </ddeItem>
      <ddeItem name="ENEV3.QTT" advise="1">
        <values>
          <value>
            <val>1218700</val>
          </value>
        </values>
      </ddeItem>
      <ddeItem name="ENEV3.ULT" advise="1">
        <values>
          <value>
            <val>63.9</val>
          </value>
        </values>
      </ddeItem>
      <ddeItem name="ENEV3.VAR" advise="1">
        <values>
          <value>
            <val>-0.35864649929829551</val>
          </value>
        </values>
      </ddeItem>
      <ddeItem name="ENEV3.VOL" advise="1">
        <values>
          <value>
            <val>78835496</val>
          </value>
        </values>
      </ddeItem>
      <ddeItem name="ENGI11.ABE" advise="1">
        <values>
          <value>
            <val>47.64</val>
          </value>
        </values>
      </ddeItem>
      <ddeItem name="ENGI11.DAT" advise="1">
        <values>
          <value t="str">
            <val>26/01/2021</val>
          </value>
        </values>
      </ddeItem>
      <ddeItem name="ENGI11.MAX" advise="1">
        <values>
          <value>
            <val>49.49</val>
          </value>
        </values>
      </ddeItem>
      <ddeItem name="ENGI11.MIN" advise="1">
        <values>
          <value>
            <val>47.38</val>
          </value>
        </values>
      </ddeItem>
      <ddeItem name="ENGI11.NEG" advise="1">
        <values>
          <value>
            <val>8004</val>
          </value>
        </values>
      </ddeItem>
      <ddeItem name="ENGI11.QTT" advise="1">
        <values>
          <value>
            <val>1788200</val>
          </value>
        </values>
      </ddeItem>
      <ddeItem name="ENGI11.ULT" advise="1">
        <values>
          <value>
            <val>47.67</val>
          </value>
        </values>
      </ddeItem>
      <ddeItem name="ENGI11.VAR" advise="1">
        <values>
          <value>
            <val>2.0981955518265039E-2</val>
          </value>
        </values>
      </ddeItem>
      <ddeItem name="ENGI11.VOL" advise="1">
        <values>
          <value>
            <val>86683876</val>
          </value>
        </values>
      </ddeItem>
      <ddeItem name="ENJU3.ABE" advise="1">
        <values>
          <value>
            <val>16.04</val>
          </value>
        </values>
      </ddeItem>
      <ddeItem name="ENJU3.DAT" advise="1">
        <values>
          <value t="str">
            <val>26/01/2021</val>
          </value>
        </values>
      </ddeItem>
      <ddeItem name="ENJU3.MAX" advise="1">
        <values>
          <value>
            <val>16.399999999999999</val>
          </value>
        </values>
      </ddeItem>
      <ddeItem name="ENJU3.MIN" advise="1">
        <values>
          <value>
            <val>15.67</val>
          </value>
        </values>
      </ddeItem>
      <ddeItem name="ENJU3.NEG" advise="1">
        <values>
          <value>
            <val>4365</val>
          </value>
        </values>
      </ddeItem>
      <ddeItem name="ENJU3.QTT" advise="1">
        <values>
          <value>
            <val>1115800</val>
          </value>
        </values>
      </ddeItem>
      <ddeItem name="ENJU3.ULT" advise="1">
        <values>
          <value>
            <val>16.04</val>
          </value>
        </values>
      </ddeItem>
      <ddeItem name="ENJU3.VAR" advise="1">
        <values>
          <value>
            <val>-0.12453300124532737</val>
          </value>
        </values>
      </ddeItem>
      <ddeItem name="ENJU3.VOL" advise="1">
        <values>
          <value>
            <val>17879039</val>
          </value>
        </values>
      </ddeItem>
      <ddeItem name="EQTL3.ABE" advise="1">
        <values>
          <value>
            <val>21.97</val>
          </value>
        </values>
      </ddeItem>
      <ddeItem name="EQTL3.DAT" advise="1">
        <values>
          <value t="str">
            <val>26/01/2021</val>
          </value>
        </values>
      </ddeItem>
      <ddeItem name="EQTL3.MAX" advise="1">
        <values>
          <value>
            <val>22.2</val>
          </value>
        </values>
      </ddeItem>
      <ddeItem name="EQTL3.MIN" advise="1">
        <values>
          <value>
            <val>21.65</val>
          </value>
        </values>
      </ddeItem>
      <ddeItem name="EQTL3.NEG" advise="1">
        <values>
          <value>
            <val>16570</val>
          </value>
        </values>
      </ddeItem>
      <ddeItem name="EQTL3.QTT" advise="1">
        <values>
          <value>
            <val>5744300</val>
          </value>
        </values>
      </ddeItem>
      <ddeItem name="EQTL3.ULT" advise="1">
        <values>
          <value>
            <val>21.87</val>
          </value>
        </values>
      </ddeItem>
      <ddeItem name="EQTL3.VAR" advise="1">
        <values>
          <value>
            <val>-0.59090909090908639</val>
          </value>
        </values>
      </ddeItem>
      <ddeItem name="EQTL3.VOL" advise="1">
        <values>
          <value>
            <val>125798230</val>
          </value>
        </values>
      </ddeItem>
      <ddeItem name="ETER3.ABE" advise="1">
        <values>
          <value>
            <val>13.91</val>
          </value>
        </values>
      </ddeItem>
      <ddeItem name="ETER3.DAT" advise="1">
        <values>
          <value t="str">
            <val>26/01/2021</val>
          </value>
        </values>
      </ddeItem>
      <ddeItem name="ETER3.MAX" advise="1">
        <values>
          <value>
            <val>14.8</val>
          </value>
        </values>
      </ddeItem>
      <ddeItem name="ETER3.MIN" advise="1">
        <values>
          <value>
            <val>13.32</val>
          </value>
        </values>
      </ddeItem>
      <ddeItem name="ETER3.NEG" advise="1">
        <values>
          <value>
            <val>7860</val>
          </value>
        </values>
      </ddeItem>
      <ddeItem name="ETER3.QTT" advise="1">
        <values>
          <value>
            <val>4871600</val>
          </value>
        </values>
      </ddeItem>
      <ddeItem name="ETER3.ULT" advise="1">
        <values>
          <value>
            <val>13.52</val>
          </value>
        </values>
      </ddeItem>
      <ddeItem name="ETER3.VAR" advise="1">
        <values>
          <value>
            <val>-2.8735632183908071</val>
          </value>
        </values>
      </ddeItem>
      <ddeItem name="ETER3.VOL" advise="1">
        <values>
          <value>
            <val>69110524</val>
          </value>
        </values>
      </ddeItem>
      <ddeItem name="EVEN3.ABE" advise="1">
        <values>
          <value>
            <val>10.87</val>
          </value>
        </values>
      </ddeItem>
      <ddeItem name="EVEN3.DAT" advise="1">
        <values>
          <value t="str">
            <val>26/01/2021</val>
          </value>
        </values>
      </ddeItem>
      <ddeItem name="EVEN3.MAX" advise="1">
        <values>
          <value>
            <val>11.26</val>
          </value>
        </values>
      </ddeItem>
      <ddeItem name="EVEN3.MIN" advise="1">
        <values>
          <value>
            <val>10.78</val>
          </value>
        </values>
      </ddeItem>
      <ddeItem name="EVEN3.NEG" advise="1">
        <values>
          <value>
            <val>5527</val>
          </value>
        </values>
      </ddeItem>
      <ddeItem name="EVEN3.QTT" advise="1">
        <values>
          <value>
            <val>1329700</val>
          </value>
        </values>
      </ddeItem>
      <ddeItem name="EVEN3.ULT" advise="1">
        <values>
          <value>
            <val>11.01</val>
          </value>
        </values>
      </ddeItem>
      <ddeItem name="EVEN3.VAR" advise="1">
        <values>
          <value>
            <val>1.287948482060723</val>
          </value>
        </values>
      </ddeItem>
      <ddeItem name="EVEN3.VOL" advise="1">
        <values>
          <value>
            <val>14721087</val>
          </value>
        </values>
      </ddeItem>
      <ddeItem name="EZTC3.ABE" advise="1">
        <values>
          <value>
            <val>36.5</val>
          </value>
        </values>
      </ddeItem>
      <ddeItem name="EZTC3.DAT" advise="1">
        <values>
          <value t="str">
            <val>26/01/2021</val>
          </value>
        </values>
      </ddeItem>
      <ddeItem name="EZTC3.MAX" advise="1">
        <values>
          <value>
            <val>37.15</val>
          </value>
        </values>
      </ddeItem>
      <ddeItem name="EZTC3.MIN" advise="1">
        <values>
          <value>
            <val>35.32</val>
          </value>
        </values>
      </ddeItem>
      <ddeItem name="EZTC3.NEG" advise="1">
        <values>
          <value>
            <val>11837</val>
          </value>
        </values>
      </ddeItem>
      <ddeItem name="EZTC3.QTT" advise="1">
        <values>
          <value>
            <val>3230000</val>
          </value>
        </values>
      </ddeItem>
      <ddeItem name="EZTC3.ULT" advise="1">
        <values>
          <value>
            <val>35.4</val>
          </value>
        </values>
      </ddeItem>
      <ddeItem name="EZTC3.VAR" advise="1">
        <values>
          <value>
            <val>-2.047592695074715</val>
          </value>
        </values>
      </ddeItem>
      <ddeItem name="EZTC3.VOL" advise="1">
        <values>
          <value>
            <val>116966511</val>
          </value>
        </values>
      </ddeItem>
      <ddeItem name="FESA4.ABE" advise="1">
        <values>
          <value>
            <val>23.65</val>
          </value>
        </values>
      </ddeItem>
      <ddeItem name="FESA4.DAT" advise="1">
        <values>
          <value t="str">
            <val>26/01/2021</val>
          </value>
        </values>
      </ddeItem>
      <ddeItem name="FESA4.MAX" advise="1">
        <values>
          <value>
            <val>23.74</val>
          </value>
        </values>
      </ddeItem>
      <ddeItem name="FESA4.MIN" advise="1">
        <values>
          <value>
            <val>22.17</val>
          </value>
        </values>
      </ddeItem>
      <ddeItem name="FESA4.NEG" advise="1">
        <values>
          <value>
            <val>823</val>
          </value>
        </values>
      </ddeItem>
      <ddeItem name="FESA4.QTT" advise="1">
        <values>
          <value>
            <val>214500</val>
          </value>
        </values>
      </ddeItem>
      <ddeItem name="FESA4.ULT" advise="1">
        <values>
          <value>
            <val>22.34</val>
          </value>
        </values>
      </ddeItem>
      <ddeItem name="FESA4.VAR" advise="1">
        <values>
          <value>
            <val>-4.4890979050876476</val>
          </value>
        </values>
      </ddeItem>
      <ddeItem name="FESA4.VOL" advise="1">
        <values>
          <value>
            <val>4881720</val>
          </value>
        </values>
      </ddeItem>
      <ddeItem name="FLRY3.ABE" advise="1">
        <values>
          <value>
            <val>26.7</val>
          </value>
        </values>
      </ddeItem>
      <ddeItem name="FLRY3.DAT" advise="1">
        <values>
          <value t="str">
            <val>26/01/2021</val>
          </value>
        </values>
      </ddeItem>
      <ddeItem name="FLRY3.MAX" advise="1">
        <values>
          <value>
            <val>27.22</val>
          </value>
        </values>
      </ddeItem>
      <ddeItem name="FLRY3.MIN" advise="1">
        <values>
          <value>
            <val>26.52</val>
          </value>
        </values>
      </ddeItem>
      <ddeItem name="FLRY3.NEG" advise="1">
        <values>
          <value>
            <val>11032</val>
          </value>
        </values>
      </ddeItem>
      <ddeItem name="FLRY3.QTT" advise="1">
        <values>
          <value>
            <val>1943000</val>
          </value>
        </values>
      </ddeItem>
      <ddeItem name="FLRY3.ULT" advise="1">
        <values>
          <value>
            <val>26.72</val>
          </value>
        </values>
      </ddeItem>
      <ddeItem name="FLRY3.VAR" advise="1">
        <values>
          <value>
            <val>0.18747656542931068</val>
          </value>
        </values>
      </ddeItem>
      <ddeItem name="FLRY3.VOL" advise="1">
        <values>
          <value>
            <val>52316724</val>
          </value>
        </values>
      </ddeItem>
      <ddeItem name="GFSA3.ABE" advise="1">
        <values>
          <value>
            <val>4.37</val>
          </value>
        </values>
      </ddeItem>
      <ddeItem name="GFSA3.DAT" advise="1">
        <values>
          <value t="str">
            <val>26/01/2021</val>
          </value>
        </values>
      </ddeItem>
      <ddeItem name="GFSA3.MAX" advise="1">
        <values>
          <value>
            <val>4.7</val>
          </value>
        </values>
      </ddeItem>
      <ddeItem name="GFSA3.MIN" advise="1">
        <values>
          <value>
            <val>4.28</val>
          </value>
        </values>
      </ddeItem>
      <ddeItem name="GFSA3.NEG" advise="1">
        <values>
          <value>
            <val>11125</val>
          </value>
        </values>
      </ddeItem>
      <ddeItem name="GFSA3.QTT" advise="1">
        <values>
          <value>
            <val>19946300</val>
          </value>
        </values>
      </ddeItem>
      <ddeItem name="GFSA3.ULT" advise="1">
        <values>
          <value>
            <val>4.34</val>
          </value>
        </values>
      </ddeItem>
      <ddeItem name="GFSA3.VAR" advise="1">
        <values>
          <value>
            <val>-0.22988505747125948</val>
          </value>
        </values>
      </ddeItem>
      <ddeItem name="GFSA3.VOL" advise="1">
        <values>
          <value>
            <val>89836264</val>
          </value>
        </values>
      </ddeItem>
      <ddeItem name="GGBR4.ABE" advise="1">
        <values>
          <value>
            <val>25.3</val>
          </value>
        </values>
      </ddeItem>
      <ddeItem name="GGBR4.DAT" advise="1">
        <values>
          <value t="str">
            <val>26/01/2021</val>
          </value>
        </values>
      </ddeItem>
      <ddeItem name="GGBR4.MAX" advise="1">
        <values>
          <value>
            <val>25.42</val>
          </value>
        </values>
      </ddeItem>
      <ddeItem name="GGBR4.MIN" advise="1">
        <values>
          <value>
            <val>24.01</val>
          </value>
        </values>
      </ddeItem>
      <ddeItem name="GGBR4.NEG" advise="1">
        <values>
          <value>
            <val>30829</val>
          </value>
        </values>
      </ddeItem>
      <ddeItem name="GGBR4.QTT" advise="1">
        <values>
          <value>
            <val>13370800</val>
          </value>
        </values>
      </ddeItem>
      <ddeItem name="GGBR4.ULT" advise="1">
        <values>
          <value>
            <val>24.05</val>
          </value>
        </values>
      </ddeItem>
      <ddeItem name="GGBR4.VAR" advise="1">
        <values>
          <value>
            <val>-5.1656151419558309</val>
          </value>
        </values>
      </ddeItem>
      <ddeItem name="GGBR4.VOL" advise="1">
        <values>
          <value>
            <val>327952605</val>
          </value>
        </values>
      </ddeItem>
      <ddeItem name="GMAT3.ABE" advise="1">
        <values>
          <value>
            <val>8.89</val>
          </value>
        </values>
      </ddeItem>
      <ddeItem name="GMAT3.DAT" advise="1">
        <values>
          <value t="str">
            <val>26/01/2021</val>
          </value>
        </values>
      </ddeItem>
      <ddeItem name="GMAT3.MAX" advise="1">
        <values>
          <value>
            <val>9</val>
          </value>
        </values>
      </ddeItem>
      <ddeItem name="GMAT3.MIN" advise="1">
        <values>
          <value>
            <val>8.76</val>
          </value>
        </values>
      </ddeItem>
      <ddeItem name="GMAT3.NEG" advise="1">
        <values>
          <value>
            <val>7089</val>
          </value>
        </values>
      </ddeItem>
      <ddeItem name="GMAT3.QTT" advise="1">
        <values>
          <value>
            <val>2560200</val>
          </value>
        </values>
      </ddeItem>
      <ddeItem name="GMAT3.ULT" advise="1">
        <values>
          <value>
            <val>8.9600000000000009</val>
          </value>
        </values>
      </ddeItem>
      <ddeItem name="GMAT3.VAR" advise="1">
        <values>
          <value>
            <val>0.90090090090090158</val>
          </value>
        </values>
      </ddeItem>
      <ddeItem name="GMAT3.VOL" advise="1">
        <values>
          <value>
            <val>22783536</val>
          </value>
        </values>
      </ddeItem>
      <ddeItem name="GNDI3.ABE" advise="1">
        <values>
          <value>
            <val>99.2</val>
          </value>
        </values>
      </ddeItem>
      <ddeItem name="GNDI3.DAT" advise="1">
        <values>
          <value t="str">
            <val>26/01/2021</val>
          </value>
        </values>
      </ddeItem>
      <ddeItem name="GNDI3.MAX" advise="1">
        <values>
          <value>
            <val>100.96</val>
          </value>
        </values>
      </ddeItem>
      <ddeItem name="GNDI3.MIN" advise="1">
        <values>
          <value>
            <val>97.09</val>
          </value>
        </values>
      </ddeItem>
      <ddeItem name="GNDI3.NEG" advise="1">
        <values>
          <value>
            <val>17990</val>
          </value>
        </values>
      </ddeItem>
      <ddeItem name="GNDI3.QTT" advise="1">
        <values>
          <value>
            <val>3495900</val>
          </value>
        </values>
      </ddeItem>
      <ddeItem name="GNDI3.ULT" advise="1">
        <values>
          <value>
            <val>98.56</val>
          </value>
        </values>
      </ddeItem>
      <ddeItem name="GNDI3.VAR" advise="1">
        <values>
          <value>
            <val>1.0457248308386262</val>
          </value>
        </values>
      </ddeItem>
      <ddeItem name="GNDI3.VOL" advise="1">
        <values>
          <value>
            <val>346627879</val>
          </value>
        </values>
      </ddeItem>
      <ddeItem name="GOAU4.ABE" advise="1">
        <values>
          <value>
            <val>11.54</val>
          </value>
        </values>
      </ddeItem>
      <ddeItem name="GOAU4.DAT" advise="1">
        <values>
          <value t="str">
            <val>26/01/2021</val>
          </value>
        </values>
      </ddeItem>
      <ddeItem name="GOAU4.MAX" advise="1">
        <values>
          <value>
            <val>11.73</val>
          </value>
        </values>
      </ddeItem>
      <ddeItem name="GOAU4.MIN" advise="1">
        <values>
          <value>
            <val>10.84</val>
          </value>
        </values>
      </ddeItem>
      <ddeItem name="GOAU4.NEG" advise="1">
        <values>
          <value>
            <val>27525</val>
          </value>
        </values>
      </ddeItem>
      <ddeItem name="GOAU4.QTT" advise="1">
        <values>
          <value>
            <val>20577900</val>
          </value>
        </values>
      </ddeItem>
      <ddeItem name="GOAU4.ULT" advise="1">
        <values>
          <value>
            <val>10.92</val>
          </value>
        </values>
      </ddeItem>
      <ddeItem name="GOAU4.VAR" advise="1">
        <values>
          <value>
            <val>-5.7808455565142358</val>
          </value>
        </values>
      </ddeItem>
      <ddeItem name="GOAU4.VOL" advise="1">
        <values>
          <value>
            <val>229381022</val>
          </value>
        </values>
      </ddeItem>
      <ddeItem name="GOLL4.ABE" advise="1">
        <values>
          <value>
            <val>22.82</val>
          </value>
        </values>
      </ddeItem>
      <ddeItem name="GOLL4.DAT" advise="1">
        <values>
          <value t="str">
            <val>26/01/2021</val>
          </value>
        </values>
      </ddeItem>
      <ddeItem name="GOLL4.MAX" advise="1">
        <values>
          <value>
            <val>23.04</val>
          </value>
        </values>
      </ddeItem>
      <ddeItem name="GOLL4.MIN" advise="1">
        <values>
          <value>
            <val>22.06</val>
          </value>
        </values>
      </ddeItem>
      <ddeItem name="GOLL4.NEG" advise="1">
        <values>
          <value>
            <val>14695</val>
          </value>
        </values>
      </ddeItem>
      <ddeItem name="GOLL4.QTT" advise="1">
        <values>
          <value>
            <val>6414700</val>
          </value>
        </values>
      </ddeItem>
      <ddeItem name="GOLL4.ULT" advise="1">
        <values>
          <value>
            <val>22.21</val>
          </value>
        </values>
      </ddeItem>
      <ddeItem name="GOLL4.VAR" advise="1">
        <values>
          <value>
            <val>-3.2244008714596881</val>
          </value>
        </values>
      </ddeItem>
      <ddeItem name="GOLL4.VOL" advise="1">
        <values>
          <value>
            <val>144757924</val>
          </value>
        </values>
      </ddeItem>
      <ddeItem name="GRND3.ABE" advise="1">
        <values>
          <value>
            <val>7.76</val>
          </value>
        </values>
      </ddeItem>
      <ddeItem name="GRND3.DAT" advise="1">
        <values>
          <value t="str">
            <val>26/01/2021</val>
          </value>
        </values>
      </ddeItem>
      <ddeItem name="GRND3.MAX" advise="1">
        <values>
          <value>
            <val>7.93</val>
          </value>
        </values>
      </ddeItem>
      <ddeItem name="GRND3.MIN" advise="1">
        <values>
          <value>
            <val>7.66</val>
          </value>
        </values>
      </ddeItem>
      <ddeItem name="GRND3.NEG" advise="1">
        <values>
          <value>
            <val>5524</val>
          </value>
        </values>
      </ddeItem>
      <ddeItem name="GRND3.QTT" advise="1">
        <values>
          <value>
            <val>1315100</val>
          </value>
        </values>
      </ddeItem>
      <ddeItem name="GRND3.ULT" advise="1">
        <values>
          <value>
            <val>7.75</val>
          </value>
        </values>
      </ddeItem>
      <ddeItem name="GRND3.VAR" advise="1">
        <values>
          <value>
            <val>-0.12886597938144057</val>
          </value>
        </values>
      </ddeItem>
      <ddeItem name="GRND3.VOL" advise="1">
        <values>
          <value>
            <val>10245203</val>
          </value>
        </values>
      </ddeItem>
      <ddeItem name="GUAR3.ABE" advise="1">
        <values>
          <value>
            <val>14.11</val>
          </value>
        </values>
      </ddeItem>
      <ddeItem name="GUAR3.DAT" advise="1">
        <values>
          <value t="str">
            <val>26/01/2021</val>
          </value>
        </values>
      </ddeItem>
      <ddeItem name="GUAR3.MAX" advise="1">
        <values>
          <value>
            <val>14.68</val>
          </value>
        </values>
      </ddeItem>
      <ddeItem name="GUAR3.MIN" advise="1">
        <values>
          <value>
            <val>13.96</val>
          </value>
        </values>
      </ddeItem>
      <ddeItem name="GUAR3.NEG" advise="1">
        <values>
          <value>
            <val>4162</val>
          </value>
        </values>
      </ddeItem>
      <ddeItem name="GUAR3.QTT" advise="1">
        <values>
          <value>
            <val>825900</val>
          </value>
        </values>
      </ddeItem>
      <ddeItem name="GUAR3.ULT" advise="1">
        <values>
          <value>
            <val>14.32</val>
          </value>
        </values>
      </ddeItem>
      <ddeItem name="GUAR3.VAR" advise="1">
        <values>
          <value>
            <val>1.9217081850533777</val>
          </value>
        </values>
      </ddeItem>
      <ddeItem name="GUAR3.VOL" advise="1">
        <values>
          <value>
            <val>11885928</val>
          </value>
        </values>
      </ddeItem>
      <ddeItem name="HAPV3.ABE" advise="1">
        <values>
          <value>
            <val>17.61</val>
          </value>
        </values>
      </ddeItem>
      <ddeItem name="HAPV3.DAT" advise="1">
        <values>
          <value t="str">
            <val>26/01/2021</val>
          </value>
        </values>
      </ddeItem>
      <ddeItem name="HAPV3.MAX" advise="1">
        <values>
          <value>
            <val>18.46</val>
          </value>
        </values>
      </ddeItem>
      <ddeItem name="HAPV3.MIN" advise="1">
        <values>
          <value>
            <val>17.48</val>
          </value>
        </values>
      </ddeItem>
      <ddeItem name="HAPV3.NEG" advise="1">
        <values>
          <value>
            <val>38139</val>
          </value>
        </values>
      </ddeItem>
      <ddeItem name="HAPV3.QTT" advise="1">
        <values>
          <value>
            <val>13272800</val>
          </value>
        </values>
      </ddeItem>
      <ddeItem name="HAPV3.ULT" advise="1">
        <values>
          <value>
            <val>17.899999999999999</val>
          </value>
        </values>
      </ddeItem>
      <ddeItem name="HAPV3.VAR" advise="1">
        <values>
          <value>
            <val>2.9919447640966608</val>
          </value>
        </values>
      </ddeItem>
      <ddeItem name="HAPV3.VOL" advise="1">
        <values>
          <value>
            <val>240271695</val>
          </value>
        </values>
      </ddeItem>
      <ddeItem name="HBOR3.ABE" advise="1">
        <values>
          <value>
            <val>9.77</val>
          </value>
        </values>
      </ddeItem>
      <ddeItem name="HBOR3.DAT" advise="1">
        <values>
          <value t="str">
            <val>26/01/2021</val>
          </value>
        </values>
      </ddeItem>
      <ddeItem name="HBOR3.MAX" advise="1">
        <values>
          <value>
            <val>9.9600000000000009</val>
          </value>
        </values>
      </ddeItem>
      <ddeItem name="HBOR3.MIN" advise="1">
        <values>
          <value>
            <val>9.43</val>
          </value>
        </values>
      </ddeItem>
      <ddeItem name="HBOR3.NEG" advise="1">
        <values>
          <value>
            <val>8924</val>
          </value>
        </values>
      </ddeItem>
      <ddeItem name="HBOR3.QTT" advise="1">
        <values>
          <value>
            <val>2923500</val>
          </value>
        </values>
      </ddeItem>
      <ddeItem name="HBOR3.ULT" advise="1">
        <values>
          <value>
            <val>9.49</val>
          </value>
        </values>
      </ddeItem>
      <ddeItem name="HBOR3.VAR" advise="1">
        <values>
          <value>
            <val>-2.3662551440329262</val>
          </value>
        </values>
      </ddeItem>
      <ddeItem name="HBOR3.VOL" advise="1">
        <values>
          <value>
            <val>28284992</val>
          </value>
        </values>
      </ddeItem>
      <ddeItem name="HBSA3.ABE" advise="1">
        <values>
          <value>
            <val>7.25</val>
          </value>
        </values>
      </ddeItem>
      <ddeItem name="HBSA3.DAT" advise="1">
        <values>
          <value t="str">
            <val>26/01/2021</val>
          </value>
        </values>
      </ddeItem>
      <ddeItem name="HBSA3.MAX" advise="1">
        <values>
          <value>
            <val>7.25</val>
          </value>
        </values>
      </ddeItem>
      <ddeItem name="HBSA3.MIN" advise="1">
        <values>
          <value>
            <val>6.88</val>
          </value>
        </values>
      </ddeItem>
      <ddeItem name="HBSA3.NEG" advise="1">
        <values>
          <value>
            <val>7532</val>
          </value>
        </values>
      </ddeItem>
      <ddeItem name="HBSA3.QTT" advise="1">
        <values>
          <value>
            <val>3833200</val>
          </value>
        </values>
      </ddeItem>
      <ddeItem name="HBSA3.ULT" advise="1">
        <values>
          <value>
            <val>6.96</val>
          </value>
        </values>
      </ddeItem>
      <ddeItem name="HBSA3.VAR" advise="1">
        <values>
          <value>
            <val>-4.0000000000000009</val>
          </value>
        </values>
      </ddeItem>
      <ddeItem name="HBSA3.VOL" advise="1">
        <values>
          <value>
            <val>26881489</val>
          </value>
        </values>
      </ddeItem>
      <ddeItem name="HGTX3.ABE" advise="1">
        <values>
          <value>
            <val>16.760000000000002</val>
          </value>
        </values>
      </ddeItem>
      <ddeItem name="HGTX3.DAT" advise="1">
        <values>
          <value t="str">
            <val>26/01/2021</val>
          </value>
        </values>
      </ddeItem>
      <ddeItem name="HGTX3.MAX" advise="1">
        <values>
          <value>
            <val>17.329999999999998</val>
          </value>
        </values>
      </ddeItem>
      <ddeItem name="HGTX3.MIN" advise="1">
        <values>
          <value>
            <val>16.52</val>
          </value>
        </values>
      </ddeItem>
      <ddeItem name="HGTX3.NEG" advise="1">
        <values>
          <value>
            <val>8795</val>
          </value>
        </values>
      </ddeItem>
      <ddeItem name="HGTX3.QTT" advise="1">
        <values>
          <value>
            <val>2855300</val>
          </value>
        </values>
      </ddeItem>
      <ddeItem name="HGTX3.ULT" advise="1">
        <values>
          <value>
            <val>16.690000000000001</val>
          </value>
        </values>
      </ddeItem>
      <ddeItem name="HGTX3.VAR" advise="1">
        <values>
          <value>
            <val>-0.59559261465156565</val>
          </value>
        </values>
      </ddeItem>
      <ddeItem name="HGTX3.VOL" advise="1">
        <values>
          <value>
            <val>48432760</val>
          </value>
        </values>
      </ddeItem>
      <ddeItem name="HYPE3.ABE" advise="1">
        <values>
          <value>
            <val>34.4</val>
          </value>
        </values>
      </ddeItem>
      <ddeItem name="HYPE3.DAT" advise="1">
        <values>
          <value t="str">
            <val>26/01/2021</val>
          </value>
        </values>
      </ddeItem>
      <ddeItem name="HYPE3.MAX" advise="1">
        <values>
          <value>
            <val>34.869999999999997</val>
          </value>
        </values>
      </ddeItem>
      <ddeItem name="HYPE3.MIN" advise="1">
        <values>
          <value>
            <val>33.9</val>
          </value>
        </values>
      </ddeItem>
      <ddeItem name="HYPE3.NEG" advise="1">
        <values>
          <value>
            <val>14634</val>
          </value>
        </values>
      </ddeItem>
      <ddeItem name="HYPE3.QTT" advise="1">
        <values>
          <value>
            <val>2354100</val>
          </value>
        </values>
      </ddeItem>
      <ddeItem name="HYPE3.ULT" advise="1">
        <values>
          <value>
            <val>34.24</val>
          </value>
        </values>
      </ddeItem>
      <ddeItem name="HYPE3.VAR" advise="1">
        <values>
          <value>
            <val>-1.1832611832611735</val>
          </value>
        </values>
      </ddeItem>
      <ddeItem name="HYPE3.VOL" advise="1">
        <values>
          <value>
            <val>80884550</val>
          </value>
        </values>
      </ddeItem>
      <ddeItem name="IBOV.ABE" advise="1">
        <values>
          <value>
            <val>117380.89</val>
          </value>
        </values>
      </ddeItem>
      <ddeItem name="IBOV.DAT" advise="1">
        <values>
          <value t="str">
            <val>26/01/2021</val>
          </value>
        </values>
      </ddeItem>
      <ddeItem name="IBOV.MAX" advise="1">
        <values>
          <value>
            <val>119167.14</val>
          </value>
        </values>
      </ddeItem>
      <ddeItem name="IBOV.MIN" advise="1">
        <values>
          <value>
            <val>116109.1</val>
          </value>
        </values>
      </ddeItem>
      <ddeItem name="IBOV.NEG" advise="1">
        <values>
          <value>
            <val>2340304</val>
          </value>
        </values>
      </ddeItem>
      <ddeItem name="IBOV.QTT" advise="1">
        <values>
          <value>
            <val>1068084900</val>
          </value>
        </values>
      </ddeItem>
      <ddeItem name="IBOV.ULT" advise="1">
        <values>
          <value>
            <val>116464.06</val>
          </value>
        </values>
      </ddeItem>
      <ddeItem name="IBOV.VAR" advise="1">
        <values>
          <value>
            <val>-0.78073451559114082</val>
          </value>
        </values>
      </ddeItem>
      <ddeItem name="IBOV.VOL" advise="1">
        <values>
          <value>
            <val>26647194131</val>
          </value>
        </values>
      </ddeItem>
      <ddeItem name="IGTA3.ABE" advise="1">
        <values>
          <value>
            <val>32.67</val>
          </value>
        </values>
      </ddeItem>
      <ddeItem name="IGTA3.DAT" advise="1">
        <values>
          <value t="str">
            <val>26/01/2021</val>
          </value>
        </values>
      </ddeItem>
      <ddeItem name="IGTA3.MAX" advise="1">
        <values>
          <value>
            <val>34.39</val>
          </value>
        </values>
      </ddeItem>
      <ddeItem name="IGTA3.MIN" advise="1">
        <values>
          <value>
            <val>32.549999999999997</val>
          </value>
        </values>
      </ddeItem>
      <ddeItem name="IGTA3.NEG" advise="1">
        <values>
          <value>
            <val>17612</val>
          </value>
        </values>
      </ddeItem>
      <ddeItem name="IGTA3.QTT" advise="1">
        <values>
          <value>
            <val>3102000</val>
          </value>
        </values>
      </ddeItem>
      <ddeItem name="IGTA3.ULT" advise="1">
        <values>
          <value>
            <val>33.19</val>
          </value>
        </values>
      </ddeItem>
      <ddeItem name="IGTA3.VAR" advise="1">
        <values>
          <value>
            <val>1.6539050535987723</val>
          </value>
        </values>
      </ddeItem>
      <ddeItem name="IGTA3.VOL" advise="1">
        <values>
          <value>
            <val>104548211</val>
          </value>
        </values>
      </ddeItem>
      <ddeItem name="IRBR3.ABE" advise="1">
        <values>
          <value>
            <val>6.92</val>
          </value>
        </values>
      </ddeItem>
      <ddeItem name="IRBR3.DAT" advise="1">
        <values>
          <value t="str">
            <val>26/01/2021</val>
          </value>
        </values>
      </ddeItem>
      <ddeItem name="IRBR3.MAX" advise="1">
        <values>
          <value>
            <val>6.93</val>
          </value>
        </values>
      </ddeItem>
      <ddeItem name="IRBR3.MIN" advise="1">
        <values>
          <value>
            <val>6.52</val>
          </value>
        </values>
      </ddeItem>
      <ddeItem name="IRBR3.NEG" advise="1">
        <values>
          <value>
            <val>32510</val>
          </value>
        </values>
      </ddeItem>
      <ddeItem name="IRBR3.QTT" advise="1">
        <values>
          <value>
            <val>46334800</val>
          </value>
        </values>
      </ddeItem>
      <ddeItem name="IRBR3.ULT" advise="1">
        <values>
          <value>
            <val>6.53</val>
          </value>
        </values>
      </ddeItem>
      <ddeItem name="IRBR3.VAR" advise="1">
        <values>
          <value>
            <val>-5.6358381502890129</val>
          </value>
        </values>
      </ddeItem>
      <ddeItem name="IRBR3.VOL" advise="1">
        <values>
          <value>
            <val>312176158</val>
          </value>
        </values>
      </ddeItem>
      <ddeItem name="ITSA4.ABE" advise="1">
        <values>
          <value>
            <val>10.86</val>
          </value>
        </values>
      </ddeItem>
      <ddeItem name="ITSA4.DAT" advise="1">
        <values>
          <value t="str">
            <val>26/01/2021</val>
          </value>
        </values>
      </ddeItem>
      <ddeItem name="ITSA4.MAX" advise="1">
        <values>
          <value>
            <val>11.06</val>
          </value>
        </values>
      </ddeItem>
      <ddeItem name="ITSA4.MIN" advise="1">
        <values>
          <value>
            <val>10.54</val>
          </value>
        </values>
      </ddeItem>
      <ddeItem name="ITSA4.NEG" advise="1">
        <values>
          <value>
            <val>39722</val>
          </value>
        </values>
      </ddeItem>
      <ddeItem name="ITSA4.QTT" advise="1">
        <values>
          <value>
            <val>40748800</val>
          </value>
        </values>
      </ddeItem>
      <ddeItem name="ITSA4.ULT" advise="1">
        <values>
          <value>
            <val>10.62</val>
          </value>
        </values>
      </ddeItem>
      <ddeItem name="ITSA4.VAR" advise="1">
        <values>
          <value>
            <val>-2.2306509671064156</val>
          </value>
        </values>
      </ddeItem>
      <ddeItem name="ITSA4.VOL" advise="1">
        <values>
          <value>
            <val>437458428</val>
          </value>
        </values>
      </ddeItem>
      <ddeItem name="ITUB4.ABE" advise="1">
        <values>
          <value>
            <val>28.99</val>
          </value>
        </values>
      </ddeItem>
      <ddeItem name="ITUB4.DAT" advise="1">
        <values>
          <value t="str">
            <val>26/01/2021</val>
          </value>
        </values>
      </ddeItem>
      <ddeItem name="ITUB4.MAX" advise="1">
        <values>
          <value>
            <val>29.85</val>
          </value>
        </values>
      </ddeItem>
      <ddeItem name="ITUB4.MIN" advise="1">
        <values>
          <value>
            <val>28.14</val>
          </value>
        </values>
      </ddeItem>
      <ddeItem name="ITUB4.NEG" advise="1">
        <values>
          <value>
            <val>82772</val>
          </value>
        </values>
      </ddeItem>
      <ddeItem name="ITUB4.QTT" advise="1">
        <values>
          <value>
            <val>50992800</val>
          </value>
        </values>
      </ddeItem>
      <ddeItem name="ITUB4.ULT" advise="1">
        <values>
          <value>
            <val>28.25</val>
          </value>
        </values>
      </ddeItem>
      <ddeItem name="ITUB4.VAR" advise="1">
        <values>
          <value>
            <val>-3.3441222962015074</val>
          </value>
        </values>
      </ddeItem>
      <ddeItem name="ITUB4.VOL" advise="1">
        <values>
          <value>
            <val>1466091343</val>
          </value>
        </values>
      </ddeItem>
      <ddeItem name="JBSS3.ABE" advise="1">
        <values>
          <value>
            <val>24.51</val>
          </value>
        </values>
      </ddeItem>
      <ddeItem name="JBSS3.DAT" advise="1">
        <values>
          <value t="str">
            <val>26/01/2021</val>
          </value>
        </values>
      </ddeItem>
      <ddeItem name="JBSS3.MAX" advise="1">
        <values>
          <value>
            <val>24.91</val>
          </value>
        </values>
      </ddeItem>
      <ddeItem name="JBSS3.MIN" advise="1">
        <values>
          <value>
            <val>23.83</val>
          </value>
        </values>
      </ddeItem>
      <ddeItem name="JBSS3.NEG" advise="1">
        <values>
          <value>
            <val>30407</val>
          </value>
        </values>
      </ddeItem>
      <ddeItem name="JBSS3.QTT" advise="1">
        <values>
          <value>
            <val>20716200</val>
          </value>
        </values>
      </ddeItem>
      <ddeItem name="JBSS3.ULT" advise="1">
        <values>
          <value>
            <val>24.14</val>
          </value>
        </values>
      </ddeItem>
      <ddeItem name="JBSS3.VAR" advise="1">
        <values>
          <value>
            <val>-1.5095879232966176</val>
          </value>
        </values>
      </ddeItem>
      <ddeItem name="JBSS3.VOL" advise="1">
        <values>
          <value>
            <val>500365643</val>
          </value>
        </values>
      </ddeItem>
      <ddeItem name="JHSF3.ABE" advise="1">
        <values>
          <value>
            <val>7.09</val>
          </value>
        </values>
      </ddeItem>
      <ddeItem name="JHSF3.DAT" advise="1">
        <values>
          <value t="str">
            <val>26/01/2021</val>
          </value>
        </values>
      </ddeItem>
      <ddeItem name="JHSF3.MAX" advise="1">
        <values>
          <value>
            <val>7.45</val>
          </value>
        </values>
      </ddeItem>
      <ddeItem name="JHSF3.MIN" advise="1">
        <values>
          <value>
            <val>6.98</val>
          </value>
        </values>
      </ddeItem>
      <ddeItem name="JHSF3.NEG" advise="1">
        <values>
          <value>
            <val>13451</val>
          </value>
        </values>
      </ddeItem>
      <ddeItem name="JHSF3.QTT" advise="1">
        <values>
          <value>
            <val>12130400</val>
          </value>
        </values>
      </ddeItem>
      <ddeItem name="JHSF3.ULT" advise="1">
        <values>
          <value>
            <val>7.04</val>
          </value>
        </values>
      </ddeItem>
      <ddeItem name="JHSF3.VAR" advise="1">
        <values>
          <value>
            <val>-0.28328611898016393</val>
          </value>
        </values>
      </ddeItem>
      <ddeItem name="JHSF3.VOL" advise="1">
        <values>
          <value>
            <val>87991613</val>
          </value>
        </values>
      </ddeItem>
      <ddeItem name="JPSA3.ABE" advise="1">
        <values>
          <value>
            <val>23.33</val>
          </value>
        </values>
      </ddeItem>
      <ddeItem name="JPSA3.DAT" advise="1">
        <values>
          <value t="str">
            <val>26/01/2021</val>
          </value>
        </values>
      </ddeItem>
      <ddeItem name="JPSA3.MAX" advise="1">
        <values>
          <value>
            <val>24</val>
          </value>
        </values>
      </ddeItem>
      <ddeItem name="JPSA3.MIN" advise="1">
        <values>
          <value>
            <val>23.02</val>
          </value>
        </values>
      </ddeItem>
      <ddeItem name="JPSA3.NEG" advise="1">
        <values>
          <value>
            <val>1180</val>
          </value>
        </values>
      </ddeItem>
      <ddeItem name="JPSA3.QTT" advise="1">
        <values>
          <value>
            <val>184000</val>
          </value>
        </values>
      </ddeItem>
      <ddeItem name="JPSA3.ULT" advise="1">
        <values>
          <value>
            <val>23.5</val>
          </value>
        </values>
      </ddeItem>
      <ddeItem name="JPSA3.VAR" advise="1">
        <values>
          <value>
            <val>1.8197573656845829</val>
          </value>
        </values>
      </ddeItem>
      <ddeItem name="JPSA3.VOL" advise="1">
        <values>
          <value>
            <val>4348847</val>
          </value>
        </values>
      </ddeItem>
      <ddeItem name="KLBN11.ABE" advise="1">
        <values>
          <value>
            <val>28.6</val>
          </value>
        </values>
      </ddeItem>
      <ddeItem name="KLBN11.DAT" advise="1">
        <values>
          <value t="str">
            <val>26/01/2021</val>
          </value>
        </values>
      </ddeItem>
      <ddeItem name="KLBN11.MAX" advise="1">
        <values>
          <value>
            <val>29.58</val>
          </value>
        </values>
      </ddeItem>
      <ddeItem name="KLBN11.MIN" advise="1">
        <values>
          <value>
            <val>28.58</val>
          </value>
        </values>
      </ddeItem>
      <ddeItem name="KLBN11.NEG" advise="1">
        <values>
          <value>
            <val>23625</val>
          </value>
        </values>
      </ddeItem>
      <ddeItem name="KLBN11.QTT" advise="1">
        <values>
          <value>
            <val>5239500</val>
          </value>
        </values>
      </ddeItem>
      <ddeItem name="KLBN11.ULT" advise="1">
        <values>
          <value>
            <val>29.3</val>
          </value>
        </values>
      </ddeItem>
      <ddeItem name="KLBN11.VAR" advise="1">
        <values>
          <value>
            <val>1.983988861816917</val>
          </value>
        </values>
      </ddeItem>
      <ddeItem name="KLBN11.VOL" advise="1">
        <values>
          <value>
            <val>152653185</val>
          </value>
        </values>
      </ddeItem>
      <ddeItem name="LAME4.ABE" advise="1">
        <values>
          <value>
            <val>24.9</val>
          </value>
        </values>
      </ddeItem>
      <ddeItem name="LAME4.DAT" advise="1">
        <values>
          <value t="str">
            <val>26/01/2021</val>
          </value>
        </values>
      </ddeItem>
      <ddeItem name="LAME4.MAX" advise="1">
        <values>
          <value>
            <val>25.19</val>
          </value>
        </values>
      </ddeItem>
      <ddeItem name="LAME4.MIN" advise="1">
        <values>
          <value>
            <val>24.08</val>
          </value>
        </values>
      </ddeItem>
      <ddeItem name="LAME4.NEG" advise="1">
        <values>
          <value>
            <val>20724</val>
          </value>
        </values>
      </ddeItem>
      <ddeItem name="LAME4.QTT" advise="1">
        <values>
          <value>
            <val>6982500</val>
          </value>
        </values>
      </ddeItem>
      <ddeItem name="LAME4.ULT" advise="1">
        <values>
          <value>
            <val>24.35</val>
          </value>
        </values>
      </ddeItem>
      <ddeItem name="LAME4.VAR" advise="1">
        <values>
          <value>
            <val>-1.6955995155429882</val>
          </value>
        </values>
      </ddeItem>
      <ddeItem name="LAME4.VOL" advise="1">
        <values>
          <value>
            <val>171462765</val>
          </value>
        </values>
      </ddeItem>
      <ddeItem name="LAVV3.ABE" advise="1">
        <values>
          <value>
            <val>8.3699999999999992</val>
          </value>
        </values>
      </ddeItem>
      <ddeItem name="LAVV3.DAT" advise="1">
        <values>
          <value t="str">
            <val>26/01/2021</val>
          </value>
        </values>
      </ddeItem>
      <ddeItem name="LAVV3.MAX" advise="1">
        <values>
          <value>
            <val>8.4499999999999993</val>
          </value>
        </values>
      </ddeItem>
      <ddeItem name="LAVV3.MIN" advise="1">
        <values>
          <value>
            <val>8.0399999999999991</val>
          </value>
        </values>
      </ddeItem>
      <ddeItem name="LAVV3.NEG" advise="1">
        <values>
          <value>
            <val>6143</val>
          </value>
        </values>
      </ddeItem>
      <ddeItem name="LAVV3.QTT" advise="1">
        <values>
          <value>
            <val>1523000</val>
          </value>
        </values>
      </ddeItem>
      <ddeItem name="LAVV3.ULT" advise="1">
        <values>
          <value>
            <val>8.1300000000000008</val>
          </value>
        </values>
      </ddeItem>
      <ddeItem name="LAVV3.VAR" advise="1">
        <values>
          <value>
            <val>-2.1660649819494551</val>
          </value>
        </values>
      </ddeItem>
      <ddeItem name="LAVV3.VOL" advise="1">
        <values>
          <value>
            <val>12443143</val>
          </value>
        </values>
      </ddeItem>
      <ddeItem name="LCAM3.ABE" advise="1">
        <values>
          <value>
            <val>27.16</val>
          </value>
        </values>
      </ddeItem>
      <ddeItem name="LCAM3.DAT" advise="1">
        <values>
          <value t="str">
            <val>26/01/2021</val>
          </value>
        </values>
      </ddeItem>
      <ddeItem name="LCAM3.MAX" advise="1">
        <values>
          <value>
            <val>27.49</val>
          </value>
        </values>
      </ddeItem>
      <ddeItem name="LCAM3.MIN" advise="1">
        <values>
          <value>
            <val>26.86</val>
          </value>
        </values>
      </ddeItem>
      <ddeItem name="LCAM3.NEG" advise="1">
        <values>
          <value>
            <val>12879</val>
          </value>
        </values>
      </ddeItem>
      <ddeItem name="LCAM3.QTT" advise="1">
        <values>
          <value>
            <val>3827000</val>
          </value>
        </values>
      </ddeItem>
      <ddeItem name="LCAM3.ULT" advise="1">
        <values>
          <value>
            <val>26.86</val>
          </value>
        </values>
      </ddeItem>
      <ddeItem name="LCAM3.VAR" advise="1">
        <values>
          <value>
            <val>-0.81240768094534299</val>
          </value>
        </values>
      </ddeItem>
      <ddeItem name="LCAM3.VOL" advise="1">
        <values>
          <value>
            <val>103495756</val>
          </value>
        </values>
      </ddeItem>
      <ddeItem name="LEVE3.ABE" advise="1">
        <values>
          <value>
            <val>18.97</val>
          </value>
        </values>
      </ddeItem>
      <ddeItem name="LEVE3.DAT" advise="1">
        <values>
          <value t="str">
            <val>26/01/2021</val>
          </value>
        </values>
      </ddeItem>
      <ddeItem name="LEVE3.MAX" advise="1">
        <values>
          <value>
            <val>19.350000000000001</val>
          </value>
        </values>
      </ddeItem>
      <ddeItem name="LEVE3.MIN" advise="1">
        <values>
          <value>
            <val>18.899999999999999</val>
          </value>
        </values>
      </ddeItem>
      <ddeItem name="LEVE3.NEG" advise="1">
        <values>
          <value>
            <val>1508</val>
          </value>
        </values>
      </ddeItem>
      <ddeItem name="LEVE3.QTT" advise="1">
        <values>
          <value>
            <val>239800</val>
          </value>
        </values>
      </ddeItem>
      <ddeItem name="LEVE3.ULT" advise="1">
        <values>
          <value>
            <val>18.97</val>
          </value>
        </values>
      </ddeItem>
      <ddeItem name="LEVE3.VAR" advise="1">
        <values>
          <value>
            <val>0</val>
          </value>
        </values>
      </ddeItem>
      <ddeItem name="LEVE3.VOL" advise="1">
        <values>
          <value>
            <val>4574401</val>
          </value>
        </values>
      </ddeItem>
      <ddeItem name="LIGT3.ABE" advise="1">
        <values>
          <value>
            <val>19.899999999999999</val>
          </value>
        </values>
      </ddeItem>
      <ddeItem name="LIGT3.DAT" advise="1">
        <values>
          <value t="str">
            <val>26/01/2021</val>
          </value>
        </values>
      </ddeItem>
      <ddeItem name="LIGT3.MAX" advise="1">
        <values>
          <value>
            <val>20.399999999999999</val>
          </value>
        </values>
      </ddeItem>
      <ddeItem name="LIGT3.MIN" advise="1">
        <values>
          <value>
            <val>19.739999999999998</val>
          </value>
        </values>
      </ddeItem>
      <ddeItem name="LIGT3.NEG" advise="1">
        <values>
          <value>
            <val>25395</val>
          </value>
        </values>
      </ddeItem>
      <ddeItem name="LIGT3.QTT" advise="1">
        <values>
          <value>
            <val>11084900</val>
          </value>
        </values>
      </ddeItem>
      <ddeItem name="LIGT3.ULT" advise="1">
        <values>
          <value>
            <val>20.04</val>
          </value>
        </values>
      </ddeItem>
      <ddeItem name="LIGT3.VAR" advise="1">
        <values>
          <value>
            <val>0.95717884130981212</val>
          </value>
        </values>
      </ddeItem>
      <ddeItem name="LIGT3.VOL" advise="1">
        <values>
          <value>
            <val>223212402</val>
          </value>
        </values>
      </ddeItem>
      <ddeItem name="LINX3.ABE" advise="1">
        <values>
          <value>
            <val>38.14</val>
          </value>
        </values>
      </ddeItem>
      <ddeItem name="LINX3.DAT" advise="1">
        <values>
          <value t="str">
            <val>26/01/2021</val>
          </value>
        </values>
      </ddeItem>
      <ddeItem name="LINX3.MAX" advise="1">
        <values>
          <value>
            <val>38.14</val>
          </value>
        </values>
      </ddeItem>
      <ddeItem name="LINX3.MIN" advise="1">
        <values>
          <value>
            <val>36.96</val>
          </value>
        </values>
      </ddeItem>
      <ddeItem name="LINX3.NEG" advise="1">
        <values>
          <value>
            <val>9164</val>
          </value>
        </values>
      </ddeItem>
      <ddeItem name="LINX3.QTT" advise="1">
        <values>
          <value>
            <val>2770500</val>
          </value>
        </values>
      </ddeItem>
      <ddeItem name="LINX3.ULT" advise="1">
        <values>
          <value>
            <val>37.69</val>
          </value>
        </values>
      </ddeItem>
      <ddeItem name="LINX3.VAR" advise="1">
        <values>
          <value>
            <val>-1.2057667103538685</val>
          </value>
        </values>
      </ddeItem>
      <ddeItem name="LINX3.VOL" advise="1">
        <values>
          <value>
            <val>104596032</val>
          </value>
        </values>
      </ddeItem>
      <ddeItem name="LJQQ3.ABE" advise="1">
        <values>
          <value>
            <val>16.309999999999999</val>
          </value>
        </values>
      </ddeItem>
      <ddeItem name="LJQQ3.DAT" advise="1">
        <values>
          <value t="str">
            <val>26/01/2021</val>
          </value>
        </values>
      </ddeItem>
      <ddeItem name="LJQQ3.MAX" advise="1">
        <values>
          <value>
            <val>17.38</val>
          </value>
        </values>
      </ddeItem>
      <ddeItem name="LJQQ3.MIN" advise="1">
        <values>
          <value>
            <val>16.309999999999999</val>
          </value>
        </values>
      </ddeItem>
      <ddeItem name="LJQQ3.NEG" advise="1">
        <values>
          <value>
            <val>9107</val>
          </value>
        </values>
      </ddeItem>
      <ddeItem name="LJQQ3.QTT" advise="1">
        <values>
          <value>
            <val>3604800</val>
          </value>
        </values>
      </ddeItem>
      <ddeItem name="LJQQ3.ULT" advise="1">
        <values>
          <value>
            <val>17.29</val>
          </value>
        </values>
      </ddeItem>
      <ddeItem name="LJQQ3.VAR" advise="1">
        <values>
          <value>
            <val>6.0736196319018303</val>
          </value>
        </values>
      </ddeItem>
      <ddeItem name="LJQQ3.VOL" advise="1">
        <values>
          <value>
            <val>61219193</val>
          </value>
        </values>
      </ddeItem>
      <ddeItem name="LOGG3.ABE" advise="1">
        <values>
          <value>
            <val>33.479999999999997</val>
          </value>
        </values>
      </ddeItem>
      <ddeItem name="LOGG3.DAT" advise="1">
        <values>
          <value t="str">
            <val>26/01/2021</val>
          </value>
        </values>
      </ddeItem>
      <ddeItem name="LOGG3.MAX" advise="1">
        <values>
          <value>
            <val>34.119999999999997</val>
          </value>
        </values>
      </ddeItem>
      <ddeItem name="LOGG3.MIN" advise="1">
        <values>
          <value>
            <val>33.1</val>
          </value>
        </values>
      </ddeItem>
      <ddeItem name="LOGG3.NEG" advise="1">
        <values>
          <value>
            <val>1366</val>
          </value>
        </values>
      </ddeItem>
      <ddeItem name="LOGG3.QTT" advise="1">
        <values>
          <value>
            <val>220000</val>
          </value>
        </values>
      </ddeItem>
      <ddeItem name="LOGG3.ULT" advise="1">
        <values>
          <value>
            <val>33.549999999999997</val>
          </value>
        </values>
      </ddeItem>
      <ddeItem name="LOGG3.VAR" advise="1">
        <values>
          <value>
            <val>0.20908004778972608</val>
          </value>
        </values>
      </ddeItem>
      <ddeItem name="LOGG3.VOL" advise="1">
        <values>
          <value>
            <val>7394771</val>
          </value>
        </values>
      </ddeItem>
      <ddeItem name="LOGN3.ABE" advise="1">
        <values>
          <value>
            <val>15</val>
          </value>
        </values>
      </ddeItem>
      <ddeItem name="LOGN3.DAT" advise="1">
        <values>
          <value t="str">
            <val>26/01/2021</val>
          </value>
        </values>
      </ddeItem>
      <ddeItem name="LOGN3.MAX" advise="1">
        <values>
          <value>
            <val>15.18</val>
          </value>
        </values>
      </ddeItem>
      <ddeItem name="LOGN3.MIN" advise="1">
        <values>
          <value>
            <val>14.65</val>
          </value>
        </values>
      </ddeItem>
      <ddeItem name="LOGN3.NEG" advise="1">
        <values>
          <value>
            <val>3305</val>
          </value>
        </values>
      </ddeItem>
      <ddeItem name="LOGN3.QTT" advise="1">
        <values>
          <value>
            <val>782400</val>
          </value>
        </values>
      </ddeItem>
      <ddeItem name="LOGN3.ULT" advise="1">
        <values>
          <value>
            <val>14.73</val>
          </value>
        </values>
      </ddeItem>
      <ddeItem name="LOGN3.VAR" advise="1">
        <values>
          <value>
            <val>-2.1262458471760817</val>
          </value>
        </values>
      </ddeItem>
      <ddeItem name="LOGN3.VOL" advise="1">
        <values>
          <value>
            <val>11622413</val>
          </value>
        </values>
      </ddeItem>
      <ddeItem name="LREN3.ABE" advise="1">
        <values>
          <value>
            <val>41.04</val>
          </value>
        </values>
      </ddeItem>
      <ddeItem name="LREN3.DAT" advise="1">
        <values>
          <value t="str">
            <val>26/01/2021</val>
          </value>
        </values>
      </ddeItem>
      <ddeItem name="LREN3.MAX" advise="1">
        <values>
          <value>
            <val>42.79</val>
          </value>
        </values>
      </ddeItem>
      <ddeItem name="LREN3.MIN" advise="1">
        <values>
          <value>
            <val>40.619999999999997</val>
          </value>
        </values>
      </ddeItem>
      <ddeItem name="LREN3.NEG" advise="1">
        <values>
          <value>
            <val>25069</val>
          </value>
        </values>
      </ddeItem>
      <ddeItem name="LREN3.QTT" advise="1">
        <values>
          <value>
            <val>7946600</val>
          </value>
        </values>
      </ddeItem>
      <ddeItem name="LREN3.ULT" advise="1">
        <values>
          <value>
            <val>41.42</val>
          </value>
        </values>
      </ddeItem>
      <ddeItem name="LREN3.VAR" advise="1">
        <values>
          <value>
            <val>0.97513408093612519</val>
          </value>
        </values>
      </ddeItem>
      <ddeItem name="LREN3.VOL" advise="1">
        <values>
          <value>
            <val>331348094</val>
          </value>
        </values>
      </ddeItem>
      <ddeItem name="LWSA3.ABE" advise="1">
        <values>
          <value>
            <val>115.63</val>
          </value>
        </values>
      </ddeItem>
      <ddeItem name="LWSA3.DAT" advise="1">
        <values>
          <value t="str">
            <val>26/01/2021</val>
          </value>
        </values>
      </ddeItem>
      <ddeItem name="LWSA3.MAX" advise="1">
        <values>
          <value>
            <val>120.18</val>
          </value>
        </values>
      </ddeItem>
      <ddeItem name="LWSA3.MIN" advise="1">
        <values>
          <value>
            <val>111.13</val>
          </value>
        </values>
      </ddeItem>
      <ddeItem name="LWSA3.NEG" advise="1">
        <values>
          <value>
            <val>11937</val>
          </value>
        </values>
      </ddeItem>
      <ddeItem name="LWSA3.QTT" advise="1">
        <values>
          <value>
            <val>2321100</val>
          </value>
        </values>
      </ddeItem>
      <ddeItem name="LWSA3.ULT" advise="1">
        <values>
          <value>
            <val>111.13</val>
          </value>
        </values>
      </ddeItem>
      <ddeItem name="LWSA3.VAR" advise="1">
        <values>
          <value>
            <val>-2.7393663574304301</val>
          </value>
        </values>
      </ddeItem>
      <ddeItem name="LWSA3.VOL" advise="1">
        <values>
          <value>
            <val>267714086</val>
          </value>
        </values>
      </ddeItem>
      <ddeItem name="MDIA3.ABE" advise="1">
        <values>
          <value>
            <val>30.25</val>
          </value>
        </values>
      </ddeItem>
      <ddeItem name="MDIA3.DAT" advise="1">
        <values>
          <value t="str">
            <val>26/01/2021</val>
          </value>
        </values>
      </ddeItem>
      <ddeItem name="MDIA3.MAX" advise="1">
        <values>
          <value>
            <val>31.1</val>
          </value>
        </values>
      </ddeItem>
      <ddeItem name="MDIA3.MIN" advise="1">
        <values>
          <value>
            <val>30.11</val>
          </value>
        </values>
      </ddeItem>
      <ddeItem name="MDIA3.NEG" advise="1">
        <values>
          <value>
            <val>9318</val>
          </value>
        </values>
      </ddeItem>
      <ddeItem name="MDIA3.QTT" advise="1">
        <values>
          <value>
            <val>1733800</val>
          </value>
        </values>
      </ddeItem>
      <ddeItem name="MDIA3.ULT" advise="1">
        <values>
          <value>
            <val>30.85</val>
          </value>
        </values>
      </ddeItem>
      <ddeItem name="MDIA3.VAR" advise="1">
        <values>
          <value>
            <val>2.3896448722203862</val>
          </value>
        </values>
      </ddeItem>
      <ddeItem name="MDIA3.VOL" advise="1">
        <values>
          <value>
            <val>53264613</val>
          </value>
        </values>
      </ddeItem>
      <ddeItem name="MDNE3.ABE" advise="1">
        <values>
          <value>
            <val>9.9</val>
          </value>
        </values>
      </ddeItem>
      <ddeItem name="MDNE3.DAT" advise="1">
        <values>
          <value t="str">
            <val>26/01/2021</val>
          </value>
        </values>
      </ddeItem>
      <ddeItem name="MDNE3.MAX" advise="1">
        <values>
          <value>
            <val>10.119999999999999</val>
          </value>
        </values>
      </ddeItem>
      <ddeItem name="MDNE3.MIN" advise="1">
        <values>
          <value>
            <val>9.6199999999999992</val>
          </value>
        </values>
      </ddeItem>
      <ddeItem name="MDNE3.NEG" advise="1">
        <values>
          <value>
            <val>555</val>
          </value>
        </values>
      </ddeItem>
      <ddeItem name="MDNE3.QTT" advise="1">
        <values>
          <value>
            <val>187200</val>
          </value>
        </values>
      </ddeItem>
      <ddeItem name="MDNE3.ULT" advise="1">
        <values>
          <value>
            <val>9.69</val>
          </value>
        </values>
      </ddeItem>
      <ddeItem name="MDNE3.VAR" advise="1">
        <values>
          <value>
            <val>-2.1212121212121295</val>
          </value>
        </values>
      </ddeItem>
      <ddeItem name="MDNE3.VOL" advise="1">
        <values>
          <value>
            <val>1851650</val>
          </value>
        </values>
      </ddeItem>
      <ddeItem name="MELK3.ABE" advise="1">
        <values>
          <value>
            <val>6.1</val>
          </value>
        </values>
      </ddeItem>
      <ddeItem name="MELK3.DAT" advise="1">
        <values>
          <value t="str">
            <val>26/01/2021</val>
          </value>
        </values>
      </ddeItem>
      <ddeItem name="MELK3.MAX" advise="1">
        <values>
          <value>
            <val>6.2</val>
          </value>
        </values>
      </ddeItem>
      <ddeItem name="MELK3.MIN" advise="1">
        <values>
          <value>
            <val>6.06</val>
          </value>
        </values>
      </ddeItem>
      <ddeItem name="MELK3.NEG" advise="1">
        <values>
          <value>
            <val>905</val>
          </value>
        </values>
      </ddeItem>
      <ddeItem name="MELK3.QTT" advise="1">
        <values>
          <value>
            <val>259800</val>
          </value>
        </values>
      </ddeItem>
      <ddeItem name="MELK3.ULT" advise="1">
        <values>
          <value>
            <val>6.2</val>
          </value>
        </values>
      </ddeItem>
      <ddeItem name="MELK3.VAR" advise="1">
        <values>
          <value>
            <val>1.8062397372742254</val>
          </value>
        </values>
      </ddeItem>
      <ddeItem name="MELK3.VOL" advise="1">
        <values>
          <value>
            <val>1591433</val>
          </value>
        </values>
      </ddeItem>
      <ddeItem name="MGLU3.ABE" advise="1">
        <values>
          <value>
            <val>26.25</val>
          </value>
        </values>
      </ddeItem>
      <ddeItem name="MGLU3.DAT" advise="1">
        <values>
          <value t="str">
            <val>26/01/2021</val>
          </value>
        </values>
      </ddeItem>
      <ddeItem name="MGLU3.MAX" advise="1">
        <values>
          <value>
            <val>27.07</val>
          </value>
        </values>
      </ddeItem>
      <ddeItem name="MGLU3.MIN" advise="1">
        <values>
          <value>
            <val>25.67</val>
          </value>
        </values>
      </ddeItem>
      <ddeItem name="MGLU3.NEG" advise="1">
        <values>
          <value>
            <val>86774</val>
          </value>
        </values>
      </ddeItem>
      <ddeItem name="MGLU3.QTT" advise="1">
        <values>
          <value>
            <val>44474300</val>
          </value>
        </values>
      </ddeItem>
      <ddeItem name="MGLU3.ULT" advise="1">
        <values>
          <value>
            <val>25.75</val>
          </value>
        </values>
      </ddeItem>
      <ddeItem name="MGLU3.VAR" advise="1">
        <values>
          <value>
            <val>-0.92343208926509601</val>
          </value>
        </values>
      </ddeItem>
      <ddeItem name="MGLU3.VOL" advise="1">
        <values>
          <value>
            <val>1173889106</val>
          </value>
        </values>
      </ddeItem>
      <ddeItem name="MILS3.ABE" advise="1">
        <values>
          <value>
            <val>5.96</val>
          </value>
        </values>
      </ddeItem>
      <ddeItem name="MILS3.DAT" advise="1">
        <values>
          <value t="str">
            <val>26/01/2021</val>
          </value>
        </values>
      </ddeItem>
      <ddeItem name="MILS3.MAX" advise="1">
        <values>
          <value>
            <val>6.14</val>
          </value>
        </values>
      </ddeItem>
      <ddeItem name="MILS3.MIN" advise="1">
        <values>
          <value>
            <val>5.86</val>
          </value>
        </values>
      </ddeItem>
      <ddeItem name="MILS3.NEG" advise="1">
        <values>
          <value>
            <val>2951</val>
          </value>
        </values>
      </ddeItem>
      <ddeItem name="MILS3.QTT" advise="1">
        <values>
          <value>
            <val>827300</val>
          </value>
        </values>
      </ddeItem>
      <ddeItem name="MILS3.ULT" advise="1">
        <values>
          <value>
            <val>5.86</val>
          </value>
        </values>
      </ddeItem>
      <ddeItem name="MILS3.VAR" advise="1">
        <values>
          <value>
            <val>-1.6778523489932826</val>
          </value>
        </values>
      </ddeItem>
      <ddeItem name="MILS3.VOL" advise="1">
        <values>
          <value>
            <val>4953584</val>
          </value>
        </values>
      </ddeItem>
      <ddeItem name="MOVI3.ABE" advise="1">
        <values>
          <value>
            <val>19.72</val>
          </value>
        </values>
      </ddeItem>
      <ddeItem name="MOVI3.DAT" advise="1">
        <values>
          <value t="str">
            <val>26/01/2021</val>
          </value>
        </values>
      </ddeItem>
      <ddeItem name="MOVI3.MAX" advise="1">
        <values>
          <value>
            <val>20.03</val>
          </value>
        </values>
      </ddeItem>
      <ddeItem name="MOVI3.MIN" advise="1">
        <values>
          <value>
            <val>18.77</val>
          </value>
        </values>
      </ddeItem>
      <ddeItem name="MOVI3.NEG" advise="1">
        <values>
          <value>
            <val>12193</val>
          </value>
        </values>
      </ddeItem>
      <ddeItem name="MOVI3.QTT" advise="1">
        <values>
          <value>
            <val>3857300</val>
          </value>
        </values>
      </ddeItem>
      <ddeItem name="MOVI3.ULT" advise="1">
        <values>
          <value>
            <val>18.8</val>
          </value>
        </values>
      </ddeItem>
      <ddeItem name="MOVI3.VAR" advise="1">
        <values>
          <value>
            <val>-4.2282221090168024</val>
          </value>
        </values>
      </ddeItem>
      <ddeItem name="MOVI3.VOL" advise="1">
        <values>
          <value>
            <val>74316491</val>
          </value>
        </values>
      </ddeItem>
      <ddeItem name="MRFG3.ABE" advise="1">
        <values>
          <value>
            <val>13.15</val>
          </value>
        </values>
      </ddeItem>
      <ddeItem name="MRFG3.DAT" advise="1">
        <values>
          <value t="str">
            <val>26/01/2021</val>
          </value>
        </values>
      </ddeItem>
      <ddeItem name="MRFG3.MAX" advise="1">
        <values>
          <value>
            <val>13.28</val>
          </value>
        </values>
      </ddeItem>
      <ddeItem name="MRFG3.MIN" advise="1">
        <values>
          <value>
            <val>12.38</val>
          </value>
        </values>
      </ddeItem>
      <ddeItem name="MRFG3.NEG" advise="1">
        <values>
          <value>
            <val>30750</val>
          </value>
        </values>
      </ddeItem>
      <ddeItem name="MRFG3.QTT" advise="1">
        <values>
          <value>
            <val>18583200</val>
          </value>
        </values>
      </ddeItem>
      <ddeItem name="MRFG3.ULT" advise="1">
        <values>
          <value>
            <val>12.8</val>
          </value>
        </values>
      </ddeItem>
      <ddeItem name="MRFG3.VAR" advise="1">
        <values>
          <value>
            <val>-2.9567854435178074</val>
          </value>
        </values>
      </ddeItem>
      <ddeItem name="MRFG3.VOL" advise="1">
        <values>
          <value>
            <val>238513694</val>
          </value>
        </values>
      </ddeItem>
      <ddeItem name="MRVE3.ABE" advise="1">
        <values>
          <value>
            <val>19.12</val>
          </value>
        </values>
      </ddeItem>
      <ddeItem name="MRVE3.DAT" advise="1">
        <values>
          <value t="str">
            <val>26/01/2021</val>
          </value>
        </values>
      </ddeItem>
      <ddeItem name="MRVE3.MAX" advise="1">
        <values>
          <value>
            <val>19.440000000000001</val>
          </value>
        </values>
      </ddeItem>
      <ddeItem name="MRVE3.MIN" advise="1">
        <values>
          <value>
            <val>18.579999999999998</val>
          </value>
        </values>
      </ddeItem>
      <ddeItem name="MRVE3.NEG" advise="1">
        <values>
          <value>
            <val>11930</val>
          </value>
        </values>
      </ddeItem>
      <ddeItem name="MRVE3.QTT" advise="1">
        <values>
          <value>
            <val>2343100</val>
          </value>
        </values>
      </ddeItem>
      <ddeItem name="MRVE3.ULT" advise="1">
        <values>
          <value>
            <val>18.670000000000002</val>
          </value>
        </values>
      </ddeItem>
      <ddeItem name="MRVE3.VAR" advise="1">
        <values>
          <value>
            <val>-1.8917498686284782</val>
          </value>
        </values>
      </ddeItem>
      <ddeItem name="MRVE3.VOL" advise="1">
        <values>
          <value>
            <val>44490734</val>
          </value>
        </values>
      </ddeItem>
      <ddeItem name="MTRE3.ABE" advise="1">
        <values>
          <value>
            <val>16.190000000000001</val>
          </value>
        </values>
      </ddeItem>
      <ddeItem name="MTRE3.DAT" advise="1">
        <values>
          <value t="str">
            <val>26/01/2021</val>
          </value>
        </values>
      </ddeItem>
      <ddeItem name="MTRE3.MAX" advise="1">
        <values>
          <value>
            <val>16.600000000000001</val>
          </value>
        </values>
      </ddeItem>
      <ddeItem name="MTRE3.MIN" advise="1">
        <values>
          <value>
            <val>15.85</val>
          </value>
        </values>
      </ddeItem>
      <ddeItem name="MTRE3.NEG" advise="1">
        <values>
          <value>
            <val>1385</val>
          </value>
        </values>
      </ddeItem>
      <ddeItem name="MTRE3.QTT" advise="1">
        <values>
          <value>
            <val>252600</val>
          </value>
        </values>
      </ddeItem>
      <ddeItem name="MTRE3.ULT" advise="1">
        <values>
          <value>
            <val>15.93</val>
          </value>
        </values>
      </ddeItem>
      <ddeItem name="MTRE3.VAR" advise="1">
        <values>
          <value>
            <val>-1.6666666666666641</val>
          </value>
        </values>
      </ddeItem>
      <ddeItem name="MTRE3.VOL" advise="1">
        <values>
          <value>
            <val>4072606</val>
          </value>
        </values>
      </ddeItem>
      <ddeItem name="MULT3.ABE" advise="1">
        <values>
          <value>
            <val>20.41</val>
          </value>
        </values>
      </ddeItem>
      <ddeItem name="MULT3.DAT" advise="1">
        <values>
          <value t="str">
            <val>26/01/2021</val>
          </value>
        </values>
      </ddeItem>
      <ddeItem name="MULT3.MAX" advise="1">
        <values>
          <value>
            <val>21.19</val>
          </value>
        </values>
      </ddeItem>
      <ddeItem name="MULT3.MIN" advise="1">
        <values>
          <value>
            <val>20.260000000000002</val>
          </value>
        </values>
      </ddeItem>
      <ddeItem name="MULT3.NEG" advise="1">
        <values>
          <value>
            <val>30507</val>
          </value>
        </values>
      </ddeItem>
      <ddeItem name="MULT3.QTT" advise="1">
        <values>
          <value>
            <val>8021700</val>
          </value>
        </values>
      </ddeItem>
      <ddeItem name="MULT3.ULT" advise="1">
        <values>
          <value>
            <val>20.51</val>
          </value>
        </values>
      </ddeItem>
      <ddeItem name="MULT3.VAR" advise="1">
        <values>
          <value>
            <val>0.63788027477920783</val>
          </value>
        </values>
      </ddeItem>
      <ddeItem name="MULT3.VOL" advise="1">
        <values>
          <value>
            <val>166531046</val>
          </value>
        </values>
      </ddeItem>
      <ddeItem name="MYPK3.ABE" advise="1">
        <values>
          <value>
            <val>14.09</val>
          </value>
        </values>
      </ddeItem>
      <ddeItem name="MYPK3.DAT" advise="1">
        <values>
          <value t="str">
            <val>26/01/2021</val>
          </value>
        </values>
      </ddeItem>
      <ddeItem name="MYPK3.MAX" advise="1">
        <values>
          <value>
            <val>14.57</val>
          </value>
        </values>
      </ddeItem>
      <ddeItem name="MYPK3.MIN" advise="1">
        <values>
          <value>
            <val>14.03</val>
          </value>
        </values>
      </ddeItem>
      <ddeItem name="MYPK3.NEG" advise="1">
        <values>
          <value>
            <val>8105</val>
          </value>
        </values>
      </ddeItem>
      <ddeItem name="MYPK3.QTT" advise="1">
        <values>
          <value>
            <val>1638600</val>
          </value>
        </values>
      </ddeItem>
      <ddeItem name="MYPK3.ULT" advise="1">
        <values>
          <value>
            <val>14.19</val>
          </value>
        </values>
      </ddeItem>
      <ddeItem name="MYPK3.VAR" advise="1">
        <values>
          <value>
            <val>0.63829787234042457</val>
          </value>
        </values>
      </ddeItem>
      <ddeItem name="MYPK3.VOL" advise="1">
        <values>
          <value>
            <val>23552467</val>
          </value>
        </values>
      </ddeItem>
      <ddeItem name="NEOE3.ABE" advise="1">
        <values>
          <value>
            <val>17.600000000000001</val>
          </value>
        </values>
      </ddeItem>
      <ddeItem name="NEOE3.DAT" advise="1">
        <values>
          <value t="str">
            <val>26/01/2021</val>
          </value>
        </values>
      </ddeItem>
      <ddeItem name="NEOE3.MAX" advise="1">
        <values>
          <value>
            <val>17.84</val>
          </value>
        </values>
      </ddeItem>
      <ddeItem name="NEOE3.MIN" advise="1">
        <values>
          <value>
            <val>17.3</val>
          </value>
        </values>
      </ddeItem>
      <ddeItem name="NEOE3.NEG" advise="1">
        <values>
          <value>
            <val>6199</val>
          </value>
        </values>
      </ddeItem>
      <ddeItem name="NEOE3.QTT" advise="1">
        <values>
          <value>
            <val>1760400</val>
          </value>
        </values>
      </ddeItem>
      <ddeItem name="NEOE3.ULT" advise="1">
        <values>
          <value>
            <val>17.350000000000001</val>
          </value>
        </values>
      </ddeItem>
      <ddeItem name="NEOE3.VAR" advise="1">
        <values>
          <value>
            <val>-1.5323496027241745</val>
          </value>
        </values>
      </ddeItem>
      <ddeItem name="NEOE3.VOL" advise="1">
        <values>
          <value>
            <val>30972894</val>
          </value>
        </values>
      </ddeItem>
      <ddeItem name="NGRD3.ABE" advise="1">
        <values>
          <value>
            <val>12.01</val>
          </value>
        </values>
      </ddeItem>
      <ddeItem name="NGRD3.DAT" advise="1">
        <values>
          <value t="str">
            <val>26/01/2021</val>
          </value>
        </values>
      </ddeItem>
      <ddeItem name="NGRD3.MAX" advise="1">
        <values>
          <value>
            <val>12.1</val>
          </value>
        </values>
      </ddeItem>
      <ddeItem name="NGRD3.MIN" advise="1">
        <values>
          <value>
            <val>9.89</val>
          </value>
        </values>
      </ddeItem>
      <ddeItem name="NGRD3.NEG" advise="1">
        <values>
          <value>
            <val>29425</val>
          </value>
        </values>
      </ddeItem>
      <ddeItem name="NGRD3.QTT" advise="1">
        <values>
          <value>
            <val>18313600</val>
          </value>
        </values>
      </ddeItem>
      <ddeItem name="NGRD3.ULT" advise="1">
        <values>
          <value>
            <val>9.89</val>
          </value>
        </values>
      </ddeItem>
      <ddeItem name="NGRD3.VAR" advise="1">
        <values>
          <value>
            <val>-14.667817083692833</val>
          </value>
        </values>
      </ddeItem>
      <ddeItem name="NGRD3.VOL" advise="1">
        <values>
          <value>
            <val>201520459</val>
          </value>
        </values>
      </ddeItem>
      <ddeItem name="NTCO3.ABE" advise="1">
        <values>
          <value>
            <val>49.04</val>
          </value>
        </values>
      </ddeItem>
      <ddeItem name="NTCO3.DAT" advise="1">
        <values>
          <value t="str">
            <val>26/01/2021</val>
          </value>
        </values>
      </ddeItem>
      <ddeItem name="NTCO3.MAX" advise="1">
        <values>
          <value>
            <val>50.76</val>
          </value>
        </values>
      </ddeItem>
      <ddeItem name="NTCO3.MIN" advise="1">
        <values>
          <value>
            <val>49.04</val>
          </value>
        </values>
      </ddeItem>
      <ddeItem name="NTCO3.NEG" advise="1">
        <values>
          <value>
            <val>33704</val>
          </value>
        </values>
      </ddeItem>
      <ddeItem name="NTCO3.QTT" advise="1">
        <values>
          <value>
            <val>7337100</val>
          </value>
        </values>
      </ddeItem>
      <ddeItem name="NTCO3.ULT" advise="1">
        <values>
          <value>
            <val>50.1</val>
          </value>
        </values>
      </ddeItem>
      <ddeItem name="NTCO3.VAR" advise="1">
        <values>
          <value>
            <val>1.5609162781269068</val>
          </value>
        </values>
      </ddeItem>
      <ddeItem name="NTCO3.VOL" advise="1">
        <values>
          <value>
            <val>367307115</val>
          </value>
        </values>
      </ddeItem>
      <ddeItem name="ODPV3.ABE" advise="1">
        <values>
          <value>
            <val>14.06</val>
          </value>
        </values>
      </ddeItem>
      <ddeItem name="ODPV3.DAT" advise="1">
        <values>
          <value t="str">
            <val>26/01/2021</val>
          </value>
        </values>
      </ddeItem>
      <ddeItem name="ODPV3.MAX" advise="1">
        <values>
          <value>
            <val>14.56</val>
          </value>
        </values>
      </ddeItem>
      <ddeItem name="ODPV3.MIN" advise="1">
        <values>
          <value>
            <val>14.04</val>
          </value>
        </values>
      </ddeItem>
      <ddeItem name="ODPV3.NEG" advise="1">
        <values>
          <value>
            <val>4042</val>
          </value>
        </values>
      </ddeItem>
      <ddeItem name="ODPV3.QTT" advise="1">
        <values>
          <value>
            <val>748800</val>
          </value>
        </values>
      </ddeItem>
      <ddeItem name="ODPV3.ULT" advise="1">
        <values>
          <value>
            <val>14.35</val>
          </value>
        </values>
      </ddeItem>
      <ddeItem name="ODPV3.VAR" advise="1">
        <values>
          <value>
            <val>2.3537803138373756</val>
          </value>
        </values>
      </ddeItem>
      <ddeItem name="ODPV3.VOL" advise="1">
        <values>
          <value>
            <val>10754674</val>
          </value>
        </values>
      </ddeItem>
      <ddeItem name="OIBR3.ABE" advise="1">
        <values>
          <value>
            <val>2.2200000000000002</val>
          </value>
        </values>
      </ddeItem>
      <ddeItem name="OIBR3.DAT" advise="1">
        <values>
          <value t="str">
            <val>26/01/2021</val>
          </value>
        </values>
      </ddeItem>
      <ddeItem name="OIBR3.MAX" advise="1">
        <values>
          <value>
            <val>2.23</val>
          </value>
        </values>
      </ddeItem>
      <ddeItem name="OIBR3.MIN" advise="1">
        <values>
          <value>
            <val>2.0299999999999998</val>
          </value>
        </values>
      </ddeItem>
      <ddeItem name="OIBR3.NEG" advise="1">
        <values>
          <value>
            <val>69073</val>
          </value>
        </values>
      </ddeItem>
      <ddeItem name="OIBR3.QTT" advise="1">
        <values>
          <value>
            <val>299626000</val>
          </value>
        </values>
      </ddeItem>
      <ddeItem name="OIBR3.ULT" advise="1">
        <values>
          <value>
            <val>2.0299999999999998</val>
          </value>
        </values>
      </ddeItem>
      <ddeItem name="OIBR3.VAR" advise="1">
        <values>
          <value>
            <val>-7.7272727272727435</val>
          </value>
        </values>
      </ddeItem>
      <ddeItem name="OIBR3.VOL" advise="1">
        <values>
          <value>
            <val>634005916</val>
          </value>
        </values>
      </ddeItem>
      <ddeItem name="OMGE3.ABE" advise="1">
        <values>
          <value>
            <val>41.75</val>
          </value>
        </values>
      </ddeItem>
      <ddeItem name="OMGE3.DAT" advise="1">
        <values>
          <value t="str">
            <val>26/01/2021</val>
          </value>
        </values>
      </ddeItem>
      <ddeItem name="OMGE3.MAX" advise="1">
        <values>
          <value>
            <val>41.75</val>
          </value>
        </values>
      </ddeItem>
      <ddeItem name="OMGE3.MIN" advise="1">
        <values>
          <value>
            <val>39.65</val>
          </value>
        </values>
      </ddeItem>
      <ddeItem name="OMGE3.NEG" advise="1">
        <values>
          <value>
            <val>4315</val>
          </value>
        </values>
      </ddeItem>
      <ddeItem name="OMGE3.QTT" advise="1">
        <values>
          <value>
            <val>1620700</val>
          </value>
        </values>
      </ddeItem>
      <ddeItem name="OMGE3.ULT" advise="1">
        <values>
          <value>
            <val>39.86</val>
          </value>
        </values>
      </ddeItem>
      <ddeItem name="OMGE3.VAR" advise="1">
        <values>
          <value>
            <val>-4.5269461077844326</val>
          </value>
        </values>
      </ddeItem>
      <ddeItem name="OMGE3.VOL" advise="1">
        <values>
          <value>
            <val>65117569</val>
          </value>
        </values>
      </ddeItem>
      <ddeItem name="PARD3.ABE" advise="1">
        <values>
          <value>
            <val>21.58</val>
          </value>
        </values>
      </ddeItem>
      <ddeItem name="PARD3.DAT" advise="1">
        <values>
          <value t="str">
            <val>26/01/2021</val>
          </value>
        </values>
      </ddeItem>
      <ddeItem name="PARD3.MAX" advise="1">
        <values>
          <value>
            <val>22.05</val>
          </value>
        </values>
      </ddeItem>
      <ddeItem name="PARD3.MIN" advise="1">
        <values>
          <value>
            <val>21.43</val>
          </value>
        </values>
      </ddeItem>
      <ddeItem name="PARD3.NEG" advise="1">
        <values>
          <value>
            <val>1434</val>
          </value>
        </values>
      </ddeItem>
      <ddeItem name="PARD3.QTT" advise="1">
        <values>
          <value>
            <val>230200</val>
          </value>
        </values>
      </ddeItem>
      <ddeItem name="PARD3.ULT" advise="1">
        <values>
          <value>
            <val>21.54</val>
          </value>
        </values>
      </ddeItem>
      <ddeItem name="PARD3.VAR" advise="1">
        <values>
          <value>
            <val>-0.18535681186283204</val>
          </value>
        </values>
      </ddeItem>
      <ddeItem name="PARD3.VOL" advise="1">
        <values>
          <value>
            <val>5011112</val>
          </value>
        </values>
      </ddeItem>
      <ddeItem name="PCAR3.ABE" advise="1">
        <values>
          <value>
            <val>75.650000000000006</val>
          </value>
        </values>
      </ddeItem>
      <ddeItem name="PCAR3.DAT" advise="1">
        <values>
          <value t="str">
            <val>26/01/2021</val>
          </value>
        </values>
      </ddeItem>
      <ddeItem name="PCAR3.MAX" advise="1">
        <values>
          <value>
            <val>76.62</val>
          </value>
        </values>
      </ddeItem>
      <ddeItem name="PCAR3.MIN" advise="1">
        <values>
          <value>
            <val>74.77</val>
          </value>
        </values>
      </ddeItem>
      <ddeItem name="PCAR3.NEG" advise="1">
        <values>
          <value>
            <val>4971</val>
          </value>
        </values>
      </ddeItem>
      <ddeItem name="PCAR3.QTT" advise="1">
        <values>
          <value>
            <val>709100</val>
          </value>
        </values>
      </ddeItem>
      <ddeItem name="PCAR3.ULT" advise="1">
        <values>
          <value>
            <val>75.36</val>
          </value>
        </values>
      </ddeItem>
      <ddeItem name="PCAR3.VAR" advise="1">
        <values>
          <value>
            <val>-6.6304203686509966E-2</val>
          </value>
        </values>
      </ddeItem>
      <ddeItem name="PCAR3.VOL" advise="1">
        <values>
          <value>
            <val>53620487</val>
          </value>
        </values>
      </ddeItem>
      <ddeItem name="PETR4.ABE" advise="1">
        <values>
          <value>
            <val>27.25</val>
          </value>
        </values>
      </ddeItem>
      <ddeItem name="PETR4.DAT" advise="1">
        <values>
          <value t="str">
            <val>26/01/2021</val>
          </value>
        </values>
      </ddeItem>
      <ddeItem name="PETR4.MAX" advise="1">
        <values>
          <value>
            <val>27.97</val>
          </value>
        </values>
      </ddeItem>
      <ddeItem name="PETR4.MIN" advise="1">
        <values>
          <value>
            <val>26.82</val>
          </value>
        </values>
      </ddeItem>
      <ddeItem name="PETR4.NEG" advise="1">
        <values>
          <value>
            <val>95122</val>
          </value>
        </values>
      </ddeItem>
      <ddeItem name="PETR4.QTT" advise="1">
        <values>
          <value>
            <val>64514600</val>
          </value>
        </values>
      </ddeItem>
      <ddeItem name="PETR4.ULT" advise="1">
        <values>
          <value>
            <val>27</val>
          </value>
        </values>
      </ddeItem>
      <ddeItem name="PETR4.VAR" advise="1">
        <values>
          <value>
            <val>-0.33222591362126191</val>
          </value>
        </values>
      </ddeItem>
      <ddeItem name="PETR4.VOL" advise="1">
        <values>
          <value>
            <val>1765519784</val>
          </value>
        </values>
      </ddeItem>
      <ddeItem name="PETZ3.ABE" advise="1">
        <values>
          <value>
            <val>22.02</val>
          </value>
        </values>
      </ddeItem>
      <ddeItem name="PETZ3.DAT" advise="1">
        <values>
          <value t="str">
            <val>26/01/2021</val>
          </value>
        </values>
      </ddeItem>
      <ddeItem name="PETZ3.MAX" advise="1">
        <values>
          <value>
            <val>23.05</val>
          </value>
        </values>
      </ddeItem>
      <ddeItem name="PETZ3.MIN" advise="1">
        <values>
          <value>
            <val>21.86</val>
          </value>
        </values>
      </ddeItem>
      <ddeItem name="PETZ3.NEG" advise="1">
        <values>
          <value>
            <val>11197</val>
          </value>
        </values>
      </ddeItem>
      <ddeItem name="PETZ3.QTT" advise="1">
        <values>
          <value>
            <val>5168500</val>
          </value>
        </values>
      </ddeItem>
      <ddeItem name="PETZ3.ULT" advise="1">
        <values>
          <value>
            <val>22.6</val>
          </value>
        </values>
      </ddeItem>
      <ddeItem name="PETZ3.VAR" advise="1">
        <values>
          <value>
            <val>2.5873808443032242</val>
          </value>
        </values>
      </ddeItem>
      <ddeItem name="PETZ3.VOL" advise="1">
        <values>
          <value>
            <val>116190294</val>
          </value>
        </values>
      </ddeItem>
      <ddeItem name="PFRM3.ABE" advise="1">
        <values>
          <value>
            <val>6.31</val>
          </value>
        </values>
      </ddeItem>
      <ddeItem name="PFRM3.DAT" advise="1">
        <values>
          <value t="str">
            <val>26/01/2021</val>
          </value>
        </values>
      </ddeItem>
      <ddeItem name="PFRM3.MAX" advise="1">
        <values>
          <value>
            <val>6.41</val>
          </value>
        </values>
      </ddeItem>
      <ddeItem name="PFRM3.MIN" advise="1">
        <values>
          <value>
            <val>6.05</val>
          </value>
        </values>
      </ddeItem>
      <ddeItem name="PFRM3.NEG" advise="1">
        <values>
          <value>
            <val>1121</val>
          </value>
        </values>
      </ddeItem>
      <ddeItem name="PFRM3.QTT" advise="1">
        <values>
          <value>
            <val>500800</val>
          </value>
        </values>
      </ddeItem>
      <ddeItem name="PFRM3.ULT" advise="1">
        <values>
          <value>
            <val>6.06</val>
          </value>
        </values>
      </ddeItem>
      <ddeItem name="PFRM3.VAR" advise="1">
        <values>
          <value>
            <val>-4.1139240506329218</val>
          </value>
        </values>
      </ddeItem>
      <ddeItem name="PFRM3.VOL" advise="1">
        <values>
          <value>
            <val>3119176</val>
          </value>
        </values>
      </ddeItem>
      <ddeItem name="PGMN3.ABE" advise="1">
        <values>
          <value>
            <val>10.7</val>
          </value>
        </values>
      </ddeItem>
      <ddeItem name="PGMN3.DAT" advise="1">
        <values>
          <value t="str">
            <val>26/01/2021</val>
          </value>
        </values>
      </ddeItem>
      <ddeItem name="PGMN3.MAX" advise="1">
        <values>
          <value>
            <val>10.77</val>
          </value>
        </values>
      </ddeItem>
      <ddeItem name="PGMN3.MIN" advise="1">
        <values>
          <value>
            <val>10.51</val>
          </value>
        </values>
      </ddeItem>
      <ddeItem name="PGMN3.NEG" advise="1">
        <values>
          <value>
            <val>2100</val>
          </value>
        </values>
      </ddeItem>
      <ddeItem name="PGMN3.QTT" advise="1">
        <values>
          <value>
            <val>647000</val>
          </value>
        </values>
      </ddeItem>
      <ddeItem name="PGMN3.ULT" advise="1">
        <values>
          <value>
            <val>10.62</val>
          </value>
        </values>
      </ddeItem>
      <ddeItem name="PGMN3.VAR" advise="1">
        <values>
          <value>
            <val>3.1067961165048397</val>
          </value>
        </values>
      </ddeItem>
      <ddeItem name="PGMN3.VOL" advise="1">
        <values>
          <value>
            <val>6876482</val>
          </value>
        </values>
      </ddeItem>
      <ddeItem name="PLPL3.ABE" advise="1">
        <values>
          <value>
            <val>6.7</val>
          </value>
        </values>
      </ddeItem>
      <ddeItem name="PLPL3.DAT" advise="1">
        <values>
          <value t="str">
            <val>26/01/2021</val>
          </value>
        </values>
      </ddeItem>
      <ddeItem name="PLPL3.MAX" advise="1">
        <values>
          <value>
            <val>6.91</val>
          </value>
        </values>
      </ddeItem>
      <ddeItem name="PLPL3.MIN" advise="1">
        <values>
          <value>
            <val>6.61</val>
          </value>
        </values>
      </ddeItem>
      <ddeItem name="PLPL3.NEG" advise="1">
        <values>
          <value>
            <val>1147</val>
          </value>
        </values>
      </ddeItem>
      <ddeItem name="PLPL3.QTT" advise="1">
        <values>
          <value>
            <val>337100</val>
          </value>
        </values>
      </ddeItem>
      <ddeItem name="PLPL3.ULT" advise="1">
        <values>
          <value>
            <val>6.74</val>
          </value>
        </values>
      </ddeItem>
      <ddeItem name="PLPL3.VAR" advise="1">
        <values>
          <value>
            <val>0.74738415545590164</val>
          </value>
        </values>
      </ddeItem>
      <ddeItem name="PLPL3.VOL" advise="1">
        <values>
          <value>
            <val>2276301</val>
          </value>
        </values>
      </ddeItem>
      <ddeItem name="PNVL3.ABE" advise="1">
        <values>
          <value>
            <val>21.57</val>
          </value>
        </values>
      </ddeItem>
      <ddeItem name="PNVL3.DAT" advise="1">
        <values>
          <value t="str">
            <val>26/01/2021</val>
          </value>
        </values>
      </ddeItem>
      <ddeItem name="PNVL3.MAX" advise="1">
        <values>
          <value>
            <val>22.17</val>
          </value>
        </values>
      </ddeItem>
      <ddeItem name="PNVL3.MIN" advise="1">
        <values>
          <value>
            <val>21.45</val>
          </value>
        </values>
      </ddeItem>
      <ddeItem name="PNVL3.NEG" advise="1">
        <values>
          <value>
            <val>2630</val>
          </value>
        </values>
      </ddeItem>
      <ddeItem name="PNVL3.QTT" advise="1">
        <values>
          <value>
            <val>646900</val>
          </value>
        </values>
      </ddeItem>
      <ddeItem name="PNVL3.ULT" advise="1">
        <values>
          <value>
            <val>21.95</val>
          </value>
        </values>
      </ddeItem>
      <ddeItem name="PNVL3.VAR" advise="1">
        <values>
          <value>
            <val>1.4794267221451702</val>
          </value>
        </values>
      </ddeItem>
      <ddeItem name="PNVL3.VOL" advise="1">
        <values>
          <value>
            <val>14144603</val>
          </value>
        </values>
      </ddeItem>
      <ddeItem name="POMO4.ABE" advise="1">
        <values>
          <value>
            <val>2.87</val>
          </value>
        </values>
      </ddeItem>
      <ddeItem name="POMO4.DAT" advise="1">
        <values>
          <value t="str">
            <val>26/01/2021</val>
          </value>
        </values>
      </ddeItem>
      <ddeItem name="POMO4.MAX" advise="1">
        <values>
          <value>
            <val>2.91</val>
          </value>
        </values>
      </ddeItem>
      <ddeItem name="POMO4.MIN" advise="1">
        <values>
          <value>
            <val>2.84</val>
          </value>
        </values>
      </ddeItem>
      <ddeItem name="POMO4.NEG" advise="1">
        <values>
          <value>
            <val>7528</val>
          </value>
        </values>
      </ddeItem>
      <ddeItem name="POMO4.QTT" advise="1">
        <values>
          <value>
            <val>8148800</val>
          </value>
        </values>
      </ddeItem>
      <ddeItem name="POMO4.ULT" advise="1">
        <values>
          <value>
            <val>2.85</val>
          </value>
        </values>
      </ddeItem>
      <ddeItem name="POMO4.VAR" advise="1">
        <values>
          <value>
            <val>-0.69686411149825844</val>
          </value>
        </values>
      </ddeItem>
      <ddeItem name="POMO4.VOL" advise="1">
        <values>
          <value>
            <val>23382868</val>
          </value>
        </values>
      </ddeItem>
      <ddeItem name="POSI3.ABE" advise="1">
        <values>
          <value>
            <val>4.45</val>
          </value>
        </values>
      </ddeItem>
      <ddeItem name="POSI3.DAT" advise="1">
        <values>
          <value t="str">
            <val>26/01/2021</val>
          </value>
        </values>
      </ddeItem>
      <ddeItem name="POSI3.MAX" advise="1">
        <values>
          <value>
            <val>4.5999999999999996</val>
          </value>
        </values>
      </ddeItem>
      <ddeItem name="POSI3.MIN" advise="1">
        <values>
          <value>
            <val>4.22</val>
          </value>
        </values>
      </ddeItem>
      <ddeItem name="POSI3.NEG" advise="1">
        <values>
          <value>
            <val>2337</val>
          </value>
        </values>
      </ddeItem>
      <ddeItem name="POSI3.QTT" advise="1">
        <values>
          <value>
            <val>1256300</val>
          </value>
        </values>
      </ddeItem>
      <ddeItem name="POSI3.ULT" advise="1">
        <values>
          <value>
            <val>4.22</val>
          </value>
        </values>
      </ddeItem>
      <ddeItem name="POSI3.VAR" advise="1">
        <values>
          <value>
            <val>-5.1685393258427057</val>
          </value>
        </values>
      </ddeItem>
      <ddeItem name="POSI3.VOL" advise="1">
        <values>
          <value>
            <val>5512829</val>
          </value>
        </values>
      </ddeItem>
      <ddeItem name="PRIO3.ABE" advise="1">
        <values>
          <value>
            <val>72.209999999999994</val>
          </value>
        </values>
      </ddeItem>
      <ddeItem name="PRIO3.DAT" advise="1">
        <values>
          <value t="str">
            <val>26/01/2021</val>
          </value>
        </values>
      </ddeItem>
      <ddeItem name="PRIO3.MAX" advise="1">
        <values>
          <value>
            <val>73.8</val>
          </value>
        </values>
      </ddeItem>
      <ddeItem name="PRIO3.MIN" advise="1">
        <values>
          <value>
            <val>69.78</val>
          </value>
        </values>
      </ddeItem>
      <ddeItem name="PRIO3.NEG" advise="1">
        <values>
          <value>
            <val>17623</val>
          </value>
        </values>
      </ddeItem>
      <ddeItem name="PRIO3.QTT" advise="1">
        <values>
          <value>
            <val>3838800</val>
          </value>
        </values>
      </ddeItem>
      <ddeItem name="PRIO3.ULT" advise="1">
        <values>
          <value>
            <val>70.599999999999994</val>
          </value>
        </values>
      </ddeItem>
      <ddeItem name="PRIO3.VAR" advise="1">
        <values>
          <value>
            <val>-1.9444444444444524</val>
          </value>
        </values>
      </ddeItem>
      <ddeItem name="PRIO3.VOL" advise="1">
        <values>
          <value>
            <val>276588708</val>
          </value>
        </values>
      </ddeItem>
      <ddeItem name="PRNR3.ABE" advise="1">
        <values>
          <value>
            <val>8.5</val>
          </value>
        </values>
      </ddeItem>
      <ddeItem name="PRNR3.DAT" advise="1">
        <values>
          <value t="str">
            <val>26/01/2021</val>
          </value>
        </values>
      </ddeItem>
      <ddeItem name="PRNR3.MAX" advise="1">
        <values>
          <value>
            <val>8.5</val>
          </value>
        </values>
      </ddeItem>
      <ddeItem name="PRNR3.MIN" advise="1">
        <values>
          <value>
            <val>8.33</val>
          </value>
        </values>
      </ddeItem>
      <ddeItem name="PRNR3.NEG" advise="1">
        <values>
          <value>
            <val>290</val>
          </value>
        </values>
      </ddeItem>
      <ddeItem name="PRNR3.QTT" advise="1">
        <values>
          <value>
            <val>1201400</val>
          </value>
        </values>
      </ddeItem>
      <ddeItem name="PRNR3.ULT" advise="1">
        <values>
          <value>
            <val>8.33</val>
          </value>
        </values>
      </ddeItem>
      <ddeItem name="PRNR3.VAR" advise="1">
        <values>
          <value>
            <val>-1.9999999999999991</val>
          </value>
        </values>
      </ddeItem>
      <ddeItem name="PRNR3.VOL" advise="1">
        <values>
          <value>
            <val>10203641</val>
          </value>
        </values>
      </ddeItem>
      <ddeItem name="PSSA3.ABE" advise="1">
        <values>
          <value>
            <val>49.34</val>
          </value>
        </values>
      </ddeItem>
      <ddeItem name="PSSA3.DAT" advise="1">
        <values>
          <value t="str">
            <val>26/01/2021</val>
          </value>
        </values>
      </ddeItem>
      <ddeItem name="PSSA3.MAX" advise="1">
        <values>
          <value>
            <val>49.45</val>
          </value>
        </values>
      </ddeItem>
      <ddeItem name="PSSA3.MIN" advise="1">
        <values>
          <value>
            <val>48.36</val>
          </value>
        </values>
      </ddeItem>
      <ddeItem name="PSSA3.NEG" advise="1">
        <values>
          <value>
            <val>7938</val>
          </value>
        </values>
      </ddeItem>
      <ddeItem name="PSSA3.QTT" advise="1">
        <values>
          <value>
            <val>1245400</val>
          </value>
        </values>
      </ddeItem>
      <ddeItem name="PSSA3.ULT" advise="1">
        <values>
          <value>
            <val>48.76</val>
          </value>
        </values>
      </ddeItem>
      <ddeItem name="PSSA3.VAR" advise="1">
        <values>
          <value>
            <val>-1.2355681588008902</val>
          </value>
        </values>
      </ddeItem>
      <ddeItem name="PSSA3.VOL" advise="1">
        <values>
          <value>
            <val>61062732</val>
          </value>
        </values>
      </ddeItem>
      <ddeItem name="PTBL3.ABE" advise="1">
        <values>
          <value>
            <val>7.42</val>
          </value>
        </values>
      </ddeItem>
      <ddeItem name="PTBL3.DAT" advise="1">
        <values>
          <value t="str">
            <val>26/01/2021</val>
          </value>
        </values>
      </ddeItem>
      <ddeItem name="PTBL3.MAX" advise="1">
        <values>
          <value>
            <val>7.95</val>
          </value>
        </values>
      </ddeItem>
      <ddeItem name="PTBL3.MIN" advise="1">
        <values>
          <value>
            <val>7.42</val>
          </value>
        </values>
      </ddeItem>
      <ddeItem name="PTBL3.NEG" advise="1">
        <values>
          <value>
            <val>8276</val>
          </value>
        </values>
      </ddeItem>
      <ddeItem name="PTBL3.QTT" advise="1">
        <values>
          <value>
            <val>4516000</val>
          </value>
        </values>
      </ddeItem>
      <ddeItem name="PTBL3.ULT" advise="1">
        <values>
          <value>
            <val>7.62</val>
          </value>
        </values>
      </ddeItem>
      <ddeItem name="PTBL3.VAR" advise="1">
        <values>
          <value>
            <val>1.6000000000000014</val>
          </value>
        </values>
      </ddeItem>
      <ddeItem name="PTBL3.VOL" advise="1">
        <values>
          <value>
            <val>34808366</val>
          </value>
        </values>
      </ddeItem>
      <ddeItem name="QUAL3.ABE" advise="1">
        <values>
          <value>
            <val>32.18</val>
          </value>
        </values>
      </ddeItem>
      <ddeItem name="QUAL3.DAT" advise="1">
        <values>
          <value t="str">
            <val>26/01/2021</val>
          </value>
        </values>
      </ddeItem>
      <ddeItem name="QUAL3.MAX" advise="1">
        <values>
          <value>
            <val>32.93</val>
          </value>
        </values>
      </ddeItem>
      <ddeItem name="QUAL3.MIN" advise="1">
        <values>
          <value>
            <val>31.67</val>
          </value>
        </values>
      </ddeItem>
      <ddeItem name="QUAL3.NEG" advise="1">
        <values>
          <value>
            <val>13473</val>
          </value>
        </values>
      </ddeItem>
      <ddeItem name="QUAL3.QTT" advise="1">
        <values>
          <value>
            <val>11407700</val>
          </value>
        </values>
      </ddeItem>
      <ddeItem name="QUAL3.ULT" advise="1">
        <values>
          <value>
            <val>31.79</val>
          </value>
        </values>
      </ddeItem>
      <ddeItem name="QUAL3.VAR" advise="1">
        <values>
          <value>
            <val>-1.5179677819083084</val>
          </value>
        </values>
      </ddeItem>
      <ddeItem name="QUAL3.VOL" advise="1">
        <values>
          <value>
            <val>364233643</val>
          </value>
        </values>
      </ddeItem>
      <ddeItem name="RADL3.ABE" advise="1">
        <values>
          <value>
            <val>25.13</val>
          </value>
        </values>
      </ddeItem>
      <ddeItem name="RADL3.DAT" advise="1">
        <values>
          <value t="str">
            <val>26/01/2021</val>
          </value>
        </values>
      </ddeItem>
      <ddeItem name="RADL3.MAX" advise="1">
        <values>
          <value>
            <val>26.2</val>
          </value>
        </values>
      </ddeItem>
      <ddeItem name="RADL3.MIN" advise="1">
        <values>
          <value>
            <val>24.99</val>
          </value>
        </values>
      </ddeItem>
      <ddeItem name="RADL3.NEG" advise="1">
        <values>
          <value>
            <val>21819</val>
          </value>
        </values>
      </ddeItem>
      <ddeItem name="RADL3.QTT" advise="1">
        <values>
          <value>
            <val>6119000</val>
          </value>
        </values>
      </ddeItem>
      <ddeItem name="RADL3.ULT" advise="1">
        <values>
          <value>
            <val>25.87</val>
          </value>
        </values>
      </ddeItem>
      <ddeItem name="RADL3.VAR" advise="1">
        <values>
          <value>
            <val>3.3146964856230108</val>
          </value>
        </values>
      </ddeItem>
      <ddeItem name="RADL3.VOL" advise="1">
        <values>
          <value>
            <val>158467142</val>
          </value>
        </values>
      </ddeItem>
      <ddeItem name="RAIL3.ABE" advise="1">
        <values>
          <value>
            <val>20.62</val>
          </value>
        </values>
      </ddeItem>
      <ddeItem name="RAIL3.DAT" advise="1">
        <values>
          <value t="str">
            <val>26/01/2021</val>
          </value>
        </values>
      </ddeItem>
      <ddeItem name="RAIL3.MAX" advise="1">
        <values>
          <value>
            <val>21.17</val>
          </value>
        </values>
      </ddeItem>
      <ddeItem name="RAIL3.MIN" advise="1">
        <values>
          <value>
            <val>20.51</val>
          </value>
        </values>
      </ddeItem>
      <ddeItem name="RAIL3.NEG" advise="1">
        <values>
          <value>
            <val>34493</val>
          </value>
        </values>
      </ddeItem>
      <ddeItem name="RAIL3.QTT" advise="1">
        <values>
          <value>
            <val>9335100</val>
          </value>
        </values>
      </ddeItem>
      <ddeItem name="RAIL3.ULT" advise="1">
        <values>
          <value>
            <val>20.67</val>
          </value>
        </values>
      </ddeItem>
      <ddeItem name="RAIL3.VAR" advise="1">
        <values>
          <value>
            <val>-0.86330935251798424</val>
          </value>
        </values>
      </ddeItem>
      <ddeItem name="RAIL3.VOL" advise="1">
        <values>
          <value>
            <val>194460898</val>
          </value>
        </values>
      </ddeItem>
      <ddeItem name="RAPT4.ABE" advise="1">
        <values>
          <value>
            <val>14.47</val>
          </value>
        </values>
      </ddeItem>
      <ddeItem name="RAPT4.DAT" advise="1">
        <values>
          <value t="str">
            <val>26/01/2021</val>
          </value>
        </values>
      </ddeItem>
      <ddeItem name="RAPT4.MAX" advise="1">
        <values>
          <value>
            <val>14.54</val>
          </value>
        </values>
      </ddeItem>
      <ddeItem name="RAPT4.MIN" advise="1">
        <values>
          <value>
            <val>13.85</val>
          </value>
        </values>
      </ddeItem>
      <ddeItem name="RAPT4.NEG" advise="1">
        <values>
          <value>
            <val>8210</val>
          </value>
        </values>
      </ddeItem>
      <ddeItem name="RAPT4.QTT" advise="1">
        <values>
          <value>
            <val>2153400</val>
          </value>
        </values>
      </ddeItem>
      <ddeItem name="RAPT4.ULT" advise="1">
        <values>
          <value>
            <val>13.93</val>
          </value>
        </values>
      </ddeItem>
      <ddeItem name="RAPT4.VAR" advise="1">
        <values>
          <value>
            <val>-3.6652835408022209</val>
          </value>
        </values>
      </ddeItem>
      <ddeItem name="RAPT4.VOL" advise="1">
        <values>
          <value>
            <val>30506830</val>
          </value>
        </values>
      </ddeItem>
      <ddeItem name="RDOR3.ABE" advise="1">
        <values>
          <value>
            <val>67.3</val>
          </value>
        </values>
      </ddeItem>
      <ddeItem name="RDOR3.DAT" advise="1">
        <values>
          <value t="str">
            <val>26/01/2021</val>
          </value>
        </values>
      </ddeItem>
      <ddeItem name="RDOR3.MAX" advise="1">
        <values>
          <value>
            <val>67.97</val>
          </value>
        </values>
      </ddeItem>
      <ddeItem name="RDOR3.MIN" advise="1">
        <values>
          <value>
            <val>65.52</val>
          </value>
        </values>
      </ddeItem>
      <ddeItem name="RDOR3.NEG" advise="1">
        <values>
          <value>
            <val>6621</val>
          </value>
        </values>
      </ddeItem>
      <ddeItem name="RDOR3.QTT" advise="1">
        <values>
          <value>
            <val>1400300</val>
          </value>
        </values>
      </ddeItem>
      <ddeItem name="RDOR3.ULT" advise="1">
        <values>
          <value>
            <val>66.39</val>
          </value>
        </values>
      </ddeItem>
      <ddeItem name="RDOR3.VAR" advise="1">
        <values>
          <value>
            <val>-1.3521545319465031</val>
          </value>
        </values>
      </ddeItem>
      <ddeItem name="RDOR3.VOL" advise="1">
        <values>
          <value>
            <val>93839480</val>
          </value>
        </values>
      </ddeItem>
      <ddeItem name="RENT3.ABE" advise="1">
        <values>
          <value>
            <val>67.78</val>
          </value>
        </values>
      </ddeItem>
      <ddeItem name="RENT3.DAT" advise="1">
        <values>
          <value t="str">
            <val>26/01/2021</val>
          </value>
        </values>
      </ddeItem>
      <ddeItem name="RENT3.MAX" advise="1">
        <values>
          <value>
            <val>68.47</val>
          </value>
        </values>
      </ddeItem>
      <ddeItem name="RENT3.MIN" advise="1">
        <values>
          <value>
            <val>65.25</val>
          </value>
        </values>
      </ddeItem>
      <ddeItem name="RENT3.NEG" advise="1">
        <values>
          <value>
            <val>20518</val>
          </value>
        </values>
      </ddeItem>
      <ddeItem name="RENT3.QTT" advise="1">
        <values>
          <value>
            <val>6573200</val>
          </value>
        </values>
      </ddeItem>
      <ddeItem name="RENT3.ULT" advise="1">
        <values>
          <value>
            <val>65.959999999999994</val>
          </value>
        </values>
      </ddeItem>
      <ddeItem name="RENT3.VAR" advise="1">
        <values>
          <value>
            <val>-2.2959561546437732</val>
          </value>
        </values>
      </ddeItem>
      <ddeItem name="RENT3.VOL" advise="1">
        <values>
          <value>
            <val>438825305</val>
          </value>
        </values>
      </ddeItem>
      <ddeItem name="RLOG3.ABE" advise="1">
        <values>
          <value>
            <val>18.97</val>
          </value>
        </values>
      </ddeItem>
      <ddeItem name="RLOG3.DAT" advise="1">
        <values>
          <value t="str">
            <val>26/01/2021</val>
          </value>
        </values>
      </ddeItem>
      <ddeItem name="RLOG3.MAX" advise="1">
        <values>
          <value>
            <val>19.16</val>
          </value>
        </values>
      </ddeItem>
      <ddeItem name="RLOG3.MIN" advise="1">
        <values>
          <value>
            <val>18.55</val>
          </value>
        </values>
      </ddeItem>
      <ddeItem name="RLOG3.NEG" advise="1">
        <values>
          <value>
            <val>2013</val>
          </value>
        </values>
      </ddeItem>
      <ddeItem name="RLOG3.QTT" advise="1">
        <values>
          <value>
            <val>482100</val>
          </value>
        </values>
      </ddeItem>
      <ddeItem name="RLOG3.ULT" advise="1">
        <values>
          <value>
            <val>18.55</val>
          </value>
        </values>
      </ddeItem>
      <ddeItem name="RLOG3.VAR" advise="1">
        <values>
          <value>
            <val>-2.0591341077085561</val>
          </value>
        </values>
      </ddeItem>
      <ddeItem name="RLOG3.VOL" advise="1">
        <values>
          <value>
            <val>9062433</val>
          </value>
        </values>
      </ddeItem>
      <ddeItem name="ROMI3.ABE" advise="1">
        <values>
          <value>
            <val>16.79</val>
          </value>
        </values>
      </ddeItem>
      <ddeItem name="ROMI3.DAT" advise="1">
        <values>
          <value t="str">
            <val>26/01/2021</val>
          </value>
        </values>
      </ddeItem>
      <ddeItem name="ROMI3.MAX" advise="1">
        <values>
          <value>
            <val>17.14</val>
          </value>
        </values>
      </ddeItem>
      <ddeItem name="ROMI3.MIN" advise="1">
        <values>
          <value>
            <val>16</val>
          </value>
        </values>
      </ddeItem>
      <ddeItem name="ROMI3.NEG" advise="1">
        <values>
          <value>
            <val>2933</val>
          </value>
        </values>
      </ddeItem>
      <ddeItem name="ROMI3.QTT" advise="1">
        <values>
          <value>
            <val>846400</val>
          </value>
        </values>
      </ddeItem>
      <ddeItem name="ROMI3.ULT" advise="1">
        <values>
          <value>
            <val>16.47</val>
          </value>
        </values>
      </ddeItem>
      <ddeItem name="ROMI3.VAR" advise="1">
        <values>
          <value>
            <val>-1.9058963668850524</val>
          </value>
        </values>
      </ddeItem>
      <ddeItem name="ROMI3.VOL" advise="1">
        <values>
          <value>
            <val>13987696</val>
          </value>
        </values>
      </ddeItem>
      <ddeItem name="RRRP3.ABE" advise="1">
        <values>
          <value>
            <val>34.99</val>
          </value>
        </values>
      </ddeItem>
      <ddeItem name="RRRP3.DAT" advise="1">
        <values>
          <value t="str">
            <val>26/01/2021</val>
          </value>
        </values>
      </ddeItem>
      <ddeItem name="RRRP3.MAX" advise="1">
        <values>
          <value>
            <val>35.36</val>
          </value>
        </values>
      </ddeItem>
      <ddeItem name="RRRP3.MIN" advise="1">
        <values>
          <value>
            <val>31.93</val>
          </value>
        </values>
      </ddeItem>
      <ddeItem name="RRRP3.NEG" advise="1">
        <values>
          <value>
            <val>2567</val>
          </value>
        </values>
      </ddeItem>
      <ddeItem name="RRRP3.QTT" advise="1">
        <values>
          <value>
            <val>657900</val>
          </value>
        </values>
      </ddeItem>
      <ddeItem name="RRRP3.ULT" advise="1">
        <values>
          <value>
            <val>32.29</val>
          </value>
        </values>
      </ddeItem>
      <ddeItem name="RRRP3.VAR" advise="1">
        <values>
          <value>
            <val>-5.8051341890315111</val>
          </value>
        </values>
      </ddeItem>
      <ddeItem name="RRRP3.VOL" advise="1">
        <values>
          <value>
            <val>22064276</val>
          </value>
        </values>
      </ddeItem>
      <ddeItem name="SANB11.ABE" advise="1">
        <values>
          <value>
            <val>40</val>
          </value>
        </values>
      </ddeItem>
      <ddeItem name="SANB11.DAT" advise="1">
        <values>
          <value t="str">
            <val>26/01/2021</val>
          </value>
        </values>
      </ddeItem>
      <ddeItem name="SANB11.MAX" advise="1">
        <values>
          <value>
            <val>41.2</val>
          </value>
        </values>
      </ddeItem>
      <ddeItem name="SANB11.MIN" advise="1">
        <values>
          <value>
            <val>38.909999999999997</val>
          </value>
        </values>
      </ddeItem>
      <ddeItem name="SANB11.NEG" advise="1">
        <values>
          <value>
            <val>20354</val>
          </value>
        </values>
      </ddeItem>
      <ddeItem name="SANB11.QTT" advise="1">
        <values>
          <value>
            <val>4206200</val>
          </value>
        </values>
      </ddeItem>
      <ddeItem name="SANB11.ULT" advise="1">
        <values>
          <value>
            <val>39.29</val>
          </value>
        </values>
      </ddeItem>
      <ddeItem name="SANB11.VAR" advise="1">
        <values>
          <value>
            <val>-3.2266009852216802</val>
          </value>
        </values>
      </ddeItem>
      <ddeItem name="SANB11.VOL" advise="1">
        <values>
          <value>
            <val>167081703</val>
          </value>
        </values>
      </ddeItem>
      <ddeItem name="SAPR11.ABE" advise="1">
        <values>
          <value>
            <val>21.67</val>
          </value>
        </values>
      </ddeItem>
      <ddeItem name="SAPR11.DAT" advise="1">
        <values>
          <value t="str">
            <val>26/01/2021</val>
          </value>
        </values>
      </ddeItem>
      <ddeItem name="SAPR11.MAX" advise="1">
        <values>
          <value>
            <val>22.31</val>
          </value>
        </values>
      </ddeItem>
      <ddeItem name="SAPR11.MIN" advise="1">
        <values>
          <value>
            <val>21.3</val>
          </value>
        </values>
      </ddeItem>
      <ddeItem name="SAPR11.NEG" advise="1">
        <values>
          <value>
            <val>11683</val>
          </value>
        </values>
      </ddeItem>
      <ddeItem name="SAPR11.QTT" advise="1">
        <values>
          <value>
            <val>3668900</val>
          </value>
        </values>
      </ddeItem>
      <ddeItem name="SAPR11.ULT" advise="1">
        <values>
          <value>
            <val>21.48</val>
          </value>
        </values>
      </ddeItem>
      <ddeItem name="SAPR11.VAR" advise="1">
        <values>
          <value>
            <val>-0.92250922509224764</val>
          </value>
        </values>
      </ddeItem>
      <ddeItem name="SAPR11.VOL" advise="1">
        <values>
          <value>
            <val>79998970</val>
          </value>
        </values>
      </ddeItem>
      <ddeItem name="SBSP3.ABE" advise="1">
        <values>
          <value>
            <val>40.96</val>
          </value>
        </values>
      </ddeItem>
      <ddeItem name="SBSP3.DAT" advise="1">
        <values>
          <value t="str">
            <val>26/01/2021</val>
          </value>
        </values>
      </ddeItem>
      <ddeItem name="SBSP3.MAX" advise="1">
        <values>
          <value>
            <val>41.51</val>
          </value>
        </values>
      </ddeItem>
      <ddeItem name="SBSP3.MIN" advise="1">
        <values>
          <value>
            <val>40.31</val>
          </value>
        </values>
      </ddeItem>
      <ddeItem name="SBSP3.NEG" advise="1">
        <values>
          <value>
            <val>19075</val>
          </value>
        </values>
      </ddeItem>
      <ddeItem name="SBSP3.QTT" advise="1">
        <values>
          <value>
            <val>3689300</val>
          </value>
        </values>
      </ddeItem>
      <ddeItem name="SBSP3.ULT" advise="1">
        <values>
          <value>
            <val>40.6</val>
          </value>
        </values>
      </ddeItem>
      <ddeItem name="SBSP3.VAR" advise="1">
        <values>
          <value>
            <val>-0.92728160078085764</val>
          </value>
        </values>
      </ddeItem>
      <ddeItem name="SBSP3.VOL" advise="1">
        <values>
          <value>
            <val>150772818</val>
          </value>
        </values>
      </ddeItem>
      <ddeItem name="SEER3.ABE" advise="1">
        <values>
          <value>
            <val>15</val>
          </value>
        </values>
      </ddeItem>
      <ddeItem name="SEER3.DAT" advise="1">
        <values>
          <value t="str">
            <val>26/01/2021</val>
          </value>
        </values>
      </ddeItem>
      <ddeItem name="SEER3.MAX" advise="1">
        <values>
          <value>
            <val>15.42</val>
          </value>
        </values>
      </ddeItem>
      <ddeItem name="SEER3.MIN" advise="1">
        <values>
          <value>
            <val>14.84</val>
          </value>
        </values>
      </ddeItem>
      <ddeItem name="SEER3.NEG" advise="1">
        <values>
          <value>
            <val>2568</val>
          </value>
        </values>
      </ddeItem>
      <ddeItem name="SEER3.QTT" advise="1">
        <values>
          <value>
            <val>437600</val>
          </value>
        </values>
      </ddeItem>
      <ddeItem name="SEER3.ULT" advise="1">
        <values>
          <value>
            <val>14.88</val>
          </value>
        </values>
      </ddeItem>
      <ddeItem name="SEER3.VAR" advise="1">
        <values>
          <value>
            <val>-0.79999999999999483</val>
          </value>
        </values>
      </ddeItem>
      <ddeItem name="SEER3.VOL" advise="1">
        <values>
          <value>
            <val>6616076</val>
          </value>
        </values>
      </ddeItem>
      <ddeItem name="SEQL3.ABE" advise="1">
        <values>
          <value>
            <val>28.69</val>
          </value>
        </values>
      </ddeItem>
      <ddeItem name="SEQL3.DAT" advise="1">
        <values>
          <value t="str">
            <val>26/01/2021</val>
          </value>
        </values>
      </ddeItem>
      <ddeItem name="SEQL3.MAX" advise="1">
        <values>
          <value>
            <val>30.87</val>
          </value>
        </values>
      </ddeItem>
      <ddeItem name="SEQL3.MIN" advise="1">
        <values>
          <value>
            <val>28.42</val>
          </value>
        </values>
      </ddeItem>
      <ddeItem name="SEQL3.NEG" advise="1">
        <values>
          <value>
            <val>9090</val>
          </value>
        </values>
      </ddeItem>
      <ddeItem name="SEQL3.QTT" advise="1">
        <values>
          <value>
            <val>2535200</val>
          </value>
        </values>
      </ddeItem>
      <ddeItem name="SEQL3.ULT" advise="1">
        <values>
          <value>
            <val>29</val>
          </value>
        </values>
      </ddeItem>
      <ddeItem name="SEQL3.VAR" advise="1">
        <values>
          <value>
            <val>2.8368794326241162</val>
          </value>
        </values>
      </ddeItem>
      <ddeItem name="SEQL3.VOL" advise="1">
        <values>
          <value>
            <val>74524542</val>
          </value>
        </values>
      </ddeItem>
      <ddeItem name="SIMH3.ABE" advise="1">
        <values>
          <value>
            <val>34.590000000000003</val>
          </value>
        </values>
      </ddeItem>
      <ddeItem name="SIMH3.DAT" advise="1">
        <values>
          <value t="str">
            <val>26/01/2021</val>
          </value>
        </values>
      </ddeItem>
      <ddeItem name="SIMH3.MAX" advise="1">
        <values>
          <value>
            <val>34.909999999999997</val>
          </value>
        </values>
      </ddeItem>
      <ddeItem name="SIMH3.MIN" advise="1">
        <values>
          <value>
            <val>32.909999999999997</val>
          </value>
        </values>
      </ddeItem>
      <ddeItem name="SIMH3.NEG" advise="1">
        <values>
          <value>
            <val>3183</val>
          </value>
        </values>
      </ddeItem>
      <ddeItem name="SIMH3.QTT" advise="1">
        <values>
          <value>
            <val>578000</val>
          </value>
        </values>
      </ddeItem>
      <ddeItem name="SIMH3.ULT" advise="1">
        <values>
          <value>
            <val>32.99</val>
          </value>
        </values>
      </ddeItem>
      <ddeItem name="SIMH3.VAR" advise="1">
        <values>
          <value>
            <val>-4.7357782269708357</val>
          </value>
        </values>
      </ddeItem>
      <ddeItem name="SIMH3.VOL" advise="1">
        <values>
          <value>
            <val>19518852</val>
          </value>
        </values>
      </ddeItem>
      <ddeItem name="SLCE3.ABE" advise="1">
        <values>
          <value>
            <val>34.35</val>
          </value>
        </values>
      </ddeItem>
      <ddeItem name="SLCE3.DAT" advise="1">
        <values>
          <value t="str">
            <val>26/01/2021</val>
          </value>
        </values>
      </ddeItem>
      <ddeItem name="SLCE3.MAX" advise="1">
        <values>
          <value>
            <val>35.6</val>
          </value>
        </values>
      </ddeItem>
      <ddeItem name="SLCE3.MIN" advise="1">
        <values>
          <value>
            <val>34.28</val>
          </value>
        </values>
      </ddeItem>
      <ddeItem name="SLCE3.NEG" advise="1">
        <values>
          <value>
            <val>4467</val>
          </value>
        </values>
      </ddeItem>
      <ddeItem name="SLCE3.QTT" advise="1">
        <values>
          <value>
            <val>842400</val>
          </value>
        </values>
      </ddeItem>
      <ddeItem name="SLCE3.ULT" advise="1">
        <values>
          <value>
            <val>34.64</val>
          </value>
        </values>
      </ddeItem>
      <ddeItem name="SLCE3.VAR" advise="1">
        <values>
          <value>
            <val>0.78556881000873768</val>
          </value>
        </values>
      </ddeItem>
      <ddeItem name="SLCE3.VOL" advise="1">
        <values>
          <value>
            <val>29382169</val>
          </value>
        </values>
      </ddeItem>
      <ddeItem name="SMLS3.ABE" advise="1">
        <values>
          <value>
            <val>20.46</val>
          </value>
        </values>
      </ddeItem>
      <ddeItem name="SMLS3.DAT" advise="1">
        <values>
          <value t="str">
            <val>26/01/2021</val>
          </value>
        </values>
      </ddeItem>
      <ddeItem name="SMLS3.MAX" advise="1">
        <values>
          <value>
            <val>21.2</val>
          </value>
        </values>
      </ddeItem>
      <ddeItem name="SMLS3.MIN" advise="1">
        <values>
          <value>
            <val>20.420000000000002</val>
          </value>
        </values>
      </ddeItem>
      <ddeItem name="SMLS3.NEG" advise="1">
        <values>
          <value>
            <val>4678</val>
          </value>
        </values>
      </ddeItem>
      <ddeItem name="SMLS3.QTT" advise="1">
        <values>
          <value>
            <val>872400</val>
          </value>
        </values>
      </ddeItem>
      <ddeItem name="SMLS3.ULT" advise="1">
        <values>
          <value>
            <val>20.51</val>
          </value>
        </values>
      </ddeItem>
      <ddeItem name="SMLS3.VAR" advise="1">
        <values>
          <value>
            <val>-2.3333333333333259</val>
          </value>
        </values>
      </ddeItem>
      <ddeItem name="SMLS3.VOL" advise="1">
        <values>
          <value>
            <val>18105201</val>
          </value>
        </values>
      </ddeItem>
      <ddeItem name="SMTO3.ABE" advise="1">
        <values>
          <value>
            <val>30.25</val>
          </value>
        </values>
      </ddeItem>
      <ddeItem name="SMTO3.DAT" advise="1">
        <values>
          <value t="str">
            <val>26/01/2021</val>
          </value>
        </values>
      </ddeItem>
      <ddeItem name="SMTO3.MAX" advise="1">
        <values>
          <value>
            <val>31.24</val>
          </value>
        </values>
      </ddeItem>
      <ddeItem name="SMTO3.MIN" advise="1">
        <values>
          <value>
            <val>30.09</val>
          </value>
        </values>
      </ddeItem>
      <ddeItem name="SMTO3.NEG" advise="1">
        <values>
          <value>
            <val>8245</val>
          </value>
        </values>
      </ddeItem>
      <ddeItem name="SMTO3.QTT" advise="1">
        <values>
          <value>
            <val>1414600</val>
          </value>
        </values>
      </ddeItem>
      <ddeItem name="SMTO3.ULT" advise="1">
        <values>
          <value>
            <val>30.43</val>
          </value>
        </values>
      </ddeItem>
      <ddeItem name="SMTO3.VAR" advise="1">
        <values>
          <value>
            <val>0.39590894094358631</val>
          </value>
        </values>
      </ddeItem>
      <ddeItem name="SMTO3.VOL" advise="1">
        <values>
          <value>
            <val>43573773</val>
          </value>
        </values>
      </ddeItem>
      <ddeItem name="SOMA3.ABE" advise="1">
        <values>
          <value>
            <val>14.99</val>
          </value>
        </values>
      </ddeItem>
      <ddeItem name="SOMA3.DAT" advise="1">
        <values>
          <value t="str">
            <val>26/01/2021</val>
          </value>
        </values>
      </ddeItem>
      <ddeItem name="SOMA3.MAX" advise="1">
        <values>
          <value>
            <val>15.95</val>
          </value>
        </values>
      </ddeItem>
      <ddeItem name="SOMA3.MIN" advise="1">
        <values>
          <value>
            <val>14.87</val>
          </value>
        </values>
      </ddeItem>
      <ddeItem name="SOMA3.NEG" advise="1">
        <values>
          <value>
            <val>5960</val>
          </value>
        </values>
      </ddeItem>
      <ddeItem name="SOMA3.QTT" advise="1">
        <values>
          <value>
            <val>1523000</val>
          </value>
        </values>
      </ddeItem>
      <ddeItem name="SOMA3.ULT" advise="1">
        <values>
          <value>
            <val>15.73</val>
          </value>
        </values>
      </ddeItem>
      <ddeItem name="SOMA3.VAR" advise="1">
        <values>
          <value>
            <val>4.9366244162775201</val>
          </value>
        </values>
      </ddeItem>
      <ddeItem name="SOMA3.VOL" advise="1">
        <values>
          <value>
            <val>23861702</val>
          </value>
        </values>
      </ddeItem>
      <ddeItem name="SQIA3.ABE" advise="1">
        <values>
          <value>
            <val>21.87</val>
          </value>
        </values>
      </ddeItem>
      <ddeItem name="SQIA3.DAT" advise="1">
        <values>
          <value t="str">
            <val>26/01/2021</val>
          </value>
        </values>
      </ddeItem>
      <ddeItem name="SQIA3.MAX" advise="1">
        <values>
          <value>
            <val>22.32</val>
          </value>
        </values>
      </ddeItem>
      <ddeItem name="SQIA3.MIN" advise="1">
        <values>
          <value>
            <val>21.34</val>
          </value>
        </values>
      </ddeItem>
      <ddeItem name="SQIA3.NEG" advise="1">
        <values>
          <value>
            <val>2802</val>
          </value>
        </values>
      </ddeItem>
      <ddeItem name="SQIA3.QTT" advise="1">
        <values>
          <value>
            <val>599400</val>
          </value>
        </values>
      </ddeItem>
      <ddeItem name="SQIA3.ULT" advise="1">
        <values>
          <value>
            <val>21.61</val>
          </value>
        </values>
      </ddeItem>
      <ddeItem name="SQIA3.VAR" advise="1">
        <values>
          <value>
            <val>-1.1888431641518131</val>
          </value>
        </values>
      </ddeItem>
      <ddeItem name="SQIA3.VOL" advise="1">
        <values>
          <value>
            <val>13062046</val>
          </value>
        </values>
      </ddeItem>
      <ddeItem name="STBP3.ABE" advise="1">
        <values>
          <value>
            <val>6.09</val>
          </value>
        </values>
      </ddeItem>
      <ddeItem name="STBP3.DAT" advise="1">
        <values>
          <value t="str">
            <val>26/01/2021</val>
          </value>
        </values>
      </ddeItem>
      <ddeItem name="STBP3.MAX" advise="1">
        <values>
          <value>
            <val>6.21</val>
          </value>
        </values>
      </ddeItem>
      <ddeItem name="STBP3.MIN" advise="1">
        <values>
          <value>
            <val>5.78</val>
          </value>
        </values>
      </ddeItem>
      <ddeItem name="STBP3.NEG" advise="1">
        <values>
          <value>
            <val>9342</val>
          </value>
        </values>
      </ddeItem>
      <ddeItem name="STBP3.QTT" advise="1">
        <values>
          <value>
            <val>8698200</val>
          </value>
        </values>
      </ddeItem>
      <ddeItem name="STBP3.ULT" advise="1">
        <values>
          <value>
            <val>5.9</val>
          </value>
        </values>
      </ddeItem>
      <ddeItem name="STBP3.VAR" advise="1">
        <values>
          <value>
            <val>-3.2786885245901525</val>
          </value>
        </values>
      </ddeItem>
      <ddeItem name="STBP3.VOL" advise="1">
        <values>
          <value>
            <val>52363056</val>
          </value>
        </values>
      </ddeItem>
      <ddeItem name="StdDocumentName" ole="1" advise="1"/>
      <ddeItem name="SUZB3.ABE" advise="1">
        <values>
          <value>
            <val>64.400000000000006</val>
          </value>
        </values>
      </ddeItem>
      <ddeItem name="SUZB3.DAT" advise="1">
        <values>
          <value t="str">
            <val>26/01/2021</val>
          </value>
        </values>
      </ddeItem>
      <ddeItem name="SUZB3.MAX" advise="1">
        <values>
          <value>
            <val>66.599999999999994</val>
          </value>
        </values>
      </ddeItem>
      <ddeItem name="SUZB3.MIN" advise="1">
        <values>
          <value>
            <val>64.400000000000006</val>
          </value>
        </values>
      </ddeItem>
      <ddeItem name="SUZB3.NEG" advise="1">
        <values>
          <value>
            <val>39083</val>
          </value>
        </values>
      </ddeItem>
      <ddeItem name="SUZB3.QTT" advise="1">
        <values>
          <value>
            <val>9213700</val>
          </value>
        </values>
      </ddeItem>
      <ddeItem name="SUZB3.ULT" advise="1">
        <values>
          <value>
            <val>66.2</val>
          </value>
        </values>
      </ddeItem>
      <ddeItem name="SUZB3.VAR" advise="1">
        <values>
          <value>
            <val>2.8589185829707948</val>
          </value>
        </values>
      </ddeItem>
      <ddeItem name="SUZB3.VOL" advise="1">
        <values>
          <value>
            <val>606441145</val>
          </value>
        </values>
      </ddeItem>
      <ddeItem name="TAEE11.ABE" advise="1">
        <values>
          <value>
            <val>32.47</val>
          </value>
        </values>
      </ddeItem>
      <ddeItem name="TAEE11.DAT" advise="1">
        <values>
          <value t="str">
            <val>26/01/2021</val>
          </value>
        </values>
      </ddeItem>
      <ddeItem name="TAEE11.MAX" advise="1">
        <values>
          <value>
            <val>32.700000000000003</val>
          </value>
        </values>
      </ddeItem>
      <ddeItem name="TAEE11.MIN" advise="1">
        <values>
          <value>
            <val>32.04</val>
          </value>
        </values>
      </ddeItem>
      <ddeItem name="TAEE11.NEG" advise="1">
        <values>
          <value>
            <val>12566</val>
          </value>
        </values>
      </ddeItem>
      <ddeItem name="TAEE11.QTT" advise="1">
        <values>
          <value>
            <val>2443000</val>
          </value>
        </values>
      </ddeItem>
      <ddeItem name="TAEE11.ULT" advise="1">
        <values>
          <value>
            <val>32.15</val>
          </value>
        </values>
      </ddeItem>
      <ddeItem name="TAEE11.VAR" advise="1">
        <values>
          <value>
            <val>-1.0769230769230813</val>
          </value>
        </values>
      </ddeItem>
      <ddeItem name="TAEE11.VOL" advise="1">
        <values>
          <value>
            <val>79018923</val>
          </value>
        </values>
      </ddeItem>
      <ddeItem name="TASA4.ABE" advise="1">
        <values>
          <value>
            <val>18.149999999999999</val>
          </value>
        </values>
      </ddeItem>
      <ddeItem name="TASA4.DAT" advise="1">
        <values>
          <value t="str">
            <val>26/01/2021</val>
          </value>
        </values>
      </ddeItem>
      <ddeItem name="TASA4.MAX" advise="1">
        <values>
          <value>
            <val>18.66</val>
          </value>
        </values>
      </ddeItem>
      <ddeItem name="TASA4.MIN" advise="1">
        <values>
          <value>
            <val>17.399999999999999</val>
          </value>
        </values>
      </ddeItem>
      <ddeItem name="TASA4.NEG" advise="1">
        <values>
          <value>
            <val>4531</val>
          </value>
        </values>
      </ddeItem>
      <ddeItem name="TASA4.QTT" advise="1">
        <values>
          <value>
            <val>2671200</val>
          </value>
        </values>
      </ddeItem>
      <ddeItem name="TASA4.ULT" advise="1">
        <values>
          <value>
            <val>17.78</val>
          </value>
        </values>
      </ddeItem>
      <ddeItem name="TASA4.VAR" advise="1">
        <values>
          <value>
            <val>-2.0925110132158538</val>
          </value>
        </values>
      </ddeItem>
      <ddeItem name="TASA4.VOL" advise="1">
        <values>
          <value>
            <val>48148877</val>
          </value>
        </values>
      </ddeItem>
      <ddeItem name="TEND3.ABE" advise="1">
        <values>
          <value>
            <val>28.31</val>
          </value>
        </values>
      </ddeItem>
      <ddeItem name="TEND3.DAT" advise="1">
        <values>
          <value t="str">
            <val>26/01/2021</val>
          </value>
        </values>
      </ddeItem>
      <ddeItem name="TEND3.MAX" advise="1">
        <values>
          <value>
            <val>28.9</val>
          </value>
        </values>
      </ddeItem>
      <ddeItem name="TEND3.MIN" advise="1">
        <values>
          <value>
            <val>28.06</val>
          </value>
        </values>
      </ddeItem>
      <ddeItem name="TEND3.NEG" advise="1">
        <values>
          <value>
            <val>4979</val>
          </value>
        </values>
      </ddeItem>
      <ddeItem name="TEND3.QTT" advise="1">
        <values>
          <value>
            <val>1567400</val>
          </value>
        </values>
      </ddeItem>
      <ddeItem name="TEND3.ULT" advise="1">
        <values>
          <value>
            <val>28.82</val>
          </value>
        </values>
      </ddeItem>
      <ddeItem name="TEND3.VAR" advise="1">
        <values>
          <value>
            <val>1.9094766619519064</val>
          </value>
        </values>
      </ddeItem>
      <ddeItem name="TEND3.VOL" advise="1">
        <values>
          <value>
            <val>44988968</val>
          </value>
        </values>
      </ddeItem>
      <ddeItem name="TFCO4.ABE" advise="1">
        <values>
          <value>
            <val>13.06</val>
          </value>
        </values>
      </ddeItem>
      <ddeItem name="TFCO4.DAT" advise="1">
        <values>
          <value t="str">
            <val>26/01/2021</val>
          </value>
        </values>
      </ddeItem>
      <ddeItem name="TFCO4.MAX" advise="1">
        <values>
          <value>
            <val>13.4</val>
          </value>
        </values>
      </ddeItem>
      <ddeItem name="TFCO4.MIN" advise="1">
        <values>
          <value>
            <val>12.72</val>
          </value>
        </values>
      </ddeItem>
      <ddeItem name="TFCO4.NEG" advise="1">
        <values>
          <value>
            <val>524</val>
          </value>
        </values>
      </ddeItem>
      <ddeItem name="TFCO4.QTT" advise="1">
        <values>
          <value>
            <val>616100</val>
          </value>
        </values>
      </ddeItem>
      <ddeItem name="TFCO4.ULT" advise="1">
        <values>
          <value>
            <val>13.39</val>
          </value>
        </values>
      </ddeItem>
      <ddeItem name="TFCO4.VAR" advise="1">
        <values>
          <value>
            <val>3.0000000000000044</val>
          </value>
        </values>
      </ddeItem>
      <ddeItem name="TFCO4.VOL" advise="1">
        <values>
          <value>
            <val>8082040</val>
          </value>
        </values>
      </ddeItem>
      <ddeItem name="TGMA3.ABE" advise="1">
        <values>
          <value>
            <val>25.17</val>
          </value>
        </values>
      </ddeItem>
      <ddeItem name="TGMA3.DAT" advise="1">
        <values>
          <value t="str">
            <val>26/01/2021</val>
          </value>
        </values>
      </ddeItem>
      <ddeItem name="TGMA3.MAX" advise="1">
        <values>
          <value>
            <val>25.46</val>
          </value>
        </values>
      </ddeItem>
      <ddeItem name="TGMA3.MIN" advise="1">
        <values>
          <value>
            <val>24.61</val>
          </value>
        </values>
      </ddeItem>
      <ddeItem name="TGMA3.NEG" advise="1">
        <values>
          <value>
            <val>2638</val>
          </value>
        </values>
      </ddeItem>
      <ddeItem name="TGMA3.QTT" advise="1">
        <values>
          <value>
            <val>410400</val>
          </value>
        </values>
      </ddeItem>
      <ddeItem name="TGMA3.ULT" advise="1">
        <values>
          <value>
            <val>24.8</val>
          </value>
        </values>
      </ddeItem>
      <ddeItem name="TGMA3.VAR" advise="1">
        <values>
          <value>
            <val>-1.5091342335186617</val>
          </value>
        </values>
      </ddeItem>
      <ddeItem name="TGMA3.VOL" advise="1">
        <values>
          <value>
            <val>10295030</val>
          </value>
        </values>
      </ddeItem>
      <ddeItem name="TIET11.ABE" advise="1">
        <values>
          <value>
            <val>16.920000000000002</val>
          </value>
        </values>
      </ddeItem>
      <ddeItem name="TIET11.DAT" advise="1">
        <values>
          <value t="str">
            <val>26/01/2021</val>
          </value>
        </values>
      </ddeItem>
      <ddeItem name="TIET11.MAX" advise="1">
        <values>
          <value>
            <val>17.190000000000001</val>
          </value>
        </values>
      </ddeItem>
      <ddeItem name="TIET11.MIN" advise="1">
        <values>
          <value>
            <val>16.75</val>
          </value>
        </values>
      </ddeItem>
      <ddeItem name="TIET11.NEG" advise="1">
        <values>
          <value>
            <val>3235</val>
          </value>
        </values>
      </ddeItem>
      <ddeItem name="TIET11.QTT" advise="1">
        <values>
          <value>
            <val>898300</val>
          </value>
        </values>
      </ddeItem>
      <ddeItem name="TIET11.ULT" advise="1">
        <values>
          <value>
            <val>16.77</val>
          </value>
        </values>
      </ddeItem>
      <ddeItem name="TIET11.VAR" advise="1">
        <values>
          <value>
            <val>-1.0035419126328318</val>
          </value>
        </values>
      </ddeItem>
      <ddeItem name="TIET11.VOL" advise="1">
        <values>
          <value>
            <val>15181337</val>
          </value>
        </values>
      </ddeItem>
      <ddeItem name="TIMS3.ABE" advise="1">
        <values>
          <value>
            <val>13.22</val>
          </value>
        </values>
      </ddeItem>
      <ddeItem name="TIMS3.DAT" advise="1">
        <values>
          <value t="str">
            <val>26/01/2021</val>
          </value>
        </values>
      </ddeItem>
      <ddeItem name="TIMS3.MAX" advise="1">
        <values>
          <value>
            <val>13.51</val>
          </value>
        </values>
      </ddeItem>
      <ddeItem name="TIMS3.MIN" advise="1">
        <values>
          <value>
            <val>13.07</val>
          </value>
        </values>
      </ddeItem>
      <ddeItem name="TIMS3.NEG" advise="1">
        <values>
          <value>
            <val>10916</val>
          </value>
        </values>
      </ddeItem>
      <ddeItem name="TIMS3.QTT" advise="1">
        <values>
          <value>
            <val>2999000</val>
          </value>
        </values>
      </ddeItem>
      <ddeItem name="TIMS3.ULT" advise="1">
        <values>
          <value>
            <val>13.09</val>
          </value>
        </values>
      </ddeItem>
      <ddeItem name="TIMS3.VAR" advise="1">
        <values>
          <value>
            <val>-1.0582010582010624</val>
          </value>
        </values>
      </ddeItem>
      <ddeItem name="TIMS3.VOL" advise="1">
        <values>
          <value>
            <val>39653024</val>
          </value>
        </values>
      </ddeItem>
      <ddeItem name="TOTS3.ABE" advise="1">
        <values>
          <value>
            <val>30.19</val>
          </value>
        </values>
      </ddeItem>
      <ddeItem name="TOTS3.DAT" advise="1">
        <values>
          <value t="str">
            <val>26/01/2021</val>
          </value>
        </values>
      </ddeItem>
      <ddeItem name="TOTS3.MAX" advise="1">
        <values>
          <value>
            <val>30.95</val>
          </value>
        </values>
      </ddeItem>
      <ddeItem name="TOTS3.MIN" advise="1">
        <values>
          <value>
            <val>29.95</val>
          </value>
        </values>
      </ddeItem>
      <ddeItem name="TOTS3.NEG" advise="1">
        <values>
          <value>
            <val>29511</val>
          </value>
        </values>
      </ddeItem>
      <ddeItem name="TOTS3.QTT" advise="1">
        <values>
          <value>
            <val>5172000</val>
          </value>
        </values>
      </ddeItem>
      <ddeItem name="TOTS3.ULT" advise="1">
        <values>
          <value>
            <val>30.11</val>
          </value>
        </values>
      </ddeItem>
      <ddeItem name="TOTS3.VAR" advise="1">
        <values>
          <value>
            <val>0.13302294645826121</val>
          </value>
        </values>
      </ddeItem>
      <ddeItem name="TOTS3.VOL" advise="1">
        <values>
          <value>
            <val>157353424</val>
          </value>
        </values>
      </ddeItem>
      <ddeItem name="TRIS3.ABE" advise="1">
        <values>
          <value>
            <val>10.42</val>
          </value>
        </values>
      </ddeItem>
      <ddeItem name="TRIS3.DAT" advise="1">
        <values>
          <value t="str">
            <val>26/01/2021</val>
          </value>
        </values>
      </ddeItem>
      <ddeItem name="TRIS3.MAX" advise="1">
        <values>
          <value>
            <val>10.76</val>
          </value>
        </values>
      </ddeItem>
      <ddeItem name="TRIS3.MIN" advise="1">
        <values>
          <value>
            <val>10.3</val>
          </value>
        </values>
      </ddeItem>
      <ddeItem name="TRIS3.NEG" advise="1">
        <values>
          <value>
            <val>5592</val>
          </value>
        </values>
      </ddeItem>
      <ddeItem name="TRIS3.QTT" advise="1">
        <values>
          <value>
            <val>1996600</val>
          </value>
        </values>
      </ddeItem>
      <ddeItem name="TRIS3.ULT" advise="1">
        <values>
          <value>
            <val>10.49</val>
          </value>
        </values>
      </ddeItem>
      <ddeItem name="TRIS3.VAR" advise="1">
        <values>
          <value>
            <val>0.7684918347742562</val>
          </value>
        </values>
      </ddeItem>
      <ddeItem name="TRIS3.VOL" advise="1">
        <values>
          <value>
            <val>21073627</val>
          </value>
        </values>
      </ddeItem>
      <ddeItem name="TRPL4.ABE" advise="1">
        <values>
          <value>
            <val>27.02</val>
          </value>
        </values>
      </ddeItem>
      <ddeItem name="TRPL4.DAT" advise="1">
        <values>
          <value t="str">
            <val>26/01/2021</val>
          </value>
        </values>
      </ddeItem>
      <ddeItem name="TRPL4.MAX" advise="1">
        <values>
          <value>
            <val>27.34</val>
          </value>
        </values>
      </ddeItem>
      <ddeItem name="TRPL4.MIN" advise="1">
        <values>
          <value>
            <val>26.8</val>
          </value>
        </values>
      </ddeItem>
      <ddeItem name="TRPL4.NEG" advise="1">
        <values>
          <value>
            <val>5971</val>
          </value>
        </values>
      </ddeItem>
      <ddeItem name="TRPL4.QTT" advise="1">
        <values>
          <value>
            <val>2143000</val>
          </value>
        </values>
      </ddeItem>
      <ddeItem name="TRPL4.ULT" advise="1">
        <values>
          <value>
            <val>26.92</val>
          </value>
        </values>
      </ddeItem>
      <ddeItem name="TRPL4.VAR" advise="1">
        <values>
          <value>
            <val>-0.66420664206641955</val>
          </value>
        </values>
      </ddeItem>
      <ddeItem name="TRPL4.VOL" advise="1">
        <values>
          <value>
            <val>57924758</val>
          </value>
        </values>
      </ddeItem>
      <ddeItem name="TUPY3.ABE" advise="1">
        <values>
          <value>
            <val>21.22</val>
          </value>
        </values>
      </ddeItem>
      <ddeItem name="TUPY3.DAT" advise="1">
        <values>
          <value t="str">
            <val>26/01/2021</val>
          </value>
        </values>
      </ddeItem>
      <ddeItem name="TUPY3.MAX" advise="1">
        <values>
          <value>
            <val>21.78</val>
          </value>
        </values>
      </ddeItem>
      <ddeItem name="TUPY3.MIN" advise="1">
        <values>
          <value>
            <val>21.12</val>
          </value>
        </values>
      </ddeItem>
      <ddeItem name="TUPY3.NEG" advise="1">
        <values>
          <value>
            <val>4481</val>
          </value>
        </values>
      </ddeItem>
      <ddeItem name="TUPY3.QTT" advise="1">
        <values>
          <value>
            <val>981500</val>
          </value>
        </values>
      </ddeItem>
      <ddeItem name="TUPY3.ULT" advise="1">
        <values>
          <value>
            <val>21.26</val>
          </value>
        </values>
      </ddeItem>
      <ddeItem name="TUPY3.VAR" advise="1">
        <values>
          <value>
            <val>0.18850141376061594</val>
          </value>
        </values>
      </ddeItem>
      <ddeItem name="TUPY3.VOL" advise="1">
        <values>
          <value>
            <val>21095591</val>
          </value>
        </values>
      </ddeItem>
      <ddeItem name="UGPA3.ABE" advise="1">
        <values>
          <value>
            <val>21.78</val>
          </value>
        </values>
      </ddeItem>
      <ddeItem name="UGPA3.DAT" advise="1">
        <values>
          <value t="str">
            <val>26/01/2021</val>
          </value>
        </values>
      </ddeItem>
      <ddeItem name="UGPA3.MAX" advise="1">
        <values>
          <value>
            <val>22.68</val>
          </value>
        </values>
      </ddeItem>
      <ddeItem name="UGPA3.MIN" advise="1">
        <values>
          <value>
            <val>21.64</val>
          </value>
        </values>
      </ddeItem>
      <ddeItem name="UGPA3.NEG" advise="1">
        <values>
          <value>
            <val>20848</val>
          </value>
        </values>
      </ddeItem>
      <ddeItem name="UGPA3.QTT" advise="1">
        <values>
          <value>
            <val>6493400</val>
          </value>
        </values>
      </ddeItem>
      <ddeItem name="UGPA3.ULT" advise="1">
        <values>
          <value>
            <val>22.08</val>
          </value>
        </values>
      </ddeItem>
      <ddeItem name="UGPA3.VAR" advise="1">
        <values>
          <value>
            <val>0.77590141487904218</val>
          </value>
        </values>
      </ddeItem>
      <ddeItem name="UGPA3.VOL" advise="1">
        <values>
          <value>
            <val>144402168</val>
          </value>
        </values>
      </ddeItem>
      <ddeItem name="UNIP6.ABE" advise="1">
        <values>
          <value>
            <val>50.67</val>
          </value>
        </values>
      </ddeItem>
      <ddeItem name="UNIP6.DAT" advise="1">
        <values>
          <value t="str">
            <val>26/01/2021</val>
          </value>
        </values>
      </ddeItem>
      <ddeItem name="UNIP6.MAX" advise="1">
        <values>
          <value>
            <val>53.85</val>
          </value>
        </values>
      </ddeItem>
      <ddeItem name="UNIP6.MIN" advise="1">
        <values>
          <value>
            <val>49.88</val>
          </value>
        </values>
      </ddeItem>
      <ddeItem name="UNIP6.NEG" advise="1">
        <values>
          <value>
            <val>3380</val>
          </value>
        </values>
      </ddeItem>
      <ddeItem name="UNIP6.QTT" advise="1">
        <values>
          <value>
            <val>634000</val>
          </value>
        </values>
      </ddeItem>
      <ddeItem name="UNIP6.ULT" advise="1">
        <values>
          <value>
            <val>52.52</val>
          </value>
        </values>
      </ddeItem>
      <ddeItem name="UNIP6.VAR" advise="1">
        <values>
          <value>
            <val>3.3248081841432322</val>
          </value>
        </values>
      </ddeItem>
      <ddeItem name="UNIP6.VOL" advise="1">
        <values>
          <value>
            <val>33371012</val>
          </value>
        </values>
      </ddeItem>
      <ddeItem name="USIM5.ABE" advise="1">
        <values>
          <value>
            <val>14.16</val>
          </value>
        </values>
      </ddeItem>
      <ddeItem name="USIM5.DAT" advise="1">
        <values>
          <value t="str">
            <val>26/01/2021</val>
          </value>
        </values>
      </ddeItem>
      <ddeItem name="USIM5.MAX" advise="1">
        <values>
          <value>
            <val>14.28</val>
          </value>
        </values>
      </ddeItem>
      <ddeItem name="USIM5.MIN" advise="1">
        <values>
          <value>
            <val>13.43</val>
          </value>
        </values>
      </ddeItem>
      <ddeItem name="USIM5.NEG" advise="1">
        <values>
          <value>
            <val>27517</val>
          </value>
        </values>
      </ddeItem>
      <ddeItem name="USIM5.QTT" advise="1">
        <values>
          <value>
            <val>14917000</val>
          </value>
        </values>
      </ddeItem>
      <ddeItem name="USIM5.ULT" advise="1">
        <values>
          <value>
            <val>13.52</val>
          </value>
        </values>
      </ddeItem>
      <ddeItem name="USIM5.VAR" advise="1">
        <values>
          <value>
            <val>-4.5197740112994387</val>
          </value>
        </values>
      </ddeItem>
      <ddeItem name="USIM5.VOL" advise="1">
        <values>
          <value>
            <val>206460259</val>
          </value>
        </values>
      </ddeItem>
      <ddeItem name="VALE3.ABE" advise="1">
        <values>
          <value>
            <val>92.99</val>
          </value>
        </values>
      </ddeItem>
      <ddeItem name="VALE3.DAT" advise="1">
        <values>
          <value t="str">
            <val>26/01/2021</val>
          </value>
        </values>
      </ddeItem>
      <ddeItem name="VALE3.MAX" advise="1">
        <values>
          <value>
            <val>94.16</val>
          </value>
        </values>
      </ddeItem>
      <ddeItem name="VALE3.MIN" advise="1">
        <values>
          <value>
            <val>91.36</val>
          </value>
        </values>
      </ddeItem>
      <ddeItem name="VALE3.NEG" advise="1">
        <values>
          <value>
            <val>61818</val>
          </value>
        </values>
      </ddeItem>
      <ddeItem name="VALE3.QTT" advise="1">
        <values>
          <value>
            <val>24921600</val>
          </value>
        </values>
      </ddeItem>
      <ddeItem name="VALE3.ULT" advise="1">
        <values>
          <value>
            <val>91.75</val>
          </value>
        </values>
      </ddeItem>
      <ddeItem name="VALE3.VAR" advise="1">
        <values>
          <value>
            <val>-1.5240957389717738</val>
          </value>
        </values>
      </ddeItem>
      <ddeItem name="VALE3.VOL" advise="1">
        <values>
          <value>
            <val>2307371901</val>
          </value>
        </values>
      </ddeItem>
      <ddeItem name="VIVA3.ABE" advise="1">
        <values>
          <value>
            <val>25.92</val>
          </value>
        </values>
      </ddeItem>
      <ddeItem name="VIVA3.DAT" advise="1">
        <values>
          <value t="str">
            <val>26/01/2021</val>
          </value>
        </values>
      </ddeItem>
      <ddeItem name="VIVA3.MAX" advise="1">
        <values>
          <value>
            <val>26.05</val>
          </value>
        </values>
      </ddeItem>
      <ddeItem name="VIVA3.MIN" advise="1">
        <values>
          <value>
            <val>25.18</val>
          </value>
        </values>
      </ddeItem>
      <ddeItem name="VIVA3.NEG" advise="1">
        <values>
          <value>
            <val>2305</val>
          </value>
        </values>
      </ddeItem>
      <ddeItem name="VIVA3.QTT" advise="1">
        <values>
          <value>
            <val>474300</val>
          </value>
        </values>
      </ddeItem>
      <ddeItem name="VIVA3.ULT" advise="1">
        <values>
          <value>
            <val>25.42</val>
          </value>
        </values>
      </ddeItem>
      <ddeItem name="VIVA3.VAR" advise="1">
        <values>
          <value>
            <val>-1.9668337832626226</val>
          </value>
        </values>
      </ddeItem>
      <ddeItem name="VIVA3.VOL" advise="1">
        <values>
          <value>
            <val>12139931</val>
          </value>
        </values>
      </ddeItem>
      <ddeItem name="VIVT3.ABE" advise="1">
        <values>
          <value>
            <val>44.05</val>
          </value>
        </values>
      </ddeItem>
      <ddeItem name="VIVT3.DAT" advise="1">
        <values>
          <value t="str">
            <val>26/01/2021</val>
          </value>
        </values>
      </ddeItem>
      <ddeItem name="VIVT3.MAX" advise="1">
        <values>
          <value>
            <val>45.53</val>
          </value>
        </values>
      </ddeItem>
      <ddeItem name="VIVT3.MIN" advise="1">
        <values>
          <value>
            <val>44.05</val>
          </value>
        </values>
      </ddeItem>
      <ddeItem name="VIVT3.NEG" advise="1">
        <values>
          <value>
            <val>16665</val>
          </value>
        </values>
      </ddeItem>
      <ddeItem name="VIVT3.QTT" advise="1">
        <values>
          <value>
            <val>3409900</val>
          </value>
        </values>
      </ddeItem>
      <ddeItem name="VIVT3.ULT" advise="1">
        <values>
          <value>
            <val>44.83</val>
          </value>
        </values>
      </ddeItem>
      <ddeItem name="VIVT3.VAR" advise="1">
        <values>
          <value>
            <val>1.5632079746261842</val>
          </value>
        </values>
      </ddeItem>
      <ddeItem name="VIVT3.VOL" advise="1">
        <values>
          <value>
            <val>153684200</val>
          </value>
        </values>
      </ddeItem>
      <ddeItem name="VLID3.ABE" advise="1">
        <values>
          <value>
            <val>8.6300000000000008</val>
          </value>
        </values>
      </ddeItem>
      <ddeItem name="VLID3.DAT" advise="1">
        <values>
          <value t="str">
            <val>26/01/2021</val>
          </value>
        </values>
      </ddeItem>
      <ddeItem name="VLID3.MAX" advise="1">
        <values>
          <value>
            <val>8.77</val>
          </value>
        </values>
      </ddeItem>
      <ddeItem name="VLID3.MIN" advise="1">
        <values>
          <value>
            <val>8.31</val>
          </value>
        </values>
      </ddeItem>
      <ddeItem name="VLID3.NEG" advise="1">
        <values>
          <value>
            <val>3124</val>
          </value>
        </values>
      </ddeItem>
      <ddeItem name="VLID3.QTT" advise="1">
        <values>
          <value>
            <val>989700</val>
          </value>
        </values>
      </ddeItem>
      <ddeItem name="VLID3.ULT" advise="1">
        <values>
          <value>
            <val>8.31</val>
          </value>
        </values>
      </ddeItem>
      <ddeItem name="VLID3.VAR" advise="1">
        <values>
          <value>
            <val>-4.7018348623853221</val>
          </value>
        </values>
      </ddeItem>
      <ddeItem name="VLID3.VOL" advise="1">
        <values>
          <value>
            <val>8384058</val>
          </value>
        </values>
      </ddeItem>
      <ddeItem name="VULC3.ABE" advise="1">
        <values>
          <value>
            <val>8.06</val>
          </value>
        </values>
      </ddeItem>
      <ddeItem name="VULC3.DAT" advise="1">
        <values>
          <value t="str">
            <val>26/01/2021</val>
          </value>
        </values>
      </ddeItem>
      <ddeItem name="VULC3.MAX" advise="1">
        <values>
          <value>
            <val>8.44</val>
          </value>
        </values>
      </ddeItem>
      <ddeItem name="VULC3.MIN" advise="1">
        <values>
          <value>
            <val>8.01</val>
          </value>
        </values>
      </ddeItem>
      <ddeItem name="VULC3.NEG" advise="1">
        <values>
          <value>
            <val>4218</val>
          </value>
        </values>
      </ddeItem>
      <ddeItem name="VULC3.QTT" advise="1">
        <values>
          <value>
            <val>1326300</val>
          </value>
        </values>
      </ddeItem>
      <ddeItem name="VULC3.ULT" advise="1">
        <values>
          <value>
            <val>8.31</val>
          </value>
        </values>
      </ddeItem>
      <ddeItem name="VULC3.VAR" advise="1">
        <values>
          <value>
            <val>3.1017369727047144</val>
          </value>
        </values>
      </ddeItem>
      <ddeItem name="VULC3.VOL" advise="1">
        <values>
          <value>
            <val>10996549</val>
          </value>
        </values>
      </ddeItem>
      <ddeItem name="VVAR3.ABE" advise="1">
        <values>
          <value>
            <val>14.22</val>
          </value>
        </values>
      </ddeItem>
      <ddeItem name="VVAR3.DAT" advise="1">
        <values>
          <value t="str">
            <val>26/01/2021</val>
          </value>
        </values>
      </ddeItem>
      <ddeItem name="VVAR3.MAX" advise="1">
        <values>
          <value>
            <val>14.89</val>
          </value>
        </values>
      </ddeItem>
      <ddeItem name="VVAR3.MIN" advise="1">
        <values>
          <value>
            <val>14.2</val>
          </value>
        </values>
      </ddeItem>
      <ddeItem name="VVAR3.NEG" advise="1">
        <values>
          <value>
            <val>56663</val>
          </value>
        </values>
      </ddeItem>
      <ddeItem name="VVAR3.QTT" advise="1">
        <values>
          <value>
            <val>49850500</val>
          </value>
        </values>
      </ddeItem>
      <ddeItem name="VVAR3.ULT" advise="1">
        <values>
          <value>
            <val>14.52</val>
          </value>
        </values>
      </ddeItem>
      <ddeItem name="VVAR3.VAR" advise="1">
        <values>
          <value>
            <val>2.3255813953488378</val>
          </value>
        </values>
      </ddeItem>
      <ddeItem name="VVAR3.VOL" advise="1">
        <values>
          <value>
            <val>729921914</val>
          </value>
        </values>
      </ddeItem>
      <ddeItem name="WEGE3.ABE" advise="1">
        <values>
          <value>
            <val>88.98</val>
          </value>
        </values>
      </ddeItem>
      <ddeItem name="WEGE3.DAT" advise="1">
        <values>
          <value t="str">
            <val>26/01/2021</val>
          </value>
        </values>
      </ddeItem>
      <ddeItem name="WEGE3.MAX" advise="1">
        <values>
          <value>
            <val>91.2</val>
          </value>
        </values>
      </ddeItem>
      <ddeItem name="WEGE3.MIN" advise="1">
        <values>
          <value>
            <val>88.45</val>
          </value>
        </values>
      </ddeItem>
      <ddeItem name="WEGE3.NEG" advise="1">
        <values>
          <value>
            <val>27550</val>
          </value>
        </values>
      </ddeItem>
      <ddeItem name="WEGE3.QTT" advise="1">
        <values>
          <value>
            <val>5164300</val>
          </value>
        </values>
      </ddeItem>
      <ddeItem name="WEGE3.ULT" advise="1">
        <values>
          <value>
            <val>88.95</val>
          </value>
        </values>
      </ddeItem>
      <ddeItem name="WEGE3.VAR" advise="1">
        <values>
          <value>
            <val>-2.2479487467681261E-2</val>
          </value>
        </values>
      </ddeItem>
      <ddeItem name="WEGE3.VOL" advise="1">
        <values>
          <value>
            <val>463755410</val>
          </value>
        </values>
      </ddeItem>
      <ddeItem name="WIZS3.ABE" advise="1">
        <values>
          <value>
            <val>7.74</val>
          </value>
        </values>
      </ddeItem>
      <ddeItem name="WIZS3.DAT" advise="1">
        <values>
          <value t="str">
            <val>26/01/2021</val>
          </value>
        </values>
      </ddeItem>
      <ddeItem name="WIZS3.MAX" advise="1">
        <values>
          <value>
            <val>8.02</val>
          </value>
        </values>
      </ddeItem>
      <ddeItem name="WIZS3.MIN" advise="1">
        <values>
          <value>
            <val>7.72</val>
          </value>
        </values>
      </ddeItem>
      <ddeItem name="WIZS3.NEG" advise="1">
        <values>
          <value>
            <val>3929</val>
          </value>
        </values>
      </ddeItem>
      <ddeItem name="WIZS3.QTT" advise="1">
        <values>
          <value>
            <val>1487100</val>
          </value>
        </values>
      </ddeItem>
      <ddeItem name="WIZS3.ULT" advise="1">
        <values>
          <value>
            <val>7.78</val>
          </value>
        </values>
      </ddeItem>
      <ddeItem name="WIZS3.VAR" advise="1">
        <values>
          <value>
            <val>0.51679586563307534</val>
          </value>
        </values>
      </ddeItem>
      <ddeItem name="WIZS3.VOL" advise="1">
        <values>
          <value>
            <val>11726614</val>
          </value>
        </values>
      </ddeItem>
      <ddeItem name="YDUQ3.ABE" advise="1">
        <values>
          <value>
            <val>33.979999999999997</val>
          </value>
        </values>
      </ddeItem>
      <ddeItem name="YDUQ3.DAT" advise="1">
        <values>
          <value t="str">
            <val>26/01/2021</val>
          </value>
        </values>
      </ddeItem>
      <ddeItem name="YDUQ3.MAX" advise="1">
        <values>
          <value>
            <val>33.979999999999997</val>
          </value>
        </values>
      </ddeItem>
      <ddeItem name="YDUQ3.MIN" advise="1">
        <values>
          <value>
            <val>33.130000000000003</val>
          </value>
        </values>
      </ddeItem>
      <ddeItem name="YDUQ3.NEG" advise="1">
        <values>
          <value>
            <val>16247</val>
          </value>
        </values>
      </ddeItem>
      <ddeItem name="YDUQ3.QTT" advise="1">
        <values>
          <value>
            <val>3143400</val>
          </value>
        </values>
      </ddeItem>
      <ddeItem name="YDUQ3.ULT" advise="1">
        <values>
          <value>
            <val>33.44</val>
          </value>
        </values>
      </ddeItem>
      <ddeItem name="YDUQ3.VAR" advise="1">
        <values>
          <value>
            <val>0.29994001199758341</val>
          </value>
        </values>
      </ddeItem>
      <ddeItem name="YDUQ3.VOL" advise="1">
        <values>
          <value>
            <val>105183054</val>
          </value>
        </values>
      </ddeItem>
    </ddeItems>
  </ddeLin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AF2-A28A-46CA-A879-43D8EA08965E}">
  <dimension ref="A1:K177"/>
  <sheetViews>
    <sheetView tabSelected="1" workbookViewId="0">
      <selection activeCell="N15" sqref="N15"/>
    </sheetView>
  </sheetViews>
  <sheetFormatPr defaultRowHeight="15" x14ac:dyDescent="0.25"/>
  <cols>
    <col min="1" max="1" width="8.140625" bestFit="1" customWidth="1"/>
    <col min="2" max="2" width="10.7109375" bestFit="1" customWidth="1"/>
    <col min="3" max="6" width="10" bestFit="1" customWidth="1"/>
    <col min="7" max="7" width="12.7109375" bestFit="1" customWidth="1"/>
    <col min="8" max="8" width="21.140625" bestFit="1" customWidth="1"/>
    <col min="10" max="10" width="11.42578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tr" cm="1">
        <f t="array" ref="B2">[1]!AALR3.DAT</f>
        <v>26/01/2021</v>
      </c>
      <c r="C2" cm="1">
        <f t="array" ref="C2">[1]!AALR3.ULT</f>
        <v>10.5</v>
      </c>
      <c r="D2" cm="1">
        <f t="array" ref="D2">[1]!AALR3.ABE</f>
        <v>10.75</v>
      </c>
      <c r="E2" cm="1">
        <f t="array" ref="E2">[1]!AALR3.MAX</f>
        <v>11.02</v>
      </c>
      <c r="F2" cm="1">
        <f t="array" ref="F2">[1]!AALR3.MIN</f>
        <v>10.5</v>
      </c>
      <c r="G2" cm="1">
        <f t="array" ref="G2">[1]!AALR3.VAR</f>
        <v>-1.9607843137254981</v>
      </c>
      <c r="H2" t="s">
        <v>12</v>
      </c>
      <c r="I2" cm="1">
        <f t="array" ref="I2">[1]!AALR3.NEG</f>
        <v>828</v>
      </c>
      <c r="J2" cm="1">
        <f t="array" ref="J2">[1]!AALR3.QTT</f>
        <v>204100</v>
      </c>
      <c r="K2" cm="1">
        <f t="array" ref="K2">[1]!AALR3.VOL</f>
        <v>2193833</v>
      </c>
    </row>
    <row r="3" spans="1:11" x14ac:dyDescent="0.25">
      <c r="A3" t="s">
        <v>13</v>
      </c>
      <c r="B3" t="str" cm="1">
        <f t="array" ref="B3">[1]!ABCB4.DAT</f>
        <v>26/01/2021</v>
      </c>
      <c r="C3" cm="1">
        <f t="array" ref="C3">[1]!ABCB4.ULT</f>
        <v>15.29</v>
      </c>
      <c r="D3" cm="1">
        <f t="array" ref="D3">[1]!ABCB4.ABE</f>
        <v>15.4</v>
      </c>
      <c r="E3" cm="1">
        <f t="array" ref="E3">[1]!ABCB4.MAX</f>
        <v>15.73</v>
      </c>
      <c r="F3" cm="1">
        <f t="array" ref="F3">[1]!ABCB4.MIN</f>
        <v>15.16</v>
      </c>
      <c r="G3" cm="1">
        <f t="array" ref="G3">[1]!ABCB4.VAR</f>
        <v>-1.2273901808785612</v>
      </c>
      <c r="H3" t="s">
        <v>14</v>
      </c>
      <c r="I3" cm="1">
        <f t="array" ref="I3">[1]!ABCB4.NEG</f>
        <v>2819</v>
      </c>
      <c r="J3" cm="1">
        <f t="array" ref="J3">[1]!ABCB4.QTT</f>
        <v>570200</v>
      </c>
      <c r="K3" cm="1">
        <f t="array" ref="K3">[1]!ABCB4.VOL</f>
        <v>8811083</v>
      </c>
    </row>
    <row r="4" spans="1:11" x14ac:dyDescent="0.25">
      <c r="A4" t="s">
        <v>15</v>
      </c>
      <c r="B4" t="str" cm="1">
        <f t="array" ref="B4">[1]!ABEV3.DAT</f>
        <v>26/01/2021</v>
      </c>
      <c r="C4" cm="1">
        <f t="array" ref="C4">[1]!ABEV3.ULT</f>
        <v>15.4</v>
      </c>
      <c r="D4" cm="1">
        <f t="array" ref="D4">[1]!ABEV3.ABE</f>
        <v>15.21</v>
      </c>
      <c r="E4" cm="1">
        <f t="array" ref="E4">[1]!ABEV3.MAX</f>
        <v>15.69</v>
      </c>
      <c r="F4" cm="1">
        <f t="array" ref="F4">[1]!ABEV3.MIN</f>
        <v>15.19</v>
      </c>
      <c r="G4" cm="1">
        <f t="array" ref="G4">[1]!ABEV3.VAR</f>
        <v>1.6501650165016502</v>
      </c>
      <c r="H4" t="s">
        <v>16</v>
      </c>
      <c r="I4" cm="1">
        <f t="array" ref="I4">[1]!ABEV3.NEG</f>
        <v>50639</v>
      </c>
      <c r="J4" cm="1">
        <f t="array" ref="J4">[1]!ABEV3.QTT</f>
        <v>28714100</v>
      </c>
      <c r="K4" cm="1">
        <f t="array" ref="K4">[1]!ABEV3.VOL</f>
        <v>444137473</v>
      </c>
    </row>
    <row r="5" spans="1:11" x14ac:dyDescent="0.25">
      <c r="A5" t="s">
        <v>17</v>
      </c>
      <c r="B5" t="str" cm="1">
        <f t="array" ref="B5">[1]!AERI3.DAT</f>
        <v>26/01/2021</v>
      </c>
      <c r="C5" cm="1">
        <f t="array" ref="C5">[1]!AERI3.ULT</f>
        <v>12.22</v>
      </c>
      <c r="D5" cm="1">
        <f t="array" ref="D5">[1]!AERI3.ABE</f>
        <v>12.65</v>
      </c>
      <c r="E5" cm="1">
        <f t="array" ref="E5">[1]!AERI3.MAX</f>
        <v>12.82</v>
      </c>
      <c r="F5" cm="1">
        <f t="array" ref="F5">[1]!AERI3.MIN</f>
        <v>11.79</v>
      </c>
      <c r="G5" cm="1">
        <f t="array" ref="G5">[1]!AERI3.VAR</f>
        <v>-1.1326860841423851</v>
      </c>
      <c r="H5" t="s">
        <v>18</v>
      </c>
      <c r="I5" cm="1">
        <f t="array" ref="I5">[1]!AERI3.NEG</f>
        <v>22063</v>
      </c>
      <c r="J5" cm="1">
        <f t="array" ref="J5">[1]!AERI3.QTT</f>
        <v>9108200</v>
      </c>
      <c r="K5" cm="1">
        <f t="array" ref="K5">[1]!AERI3.VOL</f>
        <v>112516212</v>
      </c>
    </row>
    <row r="6" spans="1:11" x14ac:dyDescent="0.25">
      <c r="A6" t="s">
        <v>19</v>
      </c>
      <c r="B6" t="str" cm="1">
        <f t="array" ref="B6">[1]!AGRO3.DAT</f>
        <v>26/01/2021</v>
      </c>
      <c r="C6" cm="1">
        <f t="array" ref="C6">[1]!AGRO3.ULT</f>
        <v>26.6</v>
      </c>
      <c r="D6" cm="1">
        <f t="array" ref="D6">[1]!AGRO3.ABE</f>
        <v>25.99</v>
      </c>
      <c r="E6" cm="1">
        <f t="array" ref="E6">[1]!AGRO3.MAX</f>
        <v>26.82</v>
      </c>
      <c r="F6" cm="1">
        <f t="array" ref="F6">[1]!AGRO3.MIN</f>
        <v>25.99</v>
      </c>
      <c r="G6" cm="1">
        <f t="array" ref="G6">[1]!AGRO3.VAR</f>
        <v>0.79575596816976446</v>
      </c>
      <c r="H6" t="s">
        <v>20</v>
      </c>
      <c r="I6" cm="1">
        <f t="array" ref="I6">[1]!AGRO3.NEG</f>
        <v>1180</v>
      </c>
      <c r="J6" cm="1">
        <f t="array" ref="J6">[1]!AGRO3.QTT</f>
        <v>245700</v>
      </c>
      <c r="K6" cm="1">
        <f t="array" ref="K6">[1]!AGRO3.VOL</f>
        <v>6510622</v>
      </c>
    </row>
    <row r="7" spans="1:11" x14ac:dyDescent="0.25">
      <c r="A7" t="s">
        <v>21</v>
      </c>
      <c r="B7" t="str" cm="1">
        <f t="array" ref="B7">[1]!ALPA4.DAT</f>
        <v>26/01/2021</v>
      </c>
      <c r="C7" cm="1">
        <f t="array" ref="C7">[1]!ALPA4.ULT</f>
        <v>40.83</v>
      </c>
      <c r="D7" cm="1">
        <f t="array" ref="D7">[1]!ALPA4.ABE</f>
        <v>40.43</v>
      </c>
      <c r="E7" cm="1">
        <f t="array" ref="E7">[1]!ALPA4.MAX</f>
        <v>41.45</v>
      </c>
      <c r="F7" cm="1">
        <f t="array" ref="F7">[1]!ALPA4.MIN</f>
        <v>40.32</v>
      </c>
      <c r="G7" cm="1">
        <f t="array" ref="G7">[1]!ALPA4.VAR</f>
        <v>0.91448344043499119</v>
      </c>
      <c r="H7" t="s">
        <v>22</v>
      </c>
      <c r="I7" cm="1">
        <f t="array" ref="I7">[1]!ALPA4.NEG</f>
        <v>6222</v>
      </c>
      <c r="J7" cm="1">
        <f t="array" ref="J7">[1]!ALPA4.QTT</f>
        <v>1471600</v>
      </c>
      <c r="K7" cm="1">
        <f t="array" ref="K7">[1]!ALPA4.VOL</f>
        <v>60232087</v>
      </c>
    </row>
    <row r="8" spans="1:11" x14ac:dyDescent="0.25">
      <c r="A8" t="s">
        <v>23</v>
      </c>
      <c r="B8" t="str" cm="1">
        <f t="array" ref="B8">[1]!ALSO3.DAT</f>
        <v>26/01/2021</v>
      </c>
      <c r="C8" cm="1">
        <f t="array" ref="C8">[1]!ALSO3.ULT</f>
        <v>26.07</v>
      </c>
      <c r="D8" cm="1">
        <f t="array" ref="D8">[1]!ALSO3.ABE</f>
        <v>26.17</v>
      </c>
      <c r="E8" cm="1">
        <f t="array" ref="E8">[1]!ALSO3.MAX</f>
        <v>27.24</v>
      </c>
      <c r="F8" cm="1">
        <f t="array" ref="F8">[1]!ALSO3.MIN</f>
        <v>25.9</v>
      </c>
      <c r="G8" cm="1">
        <f t="array" ref="G8">[1]!ALSO3.VAR</f>
        <v>-0.4201680672268886</v>
      </c>
      <c r="H8" t="s">
        <v>24</v>
      </c>
      <c r="I8" cm="1">
        <f t="array" ref="I8">[1]!ALSO3.NEG</f>
        <v>6410</v>
      </c>
      <c r="J8" cm="1">
        <f t="array" ref="J8">[1]!ALSO3.QTT</f>
        <v>1229800</v>
      </c>
      <c r="K8" cm="1">
        <f t="array" ref="K8">[1]!ALSO3.VOL</f>
        <v>32698079</v>
      </c>
    </row>
    <row r="9" spans="1:11" x14ac:dyDescent="0.25">
      <c r="A9" t="s">
        <v>25</v>
      </c>
      <c r="B9" t="str" cm="1">
        <f t="array" ref="B9">[1]!AMAR3.DAT</f>
        <v>26/01/2021</v>
      </c>
      <c r="C9" cm="1">
        <f t="array" ref="C9">[1]!AMAR3.ULT</f>
        <v>6.11</v>
      </c>
      <c r="D9" cm="1">
        <f t="array" ref="D9">[1]!AMAR3.ABE</f>
        <v>6.08</v>
      </c>
      <c r="E9" cm="1">
        <f t="array" ref="E9">[1]!AMAR3.MAX</f>
        <v>6.25</v>
      </c>
      <c r="F9" cm="1">
        <f t="array" ref="F9">[1]!AMAR3.MIN</f>
        <v>6.03</v>
      </c>
      <c r="G9" cm="1">
        <f t="array" ref="G9">[1]!AMAR3.VAR</f>
        <v>0.82508250825083684</v>
      </c>
      <c r="H9" t="s">
        <v>26</v>
      </c>
      <c r="I9" cm="1">
        <f t="array" ref="I9">[1]!AMAR3.NEG</f>
        <v>5127</v>
      </c>
      <c r="J9" cm="1">
        <f t="array" ref="J9">[1]!AMAR3.QTT</f>
        <v>3758700</v>
      </c>
      <c r="K9" cm="1">
        <f t="array" ref="K9">[1]!AMAR3.VOL</f>
        <v>23168513</v>
      </c>
    </row>
    <row r="10" spans="1:11" x14ac:dyDescent="0.25">
      <c r="A10" t="s">
        <v>27</v>
      </c>
      <c r="B10" t="str" cm="1">
        <f t="array" ref="B10">[1]!AMBP3.DAT</f>
        <v>26/01/2021</v>
      </c>
      <c r="C10" cm="1">
        <f t="array" ref="C10">[1]!AMBP3.ULT</f>
        <v>25.95</v>
      </c>
      <c r="D10" cm="1">
        <f t="array" ref="D10">[1]!AMBP3.ABE</f>
        <v>26.2</v>
      </c>
      <c r="E10" cm="1">
        <f t="array" ref="E10">[1]!AMBP3.MAX</f>
        <v>26.27</v>
      </c>
      <c r="F10" cm="1">
        <f t="array" ref="F10">[1]!AMBP3.MIN</f>
        <v>25.7</v>
      </c>
      <c r="G10" cm="1">
        <f t="array" ref="G10">[1]!AMBP3.VAR</f>
        <v>-0.95419847328244278</v>
      </c>
      <c r="H10" t="s">
        <v>28</v>
      </c>
      <c r="I10" cm="1">
        <f t="array" ref="I10">[1]!AMBP3.NEG</f>
        <v>1118</v>
      </c>
      <c r="J10" cm="1">
        <f t="array" ref="J10">[1]!AMBP3.QTT</f>
        <v>177900</v>
      </c>
      <c r="K10" cm="1">
        <f t="array" ref="K10">[1]!AMBP3.VOL</f>
        <v>4615123</v>
      </c>
    </row>
    <row r="11" spans="1:11" x14ac:dyDescent="0.25">
      <c r="A11" t="s">
        <v>29</v>
      </c>
      <c r="B11" t="str" cm="1">
        <f t="array" ref="B11">[1]!ANIM3.DAT</f>
        <v>26/01/2021</v>
      </c>
      <c r="C11" cm="1">
        <f t="array" ref="C11">[1]!ANIM3.ULT</f>
        <v>34.03</v>
      </c>
      <c r="D11" cm="1">
        <f t="array" ref="D11">[1]!ANIM3.ABE</f>
        <v>34.79</v>
      </c>
      <c r="E11" cm="1">
        <f t="array" ref="E11">[1]!ANIM3.MAX</f>
        <v>35.35</v>
      </c>
      <c r="F11" cm="1">
        <f t="array" ref="F11">[1]!ANIM3.MIN</f>
        <v>33.81</v>
      </c>
      <c r="G11" cm="1">
        <f t="array" ref="G11">[1]!ANIM3.VAR</f>
        <v>-2.0719424460431624</v>
      </c>
      <c r="H11" t="s">
        <v>30</v>
      </c>
      <c r="I11" cm="1">
        <f t="array" ref="I11">[1]!ANIM3.NEG</f>
        <v>2692</v>
      </c>
      <c r="J11" cm="1">
        <f t="array" ref="J11">[1]!ANIM3.QTT</f>
        <v>478800</v>
      </c>
      <c r="K11" cm="1">
        <f t="array" ref="K11">[1]!ANIM3.VOL</f>
        <v>16513134</v>
      </c>
    </row>
    <row r="12" spans="1:11" x14ac:dyDescent="0.25">
      <c r="A12" t="s">
        <v>31</v>
      </c>
      <c r="B12" t="str" cm="1">
        <f t="array" ref="B12">[1]!ARZZ3.DAT</f>
        <v>26/01/2021</v>
      </c>
      <c r="C12" cm="1">
        <f t="array" ref="C12">[1]!ARZZ3.ULT</f>
        <v>69.010000000000005</v>
      </c>
      <c r="D12" cm="1">
        <f t="array" ref="D12">[1]!ARZZ3.ABE</f>
        <v>69.45</v>
      </c>
      <c r="E12" cm="1">
        <f t="array" ref="E12">[1]!ARZZ3.MAX</f>
        <v>70.53</v>
      </c>
      <c r="F12" cm="1">
        <f t="array" ref="F12">[1]!ARZZ3.MIN</f>
        <v>69.010000000000005</v>
      </c>
      <c r="G12" cm="1">
        <f t="array" ref="G12">[1]!ARZZ3.VAR</f>
        <v>-0.67645365572826543</v>
      </c>
      <c r="H12" t="s">
        <v>32</v>
      </c>
      <c r="I12" cm="1">
        <f t="array" ref="I12">[1]!ARZZ3.NEG</f>
        <v>1677</v>
      </c>
      <c r="J12" cm="1">
        <f t="array" ref="J12">[1]!ARZZ3.QTT</f>
        <v>293200</v>
      </c>
      <c r="K12" cm="1">
        <f t="array" ref="K12">[1]!ARZZ3.VOL</f>
        <v>20470942</v>
      </c>
    </row>
    <row r="13" spans="1:11" x14ac:dyDescent="0.25">
      <c r="A13" t="s">
        <v>33</v>
      </c>
      <c r="B13" t="str" cm="1">
        <f t="array" ref="B13">[1]!AZUL4.DAT</f>
        <v>26/01/2021</v>
      </c>
      <c r="C13" cm="1">
        <f t="array" ref="C13">[1]!AZUL4.ULT</f>
        <v>37.869999999999997</v>
      </c>
      <c r="D13" cm="1">
        <f t="array" ref="D13">[1]!AZUL4.ABE</f>
        <v>38.5</v>
      </c>
      <c r="E13" cm="1">
        <f t="array" ref="E13">[1]!AZUL4.MAX</f>
        <v>39.58</v>
      </c>
      <c r="F13" cm="1">
        <f t="array" ref="F13">[1]!AZUL4.MIN</f>
        <v>37.549999999999997</v>
      </c>
      <c r="G13" cm="1">
        <f t="array" ref="G13">[1]!AZUL4.VAR</f>
        <v>-2.6728347468517071</v>
      </c>
      <c r="H13" t="s">
        <v>34</v>
      </c>
      <c r="I13" cm="1">
        <f t="array" ref="I13">[1]!AZUL4.NEG</f>
        <v>29112</v>
      </c>
      <c r="J13" cm="1">
        <f t="array" ref="J13">[1]!AZUL4.QTT</f>
        <v>9169900</v>
      </c>
      <c r="K13" cm="1">
        <f t="array" ref="K13">[1]!AZUL4.VOL</f>
        <v>355106531</v>
      </c>
    </row>
    <row r="14" spans="1:11" x14ac:dyDescent="0.25">
      <c r="A14" t="s">
        <v>35</v>
      </c>
      <c r="B14" t="str" cm="1">
        <f t="array" ref="B14">[1]!B3SA3.DAT</f>
        <v>26/01/2021</v>
      </c>
      <c r="C14" cm="1">
        <f t="array" ref="C14">[1]!B3SA3.ULT</f>
        <v>59.3</v>
      </c>
      <c r="D14" cm="1">
        <f t="array" ref="D14">[1]!B3SA3.ABE</f>
        <v>58.36</v>
      </c>
      <c r="E14" cm="1">
        <f t="array" ref="E14">[1]!B3SA3.MAX</f>
        <v>59.6</v>
      </c>
      <c r="F14" cm="1">
        <f t="array" ref="F14">[1]!B3SA3.MIN</f>
        <v>57.8</v>
      </c>
      <c r="G14" cm="1">
        <f t="array" ref="G14">[1]!B3SA3.VAR</f>
        <v>1.2809564474807857</v>
      </c>
      <c r="H14" t="s">
        <v>36</v>
      </c>
      <c r="I14" cm="1">
        <f t="array" ref="I14">[1]!B3SA3.NEG</f>
        <v>36361</v>
      </c>
      <c r="J14" cm="1">
        <f t="array" ref="J14">[1]!B3SA3.QTT</f>
        <v>12843700</v>
      </c>
      <c r="K14" cm="1">
        <f t="array" ref="K14">[1]!B3SA3.VOL</f>
        <v>758579910</v>
      </c>
    </row>
    <row r="15" spans="1:11" x14ac:dyDescent="0.25">
      <c r="A15" t="s">
        <v>37</v>
      </c>
      <c r="B15" t="str" cm="1">
        <f t="array" ref="B15">[1]!BBAS3.DAT</f>
        <v>26/01/2021</v>
      </c>
      <c r="C15" cm="1">
        <f t="array" ref="C15">[1]!BBAS3.ULT</f>
        <v>32.79</v>
      </c>
      <c r="D15" cm="1">
        <f t="array" ref="D15">[1]!BBAS3.ABE</f>
        <v>33.96</v>
      </c>
      <c r="E15" cm="1">
        <f t="array" ref="E15">[1]!BBAS3.MAX</f>
        <v>34.24</v>
      </c>
      <c r="F15" cm="1">
        <f t="array" ref="F15">[1]!BBAS3.MIN</f>
        <v>32.61</v>
      </c>
      <c r="G15" cm="1">
        <f t="array" ref="G15">[1]!BBAS3.VAR</f>
        <v>-2.6714158504007082</v>
      </c>
      <c r="H15" t="s">
        <v>38</v>
      </c>
      <c r="I15" cm="1">
        <f t="array" ref="I15">[1]!BBAS3.NEG</f>
        <v>93658</v>
      </c>
      <c r="J15" cm="1">
        <f t="array" ref="J15">[1]!BBAS3.QTT</f>
        <v>26922300</v>
      </c>
      <c r="K15" cm="1">
        <f t="array" ref="K15">[1]!BBAS3.VOL</f>
        <v>894812865</v>
      </c>
    </row>
    <row r="16" spans="1:11" x14ac:dyDescent="0.25">
      <c r="A16" t="s">
        <v>39</v>
      </c>
      <c r="B16" t="str" cm="1">
        <f t="array" ref="B16">[1]!BBDC4.DAT</f>
        <v>26/01/2021</v>
      </c>
      <c r="C16" cm="1">
        <f t="array" ref="C16">[1]!BBDC4.ULT</f>
        <v>24.41</v>
      </c>
      <c r="D16" cm="1">
        <f t="array" ref="D16">[1]!BBDC4.ABE</f>
        <v>24.97</v>
      </c>
      <c r="E16" cm="1">
        <f t="array" ref="E16">[1]!BBDC4.MAX</f>
        <v>25.63</v>
      </c>
      <c r="F16" cm="1">
        <f t="array" ref="F16">[1]!BBDC4.MIN</f>
        <v>24.29</v>
      </c>
      <c r="G16" cm="1">
        <f t="array" ref="G16">[1]!BBDC4.VAR</f>
        <v>-2.3990403838464669</v>
      </c>
      <c r="H16" t="s">
        <v>40</v>
      </c>
      <c r="I16" cm="1">
        <f t="array" ref="I16">[1]!BBDC4.NEG</f>
        <v>96185</v>
      </c>
      <c r="J16" cm="1">
        <f t="array" ref="J16">[1]!BBDC4.QTT</f>
        <v>58129800</v>
      </c>
      <c r="K16" cm="1">
        <f t="array" ref="K16">[1]!BBDC4.VOL</f>
        <v>1443973479</v>
      </c>
    </row>
    <row r="17" spans="1:11" x14ac:dyDescent="0.25">
      <c r="A17" t="s">
        <v>41</v>
      </c>
      <c r="B17" t="str" cm="1">
        <f t="array" ref="B17">[1]!BBRK3.DAT</f>
        <v>26/01/2021</v>
      </c>
      <c r="C17" cm="1">
        <f t="array" ref="C17">[1]!BBRK3.ULT</f>
        <v>2.11</v>
      </c>
      <c r="D17" cm="1">
        <f t="array" ref="D17">[1]!BBRK3.ABE</f>
        <v>2.15</v>
      </c>
      <c r="E17" cm="1">
        <f t="array" ref="E17">[1]!BBRK3.MAX</f>
        <v>2.19</v>
      </c>
      <c r="F17" cm="1">
        <f t="array" ref="F17">[1]!BBRK3.MIN</f>
        <v>2.08</v>
      </c>
      <c r="G17" cm="1">
        <f t="array" ref="G17">[1]!BBRK3.VAR</f>
        <v>-3.2110091743119393</v>
      </c>
      <c r="H17" t="s">
        <v>42</v>
      </c>
      <c r="I17" cm="1">
        <f t="array" ref="I17">[1]!BBRK3.NEG</f>
        <v>338</v>
      </c>
      <c r="J17" cm="1">
        <f t="array" ref="J17">[1]!BBRK3.QTT</f>
        <v>350400</v>
      </c>
      <c r="K17" cm="1">
        <f t="array" ref="K17">[1]!BBRK3.VOL</f>
        <v>746170</v>
      </c>
    </row>
    <row r="18" spans="1:11" x14ac:dyDescent="0.25">
      <c r="A18" t="s">
        <v>43</v>
      </c>
      <c r="B18" t="str" cm="1">
        <f t="array" ref="B18">[1]!BBSE3.DAT</f>
        <v>26/01/2021</v>
      </c>
      <c r="C18" cm="1">
        <f t="array" ref="C18">[1]!BBSE3.ULT</f>
        <v>28.45</v>
      </c>
      <c r="D18" cm="1">
        <f t="array" ref="D18">[1]!BBSE3.ABE</f>
        <v>28.42</v>
      </c>
      <c r="E18" cm="1">
        <f t="array" ref="E18">[1]!BBSE3.MAX</f>
        <v>28.95</v>
      </c>
      <c r="F18" cm="1">
        <f t="array" ref="F18">[1]!BBSE3.MIN</f>
        <v>28.28</v>
      </c>
      <c r="G18" cm="1">
        <f t="array" ref="G18">[1]!BBSE3.VAR</f>
        <v>0.10555946516536799</v>
      </c>
      <c r="H18" t="s">
        <v>44</v>
      </c>
      <c r="I18" cm="1">
        <f t="array" ref="I18">[1]!BBSE3.NEG</f>
        <v>27019</v>
      </c>
      <c r="J18" cm="1">
        <f t="array" ref="J18">[1]!BBSE3.QTT</f>
        <v>6083100</v>
      </c>
      <c r="K18" cm="1">
        <f t="array" ref="K18">[1]!BBSE3.VOL</f>
        <v>174113554</v>
      </c>
    </row>
    <row r="19" spans="1:11" x14ac:dyDescent="0.25">
      <c r="A19" t="s">
        <v>45</v>
      </c>
      <c r="B19" t="str" cm="1">
        <f t="array" ref="B19">[1]!BEEF3.DAT</f>
        <v>26/01/2021</v>
      </c>
      <c r="C19" cm="1">
        <f t="array" ref="C19">[1]!BEEF3.ULT</f>
        <v>9.06</v>
      </c>
      <c r="D19" cm="1">
        <f t="array" ref="D19">[1]!BEEF3.ABE</f>
        <v>9.1999999999999993</v>
      </c>
      <c r="E19" cm="1">
        <f t="array" ref="E19">[1]!BEEF3.MAX</f>
        <v>9.2799999999999994</v>
      </c>
      <c r="F19" cm="1">
        <f t="array" ref="F19">[1]!BEEF3.MIN</f>
        <v>9.02</v>
      </c>
      <c r="G19" cm="1">
        <f t="array" ref="G19">[1]!BEEF3.VAR</f>
        <v>-1.3071895424836517</v>
      </c>
      <c r="H19" t="s">
        <v>46</v>
      </c>
      <c r="I19" cm="1">
        <f t="array" ref="I19">[1]!BEEF3.NEG</f>
        <v>12470</v>
      </c>
      <c r="J19" cm="1">
        <f t="array" ref="J19">[1]!BEEF3.QTT</f>
        <v>7024200</v>
      </c>
      <c r="K19" cm="1">
        <f t="array" ref="K19">[1]!BEEF3.VOL</f>
        <v>64093201</v>
      </c>
    </row>
    <row r="20" spans="1:11" x14ac:dyDescent="0.25">
      <c r="A20" t="s">
        <v>47</v>
      </c>
      <c r="B20" t="str" cm="1">
        <f t="array" ref="B20">[1]!BIDI11.DAT</f>
        <v>26/01/2021</v>
      </c>
      <c r="C20" cm="1">
        <f t="array" ref="C20">[1]!BIDI11.ULT</f>
        <v>140.59</v>
      </c>
      <c r="D20" cm="1">
        <f t="array" ref="D20">[1]!BIDI11.ABE</f>
        <v>134.44</v>
      </c>
      <c r="E20" cm="1">
        <f t="array" ref="E20">[1]!BIDI11.MAX</f>
        <v>140.59</v>
      </c>
      <c r="F20" cm="1">
        <f t="array" ref="F20">[1]!BIDI11.MIN</f>
        <v>133.02000000000001</v>
      </c>
      <c r="G20" cm="1">
        <f t="array" ref="G20">[1]!BIDI11.VAR</f>
        <v>4.0020713123243059</v>
      </c>
      <c r="H20" t="s">
        <v>48</v>
      </c>
      <c r="I20" cm="1">
        <f t="array" ref="I20">[1]!BIDI11.NEG</f>
        <v>5945</v>
      </c>
      <c r="J20" cm="1">
        <f t="array" ref="J20">[1]!BIDI11.QTT</f>
        <v>958600</v>
      </c>
      <c r="K20" cm="1">
        <f t="array" ref="K20">[1]!BIDI11.VOL</f>
        <v>133170299</v>
      </c>
    </row>
    <row r="21" spans="1:11" x14ac:dyDescent="0.25">
      <c r="A21" t="s">
        <v>49</v>
      </c>
      <c r="B21" t="str" cm="1">
        <f t="array" ref="B21">[1]!BKBR3.DAT</f>
        <v>26/01/2021</v>
      </c>
      <c r="C21" cm="1">
        <f t="array" ref="C21">[1]!BKBR3.ULT</f>
        <v>9.8800000000000008</v>
      </c>
      <c r="D21" cm="1">
        <f t="array" ref="D21">[1]!BKBR3.ABE</f>
        <v>9.8699999999999992</v>
      </c>
      <c r="E21" cm="1">
        <f t="array" ref="E21">[1]!BKBR3.MAX</f>
        <v>10.06</v>
      </c>
      <c r="F21" cm="1">
        <f t="array" ref="F21">[1]!BKBR3.MIN</f>
        <v>9.6999999999999993</v>
      </c>
      <c r="G21" cm="1">
        <f t="array" ref="G21">[1]!BKBR3.VAR</f>
        <v>-0.10111223458038207</v>
      </c>
      <c r="H21" t="s">
        <v>50</v>
      </c>
      <c r="I21" cm="1">
        <f t="array" ref="I21">[1]!BKBR3.NEG</f>
        <v>7882</v>
      </c>
      <c r="J21" cm="1">
        <f t="array" ref="J21">[1]!BKBR3.QTT</f>
        <v>2227100</v>
      </c>
      <c r="K21" cm="1">
        <f t="array" ref="K21">[1]!BKBR3.VOL</f>
        <v>22046491</v>
      </c>
    </row>
    <row r="22" spans="1:11" x14ac:dyDescent="0.25">
      <c r="A22" t="s">
        <v>51</v>
      </c>
      <c r="B22" t="str" cm="1">
        <f t="array" ref="B22">[1]!BMGB4.DAT</f>
        <v>26/01/2021</v>
      </c>
      <c r="C22" cm="1">
        <f t="array" ref="C22">[1]!BMGB4.ULT</f>
        <v>5.33</v>
      </c>
      <c r="D22" cm="1">
        <f t="array" ref="D22">[1]!BMGB4.ABE</f>
        <v>5.48</v>
      </c>
      <c r="E22" cm="1">
        <f t="array" ref="E22">[1]!BMGB4.MAX</f>
        <v>5.6</v>
      </c>
      <c r="F22" cm="1">
        <f t="array" ref="F22">[1]!BMGB4.MIN</f>
        <v>5.32</v>
      </c>
      <c r="G22" cm="1">
        <f t="array" ref="G22">[1]!BMGB4.VAR</f>
        <v>-2.3809523809523792</v>
      </c>
      <c r="H22" t="s">
        <v>52</v>
      </c>
      <c r="I22" cm="1">
        <f t="array" ref="I22">[1]!BMGB4.NEG</f>
        <v>3560</v>
      </c>
      <c r="J22" cm="1">
        <f t="array" ref="J22">[1]!BMGB4.QTT</f>
        <v>1890800</v>
      </c>
      <c r="K22" cm="1">
        <f t="array" ref="K22">[1]!BMGB4.VOL</f>
        <v>10296440</v>
      </c>
    </row>
    <row r="23" spans="1:11" x14ac:dyDescent="0.25">
      <c r="A23" t="s">
        <v>53</v>
      </c>
      <c r="B23" t="str" cm="1">
        <f t="array" ref="B23">[1]!BOAS3.DAT</f>
        <v>26/01/2021</v>
      </c>
      <c r="C23" cm="1">
        <f t="array" ref="C23">[1]!BOAS3.ULT</f>
        <v>10.56</v>
      </c>
      <c r="D23" cm="1">
        <f t="array" ref="D23">[1]!BOAS3.ABE</f>
        <v>11.24</v>
      </c>
      <c r="E23" cm="1">
        <f t="array" ref="E23">[1]!BOAS3.MAX</f>
        <v>11.48</v>
      </c>
      <c r="F23" cm="1">
        <f t="array" ref="F23">[1]!BOAS3.MIN</f>
        <v>10.46</v>
      </c>
      <c r="G23" cm="1">
        <f t="array" ref="G23">[1]!BOAS3.VAR</f>
        <v>-5.7983942908117783</v>
      </c>
      <c r="H23" t="s">
        <v>54</v>
      </c>
      <c r="I23" cm="1">
        <f t="array" ref="I23">[1]!BOAS3.NEG</f>
        <v>4107</v>
      </c>
      <c r="J23" cm="1">
        <f t="array" ref="J23">[1]!BOAS3.QTT</f>
        <v>3710400</v>
      </c>
      <c r="K23" cm="1">
        <f t="array" ref="K23">[1]!BOAS3.VOL</f>
        <v>39562944</v>
      </c>
    </row>
    <row r="24" spans="1:11" x14ac:dyDescent="0.25">
      <c r="A24" t="s">
        <v>55</v>
      </c>
      <c r="B24" t="str" cm="1">
        <f t="array" ref="B24">[1]!BOVA11.DAT</f>
        <v>26/01/2021</v>
      </c>
      <c r="C24" cm="1">
        <f t="array" ref="C24">[1]!BOVA11.ULT</f>
        <v>112.08</v>
      </c>
      <c r="D24" cm="1">
        <f t="array" ref="D24">[1]!BOVA11.ABE</f>
        <v>112.91</v>
      </c>
      <c r="E24" cm="1">
        <f t="array" ref="E24">[1]!BOVA11.MAX</f>
        <v>114.69</v>
      </c>
      <c r="F24" cm="1">
        <f t="array" ref="F24">[1]!BOVA11.MIN</f>
        <v>111.7</v>
      </c>
      <c r="G24" cm="1">
        <f t="array" ref="G24">[1]!BOVA11.VAR</f>
        <v>-0.97190316310302927</v>
      </c>
      <c r="H24" t="s">
        <v>56</v>
      </c>
      <c r="I24" cm="1">
        <f t="array" ref="I24">[1]!BOVA11.NEG</f>
        <v>187076</v>
      </c>
      <c r="J24" cm="1">
        <f t="array" ref="J24">[1]!BOVA11.QTT</f>
        <v>8011802</v>
      </c>
      <c r="K24" cm="1">
        <f t="array" ref="K24">[1]!BOVA11.VOL</f>
        <v>904521695.88999999</v>
      </c>
    </row>
    <row r="25" spans="1:11" x14ac:dyDescent="0.25">
      <c r="A25" t="s">
        <v>57</v>
      </c>
      <c r="B25" t="str" cm="1">
        <f t="array" ref="B25">[1]!BPAN4.DAT</f>
        <v>26/01/2021</v>
      </c>
      <c r="C25" cm="1">
        <f t="array" ref="C25">[1]!BPAN4.ULT</f>
        <v>9.18</v>
      </c>
      <c r="D25" cm="1">
        <f t="array" ref="D25">[1]!BPAN4.ABE</f>
        <v>9.36</v>
      </c>
      <c r="E25" cm="1">
        <f t="array" ref="E25">[1]!BPAN4.MAX</f>
        <v>9.59</v>
      </c>
      <c r="F25" cm="1">
        <f t="array" ref="F25">[1]!BPAN4.MIN</f>
        <v>9.1</v>
      </c>
      <c r="G25" cm="1">
        <f t="array" ref="G25">[1]!BPAN4.VAR</f>
        <v>-1.9230769230769202</v>
      </c>
      <c r="H25" t="s">
        <v>58</v>
      </c>
      <c r="I25" cm="1">
        <f t="array" ref="I25">[1]!BPAN4.NEG</f>
        <v>5172</v>
      </c>
      <c r="J25" cm="1">
        <f t="array" ref="J25">[1]!BPAN4.QTT</f>
        <v>20776200</v>
      </c>
      <c r="K25" cm="1">
        <f t="array" ref="K25">[1]!BPAN4.VOL</f>
        <v>197907498</v>
      </c>
    </row>
    <row r="26" spans="1:11" x14ac:dyDescent="0.25">
      <c r="A26" t="s">
        <v>59</v>
      </c>
      <c r="B26" t="str" cm="1">
        <f t="array" ref="B26">[1]!BRAP4.DAT</f>
        <v>26/01/2021</v>
      </c>
      <c r="C26" cm="1">
        <f t="array" ref="C26">[1]!BRAP4.ULT</f>
        <v>70.17</v>
      </c>
      <c r="D26" cm="1">
        <f t="array" ref="D26">[1]!BRAP4.ABE</f>
        <v>70.7</v>
      </c>
      <c r="E26" cm="1">
        <f t="array" ref="E26">[1]!BRAP4.MAX</f>
        <v>72.16</v>
      </c>
      <c r="F26" cm="1">
        <f t="array" ref="F26">[1]!BRAP4.MIN</f>
        <v>69.84</v>
      </c>
      <c r="G26" cm="1">
        <f t="array" ref="G26">[1]!BRAP4.VAR</f>
        <v>-0.98772400169324515</v>
      </c>
      <c r="H26" t="s">
        <v>60</v>
      </c>
      <c r="I26" cm="1">
        <f t="array" ref="I26">[1]!BRAP4.NEG</f>
        <v>8749</v>
      </c>
      <c r="J26" cm="1">
        <f t="array" ref="J26">[1]!BRAP4.QTT</f>
        <v>1397900</v>
      </c>
      <c r="K26" cm="1">
        <f t="array" ref="K26">[1]!BRAP4.VOL</f>
        <v>99325082</v>
      </c>
    </row>
    <row r="27" spans="1:11" x14ac:dyDescent="0.25">
      <c r="A27" t="s">
        <v>61</v>
      </c>
      <c r="B27" t="str" cm="1">
        <f t="array" ref="B27">[1]!BRDT3.DAT</f>
        <v>26/01/2021</v>
      </c>
      <c r="C27" cm="1">
        <f t="array" ref="C27">[1]!BRDT3.ULT</f>
        <v>22.9</v>
      </c>
      <c r="D27" cm="1">
        <f t="array" ref="D27">[1]!BRDT3.ABE</f>
        <v>23</v>
      </c>
      <c r="E27" cm="1">
        <f t="array" ref="E27">[1]!BRDT3.MAX</f>
        <v>24.33</v>
      </c>
      <c r="F27" cm="1">
        <f t="array" ref="F27">[1]!BRDT3.MIN</f>
        <v>22.6</v>
      </c>
      <c r="G27" cm="1">
        <f t="array" ref="G27">[1]!BRDT3.VAR</f>
        <v>9.5693779904306222</v>
      </c>
      <c r="H27" t="s">
        <v>62</v>
      </c>
      <c r="I27" cm="1">
        <f t="array" ref="I27">[1]!BRDT3.NEG</f>
        <v>64362</v>
      </c>
      <c r="J27" cm="1">
        <f t="array" ref="J27">[1]!BRDT3.QTT</f>
        <v>32466000</v>
      </c>
      <c r="K27" cm="1">
        <f t="array" ref="K27">[1]!BRDT3.VOL</f>
        <v>761083020</v>
      </c>
    </row>
    <row r="28" spans="1:11" x14ac:dyDescent="0.25">
      <c r="A28" t="s">
        <v>63</v>
      </c>
      <c r="B28" t="str" cm="1">
        <f t="array" ref="B28">[1]!BRFS3.DAT</f>
        <v>26/01/2021</v>
      </c>
      <c r="C28" cm="1">
        <f t="array" ref="C28">[1]!BRFS3.ULT</f>
        <v>20.41</v>
      </c>
      <c r="D28" cm="1">
        <f t="array" ref="D28">[1]!BRFS3.ABE</f>
        <v>20.63</v>
      </c>
      <c r="E28" cm="1">
        <f t="array" ref="E28">[1]!BRFS3.MAX</f>
        <v>20.79</v>
      </c>
      <c r="F28" cm="1">
        <f t="array" ref="F28">[1]!BRFS3.MIN</f>
        <v>20.37</v>
      </c>
      <c r="G28" cm="1">
        <f t="array" ref="G28">[1]!BRFS3.VAR</f>
        <v>-1.3533107781537028</v>
      </c>
      <c r="H28" t="s">
        <v>64</v>
      </c>
      <c r="I28" cm="1">
        <f t="array" ref="I28">[1]!BRFS3.NEG</f>
        <v>26828</v>
      </c>
      <c r="J28" cm="1">
        <f t="array" ref="J28">[1]!BRFS3.QTT</f>
        <v>9410100</v>
      </c>
      <c r="K28" cm="1">
        <f t="array" ref="K28">[1]!BRFS3.VOL</f>
        <v>193453441</v>
      </c>
    </row>
    <row r="29" spans="1:11" x14ac:dyDescent="0.25">
      <c r="A29" t="s">
        <v>65</v>
      </c>
      <c r="B29" t="str" cm="1">
        <f t="array" ref="B29">[1]!BRKM5.DAT</f>
        <v>26/01/2021</v>
      </c>
      <c r="C29" cm="1">
        <f t="array" ref="C29">[1]!BRKM5.ULT</f>
        <v>23.65</v>
      </c>
      <c r="D29" cm="1">
        <f t="array" ref="D29">[1]!BRKM5.ABE</f>
        <v>23.91</v>
      </c>
      <c r="E29" cm="1">
        <f t="array" ref="E29">[1]!BRKM5.MAX</f>
        <v>24.38</v>
      </c>
      <c r="F29" cm="1">
        <f t="array" ref="F29">[1]!BRKM5.MIN</f>
        <v>23.53</v>
      </c>
      <c r="G29" cm="1">
        <f t="array" ref="G29">[1]!BRKM5.VAR</f>
        <v>-1.4993752603082173</v>
      </c>
      <c r="H29" t="s">
        <v>66</v>
      </c>
      <c r="I29" cm="1">
        <f t="array" ref="I29">[1]!BRKM5.NEG</f>
        <v>9233</v>
      </c>
      <c r="J29" cm="1">
        <f t="array" ref="J29">[1]!BRKM5.QTT</f>
        <v>1962500</v>
      </c>
      <c r="K29" cm="1">
        <f t="array" ref="K29">[1]!BRKM5.VOL</f>
        <v>46740238</v>
      </c>
    </row>
    <row r="30" spans="1:11" x14ac:dyDescent="0.25">
      <c r="A30" t="s">
        <v>67</v>
      </c>
      <c r="B30" t="str" cm="1">
        <f t="array" ref="B30">[1]!BRML3.DAT</f>
        <v>26/01/2021</v>
      </c>
      <c r="C30" cm="1">
        <f t="array" ref="C30">[1]!BRML3.ULT</f>
        <v>9.34</v>
      </c>
      <c r="D30" cm="1">
        <f t="array" ref="D30">[1]!BRML3.ABE</f>
        <v>9.17</v>
      </c>
      <c r="E30" cm="1">
        <f t="array" ref="E30">[1]!BRML3.MAX</f>
        <v>9.73</v>
      </c>
      <c r="F30" cm="1">
        <f t="array" ref="F30">[1]!BRML3.MIN</f>
        <v>9.15</v>
      </c>
      <c r="G30" cm="1">
        <f t="array" ref="G30">[1]!BRML3.VAR</f>
        <v>1.8538713195201737</v>
      </c>
      <c r="H30" t="s">
        <v>68</v>
      </c>
      <c r="I30" cm="1">
        <f t="array" ref="I30">[1]!BRML3.NEG</f>
        <v>45877</v>
      </c>
      <c r="J30" cm="1">
        <f t="array" ref="J30">[1]!BRML3.QTT</f>
        <v>19689000</v>
      </c>
      <c r="K30" cm="1">
        <f t="array" ref="K30">[1]!BRML3.VOL</f>
        <v>186781477</v>
      </c>
    </row>
    <row r="31" spans="1:11" x14ac:dyDescent="0.25">
      <c r="A31" t="s">
        <v>69</v>
      </c>
      <c r="B31" t="str" cm="1">
        <f t="array" ref="B31">[1]!BRPR3.DAT</f>
        <v>26/01/2021</v>
      </c>
      <c r="C31" cm="1">
        <f t="array" ref="C31">[1]!BRPR3.ULT</f>
        <v>9.1300000000000008</v>
      </c>
      <c r="D31" cm="1">
        <f t="array" ref="D31">[1]!BRPR3.ABE</f>
        <v>8.89</v>
      </c>
      <c r="E31" cm="1">
        <f t="array" ref="E31">[1]!BRPR3.MAX</f>
        <v>9.32</v>
      </c>
      <c r="F31" cm="1">
        <f t="array" ref="F31">[1]!BRPR3.MIN</f>
        <v>8.8800000000000008</v>
      </c>
      <c r="G31" cm="1">
        <f t="array" ref="G31">[1]!BRPR3.VAR</f>
        <v>2.8153153153153152</v>
      </c>
      <c r="H31" t="s">
        <v>70</v>
      </c>
      <c r="I31" cm="1">
        <f t="array" ref="I31">[1]!BRPR3.NEG</f>
        <v>7079</v>
      </c>
      <c r="J31" cm="1">
        <f t="array" ref="J31">[1]!BRPR3.QTT</f>
        <v>2079300</v>
      </c>
      <c r="K31" cm="1">
        <f t="array" ref="K31">[1]!BRPR3.VOL</f>
        <v>19056821</v>
      </c>
    </row>
    <row r="32" spans="1:11" x14ac:dyDescent="0.25">
      <c r="A32" t="s">
        <v>71</v>
      </c>
      <c r="B32" t="str" cm="1">
        <f t="array" ref="B32">[1]!BRSR6.DAT</f>
        <v>26/01/2021</v>
      </c>
      <c r="C32" cm="1">
        <f t="array" ref="C32">[1]!BRSR6.ULT</f>
        <v>13.33</v>
      </c>
      <c r="D32" cm="1">
        <f t="array" ref="D32">[1]!BRSR6.ABE</f>
        <v>13.48</v>
      </c>
      <c r="E32" cm="1">
        <f t="array" ref="E32">[1]!BRSR6.MAX</f>
        <v>13.87</v>
      </c>
      <c r="F32" cm="1">
        <f t="array" ref="F32">[1]!BRSR6.MIN</f>
        <v>13.19</v>
      </c>
      <c r="G32" cm="1">
        <f t="array" ref="G32">[1]!BRSR6.VAR</f>
        <v>-1.4053254437869787</v>
      </c>
      <c r="H32" t="s">
        <v>72</v>
      </c>
      <c r="I32" cm="1">
        <f t="array" ref="I32">[1]!BRSR6.NEG</f>
        <v>6444</v>
      </c>
      <c r="J32" cm="1">
        <f t="array" ref="J32">[1]!BRSR6.QTT</f>
        <v>2182300</v>
      </c>
      <c r="K32" cm="1">
        <f t="array" ref="K32">[1]!BRSR6.VOL</f>
        <v>29541104</v>
      </c>
    </row>
    <row r="33" spans="1:11" x14ac:dyDescent="0.25">
      <c r="A33" t="s">
        <v>73</v>
      </c>
      <c r="B33" t="str" cm="1">
        <f t="array" ref="B33">[1]!BTOW3.DAT</f>
        <v>26/01/2021</v>
      </c>
      <c r="C33" cm="1">
        <f t="array" ref="C33">[1]!BTOW3.ULT</f>
        <v>85.85</v>
      </c>
      <c r="D33" cm="1">
        <f t="array" ref="D33">[1]!BTOW3.ABE</f>
        <v>90.99</v>
      </c>
      <c r="E33" cm="1">
        <f t="array" ref="E33">[1]!BTOW3.MAX</f>
        <v>90.99</v>
      </c>
      <c r="F33" cm="1">
        <f t="array" ref="F33">[1]!BTOW3.MIN</f>
        <v>84.98</v>
      </c>
      <c r="G33" cm="1">
        <f t="array" ref="G33">[1]!BTOW3.VAR</f>
        <v>-3.8741462322248434</v>
      </c>
      <c r="H33" t="s">
        <v>74</v>
      </c>
      <c r="I33" cm="1">
        <f t="array" ref="I33">[1]!BTOW3.NEG</f>
        <v>16209</v>
      </c>
      <c r="J33" cm="1">
        <f t="array" ref="J33">[1]!BTOW3.QTT</f>
        <v>4095400</v>
      </c>
      <c r="K33" cm="1">
        <f t="array" ref="K33">[1]!BTOW3.VOL</f>
        <v>361958890</v>
      </c>
    </row>
    <row r="34" spans="1:11" x14ac:dyDescent="0.25">
      <c r="A34" t="s">
        <v>75</v>
      </c>
      <c r="B34" t="str" cm="1">
        <f t="array" ref="B34">[1]!CAML3.DAT</f>
        <v>26/01/2021</v>
      </c>
      <c r="C34" cm="1">
        <f t="array" ref="C34">[1]!CAML3.ULT</f>
        <v>10.58</v>
      </c>
      <c r="D34" cm="1">
        <f t="array" ref="D34">[1]!CAML3.ABE</f>
        <v>10.62</v>
      </c>
      <c r="E34" cm="1">
        <f t="array" ref="E34">[1]!CAML3.MAX</f>
        <v>10.86</v>
      </c>
      <c r="F34" cm="1">
        <f t="array" ref="F34">[1]!CAML3.MIN</f>
        <v>10.56</v>
      </c>
      <c r="G34" cm="1">
        <f t="array" ref="G34">[1]!CAML3.VAR</f>
        <v>-0.84348641049671846</v>
      </c>
      <c r="H34" t="s">
        <v>76</v>
      </c>
      <c r="I34" cm="1">
        <f t="array" ref="I34">[1]!CAML3.NEG</f>
        <v>5748</v>
      </c>
      <c r="J34" cm="1">
        <f t="array" ref="J34">[1]!CAML3.QTT</f>
        <v>1218300</v>
      </c>
      <c r="K34" cm="1">
        <f t="array" ref="K34">[1]!CAML3.VOL</f>
        <v>12993367</v>
      </c>
    </row>
    <row r="35" spans="1:11" x14ac:dyDescent="0.25">
      <c r="A35" t="s">
        <v>77</v>
      </c>
      <c r="B35" t="str" cm="1">
        <f t="array" ref="B35">[1]!CARD3.DAT</f>
        <v>26/01/2021</v>
      </c>
      <c r="C35" cm="1">
        <f t="array" ref="C35">[1]!CARD3.ULT</f>
        <v>15.6</v>
      </c>
      <c r="D35" cm="1">
        <f t="array" ref="D35">[1]!CARD3.ABE</f>
        <v>16.04</v>
      </c>
      <c r="E35" cm="1">
        <f t="array" ref="E35">[1]!CARD3.MAX</f>
        <v>16.440000000000001</v>
      </c>
      <c r="F35" cm="1">
        <f t="array" ref="F35">[1]!CARD3.MIN</f>
        <v>15.5</v>
      </c>
      <c r="G35" cm="1">
        <f t="array" ref="G35">[1]!CARD3.VAR</f>
        <v>-4.0590405904059157</v>
      </c>
      <c r="H35" t="s">
        <v>78</v>
      </c>
      <c r="I35" cm="1">
        <f t="array" ref="I35">[1]!CARD3.NEG</f>
        <v>429</v>
      </c>
      <c r="J35" cm="1">
        <f t="array" ref="J35">[1]!CARD3.QTT</f>
        <v>204000</v>
      </c>
      <c r="K35" cm="1">
        <f t="array" ref="K35">[1]!CARD3.VOL</f>
        <v>3256854</v>
      </c>
    </row>
    <row r="36" spans="1:11" x14ac:dyDescent="0.25">
      <c r="A36" t="s">
        <v>79</v>
      </c>
      <c r="B36" t="str" cm="1">
        <f t="array" ref="B36">[1]!CASH3.DAT</f>
        <v>26/01/2021</v>
      </c>
      <c r="C36" cm="1">
        <f t="array" ref="C36">[1]!CASH3.ULT</f>
        <v>26.5</v>
      </c>
      <c r="D36" cm="1">
        <f t="array" ref="D36">[1]!CASH3.ABE</f>
        <v>31.5</v>
      </c>
      <c r="E36" cm="1">
        <f t="array" ref="E36">[1]!CASH3.MAX</f>
        <v>32.5</v>
      </c>
      <c r="F36" cm="1">
        <f t="array" ref="F36">[1]!CASH3.MIN</f>
        <v>26.2</v>
      </c>
      <c r="G36" cm="1">
        <f t="array" ref="G36">[1]!CASH3.VAR</f>
        <v>-14.405684754521966</v>
      </c>
      <c r="H36" t="s">
        <v>80</v>
      </c>
      <c r="I36" cm="1">
        <f t="array" ref="I36">[1]!CASH3.NEG</f>
        <v>23195</v>
      </c>
      <c r="J36" cm="1">
        <f t="array" ref="J36">[1]!CASH3.QTT</f>
        <v>7109700</v>
      </c>
      <c r="K36" cm="1">
        <f t="array" ref="K36">[1]!CASH3.VOL</f>
        <v>202084897</v>
      </c>
    </row>
    <row r="37" spans="1:11" x14ac:dyDescent="0.25">
      <c r="A37" t="s">
        <v>81</v>
      </c>
      <c r="B37" t="str" cm="1">
        <f t="array" ref="B37">[1]!CCRO3.DAT</f>
        <v>26/01/2021</v>
      </c>
      <c r="C37" cm="1">
        <f t="array" ref="C37">[1]!CCRO3.ULT</f>
        <v>12.15</v>
      </c>
      <c r="D37" cm="1">
        <f t="array" ref="D37">[1]!CCRO3.ABE</f>
        <v>12.47</v>
      </c>
      <c r="E37" cm="1">
        <f t="array" ref="E37">[1]!CCRO3.MAX</f>
        <v>12.66</v>
      </c>
      <c r="F37" cm="1">
        <f t="array" ref="F37">[1]!CCRO3.MIN</f>
        <v>12.15</v>
      </c>
      <c r="G37" cm="1">
        <f t="array" ref="G37">[1]!CCRO3.VAR</f>
        <v>-2.8776978417266141</v>
      </c>
      <c r="H37" t="s">
        <v>82</v>
      </c>
      <c r="I37" cm="1">
        <f t="array" ref="I37">[1]!CCRO3.NEG</f>
        <v>22200</v>
      </c>
      <c r="J37" cm="1">
        <f t="array" ref="J37">[1]!CCRO3.QTT</f>
        <v>11316600</v>
      </c>
      <c r="K37" cm="1">
        <f t="array" ref="K37">[1]!CCRO3.VOL</f>
        <v>140067751</v>
      </c>
    </row>
    <row r="38" spans="1:11" x14ac:dyDescent="0.25">
      <c r="A38" t="s">
        <v>83</v>
      </c>
      <c r="B38" t="str" cm="1">
        <f t="array" ref="B38">[1]!CEAB3.DAT</f>
        <v>26/01/2021</v>
      </c>
      <c r="C38" cm="1">
        <f t="array" ref="C38">[1]!CEAB3.ULT</f>
        <v>12.33</v>
      </c>
      <c r="D38" cm="1">
        <f t="array" ref="D38">[1]!CEAB3.ABE</f>
        <v>12.04</v>
      </c>
      <c r="E38" cm="1">
        <f t="array" ref="E38">[1]!CEAB3.MAX</f>
        <v>12.77</v>
      </c>
      <c r="F38" cm="1">
        <f t="array" ref="F38">[1]!CEAB3.MIN</f>
        <v>11.93</v>
      </c>
      <c r="G38" cm="1">
        <f t="array" ref="G38">[1]!CEAB3.VAR</f>
        <v>2.6644462947543737</v>
      </c>
      <c r="H38" t="s">
        <v>84</v>
      </c>
      <c r="I38" cm="1">
        <f t="array" ref="I38">[1]!CEAB3.NEG</f>
        <v>9325</v>
      </c>
      <c r="J38" cm="1">
        <f t="array" ref="J38">[1]!CEAB3.QTT</f>
        <v>3718300</v>
      </c>
      <c r="K38" cm="1">
        <f t="array" ref="K38">[1]!CEAB3.VOL</f>
        <v>46099160</v>
      </c>
    </row>
    <row r="39" spans="1:11" x14ac:dyDescent="0.25">
      <c r="A39" t="s">
        <v>85</v>
      </c>
      <c r="B39" t="str" cm="1">
        <f t="array" ref="B39">[1]!CESP6.DAT</f>
        <v>26/01/2021</v>
      </c>
      <c r="C39" cm="1">
        <f t="array" ref="C39">[1]!CESP6.ULT</f>
        <v>29.42</v>
      </c>
      <c r="D39" cm="1">
        <f t="array" ref="D39">[1]!CESP6.ABE</f>
        <v>29.73</v>
      </c>
      <c r="E39" cm="1">
        <f t="array" ref="E39">[1]!CESP6.MAX</f>
        <v>29.98</v>
      </c>
      <c r="F39" cm="1">
        <f t="array" ref="F39">[1]!CESP6.MIN</f>
        <v>29.42</v>
      </c>
      <c r="G39" cm="1">
        <f t="array" ref="G39">[1]!CESP6.VAR</f>
        <v>-1.3082858101308186</v>
      </c>
      <c r="H39" t="s">
        <v>86</v>
      </c>
      <c r="I39" cm="1">
        <f t="array" ref="I39">[1]!CESP6.NEG</f>
        <v>5454</v>
      </c>
      <c r="J39" cm="1">
        <f t="array" ref="J39">[1]!CESP6.QTT</f>
        <v>1134400</v>
      </c>
      <c r="K39" cm="1">
        <f t="array" ref="K39">[1]!CESP6.VOL</f>
        <v>33713935</v>
      </c>
    </row>
    <row r="40" spans="1:11" x14ac:dyDescent="0.25">
      <c r="A40" t="s">
        <v>87</v>
      </c>
      <c r="B40" t="str" cm="1">
        <f t="array" ref="B40">[1]!CIEL3.DAT</f>
        <v>26/01/2021</v>
      </c>
      <c r="C40" cm="1">
        <f t="array" ref="C40">[1]!CIEL3.ULT</f>
        <v>3.67</v>
      </c>
      <c r="D40" cm="1">
        <f t="array" ref="D40">[1]!CIEL3.ABE</f>
        <v>3.72</v>
      </c>
      <c r="E40" cm="1">
        <f t="array" ref="E40">[1]!CIEL3.MAX</f>
        <v>3.87</v>
      </c>
      <c r="F40" cm="1">
        <f t="array" ref="F40">[1]!CIEL3.MIN</f>
        <v>3.62</v>
      </c>
      <c r="G40" cm="1">
        <f t="array" ref="G40">[1]!CIEL3.VAR</f>
        <v>1.6620498614958463</v>
      </c>
      <c r="H40" t="s">
        <v>88</v>
      </c>
      <c r="I40" cm="1">
        <f t="array" ref="I40">[1]!CIEL3.NEG</f>
        <v>38582</v>
      </c>
      <c r="J40" cm="1">
        <f t="array" ref="J40">[1]!CIEL3.QTT</f>
        <v>48332800</v>
      </c>
      <c r="K40" cm="1">
        <f t="array" ref="K40">[1]!CIEL3.VOL</f>
        <v>180607712</v>
      </c>
    </row>
    <row r="41" spans="1:11" x14ac:dyDescent="0.25">
      <c r="A41" t="s">
        <v>89</v>
      </c>
      <c r="B41" t="str" cm="1">
        <f t="array" ref="B41">[1]!CMIG4.DAT</f>
        <v>26/01/2021</v>
      </c>
      <c r="C41" cm="1">
        <f t="array" ref="C41">[1]!CMIG4.ULT</f>
        <v>13.48</v>
      </c>
      <c r="D41" cm="1">
        <f t="array" ref="D41">[1]!CMIG4.ABE</f>
        <v>13.72</v>
      </c>
      <c r="E41" cm="1">
        <f t="array" ref="E41">[1]!CMIG4.MAX</f>
        <v>13.98</v>
      </c>
      <c r="F41" cm="1">
        <f t="array" ref="F41">[1]!CMIG4.MIN</f>
        <v>13.38</v>
      </c>
      <c r="G41" cm="1">
        <f t="array" ref="G41">[1]!CMIG4.VAR</f>
        <v>-2.3188405797101468</v>
      </c>
      <c r="H41" t="s">
        <v>90</v>
      </c>
      <c r="I41" cm="1">
        <f t="array" ref="I41">[1]!CMIG4.NEG</f>
        <v>21319</v>
      </c>
      <c r="J41" cm="1">
        <f t="array" ref="J41">[1]!CMIG4.QTT</f>
        <v>11451800</v>
      </c>
      <c r="K41" cm="1">
        <f t="array" ref="K41">[1]!CMIG4.VOL</f>
        <v>156449296</v>
      </c>
    </row>
    <row r="42" spans="1:11" x14ac:dyDescent="0.25">
      <c r="A42" t="s">
        <v>91</v>
      </c>
      <c r="B42" t="str" cm="1">
        <f t="array" ref="B42">[1]!CNTO3.DAT</f>
        <v>26/01/2021</v>
      </c>
      <c r="C42" cm="1">
        <f t="array" ref="C42">[1]!CNTO3.ULT</f>
        <v>25.08</v>
      </c>
      <c r="D42" cm="1">
        <f t="array" ref="D42">[1]!CNTO3.ABE</f>
        <v>24.62</v>
      </c>
      <c r="E42" cm="1">
        <f t="array" ref="E42">[1]!CNTO3.MAX</f>
        <v>25.5</v>
      </c>
      <c r="F42" cm="1">
        <f t="array" ref="F42">[1]!CNTO3.MIN</f>
        <v>24.37</v>
      </c>
      <c r="G42" cm="1">
        <f t="array" ref="G42">[1]!CNTO3.VAR</f>
        <v>2.1588594704684221</v>
      </c>
      <c r="H42" t="s">
        <v>92</v>
      </c>
      <c r="I42" cm="1">
        <f t="array" ref="I42">[1]!CNTO3.NEG</f>
        <v>7338</v>
      </c>
      <c r="J42" cm="1">
        <f t="array" ref="J42">[1]!CNTO3.QTT</f>
        <v>1600800</v>
      </c>
      <c r="K42" cm="1">
        <f t="array" ref="K42">[1]!CNTO3.VOL</f>
        <v>40034970</v>
      </c>
    </row>
    <row r="43" spans="1:11" x14ac:dyDescent="0.25">
      <c r="A43" t="s">
        <v>93</v>
      </c>
      <c r="B43" t="str" cm="1">
        <f t="array" ref="B43">[1]!COGN3.DAT</f>
        <v>26/01/2021</v>
      </c>
      <c r="C43" cm="1">
        <f t="array" ref="C43">[1]!COGN3.ULT</f>
        <v>4.33</v>
      </c>
      <c r="D43" cm="1">
        <f t="array" ref="D43">[1]!COGN3.ABE</f>
        <v>4.42</v>
      </c>
      <c r="E43" cm="1">
        <f t="array" ref="E43">[1]!COGN3.MAX</f>
        <v>4.5199999999999996</v>
      </c>
      <c r="F43" cm="1">
        <f t="array" ref="F43">[1]!COGN3.MIN</f>
        <v>4.3099999999999996</v>
      </c>
      <c r="G43" cm="1">
        <f t="array" ref="G43">[1]!COGN3.VAR</f>
        <v>-1.8140589569161014</v>
      </c>
      <c r="H43" t="s">
        <v>94</v>
      </c>
      <c r="I43" cm="1">
        <f t="array" ref="I43">[1]!COGN3.NEG</f>
        <v>24261</v>
      </c>
      <c r="J43" cm="1">
        <f t="array" ref="J43">[1]!COGN3.QTT</f>
        <v>38408400</v>
      </c>
      <c r="K43" cm="1">
        <f t="array" ref="K43">[1]!COGN3.VOL</f>
        <v>169319722</v>
      </c>
    </row>
    <row r="44" spans="1:11" x14ac:dyDescent="0.25">
      <c r="A44" t="s">
        <v>95</v>
      </c>
      <c r="B44" t="str" cm="1">
        <f t="array" ref="B44">[1]!CPFE3.DAT</f>
        <v>26/01/2021</v>
      </c>
      <c r="C44" cm="1">
        <f t="array" ref="C44">[1]!CPFE3.ULT</f>
        <v>30.37</v>
      </c>
      <c r="D44" cm="1">
        <f t="array" ref="D44">[1]!CPFE3.ABE</f>
        <v>30.46</v>
      </c>
      <c r="E44" cm="1">
        <f t="array" ref="E44">[1]!CPFE3.MAX</f>
        <v>30.88</v>
      </c>
      <c r="F44" cm="1">
        <f t="array" ref="F44">[1]!CPFE3.MIN</f>
        <v>30.22</v>
      </c>
      <c r="G44" cm="1">
        <f t="array" ref="G44">[1]!CPFE3.VAR</f>
        <v>-0.36089238845144167</v>
      </c>
      <c r="H44" t="s">
        <v>96</v>
      </c>
      <c r="I44" cm="1">
        <f t="array" ref="I44">[1]!CPFE3.NEG</f>
        <v>7875</v>
      </c>
      <c r="J44" cm="1">
        <f t="array" ref="J44">[1]!CPFE3.QTT</f>
        <v>1519600</v>
      </c>
      <c r="K44" cm="1">
        <f t="array" ref="K44">[1]!CPFE3.VOL</f>
        <v>46343136</v>
      </c>
    </row>
    <row r="45" spans="1:11" x14ac:dyDescent="0.25">
      <c r="A45" t="s">
        <v>97</v>
      </c>
      <c r="B45" t="str" cm="1">
        <f t="array" ref="B45">[1]!CPLE6.DAT</f>
        <v>26/01/2021</v>
      </c>
      <c r="C45" cm="1">
        <f t="array" ref="C45">[1]!CPLE6.ULT</f>
        <v>63.66</v>
      </c>
      <c r="D45" cm="1">
        <f t="array" ref="D45">[1]!CPLE6.ABE</f>
        <v>65.2</v>
      </c>
      <c r="E45" cm="1">
        <f t="array" ref="E45">[1]!CPLE6.MAX</f>
        <v>66.11</v>
      </c>
      <c r="F45" cm="1">
        <f t="array" ref="F45">[1]!CPLE6.MIN</f>
        <v>63.66</v>
      </c>
      <c r="G45" cm="1">
        <f t="array" ref="G45">[1]!CPLE6.VAR</f>
        <v>-2.5264124942581621</v>
      </c>
      <c r="H45" t="s">
        <v>98</v>
      </c>
      <c r="I45" cm="1">
        <f t="array" ref="I45">[1]!CPLE6.NEG</f>
        <v>5741</v>
      </c>
      <c r="J45" cm="1">
        <f t="array" ref="J45">[1]!CPLE6.QTT</f>
        <v>1013000</v>
      </c>
      <c r="K45" cm="1">
        <f t="array" ref="K45">[1]!CPLE6.VOL</f>
        <v>65522054</v>
      </c>
    </row>
    <row r="46" spans="1:11" x14ac:dyDescent="0.25">
      <c r="A46" t="s">
        <v>99</v>
      </c>
      <c r="B46" t="str" cm="1">
        <f t="array" ref="B46">[1]!CSAN3.DAT</f>
        <v>26/01/2021</v>
      </c>
      <c r="C46" cm="1">
        <f t="array" ref="C46">[1]!CSAN3.ULT</f>
        <v>75.75</v>
      </c>
      <c r="D46" cm="1">
        <f t="array" ref="D46">[1]!CSAN3.ABE</f>
        <v>76.95</v>
      </c>
      <c r="E46" cm="1">
        <f t="array" ref="E46">[1]!CSAN3.MAX</f>
        <v>77.53</v>
      </c>
      <c r="F46" cm="1">
        <f t="array" ref="F46">[1]!CSAN3.MIN</f>
        <v>75.400000000000006</v>
      </c>
      <c r="G46" cm="1">
        <f t="array" ref="G46">[1]!CSAN3.VAR</f>
        <v>-1.6233766233766234</v>
      </c>
      <c r="H46" t="s">
        <v>100</v>
      </c>
      <c r="I46" cm="1">
        <f t="array" ref="I46">[1]!CSAN3.NEG</f>
        <v>13173</v>
      </c>
      <c r="J46" cm="1">
        <f t="array" ref="J46">[1]!CSAN3.QTT</f>
        <v>2680400</v>
      </c>
      <c r="K46" cm="1">
        <f t="array" ref="K46">[1]!CSAN3.VOL</f>
        <v>204428003</v>
      </c>
    </row>
    <row r="47" spans="1:11" x14ac:dyDescent="0.25">
      <c r="A47" t="s">
        <v>101</v>
      </c>
      <c r="B47" t="str" cm="1">
        <f t="array" ref="B47">[1]!CSMG3.DAT</f>
        <v>26/01/2021</v>
      </c>
      <c r="C47" cm="1">
        <f t="array" ref="C47">[1]!CSMG3.ULT</f>
        <v>15.28</v>
      </c>
      <c r="D47" cm="1">
        <f t="array" ref="D47">[1]!CSMG3.ABE</f>
        <v>15.43</v>
      </c>
      <c r="E47" cm="1">
        <f t="array" ref="E47">[1]!CSMG3.MAX</f>
        <v>15.58</v>
      </c>
      <c r="F47" cm="1">
        <f t="array" ref="F47">[1]!CSMG3.MIN</f>
        <v>15.18</v>
      </c>
      <c r="G47" cm="1">
        <f t="array" ref="G47">[1]!CSMG3.VAR</f>
        <v>-1.2919896640826942</v>
      </c>
      <c r="H47" t="s">
        <v>102</v>
      </c>
      <c r="I47" cm="1">
        <f t="array" ref="I47">[1]!CSMG3.NEG</f>
        <v>5947</v>
      </c>
      <c r="J47" cm="1">
        <f t="array" ref="J47">[1]!CSMG3.QTT</f>
        <v>1546300</v>
      </c>
      <c r="K47" cm="1">
        <f t="array" ref="K47">[1]!CSMG3.VOL</f>
        <v>23725617</v>
      </c>
    </row>
    <row r="48" spans="1:11" x14ac:dyDescent="0.25">
      <c r="A48" t="s">
        <v>103</v>
      </c>
      <c r="B48" t="str" cm="1">
        <f t="array" ref="B48">[1]!CSNA3.DAT</f>
        <v>26/01/2021</v>
      </c>
      <c r="C48" cm="1">
        <f t="array" ref="C48">[1]!CSNA3.ULT</f>
        <v>33</v>
      </c>
      <c r="D48" cm="1">
        <f t="array" ref="D48">[1]!CSNA3.ABE</f>
        <v>33.83</v>
      </c>
      <c r="E48" cm="1">
        <f t="array" ref="E48">[1]!CSNA3.MAX</f>
        <v>34.86</v>
      </c>
      <c r="F48" cm="1">
        <f t="array" ref="F48">[1]!CSNA3.MIN</f>
        <v>32.729999999999997</v>
      </c>
      <c r="G48" cm="1">
        <f t="array" ref="G48">[1]!CSNA3.VAR</f>
        <v>-2.8840494408475483</v>
      </c>
      <c r="H48" t="s">
        <v>104</v>
      </c>
      <c r="I48" cm="1">
        <f t="array" ref="I48">[1]!CSNA3.NEG</f>
        <v>25103</v>
      </c>
      <c r="J48" cm="1">
        <f t="array" ref="J48">[1]!CSNA3.QTT</f>
        <v>10446900</v>
      </c>
      <c r="K48" cm="1">
        <f t="array" ref="K48">[1]!CSNA3.VOL</f>
        <v>351942918</v>
      </c>
    </row>
    <row r="49" spans="1:11" x14ac:dyDescent="0.25">
      <c r="A49" t="s">
        <v>105</v>
      </c>
      <c r="B49" t="str" cm="1">
        <f t="array" ref="B49">[1]!CURY3.DAT</f>
        <v>26/01/2021</v>
      </c>
      <c r="C49" cm="1">
        <f t="array" ref="C49">[1]!CURY3.ULT</f>
        <v>11.05</v>
      </c>
      <c r="D49" cm="1">
        <f t="array" ref="D49">[1]!CURY3.ABE</f>
        <v>11.04</v>
      </c>
      <c r="E49" cm="1">
        <f t="array" ref="E49">[1]!CURY3.MAX</f>
        <v>11.2</v>
      </c>
      <c r="F49" cm="1">
        <f t="array" ref="F49">[1]!CURY3.MIN</f>
        <v>10.78</v>
      </c>
      <c r="G49" cm="1">
        <f t="array" ref="G49">[1]!CURY3.VAR</f>
        <v>9.0579710144941705E-2</v>
      </c>
      <c r="H49" t="s">
        <v>106</v>
      </c>
      <c r="I49" cm="1">
        <f t="array" ref="I49">[1]!CURY3.NEG</f>
        <v>1869</v>
      </c>
      <c r="J49" cm="1">
        <f t="array" ref="J49">[1]!CURY3.QTT</f>
        <v>472500</v>
      </c>
      <c r="K49" cm="1">
        <f t="array" ref="K49">[1]!CURY3.VOL</f>
        <v>5202091</v>
      </c>
    </row>
    <row r="50" spans="1:11" x14ac:dyDescent="0.25">
      <c r="A50" t="s">
        <v>107</v>
      </c>
      <c r="B50" t="str" cm="1">
        <f t="array" ref="B50">[1]!CVCB3.DAT</f>
        <v>26/01/2021</v>
      </c>
      <c r="C50" cm="1">
        <f t="array" ref="C50">[1]!CVCB3.ULT</f>
        <v>17.440000000000001</v>
      </c>
      <c r="D50" cm="1">
        <f t="array" ref="D50">[1]!CVCB3.ABE</f>
        <v>18.3</v>
      </c>
      <c r="E50" cm="1">
        <f t="array" ref="E50">[1]!CVCB3.MAX</f>
        <v>18.46</v>
      </c>
      <c r="F50" cm="1">
        <f t="array" ref="F50">[1]!CVCB3.MIN</f>
        <v>17.32</v>
      </c>
      <c r="G50" cm="1">
        <f t="array" ref="G50">[1]!CVCB3.VAR</f>
        <v>-4.6994535519125646</v>
      </c>
      <c r="H50" t="s">
        <v>108</v>
      </c>
      <c r="I50" cm="1">
        <f t="array" ref="I50">[1]!CVCB3.NEG</f>
        <v>18141</v>
      </c>
      <c r="J50" cm="1">
        <f t="array" ref="J50">[1]!CVCB3.QTT</f>
        <v>7069300</v>
      </c>
      <c r="K50" cm="1">
        <f t="array" ref="K50">[1]!CVCB3.VOL</f>
        <v>126612908</v>
      </c>
    </row>
    <row r="51" spans="1:11" x14ac:dyDescent="0.25">
      <c r="A51" t="s">
        <v>109</v>
      </c>
      <c r="B51" t="str" cm="1">
        <f t="array" ref="B51">[1]!CYRE3.DAT</f>
        <v>26/01/2021</v>
      </c>
      <c r="C51" cm="1">
        <f t="array" ref="C51">[1]!CYRE3.ULT</f>
        <v>25.54</v>
      </c>
      <c r="D51" cm="1">
        <f t="array" ref="D51">[1]!CYRE3.ABE</f>
        <v>26.01</v>
      </c>
      <c r="E51" cm="1">
        <f t="array" ref="E51">[1]!CYRE3.MAX</f>
        <v>26.62</v>
      </c>
      <c r="F51" cm="1">
        <f t="array" ref="F51">[1]!CYRE3.MIN</f>
        <v>25.45</v>
      </c>
      <c r="G51" cm="1">
        <f t="array" ref="G51">[1]!CYRE3.VAR</f>
        <v>-1.7692307692307725</v>
      </c>
      <c r="H51" t="s">
        <v>110</v>
      </c>
      <c r="I51" cm="1">
        <f t="array" ref="I51">[1]!CYRE3.NEG</f>
        <v>18823</v>
      </c>
      <c r="J51" cm="1">
        <f t="array" ref="J51">[1]!CYRE3.QTT</f>
        <v>5629700</v>
      </c>
      <c r="K51" cm="1">
        <f t="array" ref="K51">[1]!CYRE3.VOL</f>
        <v>146388016</v>
      </c>
    </row>
    <row r="52" spans="1:11" x14ac:dyDescent="0.25">
      <c r="A52" t="s">
        <v>111</v>
      </c>
      <c r="B52" t="str" cm="1">
        <f t="array" ref="B52">[1]!DMVF3.DAT</f>
        <v>26/01/2021</v>
      </c>
      <c r="C52" cm="1">
        <f t="array" ref="C52">[1]!DMVF3.ULT</f>
        <v>11.7</v>
      </c>
      <c r="D52" cm="1">
        <f t="array" ref="D52">[1]!DMVF3.ABE</f>
        <v>11.75</v>
      </c>
      <c r="E52" cm="1">
        <f t="array" ref="E52">[1]!DMVF3.MAX</f>
        <v>12.21</v>
      </c>
      <c r="F52" cm="1">
        <f t="array" ref="F52">[1]!DMVF3.MIN</f>
        <v>11.7</v>
      </c>
      <c r="G52" cm="1">
        <f t="array" ref="G52">[1]!DMVF3.VAR</f>
        <v>-8.5397096498732394E-2</v>
      </c>
      <c r="H52" t="s">
        <v>112</v>
      </c>
      <c r="I52" cm="1">
        <f t="array" ref="I52">[1]!DMVF3.NEG</f>
        <v>399</v>
      </c>
      <c r="J52" cm="1">
        <f t="array" ref="J52">[1]!DMVF3.QTT</f>
        <v>105300</v>
      </c>
      <c r="K52" cm="1">
        <f t="array" ref="K52">[1]!DMVF3.VOL</f>
        <v>1251924</v>
      </c>
    </row>
    <row r="53" spans="1:11" x14ac:dyDescent="0.25">
      <c r="A53" t="s">
        <v>113</v>
      </c>
      <c r="B53" t="str" cm="1">
        <f t="array" ref="B53">[1]!DTEX3.DAT</f>
        <v>26/01/2021</v>
      </c>
      <c r="C53" cm="1">
        <f t="array" ref="C53">[1]!DTEX3.ULT</f>
        <v>19.850000000000001</v>
      </c>
      <c r="D53" cm="1">
        <f t="array" ref="D53">[1]!DTEX3.ABE</f>
        <v>19.46</v>
      </c>
      <c r="E53" cm="1">
        <f t="array" ref="E53">[1]!DTEX3.MAX</f>
        <v>19.940000000000001</v>
      </c>
      <c r="F53" cm="1">
        <f t="array" ref="F53">[1]!DTEX3.MIN</f>
        <v>19.22</v>
      </c>
      <c r="G53" cm="1">
        <f t="array" ref="G53">[1]!DTEX3.VAR</f>
        <v>2.2668727460072193</v>
      </c>
      <c r="H53" t="s">
        <v>114</v>
      </c>
      <c r="I53" cm="1">
        <f t="array" ref="I53">[1]!DTEX3.NEG</f>
        <v>11089</v>
      </c>
      <c r="J53" cm="1">
        <f t="array" ref="J53">[1]!DTEX3.QTT</f>
        <v>2535700</v>
      </c>
      <c r="K53" cm="1">
        <f t="array" ref="K53">[1]!DTEX3.VOL</f>
        <v>49900507</v>
      </c>
    </row>
    <row r="54" spans="1:11" x14ac:dyDescent="0.25">
      <c r="A54" t="s">
        <v>115</v>
      </c>
      <c r="B54" t="str" cm="1">
        <f t="array" ref="B54">[1]!ECOR3.DAT</f>
        <v>26/01/2021</v>
      </c>
      <c r="C54" cm="1">
        <f t="array" ref="C54">[1]!ECOR3.ULT</f>
        <v>12.16</v>
      </c>
      <c r="D54" cm="1">
        <f t="array" ref="D54">[1]!ECOR3.ABE</f>
        <v>12.6</v>
      </c>
      <c r="E54" cm="1">
        <f t="array" ref="E54">[1]!ECOR3.MAX</f>
        <v>12.67</v>
      </c>
      <c r="F54" cm="1">
        <f t="array" ref="F54">[1]!ECOR3.MIN</f>
        <v>12.11</v>
      </c>
      <c r="G54" cm="1">
        <f t="array" ref="G54">[1]!ECOR3.VAR</f>
        <v>-2.8753993610223598</v>
      </c>
      <c r="H54" t="s">
        <v>116</v>
      </c>
      <c r="I54" cm="1">
        <f t="array" ref="I54">[1]!ECOR3.NEG</f>
        <v>9720</v>
      </c>
      <c r="J54" cm="1">
        <f t="array" ref="J54">[1]!ECOR3.QTT</f>
        <v>2772500</v>
      </c>
      <c r="K54" cm="1">
        <f t="array" ref="K54">[1]!ECOR3.VOL</f>
        <v>34261301</v>
      </c>
    </row>
    <row r="55" spans="1:11" x14ac:dyDescent="0.25">
      <c r="A55" t="s">
        <v>117</v>
      </c>
      <c r="B55" t="str" cm="1">
        <f t="array" ref="B55">[1]!EGIE3.DAT</f>
        <v>26/01/2021</v>
      </c>
      <c r="C55" cm="1">
        <f t="array" ref="C55">[1]!EGIE3.ULT</f>
        <v>42.73</v>
      </c>
      <c r="D55" cm="1">
        <f t="array" ref="D55">[1]!EGIE3.ABE</f>
        <v>43.26</v>
      </c>
      <c r="E55" cm="1">
        <f t="array" ref="E55">[1]!EGIE3.MAX</f>
        <v>43.67</v>
      </c>
      <c r="F55" cm="1">
        <f t="array" ref="F55">[1]!EGIE3.MIN</f>
        <v>42.6</v>
      </c>
      <c r="G55" cm="1">
        <f t="array" ref="G55">[1]!EGIE3.VAR</f>
        <v>-1.3847219016847483</v>
      </c>
      <c r="H55" t="s">
        <v>118</v>
      </c>
      <c r="I55" cm="1">
        <f t="array" ref="I55">[1]!EGIE3.NEG</f>
        <v>7350</v>
      </c>
      <c r="J55" cm="1">
        <f t="array" ref="J55">[1]!EGIE3.QTT</f>
        <v>1303200</v>
      </c>
      <c r="K55" cm="1">
        <f t="array" ref="K55">[1]!EGIE3.VOL</f>
        <v>56083116</v>
      </c>
    </row>
    <row r="56" spans="1:11" x14ac:dyDescent="0.25">
      <c r="A56" t="s">
        <v>119</v>
      </c>
      <c r="B56" t="str" cm="1">
        <f t="array" ref="B56">[1]!ELET3.DAT</f>
        <v>26/01/2021</v>
      </c>
      <c r="C56" cm="1">
        <f t="array" ref="C56">[1]!ELET3.ULT</f>
        <v>27.31</v>
      </c>
      <c r="D56" cm="1">
        <f t="array" ref="D56">[1]!ELET3.ABE</f>
        <v>27.35</v>
      </c>
      <c r="E56" cm="1">
        <f t="array" ref="E56">[1]!ELET3.MAX</f>
        <v>28.36</v>
      </c>
      <c r="F56" cm="1">
        <f t="array" ref="F56">[1]!ELET3.MIN</f>
        <v>26.52</v>
      </c>
      <c r="G56" cm="1">
        <f t="array" ref="G56">[1]!ELET3.VAR</f>
        <v>-9.6891534391534382</v>
      </c>
      <c r="H56" t="s">
        <v>120</v>
      </c>
      <c r="I56" cm="1">
        <f t="array" ref="I56">[1]!ELET3.NEG</f>
        <v>140540</v>
      </c>
      <c r="J56" cm="1">
        <f t="array" ref="J56">[1]!ELET3.QTT</f>
        <v>47532200</v>
      </c>
      <c r="K56" cm="1">
        <f t="array" ref="K56">[1]!ELET3.VOL</f>
        <v>1310362508</v>
      </c>
    </row>
    <row r="57" spans="1:11" x14ac:dyDescent="0.25">
      <c r="A57" t="s">
        <v>121</v>
      </c>
      <c r="B57" t="str" cm="1">
        <f t="array" ref="B57">[1]!EMBR3.DAT</f>
        <v>26/01/2021</v>
      </c>
      <c r="C57" cm="1">
        <f t="array" ref="C57">[1]!EMBR3.ULT</f>
        <v>8.65</v>
      </c>
      <c r="D57" cm="1">
        <f t="array" ref="D57">[1]!EMBR3.ABE</f>
        <v>8.76</v>
      </c>
      <c r="E57" cm="1">
        <f t="array" ref="E57">[1]!EMBR3.MAX</f>
        <v>8.9600000000000009</v>
      </c>
      <c r="F57" cm="1">
        <f t="array" ref="F57">[1]!EMBR3.MIN</f>
        <v>8.6</v>
      </c>
      <c r="G57" cm="1">
        <f t="array" ref="G57">[1]!EMBR3.VAR</f>
        <v>-0.11547344110854257</v>
      </c>
      <c r="H57" t="s">
        <v>122</v>
      </c>
      <c r="I57" cm="1">
        <f t="array" ref="I57">[1]!EMBR3.NEG</f>
        <v>19791</v>
      </c>
      <c r="J57" cm="1">
        <f t="array" ref="J57">[1]!EMBR3.QTT</f>
        <v>12184600</v>
      </c>
      <c r="K57" cm="1">
        <f t="array" ref="K57">[1]!EMBR3.VOL</f>
        <v>106772656</v>
      </c>
    </row>
    <row r="58" spans="1:11" x14ac:dyDescent="0.25">
      <c r="A58" t="s">
        <v>123</v>
      </c>
      <c r="B58" t="str" cm="1">
        <f t="array" ref="B58">[1]!ENAT3.DAT</f>
        <v>26/01/2021</v>
      </c>
      <c r="C58" cm="1">
        <f t="array" ref="C58">[1]!ENAT3.ULT</f>
        <v>11.59</v>
      </c>
      <c r="D58" cm="1">
        <f t="array" ref="D58">[1]!ENAT3.ABE</f>
        <v>11.67</v>
      </c>
      <c r="E58" cm="1">
        <f t="array" ref="E58">[1]!ENAT3.MAX</f>
        <v>11.94</v>
      </c>
      <c r="F58" cm="1">
        <f t="array" ref="F58">[1]!ENAT3.MIN</f>
        <v>11.52</v>
      </c>
      <c r="G58" cm="1">
        <f t="array" ref="G58">[1]!ENAT3.VAR</f>
        <v>-0.68551842330762702</v>
      </c>
      <c r="H58" t="s">
        <v>124</v>
      </c>
      <c r="I58" cm="1">
        <f t="array" ref="I58">[1]!ENAT3.NEG</f>
        <v>4952</v>
      </c>
      <c r="J58" cm="1">
        <f t="array" ref="J58">[1]!ENAT3.QTT</f>
        <v>1413700</v>
      </c>
      <c r="K58" cm="1">
        <f t="array" ref="K58">[1]!ENAT3.VOL</f>
        <v>16587351</v>
      </c>
    </row>
    <row r="59" spans="1:11" x14ac:dyDescent="0.25">
      <c r="A59" t="s">
        <v>125</v>
      </c>
      <c r="B59" t="str" cm="1">
        <f t="array" ref="B59">[1]!ENBR3.DAT</f>
        <v>26/01/2021</v>
      </c>
      <c r="C59" cm="1">
        <f t="array" ref="C59">[1]!ENBR3.ULT</f>
        <v>19.190000000000001</v>
      </c>
      <c r="D59" cm="1">
        <f t="array" ref="D59">[1]!ENBR3.ABE</f>
        <v>19.39</v>
      </c>
      <c r="E59" cm="1">
        <f t="array" ref="E59">[1]!ENBR3.MAX</f>
        <v>19.61</v>
      </c>
      <c r="F59" cm="1">
        <f t="array" ref="F59">[1]!ENBR3.MIN</f>
        <v>19.079999999999998</v>
      </c>
      <c r="G59" cm="1">
        <f t="array" ref="G59">[1]!ENBR3.VAR</f>
        <v>-1.3874614594039032</v>
      </c>
      <c r="H59" t="s">
        <v>126</v>
      </c>
      <c r="I59" cm="1">
        <f t="array" ref="I59">[1]!ENBR3.NEG</f>
        <v>16361</v>
      </c>
      <c r="J59" cm="1">
        <f t="array" ref="J59">[1]!ENBR3.QTT</f>
        <v>3442800</v>
      </c>
      <c r="K59" cm="1">
        <f t="array" ref="K59">[1]!ENBR3.VOL</f>
        <v>66736875</v>
      </c>
    </row>
    <row r="60" spans="1:11" x14ac:dyDescent="0.25">
      <c r="A60" t="s">
        <v>127</v>
      </c>
      <c r="B60" t="str" cm="1">
        <f t="array" ref="B60">[1]!ENEV3.DAT</f>
        <v>26/01/2021</v>
      </c>
      <c r="C60" cm="1">
        <f t="array" ref="C60">[1]!ENEV3.ULT</f>
        <v>63.9</v>
      </c>
      <c r="D60" cm="1">
        <f t="array" ref="D60">[1]!ENEV3.ABE</f>
        <v>64.040000000000006</v>
      </c>
      <c r="E60" cm="1">
        <f t="array" ref="E60">[1]!ENEV3.MAX</f>
        <v>65.900000000000006</v>
      </c>
      <c r="F60" cm="1">
        <f t="array" ref="F60">[1]!ENEV3.MIN</f>
        <v>63.68</v>
      </c>
      <c r="G60" cm="1">
        <f t="array" ref="G60">[1]!ENEV3.VAR</f>
        <v>-0.35864649929829551</v>
      </c>
      <c r="H60" t="s">
        <v>128</v>
      </c>
      <c r="I60" cm="1">
        <f t="array" ref="I60">[1]!ENEV3.NEG</f>
        <v>7984</v>
      </c>
      <c r="J60" cm="1">
        <f t="array" ref="J60">[1]!ENEV3.QTT</f>
        <v>1218700</v>
      </c>
      <c r="K60" cm="1">
        <f t="array" ref="K60">[1]!ENEV3.VOL</f>
        <v>78835496</v>
      </c>
    </row>
    <row r="61" spans="1:11" x14ac:dyDescent="0.25">
      <c r="A61" t="s">
        <v>129</v>
      </c>
      <c r="B61" t="str" cm="1">
        <f t="array" ref="B61">[1]!ENGI11.DAT</f>
        <v>26/01/2021</v>
      </c>
      <c r="C61" cm="1">
        <f t="array" ref="C61">[1]!ENGI11.ULT</f>
        <v>47.67</v>
      </c>
      <c r="D61" cm="1">
        <f t="array" ref="D61">[1]!ENGI11.ABE</f>
        <v>47.64</v>
      </c>
      <c r="E61" cm="1">
        <f t="array" ref="E61">[1]!ENGI11.MAX</f>
        <v>49.49</v>
      </c>
      <c r="F61" cm="1">
        <f t="array" ref="F61">[1]!ENGI11.MIN</f>
        <v>47.38</v>
      </c>
      <c r="G61" cm="1">
        <f t="array" ref="G61">[1]!ENGI11.VAR</f>
        <v>2.0981955518265039E-2</v>
      </c>
      <c r="H61" t="s">
        <v>130</v>
      </c>
      <c r="I61" cm="1">
        <f t="array" ref="I61">[1]!ENGI11.NEG</f>
        <v>8004</v>
      </c>
      <c r="J61" cm="1">
        <f t="array" ref="J61">[1]!ENGI11.QTT</f>
        <v>1788200</v>
      </c>
      <c r="K61" cm="1">
        <f t="array" ref="K61">[1]!ENGI11.VOL</f>
        <v>86683876</v>
      </c>
    </row>
    <row r="62" spans="1:11" x14ac:dyDescent="0.25">
      <c r="A62" t="s">
        <v>131</v>
      </c>
      <c r="B62" t="str" cm="1">
        <f t="array" ref="B62">[1]!ENJU3.DAT</f>
        <v>26/01/2021</v>
      </c>
      <c r="C62" cm="1">
        <f t="array" ref="C62">[1]!ENJU3.ULT</f>
        <v>16.04</v>
      </c>
      <c r="D62" cm="1">
        <f t="array" ref="D62">[1]!ENJU3.ABE</f>
        <v>16.04</v>
      </c>
      <c r="E62" cm="1">
        <f t="array" ref="E62">[1]!ENJU3.MAX</f>
        <v>16.399999999999999</v>
      </c>
      <c r="F62" cm="1">
        <f t="array" ref="F62">[1]!ENJU3.MIN</f>
        <v>15.67</v>
      </c>
      <c r="G62" cm="1">
        <f t="array" ref="G62">[1]!ENJU3.VAR</f>
        <v>-0.12453300124532737</v>
      </c>
      <c r="H62" t="s">
        <v>132</v>
      </c>
      <c r="I62" cm="1">
        <f t="array" ref="I62">[1]!ENJU3.NEG</f>
        <v>4365</v>
      </c>
      <c r="J62" cm="1">
        <f t="array" ref="J62">[1]!ENJU3.QTT</f>
        <v>1115800</v>
      </c>
      <c r="K62" cm="1">
        <f t="array" ref="K62">[1]!ENJU3.VOL</f>
        <v>17879039</v>
      </c>
    </row>
    <row r="63" spans="1:11" x14ac:dyDescent="0.25">
      <c r="A63" t="s">
        <v>133</v>
      </c>
      <c r="B63" t="str" cm="1">
        <f t="array" ref="B63">[1]!EQTL3.DAT</f>
        <v>26/01/2021</v>
      </c>
      <c r="C63" cm="1">
        <f t="array" ref="C63">[1]!EQTL3.ULT</f>
        <v>21.87</v>
      </c>
      <c r="D63" cm="1">
        <f t="array" ref="D63">[1]!EQTL3.ABE</f>
        <v>21.97</v>
      </c>
      <c r="E63" cm="1">
        <f t="array" ref="E63">[1]!EQTL3.MAX</f>
        <v>22.2</v>
      </c>
      <c r="F63" cm="1">
        <f t="array" ref="F63">[1]!EQTL3.MIN</f>
        <v>21.65</v>
      </c>
      <c r="G63" cm="1">
        <f t="array" ref="G63">[1]!EQTL3.VAR</f>
        <v>-0.59090909090908639</v>
      </c>
      <c r="H63" t="s">
        <v>134</v>
      </c>
      <c r="I63" cm="1">
        <f t="array" ref="I63">[1]!EQTL3.NEG</f>
        <v>16570</v>
      </c>
      <c r="J63" cm="1">
        <f t="array" ref="J63">[1]!EQTL3.QTT</f>
        <v>5744300</v>
      </c>
      <c r="K63" cm="1">
        <f t="array" ref="K63">[1]!EQTL3.VOL</f>
        <v>125798230</v>
      </c>
    </row>
    <row r="64" spans="1:11" x14ac:dyDescent="0.25">
      <c r="A64" t="s">
        <v>135</v>
      </c>
      <c r="B64" t="str" cm="1">
        <f t="array" ref="B64">[1]!ETER3.DAT</f>
        <v>26/01/2021</v>
      </c>
      <c r="C64" cm="1">
        <f t="array" ref="C64">[1]!ETER3.ULT</f>
        <v>13.52</v>
      </c>
      <c r="D64" cm="1">
        <f t="array" ref="D64">[1]!ETER3.ABE</f>
        <v>13.91</v>
      </c>
      <c r="E64" cm="1">
        <f t="array" ref="E64">[1]!ETER3.MAX</f>
        <v>14.8</v>
      </c>
      <c r="F64" cm="1">
        <f t="array" ref="F64">[1]!ETER3.MIN</f>
        <v>13.32</v>
      </c>
      <c r="G64" cm="1">
        <f t="array" ref="G64">[1]!ETER3.VAR</f>
        <v>-2.8735632183908071</v>
      </c>
      <c r="H64" t="s">
        <v>136</v>
      </c>
      <c r="I64" cm="1">
        <f t="array" ref="I64">[1]!ETER3.NEG</f>
        <v>7860</v>
      </c>
      <c r="J64" cm="1">
        <f t="array" ref="J64">[1]!ETER3.QTT</f>
        <v>4871600</v>
      </c>
      <c r="K64" cm="1">
        <f t="array" ref="K64">[1]!ETER3.VOL</f>
        <v>69110524</v>
      </c>
    </row>
    <row r="65" spans="1:11" x14ac:dyDescent="0.25">
      <c r="A65" t="s">
        <v>137</v>
      </c>
      <c r="B65" t="str" cm="1">
        <f t="array" ref="B65">[1]!EVEN3.DAT</f>
        <v>26/01/2021</v>
      </c>
      <c r="C65" cm="1">
        <f t="array" ref="C65">[1]!EVEN3.ULT</f>
        <v>11.01</v>
      </c>
      <c r="D65" cm="1">
        <f t="array" ref="D65">[1]!EVEN3.ABE</f>
        <v>10.87</v>
      </c>
      <c r="E65" cm="1">
        <f t="array" ref="E65">[1]!EVEN3.MAX</f>
        <v>11.26</v>
      </c>
      <c r="F65" cm="1">
        <f t="array" ref="F65">[1]!EVEN3.MIN</f>
        <v>10.78</v>
      </c>
      <c r="G65" cm="1">
        <f t="array" ref="G65">[1]!EVEN3.VAR</f>
        <v>1.287948482060723</v>
      </c>
      <c r="H65" t="s">
        <v>138</v>
      </c>
      <c r="I65" cm="1">
        <f t="array" ref="I65">[1]!EVEN3.NEG</f>
        <v>5527</v>
      </c>
      <c r="J65" cm="1">
        <f t="array" ref="J65">[1]!EVEN3.QTT</f>
        <v>1329700</v>
      </c>
      <c r="K65" cm="1">
        <f t="array" ref="K65">[1]!EVEN3.VOL</f>
        <v>14721087</v>
      </c>
    </row>
    <row r="66" spans="1:11" x14ac:dyDescent="0.25">
      <c r="A66" t="s">
        <v>139</v>
      </c>
      <c r="B66" t="str" cm="1">
        <f t="array" ref="B66">[1]!EZTC3.DAT</f>
        <v>26/01/2021</v>
      </c>
      <c r="C66" cm="1">
        <f t="array" ref="C66">[1]!EZTC3.ULT</f>
        <v>35.4</v>
      </c>
      <c r="D66" cm="1">
        <f t="array" ref="D66">[1]!EZTC3.ABE</f>
        <v>36.5</v>
      </c>
      <c r="E66" cm="1">
        <f t="array" ref="E66">[1]!EZTC3.MAX</f>
        <v>37.15</v>
      </c>
      <c r="F66" cm="1">
        <f t="array" ref="F66">[1]!EZTC3.MIN</f>
        <v>35.32</v>
      </c>
      <c r="G66" cm="1">
        <f t="array" ref="G66">[1]!EZTC3.VAR</f>
        <v>-2.047592695074715</v>
      </c>
      <c r="H66" t="s">
        <v>140</v>
      </c>
      <c r="I66" cm="1">
        <f t="array" ref="I66">[1]!EZTC3.NEG</f>
        <v>11837</v>
      </c>
      <c r="J66" cm="1">
        <f t="array" ref="J66">[1]!EZTC3.QTT</f>
        <v>3230000</v>
      </c>
      <c r="K66" cm="1">
        <f t="array" ref="K66">[1]!EZTC3.VOL</f>
        <v>116966511</v>
      </c>
    </row>
    <row r="67" spans="1:11" x14ac:dyDescent="0.25">
      <c r="A67" t="s">
        <v>141</v>
      </c>
      <c r="B67" t="str" cm="1">
        <f t="array" ref="B67">[1]!FESA4.DAT</f>
        <v>26/01/2021</v>
      </c>
      <c r="C67" cm="1">
        <f t="array" ref="C67">[1]!FESA4.ULT</f>
        <v>22.34</v>
      </c>
      <c r="D67" cm="1">
        <f t="array" ref="D67">[1]!FESA4.ABE</f>
        <v>23.65</v>
      </c>
      <c r="E67" cm="1">
        <f t="array" ref="E67">[1]!FESA4.MAX</f>
        <v>23.74</v>
      </c>
      <c r="F67" cm="1">
        <f t="array" ref="F67">[1]!FESA4.MIN</f>
        <v>22.17</v>
      </c>
      <c r="G67" cm="1">
        <f t="array" ref="G67">[1]!FESA4.VAR</f>
        <v>-4.4890979050876476</v>
      </c>
      <c r="H67" t="s">
        <v>142</v>
      </c>
      <c r="I67" cm="1">
        <f t="array" ref="I67">[1]!FESA4.NEG</f>
        <v>823</v>
      </c>
      <c r="J67" cm="1">
        <f t="array" ref="J67">[1]!FESA4.QTT</f>
        <v>214500</v>
      </c>
      <c r="K67" cm="1">
        <f t="array" ref="K67">[1]!FESA4.VOL</f>
        <v>4881720</v>
      </c>
    </row>
    <row r="68" spans="1:11" x14ac:dyDescent="0.25">
      <c r="A68" t="s">
        <v>143</v>
      </c>
      <c r="B68" t="str" cm="1">
        <f t="array" ref="B68">[1]!FLRY3.DAT</f>
        <v>26/01/2021</v>
      </c>
      <c r="C68" cm="1">
        <f t="array" ref="C68">[1]!FLRY3.ULT</f>
        <v>26.72</v>
      </c>
      <c r="D68" cm="1">
        <f t="array" ref="D68">[1]!FLRY3.ABE</f>
        <v>26.7</v>
      </c>
      <c r="E68" cm="1">
        <f t="array" ref="E68">[1]!FLRY3.MAX</f>
        <v>27.22</v>
      </c>
      <c r="F68" cm="1">
        <f t="array" ref="F68">[1]!FLRY3.MIN</f>
        <v>26.52</v>
      </c>
      <c r="G68" cm="1">
        <f t="array" ref="G68">[1]!FLRY3.VAR</f>
        <v>0.18747656542931068</v>
      </c>
      <c r="H68" t="s">
        <v>144</v>
      </c>
      <c r="I68" cm="1">
        <f t="array" ref="I68">[1]!FLRY3.NEG</f>
        <v>11032</v>
      </c>
      <c r="J68" cm="1">
        <f t="array" ref="J68">[1]!FLRY3.QTT</f>
        <v>1943000</v>
      </c>
      <c r="K68" cm="1">
        <f t="array" ref="K68">[1]!FLRY3.VOL</f>
        <v>52316724</v>
      </c>
    </row>
    <row r="69" spans="1:11" x14ac:dyDescent="0.25">
      <c r="A69" t="s">
        <v>145</v>
      </c>
      <c r="B69" t="str" cm="1">
        <f t="array" ref="B69">[1]!GFSA3.DAT</f>
        <v>26/01/2021</v>
      </c>
      <c r="C69" cm="1">
        <f t="array" ref="C69">[1]!GFSA3.ULT</f>
        <v>4.34</v>
      </c>
      <c r="D69" cm="1">
        <f t="array" ref="D69">[1]!GFSA3.ABE</f>
        <v>4.37</v>
      </c>
      <c r="E69" cm="1">
        <f t="array" ref="E69">[1]!GFSA3.MAX</f>
        <v>4.7</v>
      </c>
      <c r="F69" cm="1">
        <f t="array" ref="F69">[1]!GFSA3.MIN</f>
        <v>4.28</v>
      </c>
      <c r="G69" cm="1">
        <f t="array" ref="G69">[1]!GFSA3.VAR</f>
        <v>-0.22988505747125948</v>
      </c>
      <c r="H69" t="s">
        <v>146</v>
      </c>
      <c r="I69" cm="1">
        <f t="array" ref="I69">[1]!GFSA3.NEG</f>
        <v>11125</v>
      </c>
      <c r="J69" cm="1">
        <f t="array" ref="J69">[1]!GFSA3.QTT</f>
        <v>19946300</v>
      </c>
      <c r="K69" cm="1">
        <f t="array" ref="K69">[1]!GFSA3.VOL</f>
        <v>89836264</v>
      </c>
    </row>
    <row r="70" spans="1:11" x14ac:dyDescent="0.25">
      <c r="A70" t="s">
        <v>147</v>
      </c>
      <c r="B70" t="str" cm="1">
        <f t="array" ref="B70">[1]!GGBR4.DAT</f>
        <v>26/01/2021</v>
      </c>
      <c r="C70" cm="1">
        <f t="array" ref="C70">[1]!GGBR4.ULT</f>
        <v>24.05</v>
      </c>
      <c r="D70" cm="1">
        <f t="array" ref="D70">[1]!GGBR4.ABE</f>
        <v>25.3</v>
      </c>
      <c r="E70" cm="1">
        <f t="array" ref="E70">[1]!GGBR4.MAX</f>
        <v>25.42</v>
      </c>
      <c r="F70" cm="1">
        <f t="array" ref="F70">[1]!GGBR4.MIN</f>
        <v>24.01</v>
      </c>
      <c r="G70" cm="1">
        <f t="array" ref="G70">[1]!GGBR4.VAR</f>
        <v>-5.1656151419558309</v>
      </c>
      <c r="H70" t="s">
        <v>148</v>
      </c>
      <c r="I70" cm="1">
        <f t="array" ref="I70">[1]!GGBR4.NEG</f>
        <v>30829</v>
      </c>
      <c r="J70" cm="1">
        <f t="array" ref="J70">[1]!GGBR4.QTT</f>
        <v>13370800</v>
      </c>
      <c r="K70" cm="1">
        <f t="array" ref="K70">[1]!GGBR4.VOL</f>
        <v>327952605</v>
      </c>
    </row>
    <row r="71" spans="1:11" x14ac:dyDescent="0.25">
      <c r="A71" t="s">
        <v>149</v>
      </c>
      <c r="B71" t="str" cm="1">
        <f t="array" ref="B71">[1]!GMAT3.DAT</f>
        <v>26/01/2021</v>
      </c>
      <c r="C71" cm="1">
        <f t="array" ref="C71">[1]!GMAT3.ULT</f>
        <v>8.9600000000000009</v>
      </c>
      <c r="D71" cm="1">
        <f t="array" ref="D71">[1]!GMAT3.ABE</f>
        <v>8.89</v>
      </c>
      <c r="E71" cm="1">
        <f t="array" ref="E71">[1]!GMAT3.MAX</f>
        <v>9</v>
      </c>
      <c r="F71" cm="1">
        <f t="array" ref="F71">[1]!GMAT3.MIN</f>
        <v>8.76</v>
      </c>
      <c r="G71" cm="1">
        <f t="array" ref="G71">[1]!GMAT3.VAR</f>
        <v>0.90090090090090158</v>
      </c>
      <c r="H71" t="s">
        <v>150</v>
      </c>
      <c r="I71" cm="1">
        <f t="array" ref="I71">[1]!GMAT3.NEG</f>
        <v>7089</v>
      </c>
      <c r="J71" cm="1">
        <f t="array" ref="J71">[1]!GMAT3.QTT</f>
        <v>2560200</v>
      </c>
      <c r="K71" cm="1">
        <f t="array" ref="K71">[1]!GMAT3.VOL</f>
        <v>22783536</v>
      </c>
    </row>
    <row r="72" spans="1:11" x14ac:dyDescent="0.25">
      <c r="A72" t="s">
        <v>151</v>
      </c>
      <c r="B72" t="str" cm="1">
        <f t="array" ref="B72">[1]!GNDI3.DAT</f>
        <v>26/01/2021</v>
      </c>
      <c r="C72" cm="1">
        <f t="array" ref="C72">[1]!GNDI3.ULT</f>
        <v>98.56</v>
      </c>
      <c r="D72" cm="1">
        <f t="array" ref="D72">[1]!GNDI3.ABE</f>
        <v>99.2</v>
      </c>
      <c r="E72" cm="1">
        <f t="array" ref="E72">[1]!GNDI3.MAX</f>
        <v>100.96</v>
      </c>
      <c r="F72" cm="1">
        <f t="array" ref="F72">[1]!GNDI3.MIN</f>
        <v>97.09</v>
      </c>
      <c r="G72" cm="1">
        <f t="array" ref="G72">[1]!GNDI3.VAR</f>
        <v>1.0457248308386262</v>
      </c>
      <c r="H72" t="s">
        <v>152</v>
      </c>
      <c r="I72" cm="1">
        <f t="array" ref="I72">[1]!GNDI3.NEG</f>
        <v>17990</v>
      </c>
      <c r="J72" cm="1">
        <f t="array" ref="J72">[1]!GNDI3.QTT</f>
        <v>3495900</v>
      </c>
      <c r="K72" cm="1">
        <f t="array" ref="K72">[1]!GNDI3.VOL</f>
        <v>346627879</v>
      </c>
    </row>
    <row r="73" spans="1:11" x14ac:dyDescent="0.25">
      <c r="A73" t="s">
        <v>153</v>
      </c>
      <c r="B73" t="str" cm="1">
        <f t="array" ref="B73">[1]!GOAU4.DAT</f>
        <v>26/01/2021</v>
      </c>
      <c r="C73" cm="1">
        <f t="array" ref="C73">[1]!GOAU4.ULT</f>
        <v>10.92</v>
      </c>
      <c r="D73" cm="1">
        <f t="array" ref="D73">[1]!GOAU4.ABE</f>
        <v>11.54</v>
      </c>
      <c r="E73" cm="1">
        <f t="array" ref="E73">[1]!GOAU4.MAX</f>
        <v>11.73</v>
      </c>
      <c r="F73" cm="1">
        <f t="array" ref="F73">[1]!GOAU4.MIN</f>
        <v>10.84</v>
      </c>
      <c r="G73" cm="1">
        <f t="array" ref="G73">[1]!GOAU4.VAR</f>
        <v>-5.7808455565142358</v>
      </c>
      <c r="H73" t="s">
        <v>154</v>
      </c>
      <c r="I73" cm="1">
        <f t="array" ref="I73">[1]!GOAU4.NEG</f>
        <v>27525</v>
      </c>
      <c r="J73" cm="1">
        <f t="array" ref="J73">[1]!GOAU4.QTT</f>
        <v>20577900</v>
      </c>
      <c r="K73" cm="1">
        <f t="array" ref="K73">[1]!GOAU4.VOL</f>
        <v>229381022</v>
      </c>
    </row>
    <row r="74" spans="1:11" x14ac:dyDescent="0.25">
      <c r="A74" t="s">
        <v>155</v>
      </c>
      <c r="B74" t="str" cm="1">
        <f t="array" ref="B74">[1]!GOLL4.DAT</f>
        <v>26/01/2021</v>
      </c>
      <c r="C74" cm="1">
        <f t="array" ref="C74">[1]!GOLL4.ULT</f>
        <v>22.21</v>
      </c>
      <c r="D74" cm="1">
        <f t="array" ref="D74">[1]!GOLL4.ABE</f>
        <v>22.82</v>
      </c>
      <c r="E74" cm="1">
        <f t="array" ref="E74">[1]!GOLL4.MAX</f>
        <v>23.04</v>
      </c>
      <c r="F74" cm="1">
        <f t="array" ref="F74">[1]!GOLL4.MIN</f>
        <v>22.06</v>
      </c>
      <c r="G74" cm="1">
        <f t="array" ref="G74">[1]!GOLL4.VAR</f>
        <v>-3.2244008714596881</v>
      </c>
      <c r="H74" t="s">
        <v>156</v>
      </c>
      <c r="I74" cm="1">
        <f t="array" ref="I74">[1]!GOLL4.NEG</f>
        <v>14695</v>
      </c>
      <c r="J74" cm="1">
        <f t="array" ref="J74">[1]!GOLL4.QTT</f>
        <v>6414700</v>
      </c>
      <c r="K74" cm="1">
        <f t="array" ref="K74">[1]!GOLL4.VOL</f>
        <v>144757924</v>
      </c>
    </row>
    <row r="75" spans="1:11" x14ac:dyDescent="0.25">
      <c r="A75" t="s">
        <v>157</v>
      </c>
      <c r="B75" t="str" cm="1">
        <f t="array" ref="B75">[1]!GRND3.DAT</f>
        <v>26/01/2021</v>
      </c>
      <c r="C75" cm="1">
        <f t="array" ref="C75">[1]!GRND3.ULT</f>
        <v>7.75</v>
      </c>
      <c r="D75" cm="1">
        <f t="array" ref="D75">[1]!GRND3.ABE</f>
        <v>7.76</v>
      </c>
      <c r="E75" cm="1">
        <f t="array" ref="E75">[1]!GRND3.MAX</f>
        <v>7.93</v>
      </c>
      <c r="F75" cm="1">
        <f t="array" ref="F75">[1]!GRND3.MIN</f>
        <v>7.66</v>
      </c>
      <c r="G75" cm="1">
        <f t="array" ref="G75">[1]!GRND3.VAR</f>
        <v>-0.12886597938144057</v>
      </c>
      <c r="H75" t="s">
        <v>158</v>
      </c>
      <c r="I75" cm="1">
        <f t="array" ref="I75">[1]!GRND3.NEG</f>
        <v>5524</v>
      </c>
      <c r="J75" cm="1">
        <f t="array" ref="J75">[1]!GRND3.QTT</f>
        <v>1315100</v>
      </c>
      <c r="K75" cm="1">
        <f t="array" ref="K75">[1]!GRND3.VOL</f>
        <v>10245203</v>
      </c>
    </row>
    <row r="76" spans="1:11" x14ac:dyDescent="0.25">
      <c r="A76" t="s">
        <v>159</v>
      </c>
      <c r="B76" t="str" cm="1">
        <f t="array" ref="B76">[1]!GUAR3.DAT</f>
        <v>26/01/2021</v>
      </c>
      <c r="C76" cm="1">
        <f t="array" ref="C76">[1]!GUAR3.ULT</f>
        <v>14.32</v>
      </c>
      <c r="D76" cm="1">
        <f t="array" ref="D76">[1]!GUAR3.ABE</f>
        <v>14.11</v>
      </c>
      <c r="E76" cm="1">
        <f t="array" ref="E76">[1]!GUAR3.MAX</f>
        <v>14.68</v>
      </c>
      <c r="F76" cm="1">
        <f t="array" ref="F76">[1]!GUAR3.MIN</f>
        <v>13.96</v>
      </c>
      <c r="G76" cm="1">
        <f t="array" ref="G76">[1]!GUAR3.VAR</f>
        <v>1.9217081850533777</v>
      </c>
      <c r="H76" t="s">
        <v>160</v>
      </c>
      <c r="I76" cm="1">
        <f t="array" ref="I76">[1]!GUAR3.NEG</f>
        <v>4162</v>
      </c>
      <c r="J76" cm="1">
        <f t="array" ref="J76">[1]!GUAR3.QTT</f>
        <v>825900</v>
      </c>
      <c r="K76" cm="1">
        <f t="array" ref="K76">[1]!GUAR3.VOL</f>
        <v>11885928</v>
      </c>
    </row>
    <row r="77" spans="1:11" x14ac:dyDescent="0.25">
      <c r="A77" t="s">
        <v>161</v>
      </c>
      <c r="B77" t="str" cm="1">
        <f t="array" ref="B77">[1]!HAPV3.DAT</f>
        <v>26/01/2021</v>
      </c>
      <c r="C77" cm="1">
        <f t="array" ref="C77">[1]!HAPV3.ULT</f>
        <v>17.899999999999999</v>
      </c>
      <c r="D77" cm="1">
        <f t="array" ref="D77">[1]!HAPV3.ABE</f>
        <v>17.61</v>
      </c>
      <c r="E77" cm="1">
        <f t="array" ref="E77">[1]!HAPV3.MAX</f>
        <v>18.46</v>
      </c>
      <c r="F77" cm="1">
        <f t="array" ref="F77">[1]!HAPV3.MIN</f>
        <v>17.48</v>
      </c>
      <c r="G77" cm="1">
        <f t="array" ref="G77">[1]!HAPV3.VAR</f>
        <v>2.9919447640966608</v>
      </c>
      <c r="H77" t="s">
        <v>162</v>
      </c>
      <c r="I77" cm="1">
        <f t="array" ref="I77">[1]!HAPV3.NEG</f>
        <v>38139</v>
      </c>
      <c r="J77" cm="1">
        <f t="array" ref="J77">[1]!HAPV3.QTT</f>
        <v>13272800</v>
      </c>
      <c r="K77" cm="1">
        <f t="array" ref="K77">[1]!HAPV3.VOL</f>
        <v>240271695</v>
      </c>
    </row>
    <row r="78" spans="1:11" x14ac:dyDescent="0.25">
      <c r="A78" t="s">
        <v>163</v>
      </c>
      <c r="B78" t="str" cm="1">
        <f t="array" ref="B78">[1]!HBOR3.DAT</f>
        <v>26/01/2021</v>
      </c>
      <c r="C78" cm="1">
        <f t="array" ref="C78">[1]!HBOR3.ULT</f>
        <v>9.49</v>
      </c>
      <c r="D78" cm="1">
        <f t="array" ref="D78">[1]!HBOR3.ABE</f>
        <v>9.77</v>
      </c>
      <c r="E78" cm="1">
        <f t="array" ref="E78">[1]!HBOR3.MAX</f>
        <v>9.9600000000000009</v>
      </c>
      <c r="F78" cm="1">
        <f t="array" ref="F78">[1]!HBOR3.MIN</f>
        <v>9.43</v>
      </c>
      <c r="G78" cm="1">
        <f t="array" ref="G78">[1]!HBOR3.VAR</f>
        <v>-2.3662551440329262</v>
      </c>
      <c r="H78" t="s">
        <v>164</v>
      </c>
      <c r="I78" cm="1">
        <f t="array" ref="I78">[1]!HBOR3.NEG</f>
        <v>8924</v>
      </c>
      <c r="J78" cm="1">
        <f t="array" ref="J78">[1]!HBOR3.QTT</f>
        <v>2923500</v>
      </c>
      <c r="K78" cm="1">
        <f t="array" ref="K78">[1]!HBOR3.VOL</f>
        <v>28284992</v>
      </c>
    </row>
    <row r="79" spans="1:11" x14ac:dyDescent="0.25">
      <c r="A79" t="s">
        <v>165</v>
      </c>
      <c r="B79" t="str" cm="1">
        <f t="array" ref="B79">[1]!HBSA3.DAT</f>
        <v>26/01/2021</v>
      </c>
      <c r="C79" cm="1">
        <f t="array" ref="C79">[1]!HBSA3.ULT</f>
        <v>6.96</v>
      </c>
      <c r="D79" cm="1">
        <f t="array" ref="D79">[1]!HBSA3.ABE</f>
        <v>7.25</v>
      </c>
      <c r="E79" cm="1">
        <f t="array" ref="E79">[1]!HBSA3.MAX</f>
        <v>7.25</v>
      </c>
      <c r="F79" cm="1">
        <f t="array" ref="F79">[1]!HBSA3.MIN</f>
        <v>6.88</v>
      </c>
      <c r="G79" cm="1">
        <f t="array" ref="G79">[1]!HBSA3.VAR</f>
        <v>-4.0000000000000009</v>
      </c>
      <c r="H79" t="s">
        <v>166</v>
      </c>
      <c r="I79" cm="1">
        <f t="array" ref="I79">[1]!HBSA3.NEG</f>
        <v>7532</v>
      </c>
      <c r="J79" cm="1">
        <f t="array" ref="J79">[1]!HBSA3.QTT</f>
        <v>3833200</v>
      </c>
      <c r="K79" cm="1">
        <f t="array" ref="K79">[1]!HBSA3.VOL</f>
        <v>26881489</v>
      </c>
    </row>
    <row r="80" spans="1:11" x14ac:dyDescent="0.25">
      <c r="A80" t="s">
        <v>167</v>
      </c>
      <c r="B80" t="str" cm="1">
        <f t="array" ref="B80">[1]!HGTX3.DAT</f>
        <v>26/01/2021</v>
      </c>
      <c r="C80" cm="1">
        <f t="array" ref="C80">[1]!HGTX3.ULT</f>
        <v>16.690000000000001</v>
      </c>
      <c r="D80" cm="1">
        <f t="array" ref="D80">[1]!HGTX3.ABE</f>
        <v>16.760000000000002</v>
      </c>
      <c r="E80" cm="1">
        <f t="array" ref="E80">[1]!HGTX3.MAX</f>
        <v>17.329999999999998</v>
      </c>
      <c r="F80" cm="1">
        <f t="array" ref="F80">[1]!HGTX3.MIN</f>
        <v>16.52</v>
      </c>
      <c r="G80" cm="1">
        <f t="array" ref="G80">[1]!HGTX3.VAR</f>
        <v>-0.59559261465156565</v>
      </c>
      <c r="H80" t="s">
        <v>168</v>
      </c>
      <c r="I80" cm="1">
        <f t="array" ref="I80">[1]!HGTX3.NEG</f>
        <v>8795</v>
      </c>
      <c r="J80" cm="1">
        <f t="array" ref="J80">[1]!HGTX3.QTT</f>
        <v>2855300</v>
      </c>
      <c r="K80" cm="1">
        <f t="array" ref="K80">[1]!HGTX3.VOL</f>
        <v>48432760</v>
      </c>
    </row>
    <row r="81" spans="1:11" x14ac:dyDescent="0.25">
      <c r="A81" t="s">
        <v>169</v>
      </c>
      <c r="B81" t="str" cm="1">
        <f t="array" ref="B81">[1]!HYPE3.DAT</f>
        <v>26/01/2021</v>
      </c>
      <c r="C81" cm="1">
        <f t="array" ref="C81">[1]!HYPE3.ULT</f>
        <v>34.24</v>
      </c>
      <c r="D81" cm="1">
        <f t="array" ref="D81">[1]!HYPE3.ABE</f>
        <v>34.4</v>
      </c>
      <c r="E81" cm="1">
        <f t="array" ref="E81">[1]!HYPE3.MAX</f>
        <v>34.869999999999997</v>
      </c>
      <c r="F81" cm="1">
        <f t="array" ref="F81">[1]!HYPE3.MIN</f>
        <v>33.9</v>
      </c>
      <c r="G81" cm="1">
        <f t="array" ref="G81">[1]!HYPE3.VAR</f>
        <v>-1.1832611832611735</v>
      </c>
      <c r="H81" t="s">
        <v>170</v>
      </c>
      <c r="I81" cm="1">
        <f t="array" ref="I81">[1]!HYPE3.NEG</f>
        <v>14634</v>
      </c>
      <c r="J81" cm="1">
        <f t="array" ref="J81">[1]!HYPE3.QTT</f>
        <v>2354100</v>
      </c>
      <c r="K81" cm="1">
        <f t="array" ref="K81">[1]!HYPE3.VOL</f>
        <v>80884550</v>
      </c>
    </row>
    <row r="82" spans="1:11" x14ac:dyDescent="0.25">
      <c r="A82" t="s">
        <v>171</v>
      </c>
      <c r="B82" t="str" cm="1">
        <f t="array" ref="B82">[1]!IBOV.DAT</f>
        <v>26/01/2021</v>
      </c>
      <c r="C82" cm="1">
        <f t="array" ref="C82">[1]!IBOV.ULT</f>
        <v>116464.06</v>
      </c>
      <c r="D82" cm="1">
        <f t="array" ref="D82">[1]!IBOV.ABE</f>
        <v>117380.89</v>
      </c>
      <c r="E82" cm="1">
        <f t="array" ref="E82">[1]!IBOV.MAX</f>
        <v>119167.14</v>
      </c>
      <c r="F82" cm="1">
        <f t="array" ref="F82">[1]!IBOV.MIN</f>
        <v>116109.1</v>
      </c>
      <c r="G82" cm="1">
        <f t="array" ref="G82">[1]!IBOV.VAR</f>
        <v>-0.78073451559114082</v>
      </c>
      <c r="H82" t="s">
        <v>172</v>
      </c>
      <c r="I82" cm="1">
        <f t="array" ref="I82">[1]!IBOV.NEG</f>
        <v>2340304</v>
      </c>
      <c r="J82" cm="1">
        <f t="array" ref="J82">[1]!IBOV.QTT</f>
        <v>1068084900</v>
      </c>
      <c r="K82" cm="1">
        <f t="array" ref="K82">[1]!IBOV.VOL</f>
        <v>26647194131</v>
      </c>
    </row>
    <row r="83" spans="1:11" x14ac:dyDescent="0.25">
      <c r="A83" t="s">
        <v>173</v>
      </c>
      <c r="B83" t="str" cm="1">
        <f t="array" ref="B83">[1]!IGTA3.DAT</f>
        <v>26/01/2021</v>
      </c>
      <c r="C83" cm="1">
        <f t="array" ref="C83">[1]!IGTA3.ULT</f>
        <v>33.19</v>
      </c>
      <c r="D83" cm="1">
        <f t="array" ref="D83">[1]!IGTA3.ABE</f>
        <v>32.67</v>
      </c>
      <c r="E83" cm="1">
        <f t="array" ref="E83">[1]!IGTA3.MAX</f>
        <v>34.39</v>
      </c>
      <c r="F83" cm="1">
        <f t="array" ref="F83">[1]!IGTA3.MIN</f>
        <v>32.549999999999997</v>
      </c>
      <c r="G83" cm="1">
        <f t="array" ref="G83">[1]!IGTA3.VAR</f>
        <v>1.6539050535987723</v>
      </c>
      <c r="H83" t="s">
        <v>174</v>
      </c>
      <c r="I83" cm="1">
        <f t="array" ref="I83">[1]!IGTA3.NEG</f>
        <v>17612</v>
      </c>
      <c r="J83" cm="1">
        <f t="array" ref="J83">[1]!IGTA3.QTT</f>
        <v>3102000</v>
      </c>
      <c r="K83" cm="1">
        <f t="array" ref="K83">[1]!IGTA3.VOL</f>
        <v>104548211</v>
      </c>
    </row>
    <row r="84" spans="1:11" x14ac:dyDescent="0.25">
      <c r="A84" t="s">
        <v>175</v>
      </c>
      <c r="B84" t="str" cm="1">
        <f t="array" ref="B84">[1]!IRBR3.DAT</f>
        <v>26/01/2021</v>
      </c>
      <c r="C84" cm="1">
        <f t="array" ref="C84">[1]!IRBR3.ULT</f>
        <v>6.53</v>
      </c>
      <c r="D84" cm="1">
        <f t="array" ref="D84">[1]!IRBR3.ABE</f>
        <v>6.92</v>
      </c>
      <c r="E84" cm="1">
        <f t="array" ref="E84">[1]!IRBR3.MAX</f>
        <v>6.93</v>
      </c>
      <c r="F84" cm="1">
        <f t="array" ref="F84">[1]!IRBR3.MIN</f>
        <v>6.52</v>
      </c>
      <c r="G84" cm="1">
        <f t="array" ref="G84">[1]!IRBR3.VAR</f>
        <v>-5.6358381502890129</v>
      </c>
      <c r="H84" t="s">
        <v>176</v>
      </c>
      <c r="I84" cm="1">
        <f t="array" ref="I84">[1]!IRBR3.NEG</f>
        <v>32510</v>
      </c>
      <c r="J84" cm="1">
        <f t="array" ref="J84">[1]!IRBR3.QTT</f>
        <v>46334800</v>
      </c>
      <c r="K84" cm="1">
        <f t="array" ref="K84">[1]!IRBR3.VOL</f>
        <v>312176158</v>
      </c>
    </row>
    <row r="85" spans="1:11" x14ac:dyDescent="0.25">
      <c r="A85" t="s">
        <v>177</v>
      </c>
      <c r="B85" t="str" cm="1">
        <f t="array" ref="B85">[1]!ITSA4.DAT</f>
        <v>26/01/2021</v>
      </c>
      <c r="C85" cm="1">
        <f t="array" ref="C85">[1]!ITSA4.ULT</f>
        <v>10.62</v>
      </c>
      <c r="D85" cm="1">
        <f t="array" ref="D85">[1]!ITSA4.ABE</f>
        <v>10.86</v>
      </c>
      <c r="E85" cm="1">
        <f t="array" ref="E85">[1]!ITSA4.MAX</f>
        <v>11.06</v>
      </c>
      <c r="F85" cm="1">
        <f t="array" ref="F85">[1]!ITSA4.MIN</f>
        <v>10.54</v>
      </c>
      <c r="G85" cm="1">
        <f t="array" ref="G85">[1]!ITSA4.VAR</f>
        <v>-2.2306509671064156</v>
      </c>
      <c r="H85" t="s">
        <v>178</v>
      </c>
      <c r="I85" cm="1">
        <f t="array" ref="I85">[1]!ITSA4.NEG</f>
        <v>39722</v>
      </c>
      <c r="J85" cm="1">
        <f t="array" ref="J85">[1]!ITSA4.QTT</f>
        <v>40748800</v>
      </c>
      <c r="K85" cm="1">
        <f t="array" ref="K85">[1]!ITSA4.VOL</f>
        <v>437458428</v>
      </c>
    </row>
    <row r="86" spans="1:11" x14ac:dyDescent="0.25">
      <c r="A86" t="s">
        <v>179</v>
      </c>
      <c r="B86" t="str" cm="1">
        <f t="array" ref="B86">[1]!ITUB4.DAT</f>
        <v>26/01/2021</v>
      </c>
      <c r="C86" cm="1">
        <f t="array" ref="C86">[1]!ITUB4.ULT</f>
        <v>28.25</v>
      </c>
      <c r="D86" cm="1">
        <f t="array" ref="D86">[1]!ITUB4.ABE</f>
        <v>28.99</v>
      </c>
      <c r="E86" cm="1">
        <f t="array" ref="E86">[1]!ITUB4.MAX</f>
        <v>29.85</v>
      </c>
      <c r="F86" cm="1">
        <f t="array" ref="F86">[1]!ITUB4.MIN</f>
        <v>28.14</v>
      </c>
      <c r="G86" cm="1">
        <f t="array" ref="G86">[1]!ITUB4.VAR</f>
        <v>-3.3441222962015074</v>
      </c>
      <c r="H86" t="s">
        <v>180</v>
      </c>
      <c r="I86" cm="1">
        <f t="array" ref="I86">[1]!ITUB4.NEG</f>
        <v>82772</v>
      </c>
      <c r="J86" cm="1">
        <f t="array" ref="J86">[1]!ITUB4.QTT</f>
        <v>50992800</v>
      </c>
      <c r="K86" cm="1">
        <f t="array" ref="K86">[1]!ITUB4.VOL</f>
        <v>1466091343</v>
      </c>
    </row>
    <row r="87" spans="1:11" x14ac:dyDescent="0.25">
      <c r="A87" t="s">
        <v>181</v>
      </c>
      <c r="B87" t="str" cm="1">
        <f t="array" ref="B87">[1]!JBSS3.DAT</f>
        <v>26/01/2021</v>
      </c>
      <c r="C87" cm="1">
        <f t="array" ref="C87">[1]!JBSS3.ULT</f>
        <v>24.14</v>
      </c>
      <c r="D87" cm="1">
        <f t="array" ref="D87">[1]!JBSS3.ABE</f>
        <v>24.51</v>
      </c>
      <c r="E87" cm="1">
        <f t="array" ref="E87">[1]!JBSS3.MAX</f>
        <v>24.91</v>
      </c>
      <c r="F87" cm="1">
        <f t="array" ref="F87">[1]!JBSS3.MIN</f>
        <v>23.83</v>
      </c>
      <c r="G87" cm="1">
        <f t="array" ref="G87">[1]!JBSS3.VAR</f>
        <v>-1.5095879232966176</v>
      </c>
      <c r="H87" t="s">
        <v>182</v>
      </c>
      <c r="I87" cm="1">
        <f t="array" ref="I87">[1]!JBSS3.NEG</f>
        <v>30407</v>
      </c>
      <c r="J87" cm="1">
        <f t="array" ref="J87">[1]!JBSS3.QTT</f>
        <v>20716200</v>
      </c>
      <c r="K87" cm="1">
        <f t="array" ref="K87">[1]!JBSS3.VOL</f>
        <v>500365643</v>
      </c>
    </row>
    <row r="88" spans="1:11" x14ac:dyDescent="0.25">
      <c r="A88" t="s">
        <v>183</v>
      </c>
      <c r="B88" t="str" cm="1">
        <f t="array" ref="B88">[1]!JHSF3.DAT</f>
        <v>26/01/2021</v>
      </c>
      <c r="C88" cm="1">
        <f t="array" ref="C88">[1]!JHSF3.ULT</f>
        <v>7.04</v>
      </c>
      <c r="D88" cm="1">
        <f t="array" ref="D88">[1]!JHSF3.ABE</f>
        <v>7.09</v>
      </c>
      <c r="E88" cm="1">
        <f t="array" ref="E88">[1]!JHSF3.MAX</f>
        <v>7.45</v>
      </c>
      <c r="F88" cm="1">
        <f t="array" ref="F88">[1]!JHSF3.MIN</f>
        <v>6.98</v>
      </c>
      <c r="G88" cm="1">
        <f t="array" ref="G88">[1]!JHSF3.VAR</f>
        <v>-0.28328611898016393</v>
      </c>
      <c r="H88" t="s">
        <v>184</v>
      </c>
      <c r="I88" cm="1">
        <f t="array" ref="I88">[1]!JHSF3.NEG</f>
        <v>13451</v>
      </c>
      <c r="J88" cm="1">
        <f t="array" ref="J88">[1]!JHSF3.QTT</f>
        <v>12130400</v>
      </c>
      <c r="K88" cm="1">
        <f t="array" ref="K88">[1]!JHSF3.VOL</f>
        <v>87991613</v>
      </c>
    </row>
    <row r="89" spans="1:11" x14ac:dyDescent="0.25">
      <c r="A89" t="s">
        <v>185</v>
      </c>
      <c r="B89" t="str" cm="1">
        <f t="array" ref="B89">[1]!JPSA3.DAT</f>
        <v>26/01/2021</v>
      </c>
      <c r="C89" cm="1">
        <f t="array" ref="C89">[1]!JPSA3.ULT</f>
        <v>23.5</v>
      </c>
      <c r="D89" cm="1">
        <f t="array" ref="D89">[1]!JPSA3.ABE</f>
        <v>23.33</v>
      </c>
      <c r="E89" cm="1">
        <f t="array" ref="E89">[1]!JPSA3.MAX</f>
        <v>24</v>
      </c>
      <c r="F89" cm="1">
        <f t="array" ref="F89">[1]!JPSA3.MIN</f>
        <v>23.02</v>
      </c>
      <c r="G89" cm="1">
        <f t="array" ref="G89">[1]!JPSA3.VAR</f>
        <v>1.8197573656845829</v>
      </c>
      <c r="H89" t="s">
        <v>186</v>
      </c>
      <c r="I89" cm="1">
        <f t="array" ref="I89">[1]!JPSA3.NEG</f>
        <v>1180</v>
      </c>
      <c r="J89" cm="1">
        <f t="array" ref="J89">[1]!JPSA3.QTT</f>
        <v>184000</v>
      </c>
      <c r="K89" cm="1">
        <f t="array" ref="K89">[1]!JPSA3.VOL</f>
        <v>4348847</v>
      </c>
    </row>
    <row r="90" spans="1:11" x14ac:dyDescent="0.25">
      <c r="A90" t="s">
        <v>187</v>
      </c>
      <c r="B90" t="str" cm="1">
        <f t="array" ref="B90">[1]!KLBN11.DAT</f>
        <v>26/01/2021</v>
      </c>
      <c r="C90" cm="1">
        <f t="array" ref="C90">[1]!KLBN11.ULT</f>
        <v>29.3</v>
      </c>
      <c r="D90" cm="1">
        <f t="array" ref="D90">[1]!KLBN11.ABE</f>
        <v>28.6</v>
      </c>
      <c r="E90" cm="1">
        <f t="array" ref="E90">[1]!KLBN11.MAX</f>
        <v>29.58</v>
      </c>
      <c r="F90" cm="1">
        <f t="array" ref="F90">[1]!KLBN11.MIN</f>
        <v>28.58</v>
      </c>
      <c r="G90" cm="1">
        <f t="array" ref="G90">[1]!KLBN11.VAR</f>
        <v>1.983988861816917</v>
      </c>
      <c r="H90" t="s">
        <v>188</v>
      </c>
      <c r="I90" cm="1">
        <f t="array" ref="I90">[1]!KLBN11.NEG</f>
        <v>23625</v>
      </c>
      <c r="J90" cm="1">
        <f t="array" ref="J90">[1]!KLBN11.QTT</f>
        <v>5239500</v>
      </c>
      <c r="K90" cm="1">
        <f t="array" ref="K90">[1]!KLBN11.VOL</f>
        <v>152653185</v>
      </c>
    </row>
    <row r="91" spans="1:11" x14ac:dyDescent="0.25">
      <c r="A91" t="s">
        <v>189</v>
      </c>
      <c r="B91" t="str" cm="1">
        <f t="array" ref="B91">[1]!LAME4.DAT</f>
        <v>26/01/2021</v>
      </c>
      <c r="C91" cm="1">
        <f t="array" ref="C91">[1]!LAME4.ULT</f>
        <v>24.35</v>
      </c>
      <c r="D91" cm="1">
        <f t="array" ref="D91">[1]!LAME4.ABE</f>
        <v>24.9</v>
      </c>
      <c r="E91" cm="1">
        <f t="array" ref="E91">[1]!LAME4.MAX</f>
        <v>25.19</v>
      </c>
      <c r="F91" cm="1">
        <f t="array" ref="F91">[1]!LAME4.MIN</f>
        <v>24.08</v>
      </c>
      <c r="G91" cm="1">
        <f t="array" ref="G91">[1]!LAME4.VAR</f>
        <v>-1.6955995155429882</v>
      </c>
      <c r="H91" t="s">
        <v>190</v>
      </c>
      <c r="I91" cm="1">
        <f t="array" ref="I91">[1]!LAME4.NEG</f>
        <v>20724</v>
      </c>
      <c r="J91" cm="1">
        <f t="array" ref="J91">[1]!LAME4.QTT</f>
        <v>6982500</v>
      </c>
      <c r="K91" cm="1">
        <f t="array" ref="K91">[1]!LAME4.VOL</f>
        <v>171462765</v>
      </c>
    </row>
    <row r="92" spans="1:11" x14ac:dyDescent="0.25">
      <c r="A92" t="s">
        <v>191</v>
      </c>
      <c r="B92" t="str" cm="1">
        <f t="array" ref="B92">[1]!LAVV3.DAT</f>
        <v>26/01/2021</v>
      </c>
      <c r="C92" cm="1">
        <f t="array" ref="C92">[1]!LAVV3.ULT</f>
        <v>8.1300000000000008</v>
      </c>
      <c r="D92" cm="1">
        <f t="array" ref="D92">[1]!LAVV3.ABE</f>
        <v>8.3699999999999992</v>
      </c>
      <c r="E92" cm="1">
        <f t="array" ref="E92">[1]!LAVV3.MAX</f>
        <v>8.4499999999999993</v>
      </c>
      <c r="F92" cm="1">
        <f t="array" ref="F92">[1]!LAVV3.MIN</f>
        <v>8.0399999999999991</v>
      </c>
      <c r="G92" cm="1">
        <f t="array" ref="G92">[1]!LAVV3.VAR</f>
        <v>-2.1660649819494551</v>
      </c>
      <c r="H92" t="s">
        <v>192</v>
      </c>
      <c r="I92" cm="1">
        <f t="array" ref="I92">[1]!LAVV3.NEG</f>
        <v>6143</v>
      </c>
      <c r="J92" cm="1">
        <f t="array" ref="J92">[1]!LAVV3.QTT</f>
        <v>1523000</v>
      </c>
      <c r="K92" cm="1">
        <f t="array" ref="K92">[1]!LAVV3.VOL</f>
        <v>12443143</v>
      </c>
    </row>
    <row r="93" spans="1:11" x14ac:dyDescent="0.25">
      <c r="A93" t="s">
        <v>193</v>
      </c>
      <c r="B93" t="str" cm="1">
        <f t="array" ref="B93">[1]!LCAM3.DAT</f>
        <v>26/01/2021</v>
      </c>
      <c r="C93" cm="1">
        <f t="array" ref="C93">[1]!LCAM3.ULT</f>
        <v>26.86</v>
      </c>
      <c r="D93" cm="1">
        <f t="array" ref="D93">[1]!LCAM3.ABE</f>
        <v>27.16</v>
      </c>
      <c r="E93" cm="1">
        <f t="array" ref="E93">[1]!LCAM3.MAX</f>
        <v>27.49</v>
      </c>
      <c r="F93" cm="1">
        <f t="array" ref="F93">[1]!LCAM3.MIN</f>
        <v>26.86</v>
      </c>
      <c r="G93" cm="1">
        <f t="array" ref="G93">[1]!LCAM3.VAR</f>
        <v>-0.81240768094534299</v>
      </c>
      <c r="H93" t="s">
        <v>194</v>
      </c>
      <c r="I93" cm="1">
        <f t="array" ref="I93">[1]!LCAM3.NEG</f>
        <v>12879</v>
      </c>
      <c r="J93" cm="1">
        <f t="array" ref="J93">[1]!LCAM3.QTT</f>
        <v>3827000</v>
      </c>
      <c r="K93" cm="1">
        <f t="array" ref="K93">[1]!LCAM3.VOL</f>
        <v>103495756</v>
      </c>
    </row>
    <row r="94" spans="1:11" x14ac:dyDescent="0.25">
      <c r="A94" t="s">
        <v>195</v>
      </c>
      <c r="B94" t="str" cm="1">
        <f t="array" ref="B94">[1]!LEVE3.DAT</f>
        <v>26/01/2021</v>
      </c>
      <c r="C94" cm="1">
        <f t="array" ref="C94">[1]!LEVE3.ULT</f>
        <v>18.97</v>
      </c>
      <c r="D94" cm="1">
        <f t="array" ref="D94">[1]!LEVE3.ABE</f>
        <v>18.97</v>
      </c>
      <c r="E94" cm="1">
        <f t="array" ref="E94">[1]!LEVE3.MAX</f>
        <v>19.350000000000001</v>
      </c>
      <c r="F94" cm="1">
        <f t="array" ref="F94">[1]!LEVE3.MIN</f>
        <v>18.899999999999999</v>
      </c>
      <c r="G94" cm="1">
        <f t="array" ref="G94">[1]!LEVE3.VAR</f>
        <v>0</v>
      </c>
      <c r="H94" t="s">
        <v>196</v>
      </c>
      <c r="I94" cm="1">
        <f t="array" ref="I94">[1]!LEVE3.NEG</f>
        <v>1508</v>
      </c>
      <c r="J94" cm="1">
        <f t="array" ref="J94">[1]!LEVE3.QTT</f>
        <v>239800</v>
      </c>
      <c r="K94" cm="1">
        <f t="array" ref="K94">[1]!LEVE3.VOL</f>
        <v>4574401</v>
      </c>
    </row>
    <row r="95" spans="1:11" x14ac:dyDescent="0.25">
      <c r="A95" t="s">
        <v>197</v>
      </c>
      <c r="B95" t="str" cm="1">
        <f t="array" ref="B95">[1]!LIGT3.DAT</f>
        <v>26/01/2021</v>
      </c>
      <c r="C95" cm="1">
        <f t="array" ref="C95">[1]!LIGT3.ULT</f>
        <v>20.04</v>
      </c>
      <c r="D95" cm="1">
        <f t="array" ref="D95">[1]!LIGT3.ABE</f>
        <v>19.899999999999999</v>
      </c>
      <c r="E95" cm="1">
        <f t="array" ref="E95">[1]!LIGT3.MAX</f>
        <v>20.399999999999999</v>
      </c>
      <c r="F95" cm="1">
        <f t="array" ref="F95">[1]!LIGT3.MIN</f>
        <v>19.739999999999998</v>
      </c>
      <c r="G95" cm="1">
        <f t="array" ref="G95">[1]!LIGT3.VAR</f>
        <v>0.95717884130981212</v>
      </c>
      <c r="H95" t="s">
        <v>198</v>
      </c>
      <c r="I95" cm="1">
        <f t="array" ref="I95">[1]!LIGT3.NEG</f>
        <v>25395</v>
      </c>
      <c r="J95" cm="1">
        <f t="array" ref="J95">[1]!LIGT3.QTT</f>
        <v>11084900</v>
      </c>
      <c r="K95" cm="1">
        <f t="array" ref="K95">[1]!LIGT3.VOL</f>
        <v>223212402</v>
      </c>
    </row>
    <row r="96" spans="1:11" x14ac:dyDescent="0.25">
      <c r="A96" t="s">
        <v>199</v>
      </c>
      <c r="B96" t="str" cm="1">
        <f t="array" ref="B96">[1]!LINX3.DAT</f>
        <v>26/01/2021</v>
      </c>
      <c r="C96" cm="1">
        <f t="array" ref="C96">[1]!LINX3.ULT</f>
        <v>37.69</v>
      </c>
      <c r="D96" cm="1">
        <f t="array" ref="D96">[1]!LINX3.ABE</f>
        <v>38.14</v>
      </c>
      <c r="E96" cm="1">
        <f t="array" ref="E96">[1]!LINX3.MAX</f>
        <v>38.14</v>
      </c>
      <c r="F96" cm="1">
        <f t="array" ref="F96">[1]!LINX3.MIN</f>
        <v>36.96</v>
      </c>
      <c r="G96" cm="1">
        <f t="array" ref="G96">[1]!LINX3.VAR</f>
        <v>-1.2057667103538685</v>
      </c>
      <c r="H96" t="s">
        <v>200</v>
      </c>
      <c r="I96" cm="1">
        <f t="array" ref="I96">[1]!LINX3.NEG</f>
        <v>9164</v>
      </c>
      <c r="J96" cm="1">
        <f t="array" ref="J96">[1]!LINX3.QTT</f>
        <v>2770500</v>
      </c>
      <c r="K96" cm="1">
        <f t="array" ref="K96">[1]!LINX3.VOL</f>
        <v>104596032</v>
      </c>
    </row>
    <row r="97" spans="1:11" x14ac:dyDescent="0.25">
      <c r="A97" t="s">
        <v>201</v>
      </c>
      <c r="B97" t="str" cm="1">
        <f t="array" ref="B97">[1]!LJQQ3.DAT</f>
        <v>26/01/2021</v>
      </c>
      <c r="C97" cm="1">
        <f t="array" ref="C97">[1]!LJQQ3.ULT</f>
        <v>17.29</v>
      </c>
      <c r="D97" cm="1">
        <f t="array" ref="D97">[1]!LJQQ3.ABE</f>
        <v>16.309999999999999</v>
      </c>
      <c r="E97" cm="1">
        <f t="array" ref="E97">[1]!LJQQ3.MAX</f>
        <v>17.38</v>
      </c>
      <c r="F97" cm="1">
        <f t="array" ref="F97">[1]!LJQQ3.MIN</f>
        <v>16.309999999999999</v>
      </c>
      <c r="G97" cm="1">
        <f t="array" ref="G97">[1]!LJQQ3.VAR</f>
        <v>6.0736196319018303</v>
      </c>
      <c r="H97" t="s">
        <v>202</v>
      </c>
      <c r="I97" cm="1">
        <f t="array" ref="I97">[1]!LJQQ3.NEG</f>
        <v>9107</v>
      </c>
      <c r="J97" cm="1">
        <f t="array" ref="J97">[1]!LJQQ3.QTT</f>
        <v>3604800</v>
      </c>
      <c r="K97" cm="1">
        <f t="array" ref="K97">[1]!LJQQ3.VOL</f>
        <v>61219193</v>
      </c>
    </row>
    <row r="98" spans="1:11" x14ac:dyDescent="0.25">
      <c r="A98" t="s">
        <v>203</v>
      </c>
      <c r="B98" t="str" cm="1">
        <f t="array" ref="B98">[1]!LOGG3.DAT</f>
        <v>26/01/2021</v>
      </c>
      <c r="C98" cm="1">
        <f t="array" ref="C98">[1]!LOGG3.ULT</f>
        <v>33.549999999999997</v>
      </c>
      <c r="D98" cm="1">
        <f t="array" ref="D98">[1]!LOGG3.ABE</f>
        <v>33.479999999999997</v>
      </c>
      <c r="E98" cm="1">
        <f t="array" ref="E98">[1]!LOGG3.MAX</f>
        <v>34.119999999999997</v>
      </c>
      <c r="F98" cm="1">
        <f t="array" ref="F98">[1]!LOGG3.MIN</f>
        <v>33.1</v>
      </c>
      <c r="G98" cm="1">
        <f t="array" ref="G98">[1]!LOGG3.VAR</f>
        <v>0.20908004778972608</v>
      </c>
      <c r="H98" t="s">
        <v>204</v>
      </c>
      <c r="I98" cm="1">
        <f t="array" ref="I98">[1]!LOGG3.NEG</f>
        <v>1366</v>
      </c>
      <c r="J98" cm="1">
        <f t="array" ref="J98">[1]!LOGG3.QTT</f>
        <v>220000</v>
      </c>
      <c r="K98" cm="1">
        <f t="array" ref="K98">[1]!LOGG3.VOL</f>
        <v>7394771</v>
      </c>
    </row>
    <row r="99" spans="1:11" x14ac:dyDescent="0.25">
      <c r="A99" t="s">
        <v>205</v>
      </c>
      <c r="B99" t="str" cm="1">
        <f t="array" ref="B99">[1]!LOGN3.DAT</f>
        <v>26/01/2021</v>
      </c>
      <c r="C99" cm="1">
        <f t="array" ref="C99">[1]!LOGN3.ULT</f>
        <v>14.73</v>
      </c>
      <c r="D99" cm="1">
        <f t="array" ref="D99">[1]!LOGN3.ABE</f>
        <v>15</v>
      </c>
      <c r="E99" cm="1">
        <f t="array" ref="E99">[1]!LOGN3.MAX</f>
        <v>15.18</v>
      </c>
      <c r="F99" cm="1">
        <f t="array" ref="F99">[1]!LOGN3.MIN</f>
        <v>14.65</v>
      </c>
      <c r="G99" cm="1">
        <f t="array" ref="G99">[1]!LOGN3.VAR</f>
        <v>-2.1262458471760817</v>
      </c>
      <c r="H99" t="s">
        <v>206</v>
      </c>
      <c r="I99" cm="1">
        <f t="array" ref="I99">[1]!LOGN3.NEG</f>
        <v>3305</v>
      </c>
      <c r="J99" cm="1">
        <f t="array" ref="J99">[1]!LOGN3.QTT</f>
        <v>782400</v>
      </c>
      <c r="K99" cm="1">
        <f t="array" ref="K99">[1]!LOGN3.VOL</f>
        <v>11622413</v>
      </c>
    </row>
    <row r="100" spans="1:11" x14ac:dyDescent="0.25">
      <c r="A100" t="s">
        <v>207</v>
      </c>
      <c r="B100" t="str" cm="1">
        <f t="array" ref="B100">[1]!LREN3.DAT</f>
        <v>26/01/2021</v>
      </c>
      <c r="C100" cm="1">
        <f t="array" ref="C100">[1]!LREN3.ULT</f>
        <v>41.42</v>
      </c>
      <c r="D100" cm="1">
        <f t="array" ref="D100">[1]!LREN3.ABE</f>
        <v>41.04</v>
      </c>
      <c r="E100" cm="1">
        <f t="array" ref="E100">[1]!LREN3.MAX</f>
        <v>42.79</v>
      </c>
      <c r="F100" cm="1">
        <f t="array" ref="F100">[1]!LREN3.MIN</f>
        <v>40.619999999999997</v>
      </c>
      <c r="G100" cm="1">
        <f t="array" ref="G100">[1]!LREN3.VAR</f>
        <v>0.97513408093612519</v>
      </c>
      <c r="H100" t="s">
        <v>208</v>
      </c>
      <c r="I100" cm="1">
        <f t="array" ref="I100">[1]!LREN3.NEG</f>
        <v>25069</v>
      </c>
      <c r="J100" cm="1">
        <f t="array" ref="J100">[1]!LREN3.QTT</f>
        <v>7946600</v>
      </c>
      <c r="K100" cm="1">
        <f t="array" ref="K100">[1]!LREN3.VOL</f>
        <v>331348094</v>
      </c>
    </row>
    <row r="101" spans="1:11" x14ac:dyDescent="0.25">
      <c r="A101" t="s">
        <v>209</v>
      </c>
      <c r="B101" t="str" cm="1">
        <f t="array" ref="B101">[1]!LWSA3.DAT</f>
        <v>26/01/2021</v>
      </c>
      <c r="C101" cm="1">
        <f t="array" ref="C101">[1]!LWSA3.ULT</f>
        <v>111.13</v>
      </c>
      <c r="D101" cm="1">
        <f t="array" ref="D101">[1]!LWSA3.ABE</f>
        <v>115.63</v>
      </c>
      <c r="E101" cm="1">
        <f t="array" ref="E101">[1]!LWSA3.MAX</f>
        <v>120.18</v>
      </c>
      <c r="F101" cm="1">
        <f t="array" ref="F101">[1]!LWSA3.MIN</f>
        <v>111.13</v>
      </c>
      <c r="G101" cm="1">
        <f t="array" ref="G101">[1]!LWSA3.VAR</f>
        <v>-2.7393663574304301</v>
      </c>
      <c r="H101" t="s">
        <v>210</v>
      </c>
      <c r="I101" cm="1">
        <f t="array" ref="I101">[1]!LWSA3.NEG</f>
        <v>11937</v>
      </c>
      <c r="J101" cm="1">
        <f t="array" ref="J101">[1]!LWSA3.QTT</f>
        <v>2321100</v>
      </c>
      <c r="K101" cm="1">
        <f t="array" ref="K101">[1]!LWSA3.VOL</f>
        <v>267714086</v>
      </c>
    </row>
    <row r="102" spans="1:11" x14ac:dyDescent="0.25">
      <c r="A102" t="s">
        <v>211</v>
      </c>
      <c r="B102" t="str" cm="1">
        <f t="array" ref="B102">[1]!MDIA3.DAT</f>
        <v>26/01/2021</v>
      </c>
      <c r="C102" cm="1">
        <f t="array" ref="C102">[1]!MDIA3.ULT</f>
        <v>30.85</v>
      </c>
      <c r="D102" cm="1">
        <f t="array" ref="D102">[1]!MDIA3.ABE</f>
        <v>30.25</v>
      </c>
      <c r="E102" cm="1">
        <f t="array" ref="E102">[1]!MDIA3.MAX</f>
        <v>31.1</v>
      </c>
      <c r="F102" cm="1">
        <f t="array" ref="F102">[1]!MDIA3.MIN</f>
        <v>30.11</v>
      </c>
      <c r="G102" cm="1">
        <f t="array" ref="G102">[1]!MDIA3.VAR</f>
        <v>2.3896448722203862</v>
      </c>
      <c r="H102" t="s">
        <v>212</v>
      </c>
      <c r="I102" cm="1">
        <f t="array" ref="I102">[1]!MDIA3.NEG</f>
        <v>9318</v>
      </c>
      <c r="J102" cm="1">
        <f t="array" ref="J102">[1]!MDIA3.QTT</f>
        <v>1733800</v>
      </c>
      <c r="K102" cm="1">
        <f t="array" ref="K102">[1]!MDIA3.VOL</f>
        <v>53264613</v>
      </c>
    </row>
    <row r="103" spans="1:11" x14ac:dyDescent="0.25">
      <c r="A103" t="s">
        <v>213</v>
      </c>
      <c r="B103" t="str" cm="1">
        <f t="array" ref="B103">[1]!MDNE3.DAT</f>
        <v>26/01/2021</v>
      </c>
      <c r="C103" cm="1">
        <f t="array" ref="C103">[1]!MDNE3.ULT</f>
        <v>9.69</v>
      </c>
      <c r="D103" cm="1">
        <f t="array" ref="D103">[1]!MDNE3.ABE</f>
        <v>9.9</v>
      </c>
      <c r="E103" cm="1">
        <f t="array" ref="E103">[1]!MDNE3.MAX</f>
        <v>10.119999999999999</v>
      </c>
      <c r="F103" cm="1">
        <f t="array" ref="F103">[1]!MDNE3.MIN</f>
        <v>9.6199999999999992</v>
      </c>
      <c r="G103" cm="1">
        <f t="array" ref="G103">[1]!MDNE3.VAR</f>
        <v>-2.1212121212121295</v>
      </c>
      <c r="H103" t="s">
        <v>214</v>
      </c>
      <c r="I103" cm="1">
        <f t="array" ref="I103">[1]!MDNE3.NEG</f>
        <v>555</v>
      </c>
      <c r="J103" cm="1">
        <f t="array" ref="J103">[1]!MDNE3.QTT</f>
        <v>187200</v>
      </c>
      <c r="K103" cm="1">
        <f t="array" ref="K103">[1]!MDNE3.VOL</f>
        <v>1851650</v>
      </c>
    </row>
    <row r="104" spans="1:11" x14ac:dyDescent="0.25">
      <c r="A104" t="s">
        <v>215</v>
      </c>
      <c r="B104" t="str" cm="1">
        <f t="array" ref="B104">[1]!MELK3.DAT</f>
        <v>26/01/2021</v>
      </c>
      <c r="C104" cm="1">
        <f t="array" ref="C104">[1]!MELK3.ULT</f>
        <v>6.2</v>
      </c>
      <c r="D104" cm="1">
        <f t="array" ref="D104">[1]!MELK3.ABE</f>
        <v>6.1</v>
      </c>
      <c r="E104" cm="1">
        <f t="array" ref="E104">[1]!MELK3.MAX</f>
        <v>6.2</v>
      </c>
      <c r="F104" cm="1">
        <f t="array" ref="F104">[1]!MELK3.MIN</f>
        <v>6.06</v>
      </c>
      <c r="G104" cm="1">
        <f t="array" ref="G104">[1]!MELK3.VAR</f>
        <v>1.8062397372742254</v>
      </c>
      <c r="H104" t="s">
        <v>216</v>
      </c>
      <c r="I104" cm="1">
        <f t="array" ref="I104">[1]!MELK3.NEG</f>
        <v>905</v>
      </c>
      <c r="J104" cm="1">
        <f t="array" ref="J104">[1]!MELK3.QTT</f>
        <v>259800</v>
      </c>
      <c r="K104" cm="1">
        <f t="array" ref="K104">[1]!MELK3.VOL</f>
        <v>1591433</v>
      </c>
    </row>
    <row r="105" spans="1:11" x14ac:dyDescent="0.25">
      <c r="A105" t="s">
        <v>217</v>
      </c>
      <c r="B105" t="str" cm="1">
        <f t="array" ref="B105">[1]!MGLU3.DAT</f>
        <v>26/01/2021</v>
      </c>
      <c r="C105" cm="1">
        <f t="array" ref="C105">[1]!MGLU3.ULT</f>
        <v>25.75</v>
      </c>
      <c r="D105" cm="1">
        <f t="array" ref="D105">[1]!MGLU3.ABE</f>
        <v>26.25</v>
      </c>
      <c r="E105" cm="1">
        <f t="array" ref="E105">[1]!MGLU3.MAX</f>
        <v>27.07</v>
      </c>
      <c r="F105" cm="1">
        <f t="array" ref="F105">[1]!MGLU3.MIN</f>
        <v>25.67</v>
      </c>
      <c r="G105" cm="1">
        <f t="array" ref="G105">[1]!MGLU3.VAR</f>
        <v>-0.92343208926509601</v>
      </c>
      <c r="H105" t="s">
        <v>218</v>
      </c>
      <c r="I105" cm="1">
        <f t="array" ref="I105">[1]!MGLU3.NEG</f>
        <v>86774</v>
      </c>
      <c r="J105" cm="1">
        <f t="array" ref="J105">[1]!MGLU3.QTT</f>
        <v>44474300</v>
      </c>
      <c r="K105" cm="1">
        <f t="array" ref="K105">[1]!MGLU3.VOL</f>
        <v>1173889106</v>
      </c>
    </row>
    <row r="106" spans="1:11" x14ac:dyDescent="0.25">
      <c r="A106" t="s">
        <v>219</v>
      </c>
      <c r="B106" t="str" cm="1">
        <f t="array" ref="B106">[1]!MILS3.DAT</f>
        <v>26/01/2021</v>
      </c>
      <c r="C106" cm="1">
        <f t="array" ref="C106">[1]!MILS3.ULT</f>
        <v>5.86</v>
      </c>
      <c r="D106" cm="1">
        <f t="array" ref="D106">[1]!MILS3.ABE</f>
        <v>5.96</v>
      </c>
      <c r="E106" cm="1">
        <f t="array" ref="E106">[1]!MILS3.MAX</f>
        <v>6.14</v>
      </c>
      <c r="F106" cm="1">
        <f t="array" ref="F106">[1]!MILS3.MIN</f>
        <v>5.86</v>
      </c>
      <c r="G106" cm="1">
        <f t="array" ref="G106">[1]!MILS3.VAR</f>
        <v>-1.6778523489932826</v>
      </c>
      <c r="H106" t="s">
        <v>220</v>
      </c>
      <c r="I106" cm="1">
        <f t="array" ref="I106">[1]!MILS3.NEG</f>
        <v>2951</v>
      </c>
      <c r="J106" cm="1">
        <f t="array" ref="J106">[1]!MILS3.QTT</f>
        <v>827300</v>
      </c>
      <c r="K106" cm="1">
        <f t="array" ref="K106">[1]!MILS3.VOL</f>
        <v>4953584</v>
      </c>
    </row>
    <row r="107" spans="1:11" x14ac:dyDescent="0.25">
      <c r="A107" t="s">
        <v>221</v>
      </c>
      <c r="B107" t="str" cm="1">
        <f t="array" ref="B107">[1]!MOVI3.DAT</f>
        <v>26/01/2021</v>
      </c>
      <c r="C107" cm="1">
        <f t="array" ref="C107">[1]!MOVI3.ULT</f>
        <v>18.8</v>
      </c>
      <c r="D107" cm="1">
        <f t="array" ref="D107">[1]!MOVI3.ABE</f>
        <v>19.72</v>
      </c>
      <c r="E107" cm="1">
        <f t="array" ref="E107">[1]!MOVI3.MAX</f>
        <v>20.03</v>
      </c>
      <c r="F107" cm="1">
        <f t="array" ref="F107">[1]!MOVI3.MIN</f>
        <v>18.77</v>
      </c>
      <c r="G107" cm="1">
        <f t="array" ref="G107">[1]!MOVI3.VAR</f>
        <v>-4.2282221090168024</v>
      </c>
      <c r="H107" t="s">
        <v>222</v>
      </c>
      <c r="I107" cm="1">
        <f t="array" ref="I107">[1]!MOVI3.NEG</f>
        <v>12193</v>
      </c>
      <c r="J107" cm="1">
        <f t="array" ref="J107">[1]!MOVI3.QTT</f>
        <v>3857300</v>
      </c>
      <c r="K107" cm="1">
        <f t="array" ref="K107">[1]!MOVI3.VOL</f>
        <v>74316491</v>
      </c>
    </row>
    <row r="108" spans="1:11" x14ac:dyDescent="0.25">
      <c r="A108" t="s">
        <v>223</v>
      </c>
      <c r="B108" t="str" cm="1">
        <f t="array" ref="B108">[1]!MRFG3.DAT</f>
        <v>26/01/2021</v>
      </c>
      <c r="C108" cm="1">
        <f t="array" ref="C108">[1]!MRFG3.ULT</f>
        <v>12.8</v>
      </c>
      <c r="D108" cm="1">
        <f t="array" ref="D108">[1]!MRFG3.ABE</f>
        <v>13.15</v>
      </c>
      <c r="E108" cm="1">
        <f t="array" ref="E108">[1]!MRFG3.MAX</f>
        <v>13.28</v>
      </c>
      <c r="F108" cm="1">
        <f t="array" ref="F108">[1]!MRFG3.MIN</f>
        <v>12.38</v>
      </c>
      <c r="G108" cm="1">
        <f t="array" ref="G108">[1]!MRFG3.VAR</f>
        <v>-2.9567854435178074</v>
      </c>
      <c r="H108" t="s">
        <v>224</v>
      </c>
      <c r="I108" cm="1">
        <f t="array" ref="I108">[1]!MRFG3.NEG</f>
        <v>30750</v>
      </c>
      <c r="J108" cm="1">
        <f t="array" ref="J108">[1]!MRFG3.QTT</f>
        <v>18583200</v>
      </c>
      <c r="K108" cm="1">
        <f t="array" ref="K108">[1]!MRFG3.VOL</f>
        <v>238513694</v>
      </c>
    </row>
    <row r="109" spans="1:11" x14ac:dyDescent="0.25">
      <c r="A109" t="s">
        <v>225</v>
      </c>
      <c r="B109" t="str" cm="1">
        <f t="array" ref="B109">[1]!MRVE3.DAT</f>
        <v>26/01/2021</v>
      </c>
      <c r="C109" cm="1">
        <f t="array" ref="C109">[1]!MRVE3.ULT</f>
        <v>18.670000000000002</v>
      </c>
      <c r="D109" cm="1">
        <f t="array" ref="D109">[1]!MRVE3.ABE</f>
        <v>19.12</v>
      </c>
      <c r="E109" cm="1">
        <f t="array" ref="E109">[1]!MRVE3.MAX</f>
        <v>19.440000000000001</v>
      </c>
      <c r="F109" cm="1">
        <f t="array" ref="F109">[1]!MRVE3.MIN</f>
        <v>18.579999999999998</v>
      </c>
      <c r="G109" cm="1">
        <f t="array" ref="G109">[1]!MRVE3.VAR</f>
        <v>-1.8917498686284782</v>
      </c>
      <c r="H109" t="s">
        <v>226</v>
      </c>
      <c r="I109" cm="1">
        <f t="array" ref="I109">[1]!MRVE3.NEG</f>
        <v>11930</v>
      </c>
      <c r="J109" cm="1">
        <f t="array" ref="J109">[1]!MRVE3.QTT</f>
        <v>2343100</v>
      </c>
      <c r="K109" cm="1">
        <f t="array" ref="K109">[1]!MRVE3.VOL</f>
        <v>44490734</v>
      </c>
    </row>
    <row r="110" spans="1:11" x14ac:dyDescent="0.25">
      <c r="A110" t="s">
        <v>227</v>
      </c>
      <c r="B110" t="str" cm="1">
        <f t="array" ref="B110">[1]!MTRE3.DAT</f>
        <v>26/01/2021</v>
      </c>
      <c r="C110" cm="1">
        <f t="array" ref="C110">[1]!MTRE3.ULT</f>
        <v>15.93</v>
      </c>
      <c r="D110" cm="1">
        <f t="array" ref="D110">[1]!MTRE3.ABE</f>
        <v>16.190000000000001</v>
      </c>
      <c r="E110" cm="1">
        <f t="array" ref="E110">[1]!MTRE3.MAX</f>
        <v>16.600000000000001</v>
      </c>
      <c r="F110" cm="1">
        <f t="array" ref="F110">[1]!MTRE3.MIN</f>
        <v>15.85</v>
      </c>
      <c r="G110" cm="1">
        <f t="array" ref="G110">[1]!MTRE3.VAR</f>
        <v>-1.6666666666666641</v>
      </c>
      <c r="H110" t="s">
        <v>228</v>
      </c>
      <c r="I110" cm="1">
        <f t="array" ref="I110">[1]!MTRE3.NEG</f>
        <v>1385</v>
      </c>
      <c r="J110" cm="1">
        <f t="array" ref="J110">[1]!MTRE3.QTT</f>
        <v>252600</v>
      </c>
      <c r="K110" cm="1">
        <f t="array" ref="K110">[1]!MTRE3.VOL</f>
        <v>4072606</v>
      </c>
    </row>
    <row r="111" spans="1:11" x14ac:dyDescent="0.25">
      <c r="A111" t="s">
        <v>229</v>
      </c>
      <c r="B111" t="str" cm="1">
        <f t="array" ref="B111">[1]!MULT3.DAT</f>
        <v>26/01/2021</v>
      </c>
      <c r="C111" cm="1">
        <f t="array" ref="C111">[1]!MULT3.ULT</f>
        <v>20.51</v>
      </c>
      <c r="D111" cm="1">
        <f t="array" ref="D111">[1]!MULT3.ABE</f>
        <v>20.41</v>
      </c>
      <c r="E111" cm="1">
        <f t="array" ref="E111">[1]!MULT3.MAX</f>
        <v>21.19</v>
      </c>
      <c r="F111" cm="1">
        <f t="array" ref="F111">[1]!MULT3.MIN</f>
        <v>20.260000000000002</v>
      </c>
      <c r="G111" cm="1">
        <f t="array" ref="G111">[1]!MULT3.VAR</f>
        <v>0.63788027477920783</v>
      </c>
      <c r="H111" t="s">
        <v>230</v>
      </c>
      <c r="I111" cm="1">
        <f t="array" ref="I111">[1]!MULT3.NEG</f>
        <v>30507</v>
      </c>
      <c r="J111" cm="1">
        <f t="array" ref="J111">[1]!MULT3.QTT</f>
        <v>8021700</v>
      </c>
      <c r="K111" cm="1">
        <f t="array" ref="K111">[1]!MULT3.VOL</f>
        <v>166531046</v>
      </c>
    </row>
    <row r="112" spans="1:11" x14ac:dyDescent="0.25">
      <c r="A112" t="s">
        <v>231</v>
      </c>
      <c r="B112" t="str" cm="1">
        <f t="array" ref="B112">[1]!MYPK3.DAT</f>
        <v>26/01/2021</v>
      </c>
      <c r="C112" cm="1">
        <f t="array" ref="C112">[1]!MYPK3.ULT</f>
        <v>14.19</v>
      </c>
      <c r="D112" cm="1">
        <f t="array" ref="D112">[1]!MYPK3.ABE</f>
        <v>14.09</v>
      </c>
      <c r="E112" cm="1">
        <f t="array" ref="E112">[1]!MYPK3.MAX</f>
        <v>14.57</v>
      </c>
      <c r="F112" cm="1">
        <f t="array" ref="F112">[1]!MYPK3.MIN</f>
        <v>14.03</v>
      </c>
      <c r="G112" cm="1">
        <f t="array" ref="G112">[1]!MYPK3.VAR</f>
        <v>0.63829787234042457</v>
      </c>
      <c r="H112" t="s">
        <v>232</v>
      </c>
      <c r="I112" cm="1">
        <f t="array" ref="I112">[1]!MYPK3.NEG</f>
        <v>8105</v>
      </c>
      <c r="J112" cm="1">
        <f t="array" ref="J112">[1]!MYPK3.QTT</f>
        <v>1638600</v>
      </c>
      <c r="K112" cm="1">
        <f t="array" ref="K112">[1]!MYPK3.VOL</f>
        <v>23552467</v>
      </c>
    </row>
    <row r="113" spans="1:11" x14ac:dyDescent="0.25">
      <c r="A113" t="s">
        <v>233</v>
      </c>
      <c r="B113" t="str" cm="1">
        <f t="array" ref="B113">[1]!NEOE3.DAT</f>
        <v>26/01/2021</v>
      </c>
      <c r="C113" cm="1">
        <f t="array" ref="C113">[1]!NEOE3.ULT</f>
        <v>17.350000000000001</v>
      </c>
      <c r="D113" cm="1">
        <f t="array" ref="D113">[1]!NEOE3.ABE</f>
        <v>17.600000000000001</v>
      </c>
      <c r="E113" cm="1">
        <f t="array" ref="E113">[1]!NEOE3.MAX</f>
        <v>17.84</v>
      </c>
      <c r="F113" cm="1">
        <f t="array" ref="F113">[1]!NEOE3.MIN</f>
        <v>17.3</v>
      </c>
      <c r="G113" cm="1">
        <f t="array" ref="G113">[1]!NEOE3.VAR</f>
        <v>-1.5323496027241745</v>
      </c>
      <c r="H113" t="s">
        <v>234</v>
      </c>
      <c r="I113" cm="1">
        <f t="array" ref="I113">[1]!NEOE3.NEG</f>
        <v>6199</v>
      </c>
      <c r="J113" cm="1">
        <f t="array" ref="J113">[1]!NEOE3.QTT</f>
        <v>1760400</v>
      </c>
      <c r="K113" cm="1">
        <f t="array" ref="K113">[1]!NEOE3.VOL</f>
        <v>30972894</v>
      </c>
    </row>
    <row r="114" spans="1:11" x14ac:dyDescent="0.25">
      <c r="A114" t="s">
        <v>235</v>
      </c>
      <c r="B114" t="str" cm="1">
        <f t="array" ref="B114">[1]!NGRD3.DAT</f>
        <v>26/01/2021</v>
      </c>
      <c r="C114" cm="1">
        <f t="array" ref="C114">[1]!NGRD3.ULT</f>
        <v>9.89</v>
      </c>
      <c r="D114" cm="1">
        <f t="array" ref="D114">[1]!NGRD3.ABE</f>
        <v>12.01</v>
      </c>
      <c r="E114" cm="1">
        <f t="array" ref="E114">[1]!NGRD3.MAX</f>
        <v>12.1</v>
      </c>
      <c r="F114" cm="1">
        <f t="array" ref="F114">[1]!NGRD3.MIN</f>
        <v>9.89</v>
      </c>
      <c r="G114" cm="1">
        <f t="array" ref="G114">[1]!NGRD3.VAR</f>
        <v>-14.667817083692833</v>
      </c>
      <c r="H114" t="s">
        <v>236</v>
      </c>
      <c r="I114" cm="1">
        <f t="array" ref="I114">[1]!NGRD3.NEG</f>
        <v>29425</v>
      </c>
      <c r="J114" cm="1">
        <f t="array" ref="J114">[1]!NGRD3.QTT</f>
        <v>18313600</v>
      </c>
      <c r="K114" cm="1">
        <f t="array" ref="K114">[1]!NGRD3.VOL</f>
        <v>201520459</v>
      </c>
    </row>
    <row r="115" spans="1:11" x14ac:dyDescent="0.25">
      <c r="A115" t="s">
        <v>237</v>
      </c>
      <c r="B115" t="str" cm="1">
        <f t="array" ref="B115">[1]!NTCO3.DAT</f>
        <v>26/01/2021</v>
      </c>
      <c r="C115" cm="1">
        <f t="array" ref="C115">[1]!NTCO3.ULT</f>
        <v>50.1</v>
      </c>
      <c r="D115" cm="1">
        <f t="array" ref="D115">[1]!NTCO3.ABE</f>
        <v>49.04</v>
      </c>
      <c r="E115" cm="1">
        <f t="array" ref="E115">[1]!NTCO3.MAX</f>
        <v>50.76</v>
      </c>
      <c r="F115" cm="1">
        <f t="array" ref="F115">[1]!NTCO3.MIN</f>
        <v>49.04</v>
      </c>
      <c r="G115" cm="1">
        <f t="array" ref="G115">[1]!NTCO3.VAR</f>
        <v>1.5609162781269068</v>
      </c>
      <c r="H115" t="s">
        <v>238</v>
      </c>
      <c r="I115" cm="1">
        <f t="array" ref="I115">[1]!NTCO3.NEG</f>
        <v>33704</v>
      </c>
      <c r="J115" cm="1">
        <f t="array" ref="J115">[1]!NTCO3.QTT</f>
        <v>7337100</v>
      </c>
      <c r="K115" cm="1">
        <f t="array" ref="K115">[1]!NTCO3.VOL</f>
        <v>367307115</v>
      </c>
    </row>
    <row r="116" spans="1:11" x14ac:dyDescent="0.25">
      <c r="A116" t="s">
        <v>239</v>
      </c>
      <c r="B116" t="str" cm="1">
        <f t="array" ref="B116">[1]!ODPV3.DAT</f>
        <v>26/01/2021</v>
      </c>
      <c r="C116" cm="1">
        <f t="array" ref="C116">[1]!ODPV3.ULT</f>
        <v>14.35</v>
      </c>
      <c r="D116" cm="1">
        <f t="array" ref="D116">[1]!ODPV3.ABE</f>
        <v>14.06</v>
      </c>
      <c r="E116" cm="1">
        <f t="array" ref="E116">[1]!ODPV3.MAX</f>
        <v>14.56</v>
      </c>
      <c r="F116" cm="1">
        <f t="array" ref="F116">[1]!ODPV3.MIN</f>
        <v>14.04</v>
      </c>
      <c r="G116" cm="1">
        <f t="array" ref="G116">[1]!ODPV3.VAR</f>
        <v>2.3537803138373756</v>
      </c>
      <c r="H116" t="s">
        <v>240</v>
      </c>
      <c r="I116" cm="1">
        <f t="array" ref="I116">[1]!ODPV3.NEG</f>
        <v>4042</v>
      </c>
      <c r="J116" cm="1">
        <f t="array" ref="J116">[1]!ODPV3.QTT</f>
        <v>748800</v>
      </c>
      <c r="K116" cm="1">
        <f t="array" ref="K116">[1]!ODPV3.VOL</f>
        <v>10754674</v>
      </c>
    </row>
    <row r="117" spans="1:11" x14ac:dyDescent="0.25">
      <c r="A117" t="s">
        <v>241</v>
      </c>
      <c r="B117" t="str" cm="1">
        <f t="array" ref="B117">[1]!OIBR3.DAT</f>
        <v>26/01/2021</v>
      </c>
      <c r="C117" cm="1">
        <f t="array" ref="C117">[1]!OIBR3.ULT</f>
        <v>2.0299999999999998</v>
      </c>
      <c r="D117" cm="1">
        <f t="array" ref="D117">[1]!OIBR3.ABE</f>
        <v>2.2200000000000002</v>
      </c>
      <c r="E117" cm="1">
        <f t="array" ref="E117">[1]!OIBR3.MAX</f>
        <v>2.23</v>
      </c>
      <c r="F117" cm="1">
        <f t="array" ref="F117">[1]!OIBR3.MIN</f>
        <v>2.0299999999999998</v>
      </c>
      <c r="G117" cm="1">
        <f t="array" ref="G117">[1]!OIBR3.VAR</f>
        <v>-7.7272727272727435</v>
      </c>
      <c r="H117" t="s">
        <v>242</v>
      </c>
      <c r="I117" cm="1">
        <f t="array" ref="I117">[1]!OIBR3.NEG</f>
        <v>69073</v>
      </c>
      <c r="J117" cm="1">
        <f t="array" ref="J117">[1]!OIBR3.QTT</f>
        <v>299626000</v>
      </c>
      <c r="K117" cm="1">
        <f t="array" ref="K117">[1]!OIBR3.VOL</f>
        <v>634005916</v>
      </c>
    </row>
    <row r="118" spans="1:11" x14ac:dyDescent="0.25">
      <c r="A118" t="s">
        <v>243</v>
      </c>
      <c r="B118" t="str" cm="1">
        <f t="array" ref="B118">[1]!OMGE3.DAT</f>
        <v>26/01/2021</v>
      </c>
      <c r="C118" cm="1">
        <f t="array" ref="C118">[1]!OMGE3.ULT</f>
        <v>39.86</v>
      </c>
      <c r="D118" cm="1">
        <f t="array" ref="D118">[1]!OMGE3.ABE</f>
        <v>41.75</v>
      </c>
      <c r="E118" cm="1">
        <f t="array" ref="E118">[1]!OMGE3.MAX</f>
        <v>41.75</v>
      </c>
      <c r="F118" cm="1">
        <f t="array" ref="F118">[1]!OMGE3.MIN</f>
        <v>39.65</v>
      </c>
      <c r="G118" cm="1">
        <f t="array" ref="G118">[1]!OMGE3.VAR</f>
        <v>-4.5269461077844326</v>
      </c>
      <c r="H118" t="s">
        <v>244</v>
      </c>
      <c r="I118" cm="1">
        <f t="array" ref="I118">[1]!OMGE3.NEG</f>
        <v>4315</v>
      </c>
      <c r="J118" cm="1">
        <f t="array" ref="J118">[1]!OMGE3.QTT</f>
        <v>1620700</v>
      </c>
      <c r="K118" cm="1">
        <f t="array" ref="K118">[1]!OMGE3.VOL</f>
        <v>65117569</v>
      </c>
    </row>
    <row r="119" spans="1:11" x14ac:dyDescent="0.25">
      <c r="A119" t="s">
        <v>245</v>
      </c>
      <c r="B119" t="str" cm="1">
        <f t="array" ref="B119">[1]!PARD3.DAT</f>
        <v>26/01/2021</v>
      </c>
      <c r="C119" cm="1">
        <f t="array" ref="C119">[1]!PARD3.ULT</f>
        <v>21.54</v>
      </c>
      <c r="D119" cm="1">
        <f t="array" ref="D119">[1]!PARD3.ABE</f>
        <v>21.58</v>
      </c>
      <c r="E119" cm="1">
        <f t="array" ref="E119">[1]!PARD3.MAX</f>
        <v>22.05</v>
      </c>
      <c r="F119" cm="1">
        <f t="array" ref="F119">[1]!PARD3.MIN</f>
        <v>21.43</v>
      </c>
      <c r="G119" cm="1">
        <f t="array" ref="G119">[1]!PARD3.VAR</f>
        <v>-0.18535681186283204</v>
      </c>
      <c r="H119" t="s">
        <v>246</v>
      </c>
      <c r="I119" cm="1">
        <f t="array" ref="I119">[1]!PARD3.NEG</f>
        <v>1434</v>
      </c>
      <c r="J119" cm="1">
        <f t="array" ref="J119">[1]!PARD3.QTT</f>
        <v>230200</v>
      </c>
      <c r="K119" cm="1">
        <f t="array" ref="K119">[1]!PARD3.VOL</f>
        <v>5011112</v>
      </c>
    </row>
    <row r="120" spans="1:11" x14ac:dyDescent="0.25">
      <c r="A120" t="s">
        <v>247</v>
      </c>
      <c r="B120" t="str" cm="1">
        <f t="array" ref="B120">[1]!PCAR3.DAT</f>
        <v>26/01/2021</v>
      </c>
      <c r="C120" cm="1">
        <f t="array" ref="C120">[1]!PCAR3.ULT</f>
        <v>75.36</v>
      </c>
      <c r="D120" cm="1">
        <f t="array" ref="D120">[1]!PCAR3.ABE</f>
        <v>75.650000000000006</v>
      </c>
      <c r="E120" cm="1">
        <f t="array" ref="E120">[1]!PCAR3.MAX</f>
        <v>76.62</v>
      </c>
      <c r="F120" cm="1">
        <f t="array" ref="F120">[1]!PCAR3.MIN</f>
        <v>74.77</v>
      </c>
      <c r="G120" cm="1">
        <f t="array" ref="G120">[1]!PCAR3.VAR</f>
        <v>-6.6304203686509966E-2</v>
      </c>
      <c r="H120" t="s">
        <v>248</v>
      </c>
      <c r="I120" cm="1">
        <f t="array" ref="I120">[1]!PCAR3.NEG</f>
        <v>4971</v>
      </c>
      <c r="J120" cm="1">
        <f t="array" ref="J120">[1]!PCAR3.QTT</f>
        <v>709100</v>
      </c>
      <c r="K120" cm="1">
        <f t="array" ref="K120">[1]!PCAR3.VOL</f>
        <v>53620487</v>
      </c>
    </row>
    <row r="121" spans="1:11" x14ac:dyDescent="0.25">
      <c r="A121" t="s">
        <v>249</v>
      </c>
      <c r="B121" t="str" cm="1">
        <f t="array" ref="B121">[1]!PETR4.DAT</f>
        <v>26/01/2021</v>
      </c>
      <c r="C121" cm="1">
        <f t="array" ref="C121">[1]!PETR4.ULT</f>
        <v>27</v>
      </c>
      <c r="D121" cm="1">
        <f t="array" ref="D121">[1]!PETR4.ABE</f>
        <v>27.25</v>
      </c>
      <c r="E121" cm="1">
        <f t="array" ref="E121">[1]!PETR4.MAX</f>
        <v>27.97</v>
      </c>
      <c r="F121" cm="1">
        <f t="array" ref="F121">[1]!PETR4.MIN</f>
        <v>26.82</v>
      </c>
      <c r="G121" cm="1">
        <f t="array" ref="G121">[1]!PETR4.VAR</f>
        <v>-0.33222591362126191</v>
      </c>
      <c r="H121" t="s">
        <v>250</v>
      </c>
      <c r="I121" cm="1">
        <f t="array" ref="I121">[1]!PETR4.NEG</f>
        <v>95122</v>
      </c>
      <c r="J121" cm="1">
        <f t="array" ref="J121">[1]!PETR4.QTT</f>
        <v>64514600</v>
      </c>
      <c r="K121" cm="1">
        <f t="array" ref="K121">[1]!PETR4.VOL</f>
        <v>1765519784</v>
      </c>
    </row>
    <row r="122" spans="1:11" x14ac:dyDescent="0.25">
      <c r="A122" t="s">
        <v>251</v>
      </c>
      <c r="B122" t="str" cm="1">
        <f t="array" ref="B122">[1]!PETZ3.DAT</f>
        <v>26/01/2021</v>
      </c>
      <c r="C122" cm="1">
        <f t="array" ref="C122">[1]!PETZ3.ULT</f>
        <v>22.6</v>
      </c>
      <c r="D122" cm="1">
        <f t="array" ref="D122">[1]!PETZ3.ABE</f>
        <v>22.02</v>
      </c>
      <c r="E122" cm="1">
        <f t="array" ref="E122">[1]!PETZ3.MAX</f>
        <v>23.05</v>
      </c>
      <c r="F122" cm="1">
        <f t="array" ref="F122">[1]!PETZ3.MIN</f>
        <v>21.86</v>
      </c>
      <c r="G122" cm="1">
        <f t="array" ref="G122">[1]!PETZ3.VAR</f>
        <v>2.5873808443032242</v>
      </c>
      <c r="H122" t="s">
        <v>252</v>
      </c>
      <c r="I122" cm="1">
        <f t="array" ref="I122">[1]!PETZ3.NEG</f>
        <v>11197</v>
      </c>
      <c r="J122" cm="1">
        <f t="array" ref="J122">[1]!PETZ3.QTT</f>
        <v>5168500</v>
      </c>
      <c r="K122" cm="1">
        <f t="array" ref="K122">[1]!PETZ3.VOL</f>
        <v>116190294</v>
      </c>
    </row>
    <row r="123" spans="1:11" x14ac:dyDescent="0.25">
      <c r="A123" t="s">
        <v>253</v>
      </c>
      <c r="B123" t="str" cm="1">
        <f t="array" ref="B123">[1]!PFRM3.DAT</f>
        <v>26/01/2021</v>
      </c>
      <c r="C123" cm="1">
        <f t="array" ref="C123">[1]!PFRM3.ULT</f>
        <v>6.06</v>
      </c>
      <c r="D123" cm="1">
        <f t="array" ref="D123">[1]!PFRM3.ABE</f>
        <v>6.31</v>
      </c>
      <c r="E123" cm="1">
        <f t="array" ref="E123">[1]!PFRM3.MAX</f>
        <v>6.41</v>
      </c>
      <c r="F123" cm="1">
        <f t="array" ref="F123">[1]!PFRM3.MIN</f>
        <v>6.05</v>
      </c>
      <c r="G123" cm="1">
        <f t="array" ref="G123">[1]!PFRM3.VAR</f>
        <v>-4.1139240506329218</v>
      </c>
      <c r="H123" t="s">
        <v>254</v>
      </c>
      <c r="I123" cm="1">
        <f t="array" ref="I123">[1]!PFRM3.NEG</f>
        <v>1121</v>
      </c>
      <c r="J123" cm="1">
        <f t="array" ref="J123">[1]!PFRM3.QTT</f>
        <v>500800</v>
      </c>
      <c r="K123" cm="1">
        <f t="array" ref="K123">[1]!PFRM3.VOL</f>
        <v>3119176</v>
      </c>
    </row>
    <row r="124" spans="1:11" x14ac:dyDescent="0.25">
      <c r="A124" t="s">
        <v>255</v>
      </c>
      <c r="B124" t="str" cm="1">
        <f t="array" ref="B124">[1]!PGMN3.DAT</f>
        <v>26/01/2021</v>
      </c>
      <c r="C124" cm="1">
        <f t="array" ref="C124">[1]!PGMN3.ULT</f>
        <v>10.62</v>
      </c>
      <c r="D124" cm="1">
        <f t="array" ref="D124">[1]!PGMN3.ABE</f>
        <v>10.7</v>
      </c>
      <c r="E124" cm="1">
        <f t="array" ref="E124">[1]!PGMN3.MAX</f>
        <v>10.77</v>
      </c>
      <c r="F124" cm="1">
        <f t="array" ref="F124">[1]!PGMN3.MIN</f>
        <v>10.51</v>
      </c>
      <c r="G124" cm="1">
        <f t="array" ref="G124">[1]!PGMN3.VAR</f>
        <v>3.1067961165048397</v>
      </c>
      <c r="H124" t="s">
        <v>256</v>
      </c>
      <c r="I124" cm="1">
        <f t="array" ref="I124">[1]!PGMN3.NEG</f>
        <v>2100</v>
      </c>
      <c r="J124" cm="1">
        <f t="array" ref="J124">[1]!PGMN3.QTT</f>
        <v>647000</v>
      </c>
      <c r="K124" cm="1">
        <f t="array" ref="K124">[1]!PGMN3.VOL</f>
        <v>6876482</v>
      </c>
    </row>
    <row r="125" spans="1:11" x14ac:dyDescent="0.25">
      <c r="A125" t="s">
        <v>257</v>
      </c>
      <c r="B125" t="str" cm="1">
        <f t="array" ref="B125">[1]!PLPL3.DAT</f>
        <v>26/01/2021</v>
      </c>
      <c r="C125" cm="1">
        <f t="array" ref="C125">[1]!PLPL3.ULT</f>
        <v>6.74</v>
      </c>
      <c r="D125" cm="1">
        <f t="array" ref="D125">[1]!PLPL3.ABE</f>
        <v>6.7</v>
      </c>
      <c r="E125" cm="1">
        <f t="array" ref="E125">[1]!PLPL3.MAX</f>
        <v>6.91</v>
      </c>
      <c r="F125" cm="1">
        <f t="array" ref="F125">[1]!PLPL3.MIN</f>
        <v>6.61</v>
      </c>
      <c r="G125" cm="1">
        <f t="array" ref="G125">[1]!PLPL3.VAR</f>
        <v>0.74738415545590164</v>
      </c>
      <c r="H125" t="s">
        <v>258</v>
      </c>
      <c r="I125" cm="1">
        <f t="array" ref="I125">[1]!PLPL3.NEG</f>
        <v>1147</v>
      </c>
      <c r="J125" cm="1">
        <f t="array" ref="J125">[1]!PLPL3.QTT</f>
        <v>337100</v>
      </c>
      <c r="K125" cm="1">
        <f t="array" ref="K125">[1]!PLPL3.VOL</f>
        <v>2276301</v>
      </c>
    </row>
    <row r="126" spans="1:11" x14ac:dyDescent="0.25">
      <c r="A126" t="s">
        <v>259</v>
      </c>
      <c r="B126" t="str" cm="1">
        <f t="array" ref="B126">[1]!PNVL3.DAT</f>
        <v>26/01/2021</v>
      </c>
      <c r="C126" cm="1">
        <f t="array" ref="C126">[1]!PNVL3.ULT</f>
        <v>21.95</v>
      </c>
      <c r="D126" cm="1">
        <f t="array" ref="D126">[1]!PNVL3.ABE</f>
        <v>21.57</v>
      </c>
      <c r="E126" cm="1">
        <f t="array" ref="E126">[1]!PNVL3.MAX</f>
        <v>22.17</v>
      </c>
      <c r="F126" cm="1">
        <f t="array" ref="F126">[1]!PNVL3.MIN</f>
        <v>21.45</v>
      </c>
      <c r="G126" cm="1">
        <f t="array" ref="G126">[1]!PNVL3.VAR</f>
        <v>1.4794267221451702</v>
      </c>
      <c r="H126" t="s">
        <v>260</v>
      </c>
      <c r="I126" cm="1">
        <f t="array" ref="I126">[1]!PNVL3.NEG</f>
        <v>2630</v>
      </c>
      <c r="J126" cm="1">
        <f t="array" ref="J126">[1]!PNVL3.QTT</f>
        <v>646900</v>
      </c>
      <c r="K126" cm="1">
        <f t="array" ref="K126">[1]!PNVL3.VOL</f>
        <v>14144603</v>
      </c>
    </row>
    <row r="127" spans="1:11" x14ac:dyDescent="0.25">
      <c r="A127" t="s">
        <v>261</v>
      </c>
      <c r="B127" t="str" cm="1">
        <f t="array" ref="B127">[1]!POMO4.DAT</f>
        <v>26/01/2021</v>
      </c>
      <c r="C127" cm="1">
        <f t="array" ref="C127">[1]!POMO4.ULT</f>
        <v>2.85</v>
      </c>
      <c r="D127" cm="1">
        <f t="array" ref="D127">[1]!POMO4.ABE</f>
        <v>2.87</v>
      </c>
      <c r="E127" cm="1">
        <f t="array" ref="E127">[1]!POMO4.MAX</f>
        <v>2.91</v>
      </c>
      <c r="F127" cm="1">
        <f t="array" ref="F127">[1]!POMO4.MIN</f>
        <v>2.84</v>
      </c>
      <c r="G127" cm="1">
        <f t="array" ref="G127">[1]!POMO4.VAR</f>
        <v>-0.69686411149825844</v>
      </c>
      <c r="H127" t="s">
        <v>262</v>
      </c>
      <c r="I127" cm="1">
        <f t="array" ref="I127">[1]!POMO4.NEG</f>
        <v>7528</v>
      </c>
      <c r="J127" cm="1">
        <f t="array" ref="J127">[1]!POMO4.QTT</f>
        <v>8148800</v>
      </c>
      <c r="K127" cm="1">
        <f t="array" ref="K127">[1]!POMO4.VOL</f>
        <v>23382868</v>
      </c>
    </row>
    <row r="128" spans="1:11" x14ac:dyDescent="0.25">
      <c r="A128" t="s">
        <v>263</v>
      </c>
      <c r="B128" t="str" cm="1">
        <f t="array" ref="B128">[1]!POSI3.DAT</f>
        <v>26/01/2021</v>
      </c>
      <c r="C128" cm="1">
        <f t="array" ref="C128">[1]!POSI3.ULT</f>
        <v>4.22</v>
      </c>
      <c r="D128" cm="1">
        <f t="array" ref="D128">[1]!POSI3.ABE</f>
        <v>4.45</v>
      </c>
      <c r="E128" cm="1">
        <f t="array" ref="E128">[1]!POSI3.MAX</f>
        <v>4.5999999999999996</v>
      </c>
      <c r="F128" cm="1">
        <f t="array" ref="F128">[1]!POSI3.MIN</f>
        <v>4.22</v>
      </c>
      <c r="G128" cm="1">
        <f t="array" ref="G128">[1]!POSI3.VAR</f>
        <v>-5.1685393258427057</v>
      </c>
      <c r="H128" t="s">
        <v>264</v>
      </c>
      <c r="I128" cm="1">
        <f t="array" ref="I128">[1]!POSI3.NEG</f>
        <v>2337</v>
      </c>
      <c r="J128" cm="1">
        <f t="array" ref="J128">[1]!POSI3.QTT</f>
        <v>1256300</v>
      </c>
      <c r="K128" cm="1">
        <f t="array" ref="K128">[1]!POSI3.VOL</f>
        <v>5512829</v>
      </c>
    </row>
    <row r="129" spans="1:11" x14ac:dyDescent="0.25">
      <c r="A129" t="s">
        <v>265</v>
      </c>
      <c r="B129" t="str" cm="1">
        <f t="array" ref="B129">[1]!PRIO3.DAT</f>
        <v>26/01/2021</v>
      </c>
      <c r="C129" cm="1">
        <f t="array" ref="C129">[1]!PRIO3.ULT</f>
        <v>70.599999999999994</v>
      </c>
      <c r="D129" cm="1">
        <f t="array" ref="D129">[1]!PRIO3.ABE</f>
        <v>72.209999999999994</v>
      </c>
      <c r="E129" cm="1">
        <f t="array" ref="E129">[1]!PRIO3.MAX</f>
        <v>73.8</v>
      </c>
      <c r="F129" cm="1">
        <f t="array" ref="F129">[1]!PRIO3.MIN</f>
        <v>69.78</v>
      </c>
      <c r="G129" cm="1">
        <f t="array" ref="G129">[1]!PRIO3.VAR</f>
        <v>-1.9444444444444524</v>
      </c>
      <c r="H129" t="s">
        <v>266</v>
      </c>
      <c r="I129" cm="1">
        <f t="array" ref="I129">[1]!PRIO3.NEG</f>
        <v>17623</v>
      </c>
      <c r="J129" cm="1">
        <f t="array" ref="J129">[1]!PRIO3.QTT</f>
        <v>3838800</v>
      </c>
      <c r="K129" cm="1">
        <f t="array" ref="K129">[1]!PRIO3.VOL</f>
        <v>276588708</v>
      </c>
    </row>
    <row r="130" spans="1:11" x14ac:dyDescent="0.25">
      <c r="A130" t="s">
        <v>267</v>
      </c>
      <c r="B130" t="str" cm="1">
        <f t="array" ref="B130">[1]!PRNR3.DAT</f>
        <v>26/01/2021</v>
      </c>
      <c r="C130" cm="1">
        <f t="array" ref="C130">[1]!PRNR3.ULT</f>
        <v>8.33</v>
      </c>
      <c r="D130" cm="1">
        <f t="array" ref="D130">[1]!PRNR3.ABE</f>
        <v>8.5</v>
      </c>
      <c r="E130" cm="1">
        <f t="array" ref="E130">[1]!PRNR3.MAX</f>
        <v>8.5</v>
      </c>
      <c r="F130" cm="1">
        <f t="array" ref="F130">[1]!PRNR3.MIN</f>
        <v>8.33</v>
      </c>
      <c r="G130" cm="1">
        <f t="array" ref="G130">[1]!PRNR3.VAR</f>
        <v>-1.9999999999999991</v>
      </c>
      <c r="H130" t="s">
        <v>268</v>
      </c>
      <c r="I130" cm="1">
        <f t="array" ref="I130">[1]!PRNR3.NEG</f>
        <v>290</v>
      </c>
      <c r="J130" cm="1">
        <f t="array" ref="J130">[1]!PRNR3.QTT</f>
        <v>1201400</v>
      </c>
      <c r="K130" cm="1">
        <f t="array" ref="K130">[1]!PRNR3.VOL</f>
        <v>10203641</v>
      </c>
    </row>
    <row r="131" spans="1:11" x14ac:dyDescent="0.25">
      <c r="A131" t="s">
        <v>269</v>
      </c>
      <c r="B131" t="str" cm="1">
        <f t="array" ref="B131">[1]!PSSA3.DAT</f>
        <v>26/01/2021</v>
      </c>
      <c r="C131" cm="1">
        <f t="array" ref="C131">[1]!PSSA3.ULT</f>
        <v>48.76</v>
      </c>
      <c r="D131" cm="1">
        <f t="array" ref="D131">[1]!PSSA3.ABE</f>
        <v>49.34</v>
      </c>
      <c r="E131" cm="1">
        <f t="array" ref="E131">[1]!PSSA3.MAX</f>
        <v>49.45</v>
      </c>
      <c r="F131" cm="1">
        <f t="array" ref="F131">[1]!PSSA3.MIN</f>
        <v>48.36</v>
      </c>
      <c r="G131" cm="1">
        <f t="array" ref="G131">[1]!PSSA3.VAR</f>
        <v>-1.2355681588008902</v>
      </c>
      <c r="H131" t="s">
        <v>270</v>
      </c>
      <c r="I131" cm="1">
        <f t="array" ref="I131">[1]!PSSA3.NEG</f>
        <v>7938</v>
      </c>
      <c r="J131" cm="1">
        <f t="array" ref="J131">[1]!PSSA3.QTT</f>
        <v>1245400</v>
      </c>
      <c r="K131" cm="1">
        <f t="array" ref="K131">[1]!PSSA3.VOL</f>
        <v>61062732</v>
      </c>
    </row>
    <row r="132" spans="1:11" x14ac:dyDescent="0.25">
      <c r="A132" t="s">
        <v>271</v>
      </c>
      <c r="B132" t="str" cm="1">
        <f t="array" ref="B132">[1]!PTBL3.DAT</f>
        <v>26/01/2021</v>
      </c>
      <c r="C132" cm="1">
        <f t="array" ref="C132">[1]!PTBL3.ULT</f>
        <v>7.62</v>
      </c>
      <c r="D132" cm="1">
        <f t="array" ref="D132">[1]!PTBL3.ABE</f>
        <v>7.42</v>
      </c>
      <c r="E132" cm="1">
        <f t="array" ref="E132">[1]!PTBL3.MAX</f>
        <v>7.95</v>
      </c>
      <c r="F132" cm="1">
        <f t="array" ref="F132">[1]!PTBL3.MIN</f>
        <v>7.42</v>
      </c>
      <c r="G132" cm="1">
        <f t="array" ref="G132">[1]!PTBL3.VAR</f>
        <v>1.6000000000000014</v>
      </c>
      <c r="H132" t="s">
        <v>272</v>
      </c>
      <c r="I132" cm="1">
        <f t="array" ref="I132">[1]!PTBL3.NEG</f>
        <v>8276</v>
      </c>
      <c r="J132" cm="1">
        <f t="array" ref="J132">[1]!PTBL3.QTT</f>
        <v>4516000</v>
      </c>
      <c r="K132" cm="1">
        <f t="array" ref="K132">[1]!PTBL3.VOL</f>
        <v>34808366</v>
      </c>
    </row>
    <row r="133" spans="1:11" x14ac:dyDescent="0.25">
      <c r="A133" t="s">
        <v>273</v>
      </c>
      <c r="B133" t="str" cm="1">
        <f t="array" ref="B133">[1]!QUAL3.DAT</f>
        <v>26/01/2021</v>
      </c>
      <c r="C133" cm="1">
        <f t="array" ref="C133">[1]!QUAL3.ULT</f>
        <v>31.79</v>
      </c>
      <c r="D133" cm="1">
        <f t="array" ref="D133">[1]!QUAL3.ABE</f>
        <v>32.18</v>
      </c>
      <c r="E133" cm="1">
        <f t="array" ref="E133">[1]!QUAL3.MAX</f>
        <v>32.93</v>
      </c>
      <c r="F133" cm="1">
        <f t="array" ref="F133">[1]!QUAL3.MIN</f>
        <v>31.67</v>
      </c>
      <c r="G133" cm="1">
        <f t="array" ref="G133">[1]!QUAL3.VAR</f>
        <v>-1.5179677819083084</v>
      </c>
      <c r="H133" t="s">
        <v>274</v>
      </c>
      <c r="I133" cm="1">
        <f t="array" ref="I133">[1]!QUAL3.NEG</f>
        <v>13473</v>
      </c>
      <c r="J133" cm="1">
        <f t="array" ref="J133">[1]!QUAL3.QTT</f>
        <v>11407700</v>
      </c>
      <c r="K133" cm="1">
        <f t="array" ref="K133">[1]!QUAL3.VOL</f>
        <v>364233643</v>
      </c>
    </row>
    <row r="134" spans="1:11" x14ac:dyDescent="0.25">
      <c r="A134" t="s">
        <v>275</v>
      </c>
      <c r="B134" t="str" cm="1">
        <f t="array" ref="B134">[1]!RADL3.DAT</f>
        <v>26/01/2021</v>
      </c>
      <c r="C134" cm="1">
        <f t="array" ref="C134">[1]!RADL3.ULT</f>
        <v>25.87</v>
      </c>
      <c r="D134" cm="1">
        <f t="array" ref="D134">[1]!RADL3.ABE</f>
        <v>25.13</v>
      </c>
      <c r="E134" cm="1">
        <f t="array" ref="E134">[1]!RADL3.MAX</f>
        <v>26.2</v>
      </c>
      <c r="F134" cm="1">
        <f t="array" ref="F134">[1]!RADL3.MIN</f>
        <v>24.99</v>
      </c>
      <c r="G134" cm="1">
        <f t="array" ref="G134">[1]!RADL3.VAR</f>
        <v>3.3146964856230108</v>
      </c>
      <c r="H134" t="s">
        <v>276</v>
      </c>
      <c r="I134" cm="1">
        <f t="array" ref="I134">[1]!RADL3.NEG</f>
        <v>21819</v>
      </c>
      <c r="J134" cm="1">
        <f t="array" ref="J134">[1]!RADL3.QTT</f>
        <v>6119000</v>
      </c>
      <c r="K134" cm="1">
        <f t="array" ref="K134">[1]!RADL3.VOL</f>
        <v>158467142</v>
      </c>
    </row>
    <row r="135" spans="1:11" x14ac:dyDescent="0.25">
      <c r="A135" t="s">
        <v>277</v>
      </c>
      <c r="B135" t="str" cm="1">
        <f t="array" ref="B135">[1]!RAIL3.DAT</f>
        <v>26/01/2021</v>
      </c>
      <c r="C135" cm="1">
        <f t="array" ref="C135">[1]!RAIL3.ULT</f>
        <v>20.67</v>
      </c>
      <c r="D135" cm="1">
        <f t="array" ref="D135">[1]!RAIL3.ABE</f>
        <v>20.62</v>
      </c>
      <c r="E135" cm="1">
        <f t="array" ref="E135">[1]!RAIL3.MAX</f>
        <v>21.17</v>
      </c>
      <c r="F135" cm="1">
        <f t="array" ref="F135">[1]!RAIL3.MIN</f>
        <v>20.51</v>
      </c>
      <c r="G135" cm="1">
        <f t="array" ref="G135">[1]!RAIL3.VAR</f>
        <v>-0.86330935251798424</v>
      </c>
      <c r="H135" t="s">
        <v>278</v>
      </c>
      <c r="I135" cm="1">
        <f t="array" ref="I135">[1]!RAIL3.NEG</f>
        <v>34493</v>
      </c>
      <c r="J135" cm="1">
        <f t="array" ref="J135">[1]!RAIL3.QTT</f>
        <v>9335100</v>
      </c>
      <c r="K135" cm="1">
        <f t="array" ref="K135">[1]!RAIL3.VOL</f>
        <v>194460898</v>
      </c>
    </row>
    <row r="136" spans="1:11" x14ac:dyDescent="0.25">
      <c r="A136" t="s">
        <v>279</v>
      </c>
      <c r="B136" t="str" cm="1">
        <f t="array" ref="B136">[1]!RAPT4.DAT</f>
        <v>26/01/2021</v>
      </c>
      <c r="C136" cm="1">
        <f t="array" ref="C136">[1]!RAPT4.ULT</f>
        <v>13.93</v>
      </c>
      <c r="D136" cm="1">
        <f t="array" ref="D136">[1]!RAPT4.ABE</f>
        <v>14.47</v>
      </c>
      <c r="E136" cm="1">
        <f t="array" ref="E136">[1]!RAPT4.MAX</f>
        <v>14.54</v>
      </c>
      <c r="F136" cm="1">
        <f t="array" ref="F136">[1]!RAPT4.MIN</f>
        <v>13.85</v>
      </c>
      <c r="G136" cm="1">
        <f t="array" ref="G136">[1]!RAPT4.VAR</f>
        <v>-3.6652835408022209</v>
      </c>
      <c r="H136" t="s">
        <v>280</v>
      </c>
      <c r="I136" cm="1">
        <f t="array" ref="I136">[1]!RAPT4.NEG</f>
        <v>8210</v>
      </c>
      <c r="J136" cm="1">
        <f t="array" ref="J136">[1]!RAPT4.QTT</f>
        <v>2153400</v>
      </c>
      <c r="K136" cm="1">
        <f t="array" ref="K136">[1]!RAPT4.VOL</f>
        <v>30506830</v>
      </c>
    </row>
    <row r="137" spans="1:11" x14ac:dyDescent="0.25">
      <c r="A137" t="s">
        <v>281</v>
      </c>
      <c r="B137" t="str" cm="1">
        <f t="array" ref="B137">[1]!RDOR3.DAT</f>
        <v>26/01/2021</v>
      </c>
      <c r="C137" cm="1">
        <f t="array" ref="C137">[1]!RDOR3.ULT</f>
        <v>66.39</v>
      </c>
      <c r="D137" cm="1">
        <f t="array" ref="D137">[1]!RDOR3.ABE</f>
        <v>67.3</v>
      </c>
      <c r="E137" cm="1">
        <f t="array" ref="E137">[1]!RDOR3.MAX</f>
        <v>67.97</v>
      </c>
      <c r="F137" cm="1">
        <f t="array" ref="F137">[1]!RDOR3.MIN</f>
        <v>65.52</v>
      </c>
      <c r="G137" cm="1">
        <f t="array" ref="G137">[1]!RDOR3.VAR</f>
        <v>-1.3521545319465031</v>
      </c>
      <c r="H137" t="s">
        <v>282</v>
      </c>
      <c r="I137" cm="1">
        <f t="array" ref="I137">[1]!RDOR3.NEG</f>
        <v>6621</v>
      </c>
      <c r="J137" cm="1">
        <f t="array" ref="J137">[1]!RDOR3.QTT</f>
        <v>1400300</v>
      </c>
      <c r="K137" cm="1">
        <f t="array" ref="K137">[1]!RDOR3.VOL</f>
        <v>93839480</v>
      </c>
    </row>
    <row r="138" spans="1:11" x14ac:dyDescent="0.25">
      <c r="A138" t="s">
        <v>283</v>
      </c>
      <c r="B138" t="str" cm="1">
        <f t="array" ref="B138">[1]!RENT3.DAT</f>
        <v>26/01/2021</v>
      </c>
      <c r="C138" cm="1">
        <f t="array" ref="C138">[1]!RENT3.ULT</f>
        <v>65.959999999999994</v>
      </c>
      <c r="D138" cm="1">
        <f t="array" ref="D138">[1]!RENT3.ABE</f>
        <v>67.78</v>
      </c>
      <c r="E138" cm="1">
        <f t="array" ref="E138">[1]!RENT3.MAX</f>
        <v>68.47</v>
      </c>
      <c r="F138" cm="1">
        <f t="array" ref="F138">[1]!RENT3.MIN</f>
        <v>65.25</v>
      </c>
      <c r="G138" cm="1">
        <f t="array" ref="G138">[1]!RENT3.VAR</f>
        <v>-2.2959561546437732</v>
      </c>
      <c r="H138" t="s">
        <v>284</v>
      </c>
      <c r="I138" cm="1">
        <f t="array" ref="I138">[1]!RENT3.NEG</f>
        <v>20518</v>
      </c>
      <c r="J138" cm="1">
        <f t="array" ref="J138">[1]!RENT3.QTT</f>
        <v>6573200</v>
      </c>
      <c r="K138" cm="1">
        <f t="array" ref="K138">[1]!RENT3.VOL</f>
        <v>438825305</v>
      </c>
    </row>
    <row r="139" spans="1:11" x14ac:dyDescent="0.25">
      <c r="A139" t="s">
        <v>285</v>
      </c>
      <c r="B139" t="str" cm="1">
        <f t="array" ref="B139">[1]!RLOG3.DAT</f>
        <v>26/01/2021</v>
      </c>
      <c r="C139" cm="1">
        <f t="array" ref="C139">[1]!RLOG3.ULT</f>
        <v>18.55</v>
      </c>
      <c r="D139" cm="1">
        <f t="array" ref="D139">[1]!RLOG3.ABE</f>
        <v>18.97</v>
      </c>
      <c r="E139" cm="1">
        <f t="array" ref="E139">[1]!RLOG3.MAX</f>
        <v>19.16</v>
      </c>
      <c r="F139" cm="1">
        <f t="array" ref="F139">[1]!RLOG3.MIN</f>
        <v>18.55</v>
      </c>
      <c r="G139" cm="1">
        <f t="array" ref="G139">[1]!RLOG3.VAR</f>
        <v>-2.0591341077085561</v>
      </c>
      <c r="H139" t="s">
        <v>286</v>
      </c>
      <c r="I139" cm="1">
        <f t="array" ref="I139">[1]!RLOG3.NEG</f>
        <v>2013</v>
      </c>
      <c r="J139" cm="1">
        <f t="array" ref="J139">[1]!RLOG3.QTT</f>
        <v>482100</v>
      </c>
      <c r="K139" cm="1">
        <f t="array" ref="K139">[1]!RLOG3.VOL</f>
        <v>9062433</v>
      </c>
    </row>
    <row r="140" spans="1:11" x14ac:dyDescent="0.25">
      <c r="A140" t="s">
        <v>287</v>
      </c>
      <c r="B140" t="str" cm="1">
        <f t="array" ref="B140">[1]!ROMI3.DAT</f>
        <v>26/01/2021</v>
      </c>
      <c r="C140" cm="1">
        <f t="array" ref="C140">[1]!ROMI3.ULT</f>
        <v>16.47</v>
      </c>
      <c r="D140" cm="1">
        <f t="array" ref="D140">[1]!ROMI3.ABE</f>
        <v>16.79</v>
      </c>
      <c r="E140" cm="1">
        <f t="array" ref="E140">[1]!ROMI3.MAX</f>
        <v>17.14</v>
      </c>
      <c r="F140" cm="1">
        <f t="array" ref="F140">[1]!ROMI3.MIN</f>
        <v>16</v>
      </c>
      <c r="G140" cm="1">
        <f t="array" ref="G140">[1]!ROMI3.VAR</f>
        <v>-1.9058963668850524</v>
      </c>
      <c r="H140" t="s">
        <v>288</v>
      </c>
      <c r="I140" cm="1">
        <f t="array" ref="I140">[1]!ROMI3.NEG</f>
        <v>2933</v>
      </c>
      <c r="J140" cm="1">
        <f t="array" ref="J140">[1]!ROMI3.QTT</f>
        <v>846400</v>
      </c>
      <c r="K140" cm="1">
        <f t="array" ref="K140">[1]!ROMI3.VOL</f>
        <v>13987696</v>
      </c>
    </row>
    <row r="141" spans="1:11" x14ac:dyDescent="0.25">
      <c r="A141" t="s">
        <v>289</v>
      </c>
      <c r="B141" t="str" cm="1">
        <f t="array" ref="B141">[1]!RRRP3.DAT</f>
        <v>26/01/2021</v>
      </c>
      <c r="C141" cm="1">
        <f t="array" ref="C141">[1]!RRRP3.ULT</f>
        <v>32.29</v>
      </c>
      <c r="D141" cm="1">
        <f t="array" ref="D141">[1]!RRRP3.ABE</f>
        <v>34.99</v>
      </c>
      <c r="E141" cm="1">
        <f t="array" ref="E141">[1]!RRRP3.MAX</f>
        <v>35.36</v>
      </c>
      <c r="F141" cm="1">
        <f t="array" ref="F141">[1]!RRRP3.MIN</f>
        <v>31.93</v>
      </c>
      <c r="G141" cm="1">
        <f t="array" ref="G141">[1]!RRRP3.VAR</f>
        <v>-5.8051341890315111</v>
      </c>
      <c r="H141" t="s">
        <v>290</v>
      </c>
      <c r="I141" cm="1">
        <f t="array" ref="I141">[1]!RRRP3.NEG</f>
        <v>2567</v>
      </c>
      <c r="J141" cm="1">
        <f t="array" ref="J141">[1]!RRRP3.QTT</f>
        <v>657900</v>
      </c>
      <c r="K141" cm="1">
        <f t="array" ref="K141">[1]!RRRP3.VOL</f>
        <v>22064276</v>
      </c>
    </row>
    <row r="142" spans="1:11" x14ac:dyDescent="0.25">
      <c r="A142" t="s">
        <v>291</v>
      </c>
      <c r="B142" t="str" cm="1">
        <f t="array" ref="B142">[1]!SANB11.DAT</f>
        <v>26/01/2021</v>
      </c>
      <c r="C142" cm="1">
        <f t="array" ref="C142">[1]!SANB11.ULT</f>
        <v>39.29</v>
      </c>
      <c r="D142" cm="1">
        <f t="array" ref="D142">[1]!SANB11.ABE</f>
        <v>40</v>
      </c>
      <c r="E142" cm="1">
        <f t="array" ref="E142">[1]!SANB11.MAX</f>
        <v>41.2</v>
      </c>
      <c r="F142" cm="1">
        <f t="array" ref="F142">[1]!SANB11.MIN</f>
        <v>38.909999999999997</v>
      </c>
      <c r="G142" cm="1">
        <f t="array" ref="G142">[1]!SANB11.VAR</f>
        <v>-3.2266009852216802</v>
      </c>
      <c r="H142" t="s">
        <v>292</v>
      </c>
      <c r="I142" cm="1">
        <f t="array" ref="I142">[1]!SANB11.NEG</f>
        <v>20354</v>
      </c>
      <c r="J142" cm="1">
        <f t="array" ref="J142">[1]!SANB11.QTT</f>
        <v>4206200</v>
      </c>
      <c r="K142" cm="1">
        <f t="array" ref="K142">[1]!SANB11.VOL</f>
        <v>167081703</v>
      </c>
    </row>
    <row r="143" spans="1:11" x14ac:dyDescent="0.25">
      <c r="A143" t="s">
        <v>293</v>
      </c>
      <c r="B143" t="str" cm="1">
        <f t="array" ref="B143">[1]!SAPR11.DAT</f>
        <v>26/01/2021</v>
      </c>
      <c r="C143" cm="1">
        <f t="array" ref="C143">[1]!SAPR11.ULT</f>
        <v>21.48</v>
      </c>
      <c r="D143" cm="1">
        <f t="array" ref="D143">[1]!SAPR11.ABE</f>
        <v>21.67</v>
      </c>
      <c r="E143" cm="1">
        <f t="array" ref="E143">[1]!SAPR11.MAX</f>
        <v>22.31</v>
      </c>
      <c r="F143" cm="1">
        <f t="array" ref="F143">[1]!SAPR11.MIN</f>
        <v>21.3</v>
      </c>
      <c r="G143" cm="1">
        <f t="array" ref="G143">[1]!SAPR11.VAR</f>
        <v>-0.92250922509224764</v>
      </c>
      <c r="H143" t="s">
        <v>294</v>
      </c>
      <c r="I143" cm="1">
        <f t="array" ref="I143">[1]!SAPR11.NEG</f>
        <v>11683</v>
      </c>
      <c r="J143" cm="1">
        <f t="array" ref="J143">[1]!SAPR11.QTT</f>
        <v>3668900</v>
      </c>
      <c r="K143" cm="1">
        <f t="array" ref="K143">[1]!SAPR11.VOL</f>
        <v>79998970</v>
      </c>
    </row>
    <row r="144" spans="1:11" x14ac:dyDescent="0.25">
      <c r="A144" t="s">
        <v>295</v>
      </c>
      <c r="B144" t="str" cm="1">
        <f t="array" ref="B144">[1]!SBSP3.DAT</f>
        <v>26/01/2021</v>
      </c>
      <c r="C144" cm="1">
        <f t="array" ref="C144">[1]!SBSP3.ULT</f>
        <v>40.6</v>
      </c>
      <c r="D144" cm="1">
        <f t="array" ref="D144">[1]!SBSP3.ABE</f>
        <v>40.96</v>
      </c>
      <c r="E144" cm="1">
        <f t="array" ref="E144">[1]!SBSP3.MAX</f>
        <v>41.51</v>
      </c>
      <c r="F144" cm="1">
        <f t="array" ref="F144">[1]!SBSP3.MIN</f>
        <v>40.31</v>
      </c>
      <c r="G144" cm="1">
        <f t="array" ref="G144">[1]!SBSP3.VAR</f>
        <v>-0.92728160078085764</v>
      </c>
      <c r="H144" t="s">
        <v>296</v>
      </c>
      <c r="I144" cm="1">
        <f t="array" ref="I144">[1]!SBSP3.NEG</f>
        <v>19075</v>
      </c>
      <c r="J144" cm="1">
        <f t="array" ref="J144">[1]!SBSP3.QTT</f>
        <v>3689300</v>
      </c>
      <c r="K144" cm="1">
        <f t="array" ref="K144">[1]!SBSP3.VOL</f>
        <v>150772818</v>
      </c>
    </row>
    <row r="145" spans="1:11" x14ac:dyDescent="0.25">
      <c r="A145" t="s">
        <v>297</v>
      </c>
      <c r="B145" t="str" cm="1">
        <f t="array" ref="B145">[1]!SEER3.DAT</f>
        <v>26/01/2021</v>
      </c>
      <c r="C145" cm="1">
        <f t="array" ref="C145">[1]!SEER3.ULT</f>
        <v>14.88</v>
      </c>
      <c r="D145" cm="1">
        <f t="array" ref="D145">[1]!SEER3.ABE</f>
        <v>15</v>
      </c>
      <c r="E145" cm="1">
        <f t="array" ref="E145">[1]!SEER3.MAX</f>
        <v>15.42</v>
      </c>
      <c r="F145" cm="1">
        <f t="array" ref="F145">[1]!SEER3.MIN</f>
        <v>14.84</v>
      </c>
      <c r="G145" cm="1">
        <f t="array" ref="G145">[1]!SEER3.VAR</f>
        <v>-0.79999999999999483</v>
      </c>
      <c r="H145" t="s">
        <v>298</v>
      </c>
      <c r="I145" cm="1">
        <f t="array" ref="I145">[1]!SEER3.NEG</f>
        <v>2568</v>
      </c>
      <c r="J145" cm="1">
        <f t="array" ref="J145">[1]!SEER3.QTT</f>
        <v>437600</v>
      </c>
      <c r="K145" cm="1">
        <f t="array" ref="K145">[1]!SEER3.VOL</f>
        <v>6616076</v>
      </c>
    </row>
    <row r="146" spans="1:11" x14ac:dyDescent="0.25">
      <c r="A146" t="s">
        <v>299</v>
      </c>
      <c r="B146" t="str" cm="1">
        <f t="array" ref="B146">[1]!SEQL3.DAT</f>
        <v>26/01/2021</v>
      </c>
      <c r="C146" cm="1">
        <f t="array" ref="C146">[1]!SEQL3.ULT</f>
        <v>29</v>
      </c>
      <c r="D146" cm="1">
        <f t="array" ref="D146">[1]!SEQL3.ABE</f>
        <v>28.69</v>
      </c>
      <c r="E146" cm="1">
        <f t="array" ref="E146">[1]!SEQL3.MAX</f>
        <v>30.87</v>
      </c>
      <c r="F146" cm="1">
        <f t="array" ref="F146">[1]!SEQL3.MIN</f>
        <v>28.42</v>
      </c>
      <c r="G146" cm="1">
        <f t="array" ref="G146">[1]!SEQL3.VAR</f>
        <v>2.8368794326241162</v>
      </c>
      <c r="H146" t="s">
        <v>300</v>
      </c>
      <c r="I146" cm="1">
        <f t="array" ref="I146">[1]!SEQL3.NEG</f>
        <v>9090</v>
      </c>
      <c r="J146" cm="1">
        <f t="array" ref="J146">[1]!SEQL3.QTT</f>
        <v>2535200</v>
      </c>
      <c r="K146" cm="1">
        <f t="array" ref="K146">[1]!SEQL3.VOL</f>
        <v>74524542</v>
      </c>
    </row>
    <row r="147" spans="1:11" x14ac:dyDescent="0.25">
      <c r="A147" t="s">
        <v>301</v>
      </c>
      <c r="B147" t="str" cm="1">
        <f t="array" ref="B147">[1]!SIMH3.DAT</f>
        <v>26/01/2021</v>
      </c>
      <c r="C147" cm="1">
        <f t="array" ref="C147">[1]!SIMH3.ULT</f>
        <v>32.99</v>
      </c>
      <c r="D147" cm="1">
        <f t="array" ref="D147">[1]!SIMH3.ABE</f>
        <v>34.590000000000003</v>
      </c>
      <c r="E147" cm="1">
        <f t="array" ref="E147">[1]!SIMH3.MAX</f>
        <v>34.909999999999997</v>
      </c>
      <c r="F147" cm="1">
        <f t="array" ref="F147">[1]!SIMH3.MIN</f>
        <v>32.909999999999997</v>
      </c>
      <c r="G147" cm="1">
        <f t="array" ref="G147">[1]!SIMH3.VAR</f>
        <v>-4.7357782269708357</v>
      </c>
      <c r="H147" t="s">
        <v>302</v>
      </c>
      <c r="I147" cm="1">
        <f t="array" ref="I147">[1]!SIMH3.NEG</f>
        <v>3183</v>
      </c>
      <c r="J147" cm="1">
        <f t="array" ref="J147">[1]!SIMH3.QTT</f>
        <v>578000</v>
      </c>
      <c r="K147" cm="1">
        <f t="array" ref="K147">[1]!SIMH3.VOL</f>
        <v>19518852</v>
      </c>
    </row>
    <row r="148" spans="1:11" x14ac:dyDescent="0.25">
      <c r="A148" t="s">
        <v>303</v>
      </c>
      <c r="B148" t="str" cm="1">
        <f t="array" ref="B148">[1]!SLCE3.DAT</f>
        <v>26/01/2021</v>
      </c>
      <c r="C148" cm="1">
        <f t="array" ref="C148">[1]!SLCE3.ULT</f>
        <v>34.64</v>
      </c>
      <c r="D148" cm="1">
        <f t="array" ref="D148">[1]!SLCE3.ABE</f>
        <v>34.35</v>
      </c>
      <c r="E148" cm="1">
        <f t="array" ref="E148">[1]!SLCE3.MAX</f>
        <v>35.6</v>
      </c>
      <c r="F148" cm="1">
        <f t="array" ref="F148">[1]!SLCE3.MIN</f>
        <v>34.28</v>
      </c>
      <c r="G148" cm="1">
        <f t="array" ref="G148">[1]!SLCE3.VAR</f>
        <v>0.78556881000873768</v>
      </c>
      <c r="H148" t="s">
        <v>304</v>
      </c>
      <c r="I148" cm="1">
        <f t="array" ref="I148">[1]!SLCE3.NEG</f>
        <v>4467</v>
      </c>
      <c r="J148" cm="1">
        <f t="array" ref="J148">[1]!SLCE3.QTT</f>
        <v>842400</v>
      </c>
      <c r="K148" cm="1">
        <f t="array" ref="K148">[1]!SLCE3.VOL</f>
        <v>29382169</v>
      </c>
    </row>
    <row r="149" spans="1:11" x14ac:dyDescent="0.25">
      <c r="A149" t="s">
        <v>305</v>
      </c>
      <c r="B149" t="str" cm="1">
        <f t="array" ref="B149">[1]!SMLS3.DAT</f>
        <v>26/01/2021</v>
      </c>
      <c r="C149" cm="1">
        <f t="array" ref="C149">[1]!SMLS3.ULT</f>
        <v>20.51</v>
      </c>
      <c r="D149" cm="1">
        <f t="array" ref="D149">[1]!SMLS3.ABE</f>
        <v>20.46</v>
      </c>
      <c r="E149" cm="1">
        <f t="array" ref="E149">[1]!SMLS3.MAX</f>
        <v>21.2</v>
      </c>
      <c r="F149" cm="1">
        <f t="array" ref="F149">[1]!SMLS3.MIN</f>
        <v>20.420000000000002</v>
      </c>
      <c r="G149" cm="1">
        <f t="array" ref="G149">[1]!SMLS3.VAR</f>
        <v>-2.3333333333333259</v>
      </c>
      <c r="H149" t="s">
        <v>306</v>
      </c>
      <c r="I149" cm="1">
        <f t="array" ref="I149">[1]!SMLS3.NEG</f>
        <v>4678</v>
      </c>
      <c r="J149" cm="1">
        <f t="array" ref="J149">[1]!SMLS3.QTT</f>
        <v>872400</v>
      </c>
      <c r="K149" cm="1">
        <f t="array" ref="K149">[1]!SMLS3.VOL</f>
        <v>18105201</v>
      </c>
    </row>
    <row r="150" spans="1:11" x14ac:dyDescent="0.25">
      <c r="A150" t="s">
        <v>307</v>
      </c>
      <c r="B150" t="str" cm="1">
        <f t="array" ref="B150">[1]!SMTO3.DAT</f>
        <v>26/01/2021</v>
      </c>
      <c r="C150" cm="1">
        <f t="array" ref="C150">[1]!SMTO3.ULT</f>
        <v>30.43</v>
      </c>
      <c r="D150" cm="1">
        <f t="array" ref="D150">[1]!SMTO3.ABE</f>
        <v>30.25</v>
      </c>
      <c r="E150" cm="1">
        <f t="array" ref="E150">[1]!SMTO3.MAX</f>
        <v>31.24</v>
      </c>
      <c r="F150" cm="1">
        <f t="array" ref="F150">[1]!SMTO3.MIN</f>
        <v>30.09</v>
      </c>
      <c r="G150" cm="1">
        <f t="array" ref="G150">[1]!SMTO3.VAR</f>
        <v>0.39590894094358631</v>
      </c>
      <c r="H150" t="s">
        <v>308</v>
      </c>
      <c r="I150" cm="1">
        <f t="array" ref="I150">[1]!SMTO3.NEG</f>
        <v>8245</v>
      </c>
      <c r="J150" cm="1">
        <f t="array" ref="J150">[1]!SMTO3.QTT</f>
        <v>1414600</v>
      </c>
      <c r="K150" cm="1">
        <f t="array" ref="K150">[1]!SMTO3.VOL</f>
        <v>43573773</v>
      </c>
    </row>
    <row r="151" spans="1:11" x14ac:dyDescent="0.25">
      <c r="A151" t="s">
        <v>309</v>
      </c>
      <c r="B151" t="str" cm="1">
        <f t="array" ref="B151">[1]!SOMA3.DAT</f>
        <v>26/01/2021</v>
      </c>
      <c r="C151" cm="1">
        <f t="array" ref="C151">[1]!SOMA3.ULT</f>
        <v>15.73</v>
      </c>
      <c r="D151" cm="1">
        <f t="array" ref="D151">[1]!SOMA3.ABE</f>
        <v>14.99</v>
      </c>
      <c r="E151" cm="1">
        <f t="array" ref="E151">[1]!SOMA3.MAX</f>
        <v>15.95</v>
      </c>
      <c r="F151" cm="1">
        <f t="array" ref="F151">[1]!SOMA3.MIN</f>
        <v>14.87</v>
      </c>
      <c r="G151" cm="1">
        <f t="array" ref="G151">[1]!SOMA3.VAR</f>
        <v>4.9366244162775201</v>
      </c>
      <c r="H151" t="s">
        <v>310</v>
      </c>
      <c r="I151" cm="1">
        <f t="array" ref="I151">[1]!SOMA3.NEG</f>
        <v>5960</v>
      </c>
      <c r="J151" cm="1">
        <f t="array" ref="J151">[1]!SOMA3.QTT</f>
        <v>1523000</v>
      </c>
      <c r="K151" cm="1">
        <f t="array" ref="K151">[1]!SOMA3.VOL</f>
        <v>23861702</v>
      </c>
    </row>
    <row r="152" spans="1:11" x14ac:dyDescent="0.25">
      <c r="A152" t="s">
        <v>311</v>
      </c>
      <c r="B152" t="str" cm="1">
        <f t="array" ref="B152">[1]!SQIA3.DAT</f>
        <v>26/01/2021</v>
      </c>
      <c r="C152" cm="1">
        <f t="array" ref="C152">[1]!SQIA3.ULT</f>
        <v>21.61</v>
      </c>
      <c r="D152" cm="1">
        <f t="array" ref="D152">[1]!SQIA3.ABE</f>
        <v>21.87</v>
      </c>
      <c r="E152" cm="1">
        <f t="array" ref="E152">[1]!SQIA3.MAX</f>
        <v>22.32</v>
      </c>
      <c r="F152" cm="1">
        <f t="array" ref="F152">[1]!SQIA3.MIN</f>
        <v>21.34</v>
      </c>
      <c r="G152" cm="1">
        <f t="array" ref="G152">[1]!SQIA3.VAR</f>
        <v>-1.1888431641518131</v>
      </c>
      <c r="H152" t="s">
        <v>312</v>
      </c>
      <c r="I152" cm="1">
        <f t="array" ref="I152">[1]!SQIA3.NEG</f>
        <v>2802</v>
      </c>
      <c r="J152" cm="1">
        <f t="array" ref="J152">[1]!SQIA3.QTT</f>
        <v>599400</v>
      </c>
      <c r="K152" cm="1">
        <f t="array" ref="K152">[1]!SQIA3.VOL</f>
        <v>13062046</v>
      </c>
    </row>
    <row r="153" spans="1:11" x14ac:dyDescent="0.25">
      <c r="A153" t="s">
        <v>313</v>
      </c>
      <c r="B153" t="str" cm="1">
        <f t="array" ref="B153">[1]!STBP3.DAT</f>
        <v>26/01/2021</v>
      </c>
      <c r="C153" cm="1">
        <f t="array" ref="C153">[1]!STBP3.ULT</f>
        <v>5.9</v>
      </c>
      <c r="D153" cm="1">
        <f t="array" ref="D153">[1]!STBP3.ABE</f>
        <v>6.09</v>
      </c>
      <c r="E153" cm="1">
        <f t="array" ref="E153">[1]!STBP3.MAX</f>
        <v>6.21</v>
      </c>
      <c r="F153" cm="1">
        <f t="array" ref="F153">[1]!STBP3.MIN</f>
        <v>5.78</v>
      </c>
      <c r="G153" cm="1">
        <f t="array" ref="G153">[1]!STBP3.VAR</f>
        <v>-3.2786885245901525</v>
      </c>
      <c r="H153" t="s">
        <v>314</v>
      </c>
      <c r="I153" cm="1">
        <f t="array" ref="I153">[1]!STBP3.NEG</f>
        <v>9342</v>
      </c>
      <c r="J153" cm="1">
        <f t="array" ref="J153">[1]!STBP3.QTT</f>
        <v>8698200</v>
      </c>
      <c r="K153" cm="1">
        <f t="array" ref="K153">[1]!STBP3.VOL</f>
        <v>52363056</v>
      </c>
    </row>
    <row r="154" spans="1:11" x14ac:dyDescent="0.25">
      <c r="A154" t="s">
        <v>315</v>
      </c>
      <c r="B154" t="str" cm="1">
        <f t="array" ref="B154">[1]!SUZB3.DAT</f>
        <v>26/01/2021</v>
      </c>
      <c r="C154" cm="1">
        <f t="array" ref="C154">[1]!SUZB3.ULT</f>
        <v>66.2</v>
      </c>
      <c r="D154" cm="1">
        <f t="array" ref="D154">[1]!SUZB3.ABE</f>
        <v>64.400000000000006</v>
      </c>
      <c r="E154" cm="1">
        <f t="array" ref="E154">[1]!SUZB3.MAX</f>
        <v>66.599999999999994</v>
      </c>
      <c r="F154" cm="1">
        <f t="array" ref="F154">[1]!SUZB3.MIN</f>
        <v>64.400000000000006</v>
      </c>
      <c r="G154" cm="1">
        <f t="array" ref="G154">[1]!SUZB3.VAR</f>
        <v>2.8589185829707948</v>
      </c>
      <c r="H154" t="s">
        <v>316</v>
      </c>
      <c r="I154" cm="1">
        <f t="array" ref="I154">[1]!SUZB3.NEG</f>
        <v>39083</v>
      </c>
      <c r="J154" cm="1">
        <f t="array" ref="J154">[1]!SUZB3.QTT</f>
        <v>9213700</v>
      </c>
      <c r="K154" cm="1">
        <f t="array" ref="K154">[1]!SUZB3.VOL</f>
        <v>606441145</v>
      </c>
    </row>
    <row r="155" spans="1:11" x14ac:dyDescent="0.25">
      <c r="A155" t="s">
        <v>317</v>
      </c>
      <c r="B155" t="str" cm="1">
        <f t="array" ref="B155">[1]!TAEE11.DAT</f>
        <v>26/01/2021</v>
      </c>
      <c r="C155" cm="1">
        <f t="array" ref="C155">[1]!TAEE11.ULT</f>
        <v>32.15</v>
      </c>
      <c r="D155" cm="1">
        <f t="array" ref="D155">[1]!TAEE11.ABE</f>
        <v>32.47</v>
      </c>
      <c r="E155" cm="1">
        <f t="array" ref="E155">[1]!TAEE11.MAX</f>
        <v>32.700000000000003</v>
      </c>
      <c r="F155" cm="1">
        <f t="array" ref="F155">[1]!TAEE11.MIN</f>
        <v>32.04</v>
      </c>
      <c r="G155" cm="1">
        <f t="array" ref="G155">[1]!TAEE11.VAR</f>
        <v>-1.0769230769230813</v>
      </c>
      <c r="H155" t="s">
        <v>318</v>
      </c>
      <c r="I155" cm="1">
        <f t="array" ref="I155">[1]!TAEE11.NEG</f>
        <v>12566</v>
      </c>
      <c r="J155" cm="1">
        <f t="array" ref="J155">[1]!TAEE11.QTT</f>
        <v>2443000</v>
      </c>
      <c r="K155" cm="1">
        <f t="array" ref="K155">[1]!TAEE11.VOL</f>
        <v>79018923</v>
      </c>
    </row>
    <row r="156" spans="1:11" x14ac:dyDescent="0.25">
      <c r="A156" t="s">
        <v>319</v>
      </c>
      <c r="B156" t="str" cm="1">
        <f t="array" ref="B156">[1]!TASA4.DAT</f>
        <v>26/01/2021</v>
      </c>
      <c r="C156" cm="1">
        <f t="array" ref="C156">[1]!TASA4.ULT</f>
        <v>17.78</v>
      </c>
      <c r="D156" cm="1">
        <f t="array" ref="D156">[1]!TASA4.ABE</f>
        <v>18.149999999999999</v>
      </c>
      <c r="E156" cm="1">
        <f t="array" ref="E156">[1]!TASA4.MAX</f>
        <v>18.66</v>
      </c>
      <c r="F156" cm="1">
        <f t="array" ref="F156">[1]!TASA4.MIN</f>
        <v>17.399999999999999</v>
      </c>
      <c r="G156" cm="1">
        <f t="array" ref="G156">[1]!TASA4.VAR</f>
        <v>-2.0925110132158538</v>
      </c>
      <c r="H156" t="s">
        <v>320</v>
      </c>
      <c r="I156" cm="1">
        <f t="array" ref="I156">[1]!TASA4.NEG</f>
        <v>4531</v>
      </c>
      <c r="J156" cm="1">
        <f t="array" ref="J156">[1]!TASA4.QTT</f>
        <v>2671200</v>
      </c>
      <c r="K156" cm="1">
        <f t="array" ref="K156">[1]!TASA4.VOL</f>
        <v>48148877</v>
      </c>
    </row>
    <row r="157" spans="1:11" x14ac:dyDescent="0.25">
      <c r="A157" t="s">
        <v>321</v>
      </c>
      <c r="B157" t="str" cm="1">
        <f t="array" ref="B157">[1]!TEND3.DAT</f>
        <v>26/01/2021</v>
      </c>
      <c r="C157" cm="1">
        <f t="array" ref="C157">[1]!TEND3.ULT</f>
        <v>28.82</v>
      </c>
      <c r="D157" cm="1">
        <f t="array" ref="D157">[1]!TEND3.ABE</f>
        <v>28.31</v>
      </c>
      <c r="E157" cm="1">
        <f t="array" ref="E157">[1]!TEND3.MAX</f>
        <v>28.9</v>
      </c>
      <c r="F157" cm="1">
        <f t="array" ref="F157">[1]!TEND3.MIN</f>
        <v>28.06</v>
      </c>
      <c r="G157" cm="1">
        <f t="array" ref="G157">[1]!TEND3.VAR</f>
        <v>1.9094766619519064</v>
      </c>
      <c r="H157" t="s">
        <v>322</v>
      </c>
      <c r="I157" cm="1">
        <f t="array" ref="I157">[1]!TEND3.NEG</f>
        <v>4979</v>
      </c>
      <c r="J157" cm="1">
        <f t="array" ref="J157">[1]!TEND3.QTT</f>
        <v>1567400</v>
      </c>
      <c r="K157" cm="1">
        <f t="array" ref="K157">[1]!TEND3.VOL</f>
        <v>44988968</v>
      </c>
    </row>
    <row r="158" spans="1:11" x14ac:dyDescent="0.25">
      <c r="A158" t="s">
        <v>323</v>
      </c>
      <c r="B158" t="str" cm="1">
        <f t="array" ref="B158">[1]!TFCO4.DAT</f>
        <v>26/01/2021</v>
      </c>
      <c r="C158" cm="1">
        <f t="array" ref="C158">[1]!TFCO4.ULT</f>
        <v>13.39</v>
      </c>
      <c r="D158" cm="1">
        <f t="array" ref="D158">[1]!TFCO4.ABE</f>
        <v>13.06</v>
      </c>
      <c r="E158" cm="1">
        <f t="array" ref="E158">[1]!TFCO4.MAX</f>
        <v>13.4</v>
      </c>
      <c r="F158" cm="1">
        <f t="array" ref="F158">[1]!TFCO4.MIN</f>
        <v>12.72</v>
      </c>
      <c r="G158" cm="1">
        <f t="array" ref="G158">[1]!TFCO4.VAR</f>
        <v>3.0000000000000044</v>
      </c>
      <c r="H158" t="s">
        <v>324</v>
      </c>
      <c r="I158" cm="1">
        <f t="array" ref="I158">[1]!TFCO4.NEG</f>
        <v>524</v>
      </c>
      <c r="J158" cm="1">
        <f t="array" ref="J158">[1]!TFCO4.QTT</f>
        <v>616100</v>
      </c>
      <c r="K158" cm="1">
        <f t="array" ref="K158">[1]!TFCO4.VOL</f>
        <v>8082040</v>
      </c>
    </row>
    <row r="159" spans="1:11" x14ac:dyDescent="0.25">
      <c r="A159" t="s">
        <v>325</v>
      </c>
      <c r="B159" t="str" cm="1">
        <f t="array" ref="B159">[1]!TGMA3.DAT</f>
        <v>26/01/2021</v>
      </c>
      <c r="C159" cm="1">
        <f t="array" ref="C159">[1]!TGMA3.ULT</f>
        <v>24.8</v>
      </c>
      <c r="D159" cm="1">
        <f t="array" ref="D159">[1]!TGMA3.ABE</f>
        <v>25.17</v>
      </c>
      <c r="E159" cm="1">
        <f t="array" ref="E159">[1]!TGMA3.MAX</f>
        <v>25.46</v>
      </c>
      <c r="F159" cm="1">
        <f t="array" ref="F159">[1]!TGMA3.MIN</f>
        <v>24.61</v>
      </c>
      <c r="G159" cm="1">
        <f t="array" ref="G159">[1]!TGMA3.VAR</f>
        <v>-1.5091342335186617</v>
      </c>
      <c r="H159" t="s">
        <v>326</v>
      </c>
      <c r="I159" cm="1">
        <f t="array" ref="I159">[1]!TGMA3.NEG</f>
        <v>2638</v>
      </c>
      <c r="J159" cm="1">
        <f t="array" ref="J159">[1]!TGMA3.QTT</f>
        <v>410400</v>
      </c>
      <c r="K159" cm="1">
        <f t="array" ref="K159">[1]!TGMA3.VOL</f>
        <v>10295030</v>
      </c>
    </row>
    <row r="160" spans="1:11" x14ac:dyDescent="0.25">
      <c r="A160" t="s">
        <v>327</v>
      </c>
      <c r="B160" t="str" cm="1">
        <f t="array" ref="B160">[1]!TIET11.DAT</f>
        <v>26/01/2021</v>
      </c>
      <c r="C160" cm="1">
        <f t="array" ref="C160">[1]!TIET11.ULT</f>
        <v>16.77</v>
      </c>
      <c r="D160" cm="1">
        <f t="array" ref="D160">[1]!TIET11.ABE</f>
        <v>16.920000000000002</v>
      </c>
      <c r="E160" cm="1">
        <f t="array" ref="E160">[1]!TIET11.MAX</f>
        <v>17.190000000000001</v>
      </c>
      <c r="F160" cm="1">
        <f t="array" ref="F160">[1]!TIET11.MIN</f>
        <v>16.75</v>
      </c>
      <c r="G160" cm="1">
        <f t="array" ref="G160">[1]!TIET11.VAR</f>
        <v>-1.0035419126328318</v>
      </c>
      <c r="H160" t="s">
        <v>328</v>
      </c>
      <c r="I160" cm="1">
        <f t="array" ref="I160">[1]!TIET11.NEG</f>
        <v>3235</v>
      </c>
      <c r="J160" cm="1">
        <f t="array" ref="J160">[1]!TIET11.QTT</f>
        <v>898300</v>
      </c>
      <c r="K160" cm="1">
        <f t="array" ref="K160">[1]!TIET11.VOL</f>
        <v>15181337</v>
      </c>
    </row>
    <row r="161" spans="1:11" x14ac:dyDescent="0.25">
      <c r="A161" t="s">
        <v>329</v>
      </c>
      <c r="B161" t="str" cm="1">
        <f t="array" ref="B161">[1]!TIMS3.DAT</f>
        <v>26/01/2021</v>
      </c>
      <c r="C161" cm="1">
        <f t="array" ref="C161">[1]!TIMS3.ULT</f>
        <v>13.09</v>
      </c>
      <c r="D161" cm="1">
        <f t="array" ref="D161">[1]!TIMS3.ABE</f>
        <v>13.22</v>
      </c>
      <c r="E161" cm="1">
        <f t="array" ref="E161">[1]!TIMS3.MAX</f>
        <v>13.51</v>
      </c>
      <c r="F161" cm="1">
        <f t="array" ref="F161">[1]!TIMS3.MIN</f>
        <v>13.07</v>
      </c>
      <c r="G161" cm="1">
        <f t="array" ref="G161">[1]!TIMS3.VAR</f>
        <v>-1.0582010582010624</v>
      </c>
      <c r="H161" t="s">
        <v>330</v>
      </c>
      <c r="I161" cm="1">
        <f t="array" ref="I161">[1]!TIMS3.NEG</f>
        <v>10916</v>
      </c>
      <c r="J161" cm="1">
        <f t="array" ref="J161">[1]!TIMS3.QTT</f>
        <v>2999000</v>
      </c>
      <c r="K161" cm="1">
        <f t="array" ref="K161">[1]!TIMS3.VOL</f>
        <v>39653024</v>
      </c>
    </row>
    <row r="162" spans="1:11" x14ac:dyDescent="0.25">
      <c r="A162" t="s">
        <v>331</v>
      </c>
      <c r="B162" t="str" cm="1">
        <f t="array" ref="B162">[1]!TOTS3.DAT</f>
        <v>26/01/2021</v>
      </c>
      <c r="C162" cm="1">
        <f t="array" ref="C162">[1]!TOTS3.ULT</f>
        <v>30.11</v>
      </c>
      <c r="D162" cm="1">
        <f t="array" ref="D162">[1]!TOTS3.ABE</f>
        <v>30.19</v>
      </c>
      <c r="E162" cm="1">
        <f t="array" ref="E162">[1]!TOTS3.MAX</f>
        <v>30.95</v>
      </c>
      <c r="F162" cm="1">
        <f t="array" ref="F162">[1]!TOTS3.MIN</f>
        <v>29.95</v>
      </c>
      <c r="G162" cm="1">
        <f t="array" ref="G162">[1]!TOTS3.VAR</f>
        <v>0.13302294645826121</v>
      </c>
      <c r="H162" t="s">
        <v>332</v>
      </c>
      <c r="I162" cm="1">
        <f t="array" ref="I162">[1]!TOTS3.NEG</f>
        <v>29511</v>
      </c>
      <c r="J162" cm="1">
        <f t="array" ref="J162">[1]!TOTS3.QTT</f>
        <v>5172000</v>
      </c>
      <c r="K162" cm="1">
        <f t="array" ref="K162">[1]!TOTS3.VOL</f>
        <v>157353424</v>
      </c>
    </row>
    <row r="163" spans="1:11" x14ac:dyDescent="0.25">
      <c r="A163" t="s">
        <v>333</v>
      </c>
      <c r="B163" t="str" cm="1">
        <f t="array" ref="B163">[1]!TRIS3.DAT</f>
        <v>26/01/2021</v>
      </c>
      <c r="C163" cm="1">
        <f t="array" ref="C163">[1]!TRIS3.ULT</f>
        <v>10.49</v>
      </c>
      <c r="D163" cm="1">
        <f t="array" ref="D163">[1]!TRIS3.ABE</f>
        <v>10.42</v>
      </c>
      <c r="E163" cm="1">
        <f t="array" ref="E163">[1]!TRIS3.MAX</f>
        <v>10.76</v>
      </c>
      <c r="F163" cm="1">
        <f t="array" ref="F163">[1]!TRIS3.MIN</f>
        <v>10.3</v>
      </c>
      <c r="G163" cm="1">
        <f t="array" ref="G163">[1]!TRIS3.VAR</f>
        <v>0.7684918347742562</v>
      </c>
      <c r="H163" t="s">
        <v>334</v>
      </c>
      <c r="I163" cm="1">
        <f t="array" ref="I163">[1]!TRIS3.NEG</f>
        <v>5592</v>
      </c>
      <c r="J163" cm="1">
        <f t="array" ref="J163">[1]!TRIS3.QTT</f>
        <v>1996600</v>
      </c>
      <c r="K163" cm="1">
        <f t="array" ref="K163">[1]!TRIS3.VOL</f>
        <v>21073627</v>
      </c>
    </row>
    <row r="164" spans="1:11" x14ac:dyDescent="0.25">
      <c r="A164" t="s">
        <v>335</v>
      </c>
      <c r="B164" t="str" cm="1">
        <f t="array" ref="B164">[1]!TRPL4.DAT</f>
        <v>26/01/2021</v>
      </c>
      <c r="C164" cm="1">
        <f t="array" ref="C164">[1]!TRPL4.ULT</f>
        <v>26.92</v>
      </c>
      <c r="D164" cm="1">
        <f t="array" ref="D164">[1]!TRPL4.ABE</f>
        <v>27.02</v>
      </c>
      <c r="E164" cm="1">
        <f t="array" ref="E164">[1]!TRPL4.MAX</f>
        <v>27.34</v>
      </c>
      <c r="F164" cm="1">
        <f t="array" ref="F164">[1]!TRPL4.MIN</f>
        <v>26.8</v>
      </c>
      <c r="G164" cm="1">
        <f t="array" ref="G164">[1]!TRPL4.VAR</f>
        <v>-0.66420664206641955</v>
      </c>
      <c r="H164" t="s">
        <v>336</v>
      </c>
      <c r="I164" cm="1">
        <f t="array" ref="I164">[1]!TRPL4.NEG</f>
        <v>5971</v>
      </c>
      <c r="J164" cm="1">
        <f t="array" ref="J164">[1]!TRPL4.QTT</f>
        <v>2143000</v>
      </c>
      <c r="K164" cm="1">
        <f t="array" ref="K164">[1]!TRPL4.VOL</f>
        <v>57924758</v>
      </c>
    </row>
    <row r="165" spans="1:11" x14ac:dyDescent="0.25">
      <c r="A165" t="s">
        <v>337</v>
      </c>
      <c r="B165" t="str" cm="1">
        <f t="array" ref="B165">[1]!TUPY3.DAT</f>
        <v>26/01/2021</v>
      </c>
      <c r="C165" cm="1">
        <f t="array" ref="C165">[1]!TUPY3.ULT</f>
        <v>21.26</v>
      </c>
      <c r="D165" cm="1">
        <f t="array" ref="D165">[1]!TUPY3.ABE</f>
        <v>21.22</v>
      </c>
      <c r="E165" cm="1">
        <f t="array" ref="E165">[1]!TUPY3.MAX</f>
        <v>21.78</v>
      </c>
      <c r="F165" cm="1">
        <f t="array" ref="F165">[1]!TUPY3.MIN</f>
        <v>21.12</v>
      </c>
      <c r="G165" cm="1">
        <f t="array" ref="G165">[1]!TUPY3.VAR</f>
        <v>0.18850141376061594</v>
      </c>
      <c r="H165" t="s">
        <v>338</v>
      </c>
      <c r="I165" cm="1">
        <f t="array" ref="I165">[1]!TUPY3.NEG</f>
        <v>4481</v>
      </c>
      <c r="J165" cm="1">
        <f t="array" ref="J165">[1]!TUPY3.QTT</f>
        <v>981500</v>
      </c>
      <c r="K165" cm="1">
        <f t="array" ref="K165">[1]!TUPY3.VOL</f>
        <v>21095591</v>
      </c>
    </row>
    <row r="166" spans="1:11" x14ac:dyDescent="0.25">
      <c r="A166" t="s">
        <v>339</v>
      </c>
      <c r="B166" t="str" cm="1">
        <f t="array" ref="B166">[1]!UGPA3.DAT</f>
        <v>26/01/2021</v>
      </c>
      <c r="C166" cm="1">
        <f t="array" ref="C166">[1]!UGPA3.ULT</f>
        <v>22.08</v>
      </c>
      <c r="D166" cm="1">
        <f t="array" ref="D166">[1]!UGPA3.ABE</f>
        <v>21.78</v>
      </c>
      <c r="E166" cm="1">
        <f t="array" ref="E166">[1]!UGPA3.MAX</f>
        <v>22.68</v>
      </c>
      <c r="F166" cm="1">
        <f t="array" ref="F166">[1]!UGPA3.MIN</f>
        <v>21.64</v>
      </c>
      <c r="G166" cm="1">
        <f t="array" ref="G166">[1]!UGPA3.VAR</f>
        <v>0.77590141487904218</v>
      </c>
      <c r="H166" t="s">
        <v>340</v>
      </c>
      <c r="I166" cm="1">
        <f t="array" ref="I166">[1]!UGPA3.NEG</f>
        <v>20848</v>
      </c>
      <c r="J166" cm="1">
        <f t="array" ref="J166">[1]!UGPA3.QTT</f>
        <v>6493400</v>
      </c>
      <c r="K166" cm="1">
        <f t="array" ref="K166">[1]!UGPA3.VOL</f>
        <v>144402168</v>
      </c>
    </row>
    <row r="167" spans="1:11" x14ac:dyDescent="0.25">
      <c r="A167" t="s">
        <v>341</v>
      </c>
      <c r="B167" t="str" cm="1">
        <f t="array" ref="B167">[1]!UNIP6.DAT</f>
        <v>26/01/2021</v>
      </c>
      <c r="C167" cm="1">
        <f t="array" ref="C167">[1]!UNIP6.ULT</f>
        <v>52.52</v>
      </c>
      <c r="D167" cm="1">
        <f t="array" ref="D167">[1]!UNIP6.ABE</f>
        <v>50.67</v>
      </c>
      <c r="E167" cm="1">
        <f t="array" ref="E167">[1]!UNIP6.MAX</f>
        <v>53.85</v>
      </c>
      <c r="F167" cm="1">
        <f t="array" ref="F167">[1]!UNIP6.MIN</f>
        <v>49.88</v>
      </c>
      <c r="G167" cm="1">
        <f t="array" ref="G167">[1]!UNIP6.VAR</f>
        <v>3.3248081841432322</v>
      </c>
      <c r="H167" t="s">
        <v>342</v>
      </c>
      <c r="I167" cm="1">
        <f t="array" ref="I167">[1]!UNIP6.NEG</f>
        <v>3380</v>
      </c>
      <c r="J167" cm="1">
        <f t="array" ref="J167">[1]!UNIP6.QTT</f>
        <v>634000</v>
      </c>
      <c r="K167" cm="1">
        <f t="array" ref="K167">[1]!UNIP6.VOL</f>
        <v>33371012</v>
      </c>
    </row>
    <row r="168" spans="1:11" x14ac:dyDescent="0.25">
      <c r="A168" t="s">
        <v>343</v>
      </c>
      <c r="B168" t="str" cm="1">
        <f t="array" ref="B168">[1]!USIM5.DAT</f>
        <v>26/01/2021</v>
      </c>
      <c r="C168" cm="1">
        <f t="array" ref="C168">[1]!USIM5.ULT</f>
        <v>13.52</v>
      </c>
      <c r="D168" cm="1">
        <f t="array" ref="D168">[1]!USIM5.ABE</f>
        <v>14.16</v>
      </c>
      <c r="E168" cm="1">
        <f t="array" ref="E168">[1]!USIM5.MAX</f>
        <v>14.28</v>
      </c>
      <c r="F168" cm="1">
        <f t="array" ref="F168">[1]!USIM5.MIN</f>
        <v>13.43</v>
      </c>
      <c r="G168" cm="1">
        <f t="array" ref="G168">[1]!USIM5.VAR</f>
        <v>-4.5197740112994387</v>
      </c>
      <c r="H168" t="s">
        <v>344</v>
      </c>
      <c r="I168" cm="1">
        <f t="array" ref="I168">[1]!USIM5.NEG</f>
        <v>27517</v>
      </c>
      <c r="J168" cm="1">
        <f t="array" ref="J168">[1]!USIM5.QTT</f>
        <v>14917000</v>
      </c>
      <c r="K168" cm="1">
        <f t="array" ref="K168">[1]!USIM5.VOL</f>
        <v>206460259</v>
      </c>
    </row>
    <row r="169" spans="1:11" x14ac:dyDescent="0.25">
      <c r="A169" t="s">
        <v>345</v>
      </c>
      <c r="B169" t="str" cm="1">
        <f t="array" ref="B169">[1]!VALE3.DAT</f>
        <v>26/01/2021</v>
      </c>
      <c r="C169" cm="1">
        <f t="array" ref="C169">[1]!VALE3.ULT</f>
        <v>91.75</v>
      </c>
      <c r="D169" cm="1">
        <f t="array" ref="D169">[1]!VALE3.ABE</f>
        <v>92.99</v>
      </c>
      <c r="E169" cm="1">
        <f t="array" ref="E169">[1]!VALE3.MAX</f>
        <v>94.16</v>
      </c>
      <c r="F169" cm="1">
        <f t="array" ref="F169">[1]!VALE3.MIN</f>
        <v>91.36</v>
      </c>
      <c r="G169" cm="1">
        <f t="array" ref="G169">[1]!VALE3.VAR</f>
        <v>-1.5240957389717738</v>
      </c>
      <c r="H169" t="s">
        <v>346</v>
      </c>
      <c r="I169" cm="1">
        <f t="array" ref="I169">[1]!VALE3.NEG</f>
        <v>61818</v>
      </c>
      <c r="J169" cm="1">
        <f t="array" ref="J169">[1]!VALE3.QTT</f>
        <v>24921600</v>
      </c>
      <c r="K169" cm="1">
        <f t="array" ref="K169">[1]!VALE3.VOL</f>
        <v>2307371901</v>
      </c>
    </row>
    <row r="170" spans="1:11" x14ac:dyDescent="0.25">
      <c r="A170" t="s">
        <v>347</v>
      </c>
      <c r="B170" t="str" cm="1">
        <f t="array" ref="B170">[1]!VIVA3.DAT</f>
        <v>26/01/2021</v>
      </c>
      <c r="C170" cm="1">
        <f t="array" ref="C170">[1]!VIVA3.ULT</f>
        <v>25.42</v>
      </c>
      <c r="D170" cm="1">
        <f t="array" ref="D170">[1]!VIVA3.ABE</f>
        <v>25.92</v>
      </c>
      <c r="E170" cm="1">
        <f t="array" ref="E170">[1]!VIVA3.MAX</f>
        <v>26.05</v>
      </c>
      <c r="F170" cm="1">
        <f t="array" ref="F170">[1]!VIVA3.MIN</f>
        <v>25.18</v>
      </c>
      <c r="G170" cm="1">
        <f t="array" ref="G170">[1]!VIVA3.VAR</f>
        <v>-1.9668337832626226</v>
      </c>
      <c r="H170" t="s">
        <v>348</v>
      </c>
      <c r="I170" cm="1">
        <f t="array" ref="I170">[1]!VIVA3.NEG</f>
        <v>2305</v>
      </c>
      <c r="J170" cm="1">
        <f t="array" ref="J170">[1]!VIVA3.QTT</f>
        <v>474300</v>
      </c>
      <c r="K170" cm="1">
        <f t="array" ref="K170">[1]!VIVA3.VOL</f>
        <v>12139931</v>
      </c>
    </row>
    <row r="171" spans="1:11" x14ac:dyDescent="0.25">
      <c r="A171" t="s">
        <v>349</v>
      </c>
      <c r="B171" t="str" cm="1">
        <f t="array" ref="B171">[1]!VIVT3.DAT</f>
        <v>26/01/2021</v>
      </c>
      <c r="C171" cm="1">
        <f t="array" ref="C171">[1]!VIVT3.ULT</f>
        <v>44.83</v>
      </c>
      <c r="D171" cm="1">
        <f t="array" ref="D171">[1]!VIVT3.ABE</f>
        <v>44.05</v>
      </c>
      <c r="E171" cm="1">
        <f t="array" ref="E171">[1]!VIVT3.MAX</f>
        <v>45.53</v>
      </c>
      <c r="F171" cm="1">
        <f t="array" ref="F171">[1]!VIVT3.MIN</f>
        <v>44.05</v>
      </c>
      <c r="G171" cm="1">
        <f t="array" ref="G171">[1]!VIVT3.VAR</f>
        <v>1.5632079746261842</v>
      </c>
      <c r="H171" t="s">
        <v>350</v>
      </c>
      <c r="I171" cm="1">
        <f t="array" ref="I171">[1]!VIVT3.NEG</f>
        <v>16665</v>
      </c>
      <c r="J171" cm="1">
        <f t="array" ref="J171">[1]!VIVT3.QTT</f>
        <v>3409900</v>
      </c>
      <c r="K171" cm="1">
        <f t="array" ref="K171">[1]!VIVT3.VOL</f>
        <v>153684200</v>
      </c>
    </row>
    <row r="172" spans="1:11" x14ac:dyDescent="0.25">
      <c r="A172" t="s">
        <v>351</v>
      </c>
      <c r="B172" t="str" cm="1">
        <f t="array" ref="B172">[1]!VLID3.DAT</f>
        <v>26/01/2021</v>
      </c>
      <c r="C172" cm="1">
        <f t="array" ref="C172">[1]!VLID3.ULT</f>
        <v>8.31</v>
      </c>
      <c r="D172" cm="1">
        <f t="array" ref="D172">[1]!VLID3.ABE</f>
        <v>8.6300000000000008</v>
      </c>
      <c r="E172" cm="1">
        <f t="array" ref="E172">[1]!VLID3.MAX</f>
        <v>8.77</v>
      </c>
      <c r="F172" cm="1">
        <f t="array" ref="F172">[1]!VLID3.MIN</f>
        <v>8.31</v>
      </c>
      <c r="G172" cm="1">
        <f t="array" ref="G172">[1]!VLID3.VAR</f>
        <v>-4.7018348623853221</v>
      </c>
      <c r="H172" t="s">
        <v>352</v>
      </c>
      <c r="I172" cm="1">
        <f t="array" ref="I172">[1]!VLID3.NEG</f>
        <v>3124</v>
      </c>
      <c r="J172" cm="1">
        <f t="array" ref="J172">[1]!VLID3.QTT</f>
        <v>989700</v>
      </c>
      <c r="K172" cm="1">
        <f t="array" ref="K172">[1]!VLID3.VOL</f>
        <v>8384058</v>
      </c>
    </row>
    <row r="173" spans="1:11" x14ac:dyDescent="0.25">
      <c r="A173" t="s">
        <v>353</v>
      </c>
      <c r="B173" t="str" cm="1">
        <f t="array" ref="B173">[1]!VULC3.DAT</f>
        <v>26/01/2021</v>
      </c>
      <c r="C173" cm="1">
        <f t="array" ref="C173">[1]!VULC3.ULT</f>
        <v>8.31</v>
      </c>
      <c r="D173" cm="1">
        <f t="array" ref="D173">[1]!VULC3.ABE</f>
        <v>8.06</v>
      </c>
      <c r="E173" cm="1">
        <f t="array" ref="E173">[1]!VULC3.MAX</f>
        <v>8.44</v>
      </c>
      <c r="F173" cm="1">
        <f t="array" ref="F173">[1]!VULC3.MIN</f>
        <v>8.01</v>
      </c>
      <c r="G173" cm="1">
        <f t="array" ref="G173">[1]!VULC3.VAR</f>
        <v>3.1017369727047144</v>
      </c>
      <c r="H173" t="s">
        <v>354</v>
      </c>
      <c r="I173" cm="1">
        <f t="array" ref="I173">[1]!VULC3.NEG</f>
        <v>4218</v>
      </c>
      <c r="J173" cm="1">
        <f t="array" ref="J173">[1]!VULC3.QTT</f>
        <v>1326300</v>
      </c>
      <c r="K173" cm="1">
        <f t="array" ref="K173">[1]!VULC3.VOL</f>
        <v>10996549</v>
      </c>
    </row>
    <row r="174" spans="1:11" x14ac:dyDescent="0.25">
      <c r="A174" t="s">
        <v>355</v>
      </c>
      <c r="B174" t="str" cm="1">
        <f t="array" ref="B174">[1]!VVAR3.DAT</f>
        <v>26/01/2021</v>
      </c>
      <c r="C174" cm="1">
        <f t="array" ref="C174">[1]!VVAR3.ULT</f>
        <v>14.52</v>
      </c>
      <c r="D174" cm="1">
        <f t="array" ref="D174">[1]!VVAR3.ABE</f>
        <v>14.22</v>
      </c>
      <c r="E174" cm="1">
        <f t="array" ref="E174">[1]!VVAR3.MAX</f>
        <v>14.89</v>
      </c>
      <c r="F174" cm="1">
        <f t="array" ref="F174">[1]!VVAR3.MIN</f>
        <v>14.2</v>
      </c>
      <c r="G174" cm="1">
        <f t="array" ref="G174">[1]!VVAR3.VAR</f>
        <v>2.3255813953488378</v>
      </c>
      <c r="H174" t="s">
        <v>356</v>
      </c>
      <c r="I174" cm="1">
        <f t="array" ref="I174">[1]!VVAR3.NEG</f>
        <v>56663</v>
      </c>
      <c r="J174" cm="1">
        <f t="array" ref="J174">[1]!VVAR3.QTT</f>
        <v>49850500</v>
      </c>
      <c r="K174" cm="1">
        <f t="array" ref="K174">[1]!VVAR3.VOL</f>
        <v>729921914</v>
      </c>
    </row>
    <row r="175" spans="1:11" x14ac:dyDescent="0.25">
      <c r="A175" t="s">
        <v>357</v>
      </c>
      <c r="B175" t="str" cm="1">
        <f t="array" ref="B175">[1]!WEGE3.DAT</f>
        <v>26/01/2021</v>
      </c>
      <c r="C175" cm="1">
        <f t="array" ref="C175">[1]!WEGE3.ULT</f>
        <v>88.95</v>
      </c>
      <c r="D175" cm="1">
        <f t="array" ref="D175">[1]!WEGE3.ABE</f>
        <v>88.98</v>
      </c>
      <c r="E175" cm="1">
        <f t="array" ref="E175">[1]!WEGE3.MAX</f>
        <v>91.2</v>
      </c>
      <c r="F175" cm="1">
        <f t="array" ref="F175">[1]!WEGE3.MIN</f>
        <v>88.45</v>
      </c>
      <c r="G175" cm="1">
        <f t="array" ref="G175">[1]!WEGE3.VAR</f>
        <v>-2.2479487467681261E-2</v>
      </c>
      <c r="H175" t="s">
        <v>358</v>
      </c>
      <c r="I175" cm="1">
        <f t="array" ref="I175">[1]!WEGE3.NEG</f>
        <v>27550</v>
      </c>
      <c r="J175" cm="1">
        <f t="array" ref="J175">[1]!WEGE3.QTT</f>
        <v>5164300</v>
      </c>
      <c r="K175" cm="1">
        <f t="array" ref="K175">[1]!WEGE3.VOL</f>
        <v>463755410</v>
      </c>
    </row>
    <row r="176" spans="1:11" x14ac:dyDescent="0.25">
      <c r="A176" t="s">
        <v>359</v>
      </c>
      <c r="B176" t="str" cm="1">
        <f t="array" ref="B176">[1]!WIZS3.DAT</f>
        <v>26/01/2021</v>
      </c>
      <c r="C176" cm="1">
        <f t="array" ref="C176">[1]!WIZS3.ULT</f>
        <v>7.78</v>
      </c>
      <c r="D176" cm="1">
        <f t="array" ref="D176">[1]!WIZS3.ABE</f>
        <v>7.74</v>
      </c>
      <c r="E176" cm="1">
        <f t="array" ref="E176">[1]!WIZS3.MAX</f>
        <v>8.02</v>
      </c>
      <c r="F176" cm="1">
        <f t="array" ref="F176">[1]!WIZS3.MIN</f>
        <v>7.72</v>
      </c>
      <c r="G176" cm="1">
        <f t="array" ref="G176">[1]!WIZS3.VAR</f>
        <v>0.51679586563307534</v>
      </c>
      <c r="H176" t="s">
        <v>360</v>
      </c>
      <c r="I176" cm="1">
        <f t="array" ref="I176">[1]!WIZS3.NEG</f>
        <v>3929</v>
      </c>
      <c r="J176" cm="1">
        <f t="array" ref="J176">[1]!WIZS3.QTT</f>
        <v>1487100</v>
      </c>
      <c r="K176" cm="1">
        <f t="array" ref="K176">[1]!WIZS3.VOL</f>
        <v>11726614</v>
      </c>
    </row>
    <row r="177" spans="1:11" x14ac:dyDescent="0.25">
      <c r="A177" t="s">
        <v>361</v>
      </c>
      <c r="B177" t="str" cm="1">
        <f t="array" ref="B177">[1]!YDUQ3.DAT</f>
        <v>26/01/2021</v>
      </c>
      <c r="C177" cm="1">
        <f t="array" ref="C177">[1]!YDUQ3.ULT</f>
        <v>33.44</v>
      </c>
      <c r="D177" cm="1">
        <f t="array" ref="D177">[1]!YDUQ3.ABE</f>
        <v>33.979999999999997</v>
      </c>
      <c r="E177" cm="1">
        <f t="array" ref="E177">[1]!YDUQ3.MAX</f>
        <v>33.979999999999997</v>
      </c>
      <c r="F177" cm="1">
        <f t="array" ref="F177">[1]!YDUQ3.MIN</f>
        <v>33.130000000000003</v>
      </c>
      <c r="G177" cm="1">
        <f t="array" ref="G177">[1]!YDUQ3.VAR</f>
        <v>0.29994001199758341</v>
      </c>
      <c r="H177" t="s">
        <v>362</v>
      </c>
      <c r="I177" cm="1">
        <f t="array" ref="I177">[1]!YDUQ3.NEG</f>
        <v>16247</v>
      </c>
      <c r="J177" cm="1">
        <f t="array" ref="J177">[1]!YDUQ3.QTT</f>
        <v>3143400</v>
      </c>
      <c r="K177" cm="1">
        <f t="array" ref="K177">[1]!YDUQ3.VOL</f>
        <v>105183054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Mombach</dc:creator>
  <cp:lastModifiedBy>Andre Mombach</cp:lastModifiedBy>
  <dcterms:created xsi:type="dcterms:W3CDTF">2021-01-18T22:55:11Z</dcterms:created>
  <dcterms:modified xsi:type="dcterms:W3CDTF">2021-01-27T00:40:23Z</dcterms:modified>
</cp:coreProperties>
</file>