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77D462A5-C280-414C-9D85-5F32C9D014A1}" xr6:coauthVersionLast="46" xr6:coauthVersionMax="46" xr10:uidLastSave="{00000000-0000-0000-0000-000000000000}"/>
  <bookViews>
    <workbookView xWindow="-120" yWindow="-120" windowWidth="29040" windowHeight="1584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/>
  <c r="D95" i="1" a="1"/>
  <c r="D95" i="1" s="1"/>
  <c r="E95" i="1" a="1"/>
  <c r="E95" i="1" s="1"/>
  <c r="F95" i="1" a="1"/>
  <c r="F95" i="1" s="1"/>
  <c r="G95" i="1" a="1"/>
  <c r="G95" i="1" s="1"/>
  <c r="I95" i="1" a="1"/>
  <c r="I95" i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<sst xmlns="http://schemas.openxmlformats.org/spreadsheetml/2006/main" count="215" uniqueCount="215">
  <si>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</si>
  <si>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</si>
  <si>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</si>
  <si>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</si>
  <si>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</si>
  <si>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</si>
  <si>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</si>
  <si>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</si>
  <si>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</si>
  <si>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</si>
  <si>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</si>
  <si>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AERI3</t>
  </si>
  <si>
    <t>Aeris ON NM</t>
  </si>
  <si>
    <t>ALPA4</t>
  </si>
  <si>
    <t>Alpargatas PN N1</t>
  </si>
  <si>
    <t>AMBP3</t>
  </si>
  <si>
    <t>Ambipar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</si>
  <si>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</si>
  <si>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</si>
  <si>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</si>
  <si>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</si>
  <si>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</si>
  <si>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</si>
  <si>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</si>
  <si>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</si>
  <si>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</si>
  <si>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BBSE3</t>
  </si>
  <si>
    <t>Bbseguridade ON NM</t>
  </si>
  <si>
    <t>BIDI11</t>
  </si>
  <si>
    <t>Banco Inter UNT N2</t>
  </si>
  <si>
    <t>BMGB4</t>
  </si>
  <si>
    <t>Banco Bmg PN N1</t>
  </si>
  <si>
    <t>BOAS3</t>
  </si>
  <si>
    <t>Boa Vista ON NM</t>
  </si>
  <si>
    <t>BPAN4</t>
  </si>
  <si>
    <t>Banco Pan PN N1</t>
  </si>
  <si>
    <t>BRAP4</t>
  </si>
  <si>
    <t>Bradespar PN N1</t>
  </si>
  <si>
    <t>BRSR6</t>
  </si>
  <si>
    <t>Banrisul PNB N1</t>
  </si>
  <si>
    <t>BTOW3</t>
  </si>
  <si>
    <t>B2w Digital ON NM</t>
  </si>
  <si>
    <t>CARD3</t>
  </si>
  <si>
    <t>Csu Cardsyst ON NM</t>
  </si>
  <si>
    <t>CASH3</t>
  </si>
  <si>
    <t>Meliuz ON NM</t>
  </si>
  <si>
    <t>CCRO3</t>
  </si>
  <si>
    <t>Ccr Sa ON NM</t>
  </si>
  <si>
    <t>CMIG4</t>
  </si>
  <si>
    <t>Cemig PN N1</t>
  </si>
  <si>
    <t>CNTO3</t>
  </si>
  <si>
    <t>Centauro ON NM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</si>
  <si>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</si>
  <si>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</si>
  <si>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</si>
  <si>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</si>
  <si>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</si>
  <si>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</si>
  <si>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</si>
  <si>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</si>
  <si>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</si>
  <si>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</si>
  <si>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</si>
  <si>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</si>
  <si>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DMVF3</t>
  </si>
  <si>
    <t>D1000vfarma ON NM</t>
  </si>
  <si>
    <t>DTEX3</t>
  </si>
  <si>
    <t>Duratex ON NM</t>
  </si>
  <si>
    <t>ECOR3</t>
  </si>
  <si>
    <t>Ecorodovias ON NM</t>
  </si>
  <si>
    <t>ELET3</t>
  </si>
  <si>
    <t>Eletrobras ON N1</t>
  </si>
  <si>
    <t>ENEV3</t>
  </si>
  <si>
    <t>Eneva ON NM</t>
  </si>
  <si>
    <t>ENJU3</t>
  </si>
  <si>
    <t>Enjoei ON NM</t>
  </si>
  <si>
    <t>EQTL3</t>
  </si>
  <si>
    <t>Equatorial ON NM</t>
  </si>
  <si>
    <t>ETER3</t>
  </si>
  <si>
    <t>Eternit ON NM</t>
  </si>
  <si>
    <t>EZTC3</t>
  </si>
  <si>
    <t>Eztec ON NM</t>
  </si>
  <si>
    <t>FLRY3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</si>
  <si>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</si>
  <si>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</si>
  <si>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</si>
  <si>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</si>
  <si>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</si>
  <si>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</si>
  <si>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</si>
  <si>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</si>
  <si>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HAPV3</t>
  </si>
  <si>
    <t>HBSA3</t>
  </si>
  <si>
    <t>Hidrovias ON NM</t>
  </si>
  <si>
    <t>IBOV</t>
  </si>
  <si>
    <t>Ibovespa</t>
  </si>
  <si>
    <t>ITSA4</t>
  </si>
  <si>
    <t>ITUB4</t>
  </si>
  <si>
    <t>JBSS3</t>
  </si>
  <si>
    <t>Jbs ON NM</t>
  </si>
  <si>
    <t>JHSF3</t>
  </si>
  <si>
    <t>Jhsf Part ON NM</t>
  </si>
  <si>
    <t>KLBN11</t>
  </si>
  <si>
    <t>Klabin S/A UNT N2</t>
  </si>
  <si>
    <t>LAME4</t>
  </si>
  <si>
    <t>Lojas Americ PN N1</t>
  </si>
  <si>
    <t>LCAM3</t>
  </si>
  <si>
    <t>Locamerica ON NM</t>
  </si>
  <si>
    <t>LIGT3</t>
  </si>
  <si>
    <t>Light S/A ON NM</t>
  </si>
  <si>
    <t>LJQQ3</t>
  </si>
  <si>
    <t>Quero-Quero ON NM</t>
  </si>
  <si>
    <t>LOGN3</t>
  </si>
  <si>
    <t>Log-In ON NM</t>
  </si>
  <si>
    <t>LREN3</t>
  </si>
  <si>
    <t>Lojas Renner ON NM</t>
  </si>
  <si>
    <t>LWSA3</t>
  </si>
  <si>
    <t>MGLU3</t>
  </si>
  <si>
    <t>Magaz Luiza ON NM</t>
  </si>
  <si>
    <t>MOVI3</t>
  </si>
  <si>
    <t>Movida ON NM</t>
  </si>
  <si>
    <t>MRFG3</t>
  </si>
  <si>
    <t>Marfrig ON NM</t>
  </si>
  <si>
    <t>MRVE3</t>
  </si>
  <si>
    <t>MULT3</t>
  </si>
  <si>
    <t>Multiplan ON N2</t>
  </si>
  <si>
    <t>NEOE3</t>
  </si>
  <si>
    <t>NGRD3</t>
  </si>
  <si>
    <t>Neogrid ON NM</t>
  </si>
  <si>
    <t>NTCO3</t>
  </si>
  <si>
    <t>Grupo Natura ON NM</t>
  </si>
  <si>
    <t>OIBR3</t>
  </si>
  <si>
    <t>Oi ON N1</t>
  </si>
  <si>
    <t>PETR4</t>
  </si>
  <si>
    <t>Petrobras PN N2</t>
  </si>
  <si>
    <t>PETZ3</t>
  </si>
  <si>
    <t>Petz ON NM</t>
  </si>
  <si>
    <t>PGMN3</t>
  </si>
  <si>
    <t>Pague Menos ON NM</t>
  </si>
  <si>
    <t>POSI3</t>
  </si>
  <si>
    <t>Positivo Tec ON NM</t>
  </si>
  <si>
    <t>PRIO3</t>
  </si>
  <si>
    <t>Petrorio ON NM</t>
  </si>
  <si>
    <t>PTBL3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</si>
  <si>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</si>
  <si>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</si>
  <si>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</si>
  <si>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</si>
  <si>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</si>
  <si>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</si>
  <si>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</si>
  <si>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</si>
  <si>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</si>
  <si>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</si>
  <si>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</si>
  <si>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</si>
  <si>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</si>
  <si>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</si>
  <si>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</si>
  <si>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</si>
  <si>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SANB11</t>
  </si>
  <si>
    <t>SAPR11</t>
  </si>
  <si>
    <t>Sanepar UNT N2</t>
  </si>
  <si>
    <t>SEER3</t>
  </si>
  <si>
    <t>Ser Educa ON NM</t>
  </si>
  <si>
    <t>SEQL3</t>
  </si>
  <si>
    <t>Sequoia Log ON NM</t>
  </si>
  <si>
    <t>SIMH3</t>
  </si>
  <si>
    <t>SLCE3</t>
  </si>
  <si>
    <t>Slc Agricola ON NM</t>
  </si>
  <si>
    <t>SQIA3</t>
  </si>
  <si>
    <t>Sinqia ON NM</t>
  </si>
  <si>
    <t>SUZB3</t>
  </si>
  <si>
    <t>Suzano S.A. ON NM</t>
  </si>
  <si>
    <t>TASA4</t>
  </si>
  <si>
    <t>Taurus Armas PN N2</t>
  </si>
  <si>
    <t>TFCO4</t>
  </si>
  <si>
    <t>Track Field PN N2</t>
  </si>
  <si>
    <t>TGMA3</t>
  </si>
  <si>
    <t>Tegma ON NM</t>
  </si>
  <si>
    <t>TOTS3</t>
  </si>
  <si>
    <t>Totvs ON NM</t>
  </si>
  <si>
    <t>TRIS3</t>
  </si>
  <si>
    <t>Trisul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</si>
  <si>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</si>
  <si>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</si>
  <si>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</si>
  <si>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</si>
  <si>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</si>
  <si>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</si>
  <si>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</si>
  <si>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</si>
  <si>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VVAR3</t>
  </si>
  <si>
    <t>Viavarejo ON NM</t>
  </si>
  <si>
    <t>WEGE3</t>
  </si>
  <si>
    <t>Weg ON NM</t>
  </si>
  <si>
    <t>YDUQ3</t>
  </si>
  <si>
    <t>Yduqs Part ON NM</t>
  </si>
  <si>
    <t>Fleury ON NM</t>
  </si>
  <si>
    <t>Hapvida ON NM</t>
  </si>
  <si>
    <t>Itausa PN EJ N1</t>
  </si>
  <si>
    <t>Neoenergia ON NM</t>
  </si>
  <si>
    <t>Portobello ON ED NM</t>
  </si>
  <si>
    <t>Santander Br UNT</t>
  </si>
  <si>
    <t>Simpar ON NM</t>
  </si>
  <si>
    <t>BPAC11</t>
  </si>
  <si>
    <t>Btgp Banco UNT N2</t>
  </si>
  <si>
    <t>Itauunibanco PN EDJ N1</t>
  </si>
  <si>
    <t>Locaweb ON EB NM</t>
  </si>
  <si>
    <t>Mrv ON NM</t>
  </si>
  <si>
    <t>ESPA3</t>
  </si>
  <si>
    <t>Espacolaser ON NM</t>
  </si>
  <si>
    <t>Bradesco PN EJ N1</t>
  </si>
  <si>
    <t>WINFUT</t>
  </si>
  <si>
    <t>Ibovespa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</si>
</sst>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ERI3.ABE" advise="1">
        <values>
          <value>
            <val>12.65</val>
          </value>
        </values>
      </ddeItem>
      <ddeItem name="AERI3.DAT" advise="1">
        <values>
          <value t="str">
            <val>02/02/2021</val>
          </value>
        </values>
      </ddeItem>
      <ddeItem name="AERI3.MAX" advise="1">
        <values>
          <value>
            <val>12.75</val>
          </value>
        </values>
      </ddeItem>
      <ddeItem name="AERI3.MIN" advise="1">
        <values>
          <value>
            <val>12.31</val>
          </value>
        </values>
      </ddeItem>
      <ddeItem name="AERI3.NEG" advise="1">
        <values>
          <value>
            <val>12321</val>
          </value>
        </values>
      </ddeItem>
      <ddeItem name="AERI3.QTT" advise="1">
        <values>
          <value>
            <val>5177700</val>
          </value>
        </values>
      </ddeItem>
      <ddeItem name="AERI3.ULT" advise="1">
        <values>
          <value>
            <val>12.43</val>
          </value>
        </values>
      </ddeItem>
      <ddeItem name="AERI3.VAR" advise="1">
        <values>
          <value>
            <val>-0.16064257028112108</val>
          </value>
        </values>
      </ddeItem>
      <ddeItem name="AERI3.VOL" advise="1">
        <values>
          <value>
            <val>64620027</val>
          </value>
        </values>
      </ddeItem>
      <ddeItem name="ALPA4.ABE" advise="1">
        <values>
          <value>
            <val>39.270000000000003</val>
          </value>
        </values>
      </ddeItem>
      <ddeItem name="ALPA4.DAT" advise="1">
        <values>
          <value t="str">
            <val>02/02/2021</val>
          </value>
        </values>
      </ddeItem>
      <ddeItem name="ALPA4.MAX" advise="1">
        <values>
          <value>
            <val>39.799999999999997</val>
          </value>
        </values>
      </ddeItem>
      <ddeItem name="ALPA4.MIN" advise="1">
        <values>
          <value>
            <val>38.92</val>
          </value>
        </values>
      </ddeItem>
      <ddeItem name="ALPA4.NEG" advise="1">
        <values>
          <value>
            <val>7117</val>
          </value>
        </values>
      </ddeItem>
      <ddeItem name="ALPA4.QTT" advise="1">
        <values>
          <value>
            <val>1254300</val>
          </value>
        </values>
      </ddeItem>
      <ddeItem name="ALPA4.ULT" advise="1">
        <values>
          <value>
            <val>39.03</val>
          </value>
        </values>
      </ddeItem>
      <ddeItem name="ALPA4.VAR" advise="1">
        <values>
          <value>
            <val>0.64466219700876737</val>
          </value>
        </values>
      </ddeItem>
      <ddeItem name="ALPA4.VOL" advise="1">
        <values>
          <value>
            <val>49264755</val>
          </value>
        </values>
      </ddeItem>
      <ddeItem name="AMBP3.ABE" advise="1">
        <values>
          <value>
            <val>25.4</val>
          </value>
        </values>
      </ddeItem>
      <ddeItem name="AMBP3.DAT" advise="1">
        <values>
          <value t="str">
            <val>02/02/2021</val>
          </value>
        </values>
      </ddeItem>
      <ddeItem name="AMBP3.MAX" advise="1">
        <values>
          <value>
            <val>25.55</val>
          </value>
        </values>
      </ddeItem>
      <ddeItem name="AMBP3.MIN" advise="1">
        <values>
          <value>
            <val>25.01</val>
          </value>
        </values>
      </ddeItem>
      <ddeItem name="AMBP3.NEG" advise="1">
        <values>
          <value>
            <val>1720</val>
          </value>
        </values>
      </ddeItem>
      <ddeItem name="AMBP3.QTT" advise="1">
        <values>
          <value>
            <val>273200</val>
          </value>
        </values>
      </ddeItem>
      <ddeItem name="AMBP3.ULT" advise="1">
        <values>
          <value>
            <val>25.5</val>
          </value>
        </values>
      </ddeItem>
      <ddeItem name="AMBP3.VAR" advise="1">
        <values>
          <value>
            <val>1.9592163134746037</val>
          </value>
        </values>
      </ddeItem>
      <ddeItem name="AMBP3.VOL" advise="1">
        <values>
          <value>
            <val>6926665</val>
          </value>
        </values>
      </ddeItem>
      <ddeItem name="ARZZ3.ABE" advise="1">
        <values>
          <value>
            <val>72.36</val>
          </value>
        </values>
      </ddeItem>
      <ddeItem name="ARZZ3.DAT" advise="1">
        <values>
          <value t="str">
            <val>02/02/2021</val>
          </value>
        </values>
      </ddeItem>
      <ddeItem name="ARZZ3.MAX" advise="1">
        <values>
          <value>
            <val>73.98</val>
          </value>
        </values>
      </ddeItem>
      <ddeItem name="ARZZ3.MIN" advise="1">
        <values>
          <value>
            <val>71.510000000000005</val>
          </value>
        </values>
      </ddeItem>
      <ddeItem name="ARZZ3.NEG" advise="1">
        <values>
          <value>
            <val>3747</val>
          </value>
        </values>
      </ddeItem>
      <ddeItem name="ARZZ3.QTT" advise="1">
        <values>
          <value>
            <val>714700</val>
          </value>
        </values>
      </ddeItem>
      <ddeItem name="ARZZ3.ULT" advise="1">
        <values>
          <value>
            <val>72.5</val>
          </value>
        </values>
      </ddeItem>
      <ddeItem name="ARZZ3.VAR" advise="1">
        <values>
          <value>
            <val>0.83449235048677928</val>
          </value>
        </values>
      </ddeItem>
      <ddeItem name="ARZZ3.VOL" advise="1">
        <values>
          <value>
            <val>51731681</val>
          </value>
        </values>
      </ddeItem>
      <ddeItem name="AZUL4.ABE" advise="1">
        <values>
          <value>
            <val>42.4</val>
          </value>
        </values>
      </ddeItem>
      <ddeItem name="AZUL4.DAT" advise="1">
        <values>
          <value t="str">
            <val>02/02/2021</val>
          </value>
        </values>
      </ddeItem>
      <ddeItem name="AZUL4.MAX" advise="1">
        <values>
          <value>
            <val>42.67</val>
          </value>
        </values>
      </ddeItem>
      <ddeItem name="AZUL4.MIN" advise="1">
        <values>
          <value>
            <val>41.29</val>
          </value>
        </values>
      </ddeItem>
      <ddeItem name="AZUL4.NEG" advise="1">
        <values>
          <value>
            <val>18902</val>
          </value>
        </values>
      </ddeItem>
      <ddeItem name="AZUL4.QTT" advise="1">
        <values>
          <value>
            <val>5302300</val>
          </value>
        </values>
      </ddeItem>
      <ddeItem name="AZUL4.ULT" advise="1">
        <values>
          <value>
            <val>42.14</val>
          </value>
        </values>
      </ddeItem>
      <ddeItem name="AZUL4.VAR" advise="1">
        <values>
          <value>
            <val>1.7874396135265749</val>
          </value>
        </values>
      </ddeItem>
      <ddeItem name="AZUL4.VOL" advise="1">
        <values>
          <value>
            <val>223214072</val>
          </value>
        </values>
      </ddeItem>
      <ddeItem name="B3SA3.ABE" advise="1">
        <values>
          <value>
            <val>62</val>
          </value>
        </values>
      </ddeItem>
      <ddeItem name="B3SA3.DAT" advise="1">
        <values>
          <value t="str">
            <val>02/02/2021</val>
          </value>
        </values>
      </ddeItem>
      <ddeItem name="B3SA3.MAX" advise="1">
        <values>
          <value>
            <val>63.68</val>
          </value>
        </values>
      </ddeItem>
      <ddeItem name="B3SA3.MIN" advise="1">
        <values>
          <value>
            <val>61.88</val>
          </value>
        </values>
      </ddeItem>
      <ddeItem name="B3SA3.NEG" advise="1">
        <values>
          <value>
            <val>51155</val>
          </value>
        </values>
      </ddeItem>
      <ddeItem name="B3SA3.QTT" advise="1">
        <values>
          <value>
            <val>13795000</val>
          </value>
        </values>
      </ddeItem>
      <ddeItem name="B3SA3.ULT" advise="1">
        <values>
          <value>
            <val>62.69</val>
          </value>
        </values>
      </ddeItem>
      <ddeItem name="B3SA3.VAR" advise="1">
        <values>
          <value>
            <val>2.3510204081632615</val>
          </value>
        </values>
      </ddeItem>
      <ddeItem name="B3SA3.VOL" advise="1">
        <values>
          <value>
            <val>866599282</val>
          </value>
        </values>
      </ddeItem>
      <ddeItem name="BBAS3.ABE" advise="1">
        <values>
          <value>
            <val>34.76</val>
          </value>
        </values>
      </ddeItem>
      <ddeItem name="BBAS3.DAT" advise="1">
        <values>
          <value t="str">
            <val>02/02/2021</val>
          </value>
        </values>
      </ddeItem>
      <ddeItem name="BBAS3.MAX" advise="1">
        <values>
          <value>
            <val>35.1</val>
          </value>
        </values>
      </ddeItem>
      <ddeItem name="BBAS3.MIN" advise="1">
        <values>
          <value>
            <val>33.840000000000003</val>
          </value>
        </values>
      </ddeItem>
      <ddeItem name="BBAS3.NEG" advise="1">
        <values>
          <value>
            <val>55491</val>
          </value>
        </values>
      </ddeItem>
      <ddeItem name="BBAS3.QTT" advise="1">
        <values>
          <value>
            <val>19800900</val>
          </value>
        </values>
      </ddeItem>
      <ddeItem name="BBAS3.ULT" advise="1">
        <values>
          <value>
            <val>34.06</val>
          </value>
        </values>
      </ddeItem>
      <ddeItem name="BBAS3.VAR" advise="1">
        <values>
          <value>
            <val>-0.67074948964711834</val>
          </value>
        </values>
      </ddeItem>
      <ddeItem name="BBAS3.VOL" advise="1">
        <values>
          <value>
            <val>679304607</val>
          </value>
        </values>
      </ddeItem>
      <ddeItem name="BBDC4.ABE" advise="1">
        <values>
          <value>
            <val>25.61</val>
          </value>
        </values>
      </ddeItem>
      <ddeItem name="BBDC4.DAT" advise="1">
        <values>
          <value t="str">
            <val>02/02/2021</val>
          </value>
        </values>
      </ddeItem>
      <ddeItem name="BBDC4.MAX" advise="1">
        <values>
          <value>
            <val>25.8</val>
          </value>
        </values>
      </ddeItem>
      <ddeItem name="BBDC4.MIN" advise="1">
        <values>
          <value>
            <val>24.76</val>
          </value>
        </values>
      </ddeItem>
      <ddeItem name="BBDC4.NEG" advise="1">
        <values>
          <value>
            <val>95588</val>
          </value>
        </values>
      </ddeItem>
      <ddeItem name="BBDC4.QTT" advise="1">
        <values>
          <value>
            <val>68364300</val>
          </value>
        </values>
      </ddeItem>
      <ddeItem name="BBDC4.ULT" advise="1">
        <values>
          <value>
            <val>25.13</val>
          </value>
        </values>
      </ddeItem>
      <ddeItem name="BBDC4.VAR" advise="1">
        <values>
          <value>
            <val>-0.41174768862522021</val>
          </value>
        </values>
      </ddeItem>
      <ddeItem name="BBDC4.VOL" advise="1">
        <values>
          <value>
            <val>1716926829</val>
          </value>
        </values>
      </ddeItem>
      <ddeItem name="BBSE3.ABE" advise="1">
        <values>
          <value>
            <val>28.25</val>
          </value>
        </values>
      </ddeItem>
      <ddeItem name="BBSE3.DAT" advise="1">
        <values>
          <value t="str">
            <val>02/02/2021</val>
          </value>
        </values>
      </ddeItem>
      <ddeItem name="BBSE3.MAX" advise="1">
        <values>
          <value>
            <val>28.66</val>
          </value>
        </values>
      </ddeItem>
      <ddeItem name="BBSE3.MIN" advise="1">
        <values>
          <value>
            <val>28.13</val>
          </value>
        </values>
      </ddeItem>
      <ddeItem name="BBSE3.NEG" advise="1">
        <values>
          <value>
            <val>23684</val>
          </value>
        </values>
      </ddeItem>
      <ddeItem name="BBSE3.QTT" advise="1">
        <values>
          <value>
            <val>3808700</val>
          </value>
        </values>
      </ddeItem>
      <ddeItem name="BBSE3.ULT" advise="1">
        <values>
          <value>
            <val>28.29</val>
          </value>
        </values>
      </ddeItem>
      <ddeItem name="BBSE3.VAR" advise="1">
        <values>
          <value>
            <val>0.85561497326202651</val>
          </value>
        </values>
      </ddeItem>
      <ddeItem name="BBSE3.VOL" advise="1">
        <values>
          <value>
            <val>108100421</val>
          </value>
        </values>
      </ddeItem>
      <ddeItem name="BIDI11.ABE" advise="1">
        <values>
          <value>
            <val>129.76</val>
          </value>
        </values>
      </ddeItem>
      <ddeItem name="BIDI11.DAT" advise="1">
        <values>
          <value t="str">
            <val>02/02/2021</val>
          </value>
        </values>
      </ddeItem>
      <ddeItem name="BIDI11.MAX" advise="1">
        <values>
          <value>
            <val>142.72999999999999</val>
          </value>
        </values>
      </ddeItem>
      <ddeItem name="BIDI11.MIN" advise="1">
        <values>
          <value>
            <val>129.49</val>
          </value>
        </values>
      </ddeItem>
      <ddeItem name="BIDI11.NEG" advise="1">
        <values>
          <value>
            <val>7701</val>
          </value>
        </values>
      </ddeItem>
      <ddeItem name="BIDI11.QTT" advise="1">
        <values>
          <value>
            <val>1328400</val>
          </value>
        </values>
      </ddeItem>
      <ddeItem name="BIDI11.ULT" advise="1">
        <values>
          <value>
            <val>141.86000000000001</val>
          </value>
        </values>
      </ddeItem>
      <ddeItem name="BIDI11.VAR" advise="1">
        <values>
          <value>
            <val>9.3249075215783161</val>
          </value>
        </values>
      </ddeItem>
      <ddeItem name="BIDI11.VOL" advise="1">
        <values>
          <value>
            <val>183612561</val>
          </value>
        </values>
      </ddeItem>
      <ddeItem name="BMGB4.ABE" advise="1">
        <values>
          <value>
            <val>5.74</val>
          </value>
        </values>
      </ddeItem>
      <ddeItem name="BMGB4.DAT" advise="1">
        <values>
          <value t="str">
            <val>02/02/2021</val>
          </value>
        </values>
      </ddeItem>
      <ddeItem name="BMGB4.MAX" advise="1">
        <values>
          <value>
            <val>5.86</val>
          </value>
        </values>
      </ddeItem>
      <ddeItem name="BMGB4.MIN" advise="1">
        <values>
          <value>
            <val>5.61</val>
          </value>
        </values>
      </ddeItem>
      <ddeItem name="BMGB4.NEG" advise="1">
        <values>
          <value>
            <val>8260</val>
          </value>
        </values>
      </ddeItem>
      <ddeItem name="BMGB4.QTT" advise="1">
        <values>
          <value>
            <val>2728100</val>
          </value>
        </values>
      </ddeItem>
      <ddeItem name="BMGB4.ULT" advise="1">
        <values>
          <value>
            <val>5.64</val>
          </value>
        </values>
      </ddeItem>
      <ddeItem name="BMGB4.VAR" advise="1">
        <values>
          <value>
            <val>-1.2259194395796897</val>
          </value>
        </values>
      </ddeItem>
      <ddeItem name="BMGB4.VOL" advise="1">
        <values>
          <value>
            <val>15572565</val>
          </value>
        </values>
      </ddeItem>
      <ddeItem name="BOAS3.ABE" advise="1">
        <values>
          <value>
            <val>9.91</val>
          </value>
        </values>
      </ddeItem>
      <ddeItem name="BOAS3.DAT" advise="1">
        <values>
          <value t="str">
            <val>02/02/2021</val>
          </value>
        </values>
      </ddeItem>
      <ddeItem name="BOAS3.MAX" advise="1">
        <values>
          <value>
            <val>10.19</val>
          </value>
        </values>
      </ddeItem>
      <ddeItem name="BOAS3.MIN" advise="1">
        <values>
          <value>
            <val>9.75</val>
          </value>
        </values>
      </ddeItem>
      <ddeItem name="BOAS3.NEG" advise="1">
        <values>
          <value>
            <val>1708</val>
          </value>
        </values>
      </ddeItem>
      <ddeItem name="BOAS3.QTT" advise="1">
        <values>
          <value>
            <val>430700</val>
          </value>
        </values>
      </ddeItem>
      <ddeItem name="BOAS3.ULT" advise="1">
        <values>
          <value>
            <val>10.18</val>
          </value>
        </values>
      </ddeItem>
      <ddeItem name="BOAS3.VAR" advise="1">
        <values>
          <value>
            <val>2.9322548028311339</val>
          </value>
        </values>
      </ddeItem>
      <ddeItem name="BOAS3.VOL" advise="1">
        <values>
          <value>
            <val>4290549</val>
          </value>
        </values>
      </ddeItem>
      <ddeItem name="BPAC11.ABE" advise="1">
        <values>
          <value>
            <val>100.53</val>
          </value>
        </values>
      </ddeItem>
      <ddeItem name="BPAC11.DAT" advise="1">
        <values>
          <value t="str">
            <val>02/02/2021</val>
          </value>
        </values>
      </ddeItem>
      <ddeItem name="BPAC11.MAX" advise="1">
        <values>
          <value>
            <val>100.85</val>
          </value>
        </values>
      </ddeItem>
      <ddeItem name="BPAC11.MIN" advise="1">
        <values>
          <value>
            <val>97.4</val>
          </value>
        </values>
      </ddeItem>
      <ddeItem name="BPAC11.NEG" advise="1">
        <values>
          <value>
            <val>20617</val>
          </value>
        </values>
      </ddeItem>
      <ddeItem name="BPAC11.QTT" advise="1">
        <values>
          <value>
            <val>3737800</val>
          </value>
        </values>
      </ddeItem>
      <ddeItem name="BPAC11.ULT" advise="1">
        <values>
          <value>
            <val>98.83</val>
          </value>
        </values>
      </ddeItem>
      <ddeItem name="BPAC11.VAR" advise="1">
        <values>
          <value>
            <val>0.36559358180156337</val>
          </value>
        </values>
      </ddeItem>
      <ddeItem name="BPAC11.VOL" advise="1">
        <values>
          <value>
            <val>369660905</val>
          </value>
        </values>
      </ddeItem>
      <ddeItem name="BPAN4.ABE" advise="1">
        <values>
          <value>
            <val>10.06</val>
          </value>
        </values>
      </ddeItem>
      <ddeItem name="BPAN4.DAT" advise="1">
        <values>
          <value t="str">
            <val>02/02/2021</val>
          </value>
        </values>
      </ddeItem>
      <ddeItem name="BPAN4.MAX" advise="1">
        <values>
          <value>
            <val>10.19</val>
          </value>
        </values>
      </ddeItem>
      <ddeItem name="BPAN4.MIN" advise="1">
        <values>
          <value>
            <val>9.91</val>
          </value>
        </values>
      </ddeItem>
      <ddeItem name="BPAN4.NEG" advise="1">
        <values>
          <value>
            <val>5833</val>
          </value>
        </values>
      </ddeItem>
      <ddeItem name="BPAN4.QTT" advise="1">
        <values>
          <value>
            <val>3112400</val>
          </value>
        </values>
      </ddeItem>
      <ddeItem name="BPAN4.ULT" advise="1">
        <values>
          <value>
            <val>10.07</val>
          </value>
        </values>
      </ddeItem>
      <ddeItem name="BPAN4.VAR" advise="1">
        <values>
          <value>
            <val>1.0030090270812402</val>
          </value>
        </values>
      </ddeItem>
      <ddeItem name="BPAN4.VOL" advise="1">
        <values>
          <value>
            <val>31298071</val>
          </value>
        </values>
      </ddeItem>
      <ddeItem name="BRAP4.ABE" advise="1">
        <values>
          <value>
            <val>65.25</val>
          </value>
        </values>
      </ddeItem>
      <ddeItem name="BRAP4.DAT" advise="1">
        <values>
          <value t="str">
            <val>02/02/2021</val>
          </value>
        </values>
      </ddeItem>
      <ddeItem name="BRAP4.MAX" advise="1">
        <values>
          <value>
            <val>65.25</val>
          </value>
        </values>
      </ddeItem>
      <ddeItem name="BRAP4.MIN" advise="1">
        <values>
          <value>
            <val>60.91</val>
          </value>
        </values>
      </ddeItem>
      <ddeItem name="BRAP4.NEG" advise="1">
        <values>
          <value>
            <val>25938</val>
          </value>
        </values>
      </ddeItem>
      <ddeItem name="BRAP4.QTT" advise="1">
        <values>
          <value>
            <val>4774000</val>
          </value>
        </values>
      </ddeItem>
      <ddeItem name="BRAP4.ULT" advise="1">
        <values>
          <value>
            <val>61.06</val>
          </value>
        </values>
      </ddeItem>
      <ddeItem name="BRAP4.VAR" advise="1">
        <values>
          <value>
            <val>-5.7134033353922211</val>
          </value>
        </values>
      </ddeItem>
      <ddeItem name="BRAP4.VOL" advise="1">
        <values>
          <value>
            <val>295600775</val>
          </value>
        </values>
      </ddeItem>
      <ddeItem name="BRSR6.ABE" advise="1">
        <values>
          <value>
            <val>13.57</val>
          </value>
        </values>
      </ddeItem>
      <ddeItem name="BRSR6.DAT" advise="1">
        <values>
          <value t="str">
            <val>02/02/2021</val>
          </value>
        </values>
      </ddeItem>
      <ddeItem name="BRSR6.MAX" advise="1">
        <values>
          <value>
            <val>13.8</val>
          </value>
        </values>
      </ddeItem>
      <ddeItem name="BRSR6.MIN" advise="1">
        <values>
          <value>
            <val>13.43</val>
          </value>
        </values>
      </ddeItem>
      <ddeItem name="BRSR6.NEG" advise="1">
        <values>
          <value>
            <val>5405</val>
          </value>
        </values>
      </ddeItem>
      <ddeItem name="BRSR6.QTT" advise="1">
        <values>
          <value>
            <val>1917600</val>
          </value>
        </values>
      </ddeItem>
      <ddeItem name="BRSR6.ULT" advise="1">
        <values>
          <value>
            <val>13.52</val>
          </value>
        </values>
      </ddeItem>
      <ddeItem name="BRSR6.VAR" advise="1">
        <values>
          <value>
            <val>0.14814814814814498</val>
          </value>
        </values>
      </ddeItem>
      <ddeItem name="BRSR6.VOL" advise="1">
        <values>
          <value>
            <val>26028006</val>
          </value>
        </values>
      </ddeItem>
      <ddeItem name="BTOW3.ABE" advise="1">
        <values>
          <value>
            <val>84.9</val>
          </value>
        </values>
      </ddeItem>
      <ddeItem name="BTOW3.DAT" advise="1">
        <values>
          <value t="str">
            <val>02/02/2021</val>
          </value>
        </values>
      </ddeItem>
      <ddeItem name="BTOW3.MAX" advise="1">
        <values>
          <value>
            <val>90.17</val>
          </value>
        </values>
      </ddeItem>
      <ddeItem name="BTOW3.MIN" advise="1">
        <values>
          <value>
            <val>84.66</val>
          </value>
        </values>
      </ddeItem>
      <ddeItem name="BTOW3.NEG" advise="1">
        <values>
          <value>
            <val>24431</val>
          </value>
        </values>
      </ddeItem>
      <ddeItem name="BTOW3.QTT" advise="1">
        <values>
          <value>
            <val>5443200</val>
          </value>
        </values>
      </ddeItem>
      <ddeItem name="BTOW3.ULT" advise="1">
        <values>
          <value>
            <val>89.3</val>
          </value>
        </values>
      </ddeItem>
      <ddeItem name="BTOW3.VAR" advise="1">
        <values>
          <value>
            <val>6.8693154619435077</val>
          </value>
        </values>
      </ddeItem>
      <ddeItem name="BTOW3.VOL" advise="1">
        <values>
          <value>
            <val>478124947</val>
          </value>
        </values>
      </ddeItem>
      <ddeItem name="CARD3.ABE" advise="1">
        <values>
          <value>
            <val>15.41</val>
          </value>
        </values>
      </ddeItem>
      <ddeItem name="CARD3.DAT" advise="1">
        <values>
          <value t="str">
            <val>02/02/2021</val>
          </value>
        </values>
      </ddeItem>
      <ddeItem name="CARD3.MAX" advise="1">
        <values>
          <value>
            <val>15.86</val>
          </value>
        </values>
      </ddeItem>
      <ddeItem name="CARD3.MIN" advise="1">
        <values>
          <value>
            <val>15.23</val>
          </value>
        </values>
      </ddeItem>
      <ddeItem name="CARD3.NEG" advise="1">
        <values>
          <value>
            <val>1042</val>
          </value>
        </values>
      </ddeItem>
      <ddeItem name="CARD3.QTT" advise="1">
        <values>
          <value>
            <val>182600</val>
          </value>
        </values>
      </ddeItem>
      <ddeItem name="CARD3.ULT" advise="1">
        <values>
          <value>
            <val>15.38</val>
          </value>
        </values>
      </ddeItem>
      <ddeItem name="CARD3.VAR" advise="1">
        <values>
          <value>
            <val>0.52287581699346453</val>
          </value>
        </values>
      </ddeItem>
      <ddeItem name="CARD3.VOL" advise="1">
        <values>
          <value>
            <val>2828146</val>
          </value>
        </values>
      </ddeItem>
      <ddeItem name="CASH3.ABE" advise="1">
        <values>
          <value>
            <val>28.28</val>
          </value>
        </values>
      </ddeItem>
      <ddeItem name="CASH3.DAT" advise="1">
        <values>
          <value t="str">
            <val>02/02/2021</val>
          </value>
        </values>
      </ddeItem>
      <ddeItem name="CASH3.MAX" advise="1">
        <values>
          <value>
            <val>29.16</val>
          </value>
        </values>
      </ddeItem>
      <ddeItem name="CASH3.MIN" advise="1">
        <values>
          <value>
            <val>28.02</val>
          </value>
        </values>
      </ddeItem>
      <ddeItem name="CASH3.NEG" advise="1">
        <values>
          <value>
            <val>8478</val>
          </value>
        </values>
      </ddeItem>
      <ddeItem name="CASH3.QTT" advise="1">
        <values>
          <value>
            <val>2591700</val>
          </value>
        </values>
      </ddeItem>
      <ddeItem name="CASH3.ULT" advise="1">
        <values>
          <value>
            <val>28.67</val>
          </value>
        </values>
      </ddeItem>
      <ddeItem name="CASH3.VAR" advise="1">
        <values>
          <value>
            <val>2.5760286225402593</val>
          </value>
        </values>
      </ddeItem>
      <ddeItem name="CASH3.VOL" advise="1">
        <values>
          <value>
            <val>74215107</val>
          </value>
        </values>
      </ddeItem>
      <ddeItem name="CCRO3.ABE" advise="1">
        <values>
          <value>
            <val>12.46</val>
          </value>
        </values>
      </ddeItem>
      <ddeItem name="CCRO3.DAT" advise="1">
        <values>
          <value t="str">
            <val>02/02/2021</val>
          </value>
        </values>
      </ddeItem>
      <ddeItem name="CCRO3.MAX" advise="1">
        <values>
          <value>
            <val>12.69</val>
          </value>
        </values>
      </ddeItem>
      <ddeItem name="CCRO3.MIN" advise="1">
        <values>
          <value>
            <val>12.4</val>
          </value>
        </values>
      </ddeItem>
      <ddeItem name="CCRO3.NEG" advise="1">
        <values>
          <value>
            <val>32021</val>
          </value>
        </values>
      </ddeItem>
      <ddeItem name="CCRO3.QTT" advise="1">
        <values>
          <value>
            <val>12881200</val>
          </value>
        </values>
      </ddeItem>
      <ddeItem name="CCRO3.ULT" advise="1">
        <values>
          <value>
            <val>12.41</val>
          </value>
        </values>
      </ddeItem>
      <ddeItem name="CCRO3.VAR" advise="1">
        <values>
          <value>
            <val>1.638001638001632</val>
          </value>
        </values>
      </ddeItem>
      <ddeItem name="CCRO3.VOL" advise="1">
        <values>
          <value>
            <val>161080146</val>
          </value>
        </values>
      </ddeItem>
      <ddeItem name="CMIG4.ABE" advise="1">
        <values>
          <value>
            <val>14.35</val>
          </value>
        </values>
      </ddeItem>
      <ddeItem name="CMIG4.DAT" advise="1">
        <values>
          <value t="str">
            <val>02/02/2021</val>
          </value>
        </values>
      </ddeItem>
      <ddeItem name="CMIG4.MAX" advise="1">
        <values>
          <value>
            <val>14.55</val>
          </value>
        </values>
      </ddeItem>
      <ddeItem name="CMIG4.MIN" advise="1">
        <values>
          <value>
            <val>14.24</val>
          </value>
        </values>
      </ddeItem>
      <ddeItem name="CMIG4.NEG" advise="1">
        <values>
          <value>
            <val>27528</val>
          </value>
        </values>
      </ddeItem>
      <ddeItem name="CMIG4.QTT" advise="1">
        <values>
          <value>
            <val>8982000</val>
          </value>
        </values>
      </ddeItem>
      <ddeItem name="CMIG4.ULT" advise="1">
        <values>
          <value>
            <val>14.28</val>
          </value>
        </values>
      </ddeItem>
      <ddeItem name="CMIG4.VAR" advise="1">
        <values>
          <value>
            <val>0.99009900990098154</val>
          </value>
        </values>
      </ddeItem>
      <ddeItem name="CMIG4.VOL" advise="1">
        <values>
          <value>
            <val>129319554</val>
          </value>
        </values>
      </ddeItem>
      <ddeItem name="CNTO3.ABE" advise="1">
        <values>
          <value>
            <val>25.21</val>
          </value>
        </values>
      </ddeItem>
      <ddeItem name="CNTO3.DAT" advise="1">
        <values>
          <value t="str">
            <val>02/02/2021</val>
          </value>
        </values>
      </ddeItem>
      <ddeItem name="CNTO3.MAX" advise="1">
        <values>
          <value>
            <val>25.73</val>
          </value>
        </values>
      </ddeItem>
      <ddeItem name="CNTO3.MIN" advise="1">
        <values>
          <value>
            <val>24.86</val>
          </value>
        </values>
      </ddeItem>
      <ddeItem name="CNTO3.NEG" advise="1">
        <values>
          <value>
            <val>5080</val>
          </value>
        </values>
      </ddeItem>
      <ddeItem name="CNTO3.QTT" advise="1">
        <values>
          <value>
            <val>1324500</val>
          </value>
        </values>
      </ddeItem>
      <ddeItem name="CNTO3.ULT" advise="1">
        <values>
          <value>
            <val>25.35</val>
          </value>
        </values>
      </ddeItem>
      <ddeItem name="CNTO3.VAR" advise="1">
        <values>
          <value>
            <val>1.440576230492209</val>
          </value>
        </values>
      </ddeItem>
      <ddeItem name="CNTO3.VOL" advise="1">
        <values>
          <value>
            <val>33631428</val>
          </value>
        </values>
      </ddeItem>
      <ddeItem name="CSAN3.ABE" advise="1">
        <values>
          <value>
            <val>77.75</val>
          </value>
        </values>
      </ddeItem>
      <ddeItem name="CSAN3.DAT" advise="1">
        <values>
          <value t="str">
            <val>02/02/2021</val>
          </value>
        </values>
      </ddeItem>
      <ddeItem name="CSAN3.MAX" advise="1">
        <values>
          <value>
            <val>80.2</val>
          </value>
        </values>
      </ddeItem>
      <ddeItem name="CSAN3.MIN" advise="1">
        <values>
          <value>
            <val>77.5</val>
          </value>
        </values>
      </ddeItem>
      <ddeItem name="CSAN3.NEG" advise="1">
        <values>
          <value>
            <val>11183</val>
          </value>
        </values>
      </ddeItem>
      <ddeItem name="CSAN3.QTT" advise="1">
        <values>
          <value>
            <val>1772700</val>
          </value>
        </values>
      </ddeItem>
      <ddeItem name="CSAN3.ULT" advise="1">
        <values>
          <value>
            <val>78.58</val>
          </value>
        </values>
      </ddeItem>
      <ddeItem name="CSAN3.VAR" advise="1">
        <values>
          <value>
            <val>2.2112382934443326</val>
          </value>
        </values>
      </ddeItem>
      <ddeItem name="CSAN3.VOL" advise="1">
        <values>
          <value>
            <val>140283856</val>
          </value>
        </values>
      </ddeItem>
      <ddeItem name="CSMG3.ABE" advise="1">
        <values>
          <value>
            <val>15.9</val>
          </value>
        </values>
      </ddeItem>
      <ddeItem name="CSMG3.DAT" advise="1">
        <values>
          <value t="str">
            <val>02/02/2021</val>
          </value>
        </values>
      </ddeItem>
      <ddeItem name="CSMG3.MAX" advise="1">
        <values>
          <value>
            <val>16.190000000000001</val>
          </value>
        </values>
      </ddeItem>
      <ddeItem name="CSMG3.MIN" advise="1">
        <values>
          <value>
            <val>15.83</val>
          </value>
        </values>
      </ddeItem>
      <ddeItem name="CSMG3.NEG" advise="1">
        <values>
          <value>
            <val>6038</val>
          </value>
        </values>
      </ddeItem>
      <ddeItem name="CSMG3.QTT" advise="1">
        <values>
          <value>
            <val>1517900</val>
          </value>
        </values>
      </ddeItem>
      <ddeItem name="CSMG3.ULT" advise="1">
        <values>
          <value>
            <val>15.93</val>
          </value>
        </values>
      </ddeItem>
      <ddeItem name="CSMG3.VAR" advise="1">
        <values>
          <value>
            <val>0.88663711209626705</val>
          </value>
        </values>
      </ddeItem>
      <ddeItem name="CSMG3.VOL" advise="1">
        <values>
          <value>
            <val>24270713</val>
          </value>
        </values>
      </ddeItem>
      <ddeItem name="CSNA3.ABE" advise="1">
        <values>
          <value>
            <val>31.5</val>
          </value>
        </values>
      </ddeItem>
      <ddeItem name="CSNA3.DAT" advise="1">
        <values>
          <value t="str">
            <val>02/02/2021</val>
          </value>
        </values>
      </ddeItem>
      <ddeItem name="CSNA3.MAX" advise="1">
        <values>
          <value>
            <val>31.91</val>
          </value>
        </values>
      </ddeItem>
      <ddeItem name="CSNA3.MIN" advise="1">
        <values>
          <value>
            <val>30.37</val>
          </value>
        </values>
      </ddeItem>
      <ddeItem name="CSNA3.NEG" advise="1">
        <values>
          <value>
            <val>38738</val>
          </value>
        </values>
      </ddeItem>
      <ddeItem name="CSNA3.QTT" advise="1">
        <values>
          <value>
            <val>14886000</val>
          </value>
        </values>
      </ddeItem>
      <ddeItem name="CSNA3.ULT" advise="1">
        <values>
          <value>
            <val>30.6</val>
          </value>
        </values>
      </ddeItem>
      <ddeItem name="CSNA3.VAR" advise="1">
        <values>
          <value>
            <val>-3.4395708425370772</val>
          </value>
        </values>
      </ddeItem>
      <ddeItem name="CSNA3.VOL" advise="1">
        <values>
          <value>
            <val>459638565</val>
          </value>
        </values>
      </ddeItem>
      <ddeItem name="CURY3.ABE" advise="1">
        <values>
          <value>
            <val>11.07</val>
          </value>
        </values>
      </ddeItem>
      <ddeItem name="CURY3.DAT" advise="1">
        <values>
          <value t="str">
            <val>02/02/2021</val>
          </value>
        </values>
      </ddeItem>
      <ddeItem name="CURY3.MAX" advise="1">
        <values>
          <value>
            <val>11.47</val>
          </value>
        </values>
      </ddeItem>
      <ddeItem name="CURY3.MIN" advise="1">
        <values>
          <value>
            <val>11.01</val>
          </value>
        </values>
      </ddeItem>
      <ddeItem name="CURY3.NEG" advise="1">
        <values>
          <value>
            <val>3025</val>
          </value>
        </values>
      </ddeItem>
      <ddeItem name="CURY3.QTT" advise="1">
        <values>
          <value>
            <val>642000</val>
          </value>
        </values>
      </ddeItem>
      <ddeItem name="CURY3.ULT" advise="1">
        <values>
          <value>
            <val>11.16</val>
          </value>
        </values>
      </ddeItem>
      <ddeItem name="CURY3.VAR" advise="1">
        <values>
          <value>
            <val>0.99547511312216674</val>
          </value>
        </values>
      </ddeItem>
      <ddeItem name="CURY3.VOL" advise="1">
        <values>
          <value>
            <val>7199544</val>
          </value>
        </values>
      </ddeItem>
      <ddeItem name="CVCB3.ABE" advise="1">
        <values>
          <value>
            <val>19.55</val>
          </value>
        </values>
      </ddeItem>
      <ddeItem name="CVCB3.DAT" advise="1">
        <values>
          <value t="str">
            <val>02/02/2021</val>
          </value>
        </values>
      </ddeItem>
      <ddeItem name="CVCB3.MAX" advise="1">
        <values>
          <value>
            <val>20.18</val>
          </value>
        </values>
      </ddeItem>
      <ddeItem name="CVCB3.MIN" advise="1">
        <values>
          <value>
            <val>19.54</val>
          </value>
        </values>
      </ddeItem>
      <ddeItem name="CVCB3.NEG" advise="1">
        <values>
          <value>
            <val>13711</val>
          </value>
        </values>
      </ddeItem>
      <ddeItem name="CVCB3.QTT" advise="1">
        <values>
          <value>
            <val>5105600</val>
          </value>
        </values>
      </ddeItem>
      <ddeItem name="CVCB3.ULT" advise="1">
        <values>
          <value>
            <val>19.97</val>
          </value>
        </values>
      </ddeItem>
      <ddeItem name="CVCB3.VAR" advise="1">
        <values>
          <value>
            <val>3.7941787941787966</val>
          </value>
        </values>
      </ddeItem>
      <ddeItem name="CVCB3.VOL" advise="1">
        <values>
          <value>
            <val>101493002</val>
          </value>
        </values>
      </ddeItem>
      <ddeItem name="CYRE3.ABE" advise="1">
        <values>
          <value>
            <val>26.9</val>
          </value>
        </values>
      </ddeItem>
      <ddeItem name="CYRE3.DAT" advise="1">
        <values>
          <value t="str">
            <val>02/02/2021</val>
          </value>
        </values>
      </ddeItem>
      <ddeItem name="CYRE3.MAX" advise="1">
        <values>
          <value>
            <val>27.38</val>
          </value>
        </values>
      </ddeItem>
      <ddeItem name="CYRE3.MIN" advise="1">
        <values>
          <value>
            <val>26.56</val>
          </value>
        </values>
      </ddeItem>
      <ddeItem name="CYRE3.NEG" advise="1">
        <values>
          <value>
            <val>26634</val>
          </value>
        </values>
      </ddeItem>
      <ddeItem name="CYRE3.QTT" advise="1">
        <values>
          <value>
            <val>5275600</val>
          </value>
        </values>
      </ddeItem>
      <ddeItem name="CYRE3.ULT" advise="1">
        <values>
          <value>
            <val>27.1</val>
          </value>
        </values>
      </ddeItem>
      <ddeItem name="CYRE3.VAR" advise="1">
        <values>
          <value>
            <val>2.5738077214231629</val>
          </value>
        </values>
      </ddeItem>
      <ddeItem name="CYRE3.VOL" advise="1">
        <values>
          <value>
            <val>142348594</val>
          </value>
        </values>
      </ddeItem>
      <ddeItem name="DMVF3.ABE" advise="1">
        <values>
          <value>
            <val>11.82</val>
          </value>
        </values>
      </ddeItem>
      <ddeItem name="DMVF3.DAT" advise="1">
        <values>
          <value t="str">
            <val>02/02/2021</val>
          </value>
        </values>
      </ddeItem>
      <ddeItem name="DMVF3.MAX" advise="1">
        <values>
          <value>
            <val>11.98</val>
          </value>
        </values>
      </ddeItem>
      <ddeItem name="DMVF3.MIN" advise="1">
        <values>
          <value>
            <val>11.72</val>
          </value>
        </values>
      </ddeItem>
      <ddeItem name="DMVF3.NEG" advise="1">
        <values>
          <value>
            <val>402</val>
          </value>
        </values>
      </ddeItem>
      <ddeItem name="DMVF3.QTT" advise="1">
        <values>
          <value>
            <val>123500</val>
          </value>
        </values>
      </ddeItem>
      <ddeItem name="DMVF3.ULT" advise="1">
        <values>
          <value>
            <val>11.83</val>
          </value>
        </values>
      </ddeItem>
      <ddeItem name="DMVF3.VAR" advise="1">
        <values>
          <value>
            <val>1.1111111111111178</val>
          </value>
        </values>
      </ddeItem>
      <ddeItem name="DMVF3.VOL" advise="1">
        <values>
          <value>
            <val>1465022</val>
          </value>
        </values>
      </ddeItem>
      <ddeItem name="DTEX3.ABE" advise="1">
        <values>
          <value>
            <val>20.67</val>
          </value>
        </values>
      </ddeItem>
      <ddeItem name="DTEX3.DAT" advise="1">
        <values>
          <value t="str">
            <val>02/02/2021</val>
          </value>
        </values>
      </ddeItem>
      <ddeItem name="DTEX3.MAX" advise="1">
        <values>
          <value>
            <val>21</val>
          </value>
        </values>
      </ddeItem>
      <ddeItem name="DTEX3.MIN" advise="1">
        <values>
          <value>
            <val>20.399999999999999</val>
          </value>
        </values>
      </ddeItem>
      <ddeItem name="DTEX3.NEG" advise="1">
        <values>
          <value>
            <val>9337</val>
          </value>
        </values>
      </ddeItem>
      <ddeItem name="DTEX3.QTT" advise="1">
        <values>
          <value>
            <val>2455300</val>
          </value>
        </values>
      </ddeItem>
      <ddeItem name="DTEX3.ULT" advise="1">
        <values>
          <value>
            <val>20.6</val>
          </value>
        </values>
      </ddeItem>
      <ddeItem name="DTEX3.VAR" advise="1">
        <values>
          <value>
            <val>-9.6993210475264657E-2</val>
          </value>
        </values>
      </ddeItem>
      <ddeItem name="DTEX3.VOL" advise="1">
        <values>
          <value>
            <val>50817533</val>
          </value>
        </values>
      </ddeItem>
      <ddeItem name="ECOR3.ABE" advise="1">
        <values>
          <value>
            <val>12.33</val>
          </value>
        </values>
      </ddeItem>
      <ddeItem name="ECOR3.DAT" advise="1">
        <values>
          <value t="str">
            <val>02/02/2021</val>
          </value>
        </values>
      </ddeItem>
      <ddeItem name="ECOR3.MAX" advise="1">
        <values>
          <value>
            <val>12.73</val>
          </value>
        </values>
      </ddeItem>
      <ddeItem name="ECOR3.MIN" advise="1">
        <values>
          <value>
            <val>12.33</val>
          </value>
        </values>
      </ddeItem>
      <ddeItem name="ECOR3.NEG" advise="1">
        <values>
          <value>
            <val>16087</val>
          </value>
        </values>
      </ddeItem>
      <ddeItem name="ECOR3.QTT" advise="1">
        <values>
          <value>
            <val>4012500</val>
          </value>
        </values>
      </ddeItem>
      <ddeItem name="ECOR3.ULT" advise="1">
        <values>
          <value>
            <val>12.53</val>
          </value>
        </values>
      </ddeItem>
      <ddeItem name="ECOR3.VAR" advise="1">
        <values>
          <value>
            <val>2.5368248772503987</val>
          </value>
        </values>
      </ddeItem>
      <ddeItem name="ECOR3.VOL" advise="1">
        <values>
          <value>
            <val>50467482</val>
          </value>
        </values>
      </ddeItem>
      <ddeItem name="ELET3.ABE" advise="1">
        <values>
          <value>
            <val>31.61</val>
          </value>
        </values>
      </ddeItem>
      <ddeItem name="ELET3.DAT" advise="1">
        <values>
          <value t="str">
            <val>02/02/2021</val>
          </value>
        </values>
      </ddeItem>
      <ddeItem name="ELET3.MAX" advise="1">
        <values>
          <value>
            <val>32.46</val>
          </value>
        </values>
      </ddeItem>
      <ddeItem name="ELET3.MIN" advise="1">
        <values>
          <value>
            <val>31.33</val>
          </value>
        </values>
      </ddeItem>
      <ddeItem name="ELET3.NEG" advise="1">
        <values>
          <value>
            <val>41098</val>
          </value>
        </values>
      </ddeItem>
      <ddeItem name="ELET3.QTT" advise="1">
        <values>
          <value>
            <val>13060400</val>
          </value>
        </values>
      </ddeItem>
      <ddeItem name="ELET3.ULT" advise="1">
        <values>
          <value>
            <val>31.33</val>
          </value>
        </values>
      </ddeItem>
      <ddeItem name="ELET3.VAR" advise="1">
        <values>
          <value>
            <val>1.6217969510217323</val>
          </value>
        </values>
      </ddeItem>
      <ddeItem name="ELET3.VOL" advise="1">
        <values>
          <value>
            <val>417740874</val>
          </value>
        </values>
      </ddeItem>
      <ddeItem name="ENEV3.ABE" advise="1">
        <values>
          <value>
            <val>71.5</val>
          </value>
        </values>
      </ddeItem>
      <ddeItem name="ENEV3.DAT" advise="1">
        <values>
          <value t="str">
            <val>02/02/2021</val>
          </value>
        </values>
      </ddeItem>
      <ddeItem name="ENEV3.MAX" advise="1">
        <values>
          <value>
            <val>75.17</val>
          </value>
        </values>
      </ddeItem>
      <ddeItem name="ENEV3.MIN" advise="1">
        <values>
          <value>
            <val>71.5</val>
          </value>
        </values>
      </ddeItem>
      <ddeItem name="ENEV3.NEG" advise="1">
        <values>
          <value>
            <val>23639</val>
          </value>
        </values>
      </ddeItem>
      <ddeItem name="ENEV3.QTT" advise="1">
        <values>
          <value>
            <val>4263100</val>
          </value>
        </values>
      </ddeItem>
      <ddeItem name="ENEV3.ULT" advise="1">
        <values>
          <value>
            <val>72</val>
          </value>
        </values>
      </ddeItem>
      <ddeItem name="ENEV3.VAR" advise="1">
        <values>
          <value>
            <val>1.3228257810301121</val>
          </value>
        </values>
      </ddeItem>
      <ddeItem name="ENEV3.VOL" advise="1">
        <values>
          <value>
            <val>311960101</val>
          </value>
        </values>
      </ddeItem>
      <ddeItem name="ENJU3.ABE" advise="1">
        <values>
          <value>
            <val>17.43</val>
          </value>
        </values>
      </ddeItem>
      <ddeItem name="ENJU3.DAT" advise="1">
        <values>
          <value t="str">
            <val>02/02/2021</val>
          </value>
        </values>
      </ddeItem>
      <ddeItem name="ENJU3.MAX" advise="1">
        <values>
          <value>
            <val>18.46</val>
          </value>
        </values>
      </ddeItem>
      <ddeItem name="ENJU3.MIN" advise="1">
        <values>
          <value>
            <val>16.95</val>
          </value>
        </values>
      </ddeItem>
      <ddeItem name="ENJU3.NEG" advise="1">
        <values>
          <value>
            <val>7802</val>
          </value>
        </values>
      </ddeItem>
      <ddeItem name="ENJU3.QTT" advise="1">
        <values>
          <value>
            <val>3027400</val>
          </value>
        </values>
      </ddeItem>
      <ddeItem name="ENJU3.ULT" advise="1">
        <values>
          <value>
            <val>17.64</val>
          </value>
        </values>
      </ddeItem>
      <ddeItem name="ENJU3.VAR" advise="1">
        <values>
          <value>
            <val>5.3134328358208993</val>
          </value>
        </values>
      </ddeItem>
      <ddeItem name="ENJU3.VOL" advise="1">
        <values>
          <value>
            <val>53451309</val>
          </value>
        </values>
      </ddeItem>
      <ddeItem name="EQTL3.ABE" advise="1">
        <values>
          <value>
            <val>22.85</val>
          </value>
        </values>
      </ddeItem>
      <ddeItem name="EQTL3.DAT" advise="1">
        <values>
          <value t="str">
            <val>02/02/2021</val>
          </value>
        </values>
      </ddeItem>
      <ddeItem name="EQTL3.MAX" advise="1">
        <values>
          <value>
            <val>23.18</val>
          </value>
        </values>
      </ddeItem>
      <ddeItem name="EQTL3.MIN" advise="1">
        <values>
          <value>
            <val>22.73</val>
          </value>
        </values>
      </ddeItem>
      <ddeItem name="EQTL3.NEG" advise="1">
        <values>
          <value>
            <val>29326</val>
          </value>
        </values>
      </ddeItem>
      <ddeItem name="EQTL3.QTT" advise="1">
        <values>
          <value>
            <val>6346500</val>
          </value>
        </values>
      </ddeItem>
      <ddeItem name="EQTL3.ULT" advise="1">
        <values>
          <value>
            <val>22.82</val>
          </value>
        </values>
      </ddeItem>
      <ddeItem name="EQTL3.VAR" advise="1">
        <values>
          <value>
            <val>0.97345132743362328</val>
          </value>
        </values>
      </ddeItem>
      <ddeItem name="EQTL3.VOL" advise="1">
        <values>
          <value>
            <val>145526808</val>
          </value>
        </values>
      </ddeItem>
      <ddeItem name="ESPA3.ABE" advise="1">
        <values>
          <value>
            <val>21.89</val>
          </value>
        </values>
      </ddeItem>
      <ddeItem name="ESPA3.DAT" advise="1">
        <values>
          <value t="str">
            <val>02/02/2021</val>
          </value>
        </values>
      </ddeItem>
      <ddeItem name="ESPA3.MAX" advise="1">
        <values>
          <value>
            <val>23.28</val>
          </value>
        </values>
      </ddeItem>
      <ddeItem name="ESPA3.MIN" advise="1">
        <values>
          <value>
            <val>20.12</val>
          </value>
        </values>
      </ddeItem>
      <ddeItem name="ESPA3.NEG" advise="1">
        <values>
          <value>
            <val>30468</val>
          </value>
        </values>
      </ddeItem>
      <ddeItem name="ESPA3.QTT" advise="1">
        <values>
          <value>
            <val>13006400</val>
          </value>
        </values>
      </ddeItem>
      <ddeItem name="ESPA3.ULT" advise="1">
        <values>
          <value>
            <val>21.3</val>
          </value>
        </values>
      </ddeItem>
      <ddeItem name="ESPA3.VAR" advise="1">
        <values>
          <value>
            <val>1.5252621544327944</val>
          </value>
        </values>
      </ddeItem>
      <ddeItem name="ESPA3.VOL" advise="1">
        <values>
          <value>
            <val>282022974</val>
          </value>
        </values>
      </ddeItem>
      <ddeItem name="ETER3.ABE" advise="1">
        <values>
          <value>
            <val>13.2</val>
          </value>
        </values>
      </ddeItem>
      <ddeItem name="ETER3.DAT" advise="1">
        <values>
          <value t="str">
            <val>02/02/2021</val>
          </value>
        </values>
      </ddeItem>
      <ddeItem name="ETER3.MAX" advise="1">
        <values>
          <value>
            <val>13.45</val>
          </value>
        </values>
      </ddeItem>
      <ddeItem name="ETER3.MIN" advise="1">
        <values>
          <value>
            <val>13.11</val>
          </value>
        </values>
      </ddeItem>
      <ddeItem name="ETER3.NEG" advise="1">
        <values>
          <value>
            <val>2189</val>
          </value>
        </values>
      </ddeItem>
      <ddeItem name="ETER3.QTT" advise="1">
        <values>
          <value>
            <val>1120600</val>
          </value>
        </values>
      </ddeItem>
      <ddeItem name="ETER3.ULT" advise="1">
        <values>
          <value>
            <val>13.24</val>
          </value>
        </values>
      </ddeItem>
      <ddeItem name="ETER3.VAR" advise="1">
        <values>
          <value>
            <val>1.0687022900763403</val>
          </value>
        </values>
      </ddeItem>
      <ddeItem name="ETER3.VOL" advise="1">
        <values>
          <value>
            <val>14845949</val>
          </value>
        </values>
      </ddeItem>
      <ddeItem name="EZTC3.ABE" advise="1">
        <values>
          <value>
            <val>38.340000000000003</val>
          </value>
        </values>
      </ddeItem>
      <ddeItem name="EZTC3.DAT" advise="1">
        <values>
          <value t="str">
            <val>02/02/2021</val>
          </value>
        </values>
      </ddeItem>
      <ddeItem name="EZTC3.MAX" advise="1">
        <values>
          <value>
            <val>39.33</val>
          </value>
        </values>
      </ddeItem>
      <ddeItem name="EZTC3.MIN" advise="1">
        <values>
          <value>
            <val>38.33</val>
          </value>
        </values>
      </ddeItem>
      <ddeItem name="EZTC3.NEG" advise="1">
        <values>
          <value>
            <val>14104</val>
          </value>
        </values>
      </ddeItem>
      <ddeItem name="EZTC3.QTT" advise="1">
        <values>
          <value>
            <val>2610700</val>
          </value>
        </values>
      </ddeItem>
      <ddeItem name="EZTC3.ULT" advise="1">
        <values>
          <value>
            <val>38.69</val>
          </value>
        </values>
      </ddeItem>
      <ddeItem name="EZTC3.VAR" advise="1">
        <values>
          <value>
            <val>2.0036910097548062</val>
          </value>
        </values>
      </ddeItem>
      <ddeItem name="EZTC3.VOL" advise="1">
        <values>
          <value>
            <val>101442406</val>
          </value>
        </values>
      </ddeItem>
      <ddeItem name="FLRY3.ABE" advise="1">
        <values>
          <value>
            <val>27.76</val>
          </value>
        </values>
      </ddeItem>
      <ddeItem name="FLRY3.DAT" advise="1">
        <values>
          <value t="str">
            <val>02/02/2021</val>
          </value>
        </values>
      </ddeItem>
      <ddeItem name="FLRY3.MAX" advise="1">
        <values>
          <value>
            <val>28.97</val>
          </value>
        </values>
      </ddeItem>
      <ddeItem name="FLRY3.MIN" advise="1">
        <values>
          <value>
            <val>27.63</val>
          </value>
        </values>
      </ddeItem>
      <ddeItem name="FLRY3.NEG" advise="1">
        <values>
          <value>
            <val>21099</val>
          </value>
        </values>
      </ddeItem>
      <ddeItem name="FLRY3.QTT" advise="1">
        <values>
          <value>
            <val>3897200</val>
          </value>
        </values>
      </ddeItem>
      <ddeItem name="FLRY3.ULT" advise="1">
        <values>
          <value>
            <val>28.7</val>
          </value>
        </values>
      </ddeItem>
      <ddeItem name="FLRY3.VAR" advise="1">
        <values>
          <value>
            <val>5.2052785923753593</val>
          </value>
        </values>
      </ddeItem>
      <ddeItem name="FLRY3.VOL" advise="1">
        <values>
          <value>
            <val>111396436</val>
          </value>
        </values>
      </ddeItem>
      <ddeItem name="GMAT3.ABE" advise="1">
        <values>
          <value>
            <val>8.49</val>
          </value>
        </values>
      </ddeItem>
      <ddeItem name="GMAT3.DAT" advise="1">
        <values>
          <value t="str">
            <val>02/02/2021</val>
          </value>
        </values>
      </ddeItem>
      <ddeItem name="GMAT3.MAX" advise="1">
        <values>
          <value>
            <val>8.6300000000000008</val>
          </value>
        </values>
      </ddeItem>
      <ddeItem name="GMAT3.MIN" advise="1">
        <values>
          <value>
            <val>8.36</val>
          </value>
        </values>
      </ddeItem>
      <ddeItem name="GMAT3.NEG" advise="1">
        <values>
          <value>
            <val>11063</val>
          </value>
        </values>
      </ddeItem>
      <ddeItem name="GMAT3.QTT" advise="1">
        <values>
          <value>
            <val>4284600</val>
          </value>
        </values>
      </ddeItem>
      <ddeItem name="GMAT3.ULT" advise="1">
        <values>
          <value>
            <val>8.36</val>
          </value>
        </values>
      </ddeItem>
      <ddeItem name="GMAT3.VAR" advise="1">
        <values>
          <value>
            <val>-0.83036773428232846</val>
          </value>
        </values>
      </ddeItem>
      <ddeItem name="GMAT3.VOL" advise="1">
        <values>
          <value>
            <val>36339162</val>
          </value>
        </values>
      </ddeItem>
      <ddeItem name="GNDI3.ABE" advise="1">
        <values>
          <value>
            <val>99.01</val>
          </value>
        </values>
      </ddeItem>
      <ddeItem name="GNDI3.DAT" advise="1">
        <values>
          <value t="str">
            <val>02/02/2021</val>
          </value>
        </values>
      </ddeItem>
      <ddeItem name="GNDI3.MAX" advise="1">
        <values>
          <value>
            <val>100.38</val>
          </value>
        </values>
      </ddeItem>
      <ddeItem name="GNDI3.MIN" advise="1">
        <values>
          <value>
            <val>96.34</val>
          </value>
        </values>
      </ddeItem>
      <ddeItem name="GNDI3.NEG" advise="1">
        <values>
          <value>
            <val>25205</val>
          </value>
        </values>
      </ddeItem>
      <ddeItem name="GNDI3.QTT" advise="1">
        <values>
          <value>
            <val>3866300</val>
          </value>
        </values>
      </ddeItem>
      <ddeItem name="GNDI3.ULT" advise="1">
        <values>
          <value>
            <val>97.89</val>
          </value>
        </values>
      </ddeItem>
      <ddeItem name="GNDI3.VAR" advise="1">
        <values>
          <value>
            <val>1.366884125504823</val>
          </value>
        </values>
      </ddeItem>
      <ddeItem name="GNDI3.VOL" advise="1">
        <values>
          <value>
            <val>378739052</val>
          </value>
        </values>
      </ddeItem>
      <ddeItem name="GOAU4.ABE" advise="1">
        <values>
          <value>
            <val>10.75</val>
          </value>
        </values>
      </ddeItem>
      <ddeItem name="GOAU4.DAT" advise="1">
        <values>
          <value t="str">
            <val>02/02/2021</val>
          </value>
        </values>
      </ddeItem>
      <ddeItem name="GOAU4.MAX" advise="1">
        <values>
          <value>
            <val>10.82</val>
          </value>
        </values>
      </ddeItem>
      <ddeItem name="GOAU4.MIN" advise="1">
        <values>
          <value>
            <val>10.46</val>
          </value>
        </values>
      </ddeItem>
      <ddeItem name="GOAU4.NEG" advise="1">
        <values>
          <value>
            <val>22268</val>
          </value>
        </values>
      </ddeItem>
      <ddeItem name="GOAU4.QTT" advise="1">
        <values>
          <value>
            <val>12693600</val>
          </value>
        </values>
      </ddeItem>
      <ddeItem name="GOAU4.ULT" advise="1">
        <values>
          <value>
            <val>10.52</val>
          </value>
        </values>
      </ddeItem>
      <ddeItem name="GOAU4.VAR" advise="1">
        <values>
          <value>
            <val>-1.405810684161203</val>
          </value>
        </values>
      </ddeItem>
      <ddeItem name="GOAU4.VOL" advise="1">
        <values>
          <value>
            <val>134125423</val>
          </value>
        </values>
      </ddeItem>
      <ddeItem name="GOLL4.ABE" advise="1">
        <values>
          <value>
            <val>25.35</val>
          </value>
        </values>
      </ddeItem>
      <ddeItem name="GOLL4.DAT" advise="1">
        <values>
          <value t="str">
            <val>02/02/2021</val>
          </value>
        </values>
      </ddeItem>
      <ddeItem name="GOLL4.MAX" advise="1">
        <values>
          <value>
            <val>25.7</val>
          </value>
        </values>
      </ddeItem>
      <ddeItem name="GOLL4.MIN" advise="1">
        <values>
          <value>
            <val>24.62</val>
          </value>
        </values>
      </ddeItem>
      <ddeItem name="GOLL4.NEG" advise="1">
        <values>
          <value>
            <val>22621</val>
          </value>
        </values>
      </ddeItem>
      <ddeItem name="GOLL4.QTT" advise="1">
        <values>
          <value>
            <val>9624500</val>
          </value>
        </values>
      </ddeItem>
      <ddeItem name="GOLL4.ULT" advise="1">
        <values>
          <value>
            <val>25.37</val>
          </value>
        </values>
      </ddeItem>
      <ddeItem name="GOLL4.VAR" advise="1">
        <values>
          <value>
            <val>2.2159548751007279</val>
          </value>
        </values>
      </ddeItem>
      <ddeItem name="GOLL4.VOL" advise="1">
        <values>
          <value>
            <val>241994859</val>
          </value>
        </values>
      </ddeItem>
      <ddeItem name="HAPV3.ABE" advise="1">
        <values>
          <value>
            <val>17.82</val>
          </value>
        </values>
      </ddeItem>
      <ddeItem name="HAPV3.DAT" advise="1">
        <values>
          <value t="str">
            <val>02/02/2021</val>
          </value>
        </values>
      </ddeItem>
      <ddeItem name="HAPV3.MAX" advise="1">
        <values>
          <value>
            <val>18.149999999999999</val>
          </value>
        </values>
      </ddeItem>
      <ddeItem name="HAPV3.MIN" advise="1">
        <values>
          <value>
            <val>17.43</val>
          </value>
        </values>
      </ddeItem>
      <ddeItem name="HAPV3.NEG" advise="1">
        <values>
          <value>
            <val>36533</val>
          </value>
        </values>
      </ddeItem>
      <ddeItem name="HAPV3.QTT" advise="1">
        <values>
          <value>
            <val>9412300</val>
          </value>
        </values>
      </ddeItem>
      <ddeItem name="HAPV3.ULT" advise="1">
        <values>
          <value>
            <val>17.760000000000002</val>
          </value>
        </values>
      </ddeItem>
      <ddeItem name="HAPV3.VAR" advise="1">
        <values>
          <value>
            <val>1.427755568246716</val>
          </value>
        </values>
      </ddeItem>
      <ddeItem name="HAPV3.VOL" advise="1">
        <values>
          <value>
            <val>166742719</val>
          </value>
        </values>
      </ddeItem>
      <ddeItem name="HBSA3.ABE" advise="1">
        <values>
          <value>
            <val>6.79</val>
          </value>
        </values>
      </ddeItem>
      <ddeItem name="HBSA3.DAT" advise="1">
        <values>
          <value t="str">
            <val>02/02/2021</val>
          </value>
        </values>
      </ddeItem>
      <ddeItem name="HBSA3.MAX" advise="1">
        <values>
          <value>
            <val>6.88</val>
          </value>
        </values>
      </ddeItem>
      <ddeItem name="HBSA3.MIN" advise="1">
        <values>
          <value>
            <val>6.71</val>
          </value>
        </values>
      </ddeItem>
      <ddeItem name="HBSA3.NEG" advise="1">
        <values>
          <value>
            <val>6224</val>
          </value>
        </values>
      </ddeItem>
      <ddeItem name="HBSA3.QTT" advise="1">
        <values>
          <value>
            <val>1773400</val>
          </value>
        </values>
      </ddeItem>
      <ddeItem name="HBSA3.ULT" advise="1">
        <values>
          <value>
            <val>6.77</val>
          </value>
        </values>
      </ddeItem>
      <ddeItem name="HBSA3.VAR" advise="1">
        <values>
          <value>
            <val>-0.29455081001473432</val>
          </value>
        </values>
      </ddeItem>
      <ddeItem name="HBSA3.VOL" advise="1">
        <values>
          <value>
            <val>12034810</val>
          </value>
        </values>
      </ddeItem>
      <ddeItem name="IBOV.ABE" advise="1">
        <values>
          <value>
            <val>117520.36</val>
          </value>
        </values>
      </ddeItem>
      <ddeItem name="IBOV.DAT" advise="1">
        <values>
          <value t="str">
            <val>02/02/2021</val>
          </value>
        </values>
      </ddeItem>
      <ddeItem name="IBOV.MAX" advise="1">
        <values>
          <value>
            <val>119805.18</val>
          </value>
        </values>
      </ddeItem>
      <ddeItem name="IBOV.MIN" advise="1">
        <values>
          <value>
            <val>117519.17</val>
          </value>
        </values>
      </ddeItem>
      <ddeItem name="IBOV.NEG" advise="1">
        <values>
          <value>
            <val>2603990</val>
          </value>
        </values>
      </ddeItem>
      <ddeItem name="IBOV.QTT" advise="1">
        <values>
          <value>
            <val>1162620200</val>
          </value>
        </values>
      </ddeItem>
      <ddeItem name="IBOV.ULT" advise="1">
        <values>
          <value>
            <val>118233.81</val>
          </value>
        </values>
      </ddeItem>
      <ddeItem name="IBOV.VAR" advise="1">
        <values>
          <value>
            <val>0.60947482150966081</val>
          </value>
        </values>
      </ddeItem>
      <ddeItem name="IBOV.VOL" advise="1">
        <values>
          <value>
            <val>30140803192</val>
          </value>
        </values>
      </ddeItem>
      <ddeItem name="ITSA4.ABE" advise="1">
        <values>
          <value>
            <val>10.85</val>
          </value>
        </values>
      </ddeItem>
      <ddeItem name="ITSA4.DAT" advise="1">
        <values>
          <value t="str">
            <val>02/02/2021</val>
          </value>
        </values>
      </ddeItem>
      <ddeItem name="ITSA4.MAX" advise="1">
        <values>
          <value>
            <val>10.92</val>
          </value>
        </values>
      </ddeItem>
      <ddeItem name="ITSA4.MIN" advise="1">
        <values>
          <value>
            <val>10.55</val>
          </value>
        </values>
      </ddeItem>
      <ddeItem name="ITSA4.NEG" advise="1">
        <values>
          <value>
            <val>71884</val>
          </value>
        </values>
      </ddeItem>
      <ddeItem name="ITSA4.QTT" advise="1">
        <values>
          <value>
            <val>76871000</val>
          </value>
        </values>
      </ddeItem>
      <ddeItem name="ITSA4.ULT" advise="1">
        <values>
          <value>
            <val>10.81</val>
          </value>
        </values>
      </ddeItem>
      <ddeItem name="ITSA4.VAR" advise="1">
        <values>
          <value>
            <val>0.18535681186284847</val>
          </value>
        </values>
      </ddeItem>
      <ddeItem name="ITSA4.VOL" advise="1">
        <values>
          <value>
            <val>829688879</val>
          </value>
        </values>
      </ddeItem>
      <ddeItem name="ITUB4.ABE" advise="1">
        <values>
          <value>
            <val>29.08</val>
          </value>
        </values>
      </ddeItem>
      <ddeItem name="ITUB4.DAT" advise="1">
        <values>
          <value t="str">
            <val>02/02/2021</val>
          </value>
        </values>
      </ddeItem>
      <ddeItem name="ITUB4.MAX" advise="1">
        <values>
          <value>
            <val>29.3</val>
          </value>
        </values>
      </ddeItem>
      <ddeItem name="ITUB4.MIN" advise="1">
        <values>
          <value>
            <val>28</val>
          </value>
        </values>
      </ddeItem>
      <ddeItem name="ITUB4.NEG" advise="1">
        <values>
          <value>
            <val>151600</val>
          </value>
        </values>
      </ddeItem>
      <ddeItem name="ITUB4.QTT" advise="1">
        <values>
          <value>
            <val>100327800</val>
          </value>
        </values>
      </ddeItem>
      <ddeItem name="ITUB4.ULT" advise="1">
        <values>
          <value>
            <val>28.46</val>
          </value>
        </values>
      </ddeItem>
      <ddeItem name="ITUB4.VAR" advise="1">
        <values>
          <value>
            <val>-2.1320495185694548</val>
          </value>
        </values>
      </ddeItem>
      <ddeItem name="ITUB4.VOL" advise="1">
        <values>
          <value>
            <val>2869109465</val>
          </value>
        </values>
      </ddeItem>
      <ddeItem name="JBSS3.ABE" advise="1">
        <values>
          <value>
            <val>24.51</val>
          </value>
        </values>
      </ddeItem>
      <ddeItem name="JBSS3.DAT" advise="1">
        <values>
          <value t="str">
            <val>02/02/2021</val>
          </value>
        </values>
      </ddeItem>
      <ddeItem name="JBSS3.MAX" advise="1">
        <values>
          <value>
            <val>24.87</val>
          </value>
        </values>
      </ddeItem>
      <ddeItem name="JBSS3.MIN" advise="1">
        <values>
          <value>
            <val>24.18</val>
          </value>
        </values>
      </ddeItem>
      <ddeItem name="JBSS3.NEG" advise="1">
        <values>
          <value>
            <val>35829</val>
          </value>
        </values>
      </ddeItem>
      <ddeItem name="JBSS3.QTT" advise="1">
        <values>
          <value>
            <val>12505600</val>
          </value>
        </values>
      </ddeItem>
      <ddeItem name="JBSS3.ULT" advise="1">
        <values>
          <value>
            <val>24.52</val>
          </value>
        </values>
      </ddeItem>
      <ddeItem name="JBSS3.VAR" advise="1">
        <values>
          <value>
            <val>1.1968633924886469</val>
          </value>
        </values>
      </ddeItem>
      <ddeItem name="JBSS3.VOL" advise="1">
        <values>
          <value>
            <val>305866906</val>
          </value>
        </values>
      </ddeItem>
      <ddeItem name="JHSF3.ABE" advise="1">
        <values>
          <value>
            <val>7.47</val>
          </value>
        </values>
      </ddeItem>
      <ddeItem name="JHSF3.DAT" advise="1">
        <values>
          <value t="str">
            <val>02/02/2021</val>
          </value>
        </values>
      </ddeItem>
      <ddeItem name="JHSF3.MAX" advise="1">
        <values>
          <value>
            <val>7.69</val>
          </value>
        </values>
      </ddeItem>
      <ddeItem name="JHSF3.MIN" advise="1">
        <values>
          <value>
            <val>7.41</val>
          </value>
        </values>
      </ddeItem>
      <ddeItem name="JHSF3.NEG" advise="1">
        <values>
          <value>
            <val>16620</val>
          </value>
        </values>
      </ddeItem>
      <ddeItem name="JHSF3.QTT" advise="1">
        <values>
          <value>
            <val>14167800</val>
          </value>
        </values>
      </ddeItem>
      <ddeItem name="JHSF3.ULT" advise="1">
        <values>
          <value>
            <val>7.61</val>
          </value>
        </values>
      </ddeItem>
      <ddeItem name="JHSF3.VAR" advise="1">
        <values>
          <value>
            <val>3.8199181446111901</val>
          </value>
        </values>
      </ddeItem>
      <ddeItem name="JHSF3.VOL" advise="1">
        <values>
          <value>
            <val>107588210</val>
          </value>
        </values>
      </ddeItem>
      <ddeItem name="KLBN11.ABE" advise="1">
        <values>
          <value>
            <val>29.15</val>
          </value>
        </values>
      </ddeItem>
      <ddeItem name="KLBN11.DAT" advise="1">
        <values>
          <value t="str">
            <val>02/02/2021</val>
          </value>
        </values>
      </ddeItem>
      <ddeItem name="KLBN11.MAX" advise="1">
        <values>
          <value>
            <val>29.24</val>
          </value>
        </values>
      </ddeItem>
      <ddeItem name="KLBN11.MIN" advise="1">
        <values>
          <value>
            <val>27.92</val>
          </value>
        </values>
      </ddeItem>
      <ddeItem name="KLBN11.NEG" advise="1">
        <values>
          <value>
            <val>27831</val>
          </value>
        </values>
      </ddeItem>
      <ddeItem name="KLBN11.QTT" advise="1">
        <values>
          <value>
            <val>5698200</val>
          </value>
        </values>
      </ddeItem>
      <ddeItem name="KLBN11.ULT" advise="1">
        <values>
          <value>
            <val>28.14</val>
          </value>
        </values>
      </ddeItem>
      <ddeItem name="KLBN11.VAR" advise="1">
        <values>
          <value>
            <val>-1.9512195121951175</val>
          </value>
        </values>
      </ddeItem>
      <ddeItem name="KLBN11.VOL" advise="1">
        <values>
          <value>
            <val>161346655</val>
          </value>
        </values>
      </ddeItem>
      <ddeItem name="LAME4.ABE" advise="1">
        <values>
          <value>
            <val>24.28</val>
          </value>
        </values>
      </ddeItem>
      <ddeItem name="LAME4.DAT" advise="1">
        <values>
          <value t="str">
            <val>02/02/2021</val>
          </value>
        </values>
      </ddeItem>
      <ddeItem name="LAME4.MAX" advise="1">
        <values>
          <value>
            <val>25.63</val>
          </value>
        </values>
      </ddeItem>
      <ddeItem name="LAME4.MIN" advise="1">
        <values>
          <value>
            <val>24.14</val>
          </value>
        </values>
      </ddeItem>
      <ddeItem name="LAME4.NEG" advise="1">
        <values>
          <value>
            <val>42881</val>
          </value>
        </values>
      </ddeItem>
      <ddeItem name="LAME4.QTT" advise="1">
        <values>
          <value>
            <val>17164000</val>
          </value>
        </values>
      </ddeItem>
      <ddeItem name="LAME4.ULT" advise="1">
        <values>
          <value>
            <val>25.25</val>
          </value>
        </values>
      </ddeItem>
      <ddeItem name="LAME4.VAR" advise="1">
        <values>
          <value>
            <val>5.5160885917258682</val>
          </value>
        </values>
      </ddeItem>
      <ddeItem name="LAME4.VOL" advise="1">
        <values>
          <value>
            <val>429529697</val>
          </value>
        </values>
      </ddeItem>
      <ddeItem name="LCAM3.ABE" advise="1">
        <values>
          <value>
            <val>26.45</val>
          </value>
        </values>
      </ddeItem>
      <ddeItem name="LCAM3.DAT" advise="1">
        <values>
          <value t="str">
            <val>02/02/2021</val>
          </value>
        </values>
      </ddeItem>
      <ddeItem name="LCAM3.MAX" advise="1">
        <values>
          <value>
            <val>27.66</val>
          </value>
        </values>
      </ddeItem>
      <ddeItem name="LCAM3.MIN" advise="1">
        <values>
          <value>
            <val>26.34</val>
          </value>
        </values>
      </ddeItem>
      <ddeItem name="LCAM3.NEG" advise="1">
        <values>
          <value>
            <val>14798</val>
          </value>
        </values>
      </ddeItem>
      <ddeItem name="LCAM3.QTT" advise="1">
        <values>
          <value>
            <val>3099500</val>
          </value>
        </values>
      </ddeItem>
      <ddeItem name="LCAM3.ULT" advise="1">
        <values>
          <value>
            <val>27.46</val>
          </value>
        </values>
      </ddeItem>
      <ddeItem name="LCAM3.VAR" advise="1">
        <values>
          <value>
            <val>5.6153846153846185</val>
          </value>
        </values>
      </ddeItem>
      <ddeItem name="LCAM3.VOL" advise="1">
        <values>
          <value>
            <val>84665473</val>
          </value>
        </values>
      </ddeItem>
      <ddeItem name="LIGT3.ABE" advise="1">
        <values>
          <value>
            <val>21.35</val>
          </value>
        </values>
      </ddeItem>
      <ddeItem name="LIGT3.DAT" advise="1">
        <values>
          <value t="str">
            <val>02/02/2021</val>
          </value>
        </values>
      </ddeItem>
      <ddeItem name="LIGT3.MAX" advise="1">
        <values>
          <value>
            <val>22.04</val>
          </value>
        </values>
      </ddeItem>
      <ddeItem name="LIGT3.MIN" advise="1">
        <values>
          <value>
            <val>21.29</val>
          </value>
        </values>
      </ddeItem>
      <ddeItem name="LIGT3.NEG" advise="1">
        <values>
          <value>
            <val>12403</val>
          </value>
        </values>
      </ddeItem>
      <ddeItem name="LIGT3.QTT" advise="1">
        <values>
          <value>
            <val>4460700</val>
          </value>
        </values>
      </ddeItem>
      <ddeItem name="LIGT3.ULT" advise="1">
        <values>
          <value>
            <val>21.63</val>
          </value>
        </values>
      </ddeItem>
      <ddeItem name="LIGT3.VAR" advise="1">
        <values>
          <value>
            <val>2.4147727272727177</val>
          </value>
        </values>
      </ddeItem>
      <ddeItem name="LIGT3.VOL" advise="1">
        <values>
          <value>
            <val>96684736</val>
          </value>
        </values>
      </ddeItem>
      <ddeItem name="LJQQ3.ABE" advise="1">
        <values>
          <value>
            <val>19.21</val>
          </value>
        </values>
      </ddeItem>
      <ddeItem name="LJQQ3.DAT" advise="1">
        <values>
          <value t="str">
            <val>02/02/2021</val>
          </value>
        </values>
      </ddeItem>
      <ddeItem name="LJQQ3.MAX" advise="1">
        <values>
          <value>
            <val>19.75</val>
          </value>
        </values>
      </ddeItem>
      <ddeItem name="LJQQ3.MIN" advise="1">
        <values>
          <value>
            <val>18.93</val>
          </value>
        </values>
      </ddeItem>
      <ddeItem name="LJQQ3.NEG" advise="1">
        <values>
          <value>
            <val>10267</val>
          </value>
        </values>
      </ddeItem>
      <ddeItem name="LJQQ3.QTT" advise="1">
        <values>
          <value>
            <val>3124200</val>
          </value>
        </values>
      </ddeItem>
      <ddeItem name="LJQQ3.ULT" advise="1">
        <values>
          <value>
            <val>19.5</val>
          </value>
        </values>
      </ddeItem>
      <ddeItem name="LJQQ3.VAR" advise="1">
        <values>
          <value>
            <val>1.5625000000000038</val>
          </value>
        </values>
      </ddeItem>
      <ddeItem name="LJQQ3.VOL" advise="1">
        <values>
          <value>
            <val>60699144</val>
          </value>
        </values>
      </ddeItem>
      <ddeItem name="LOGN3.ABE" advise="1">
        <values>
          <value>
            <val>14.93</val>
          </value>
        </values>
      </ddeItem>
      <ddeItem name="LOGN3.DAT" advise="1">
        <values>
          <value t="str">
            <val>02/02/2021</val>
          </value>
        </values>
      </ddeItem>
      <ddeItem name="LOGN3.MAX" advise="1">
        <values>
          <value>
            <val>15.7</val>
          </value>
        </values>
      </ddeItem>
      <ddeItem name="LOGN3.MIN" advise="1">
        <values>
          <value>
            <val>14.86</val>
          </value>
        </values>
      </ddeItem>
      <ddeItem name="LOGN3.NEG" advise="1">
        <values>
          <value>
            <val>3109</val>
          </value>
        </values>
      </ddeItem>
      <ddeItem name="LOGN3.QTT" advise="1">
        <values>
          <value>
            <val>824500</val>
          </value>
        </values>
      </ddeItem>
      <ddeItem name="LOGN3.ULT" advise="1">
        <values>
          <value>
            <val>15.55</val>
          </value>
        </values>
      </ddeItem>
      <ddeItem name="LOGN3.VAR" advise="1">
        <values>
          <value>
            <val>5.4237288135593271</val>
          </value>
        </values>
      </ddeItem>
      <ddeItem name="LOGN3.VOL" advise="1">
        <values>
          <value>
            <val>12655570</val>
          </value>
        </values>
      </ddeItem>
      <ddeItem name="LREN3.ABE" advise="1">
        <values>
          <value>
            <val>41.8</val>
          </value>
        </values>
      </ddeItem>
      <ddeItem name="LREN3.DAT" advise="1">
        <values>
          <value t="str">
            <val>02/02/2021</val>
          </value>
        </values>
      </ddeItem>
      <ddeItem name="LREN3.MAX" advise="1">
        <values>
          <value>
            <val>42.32</val>
          </value>
        </values>
      </ddeItem>
      <ddeItem name="LREN3.MIN" advise="1">
        <values>
          <value>
            <val>40.82</val>
          </value>
        </values>
      </ddeItem>
      <ddeItem name="LREN3.NEG" advise="1">
        <values>
          <value>
            <val>35020</val>
          </value>
        </values>
      </ddeItem>
      <ddeItem name="LREN3.QTT" advise="1">
        <values>
          <value>
            <val>7926300</val>
          </value>
        </values>
      </ddeItem>
      <ddeItem name="LREN3.ULT" advise="1">
        <values>
          <value>
            <val>41.01</val>
          </value>
        </values>
      </ddeItem>
      <ddeItem name="LREN3.VAR" advise="1">
        <values>
          <value>
            <val>-0.14609203798393541</val>
          </value>
        </values>
      </ddeItem>
      <ddeItem name="LREN3.VOL" advise="1">
        <values>
          <value>
            <val>328528520</val>
          </value>
        </values>
      </ddeItem>
      <ddeItem name="LWSA3.ABE" advise="1">
        <values>
          <value>
            <val>27</val>
          </value>
        </values>
      </ddeItem>
      <ddeItem name="LWSA3.DAT" advise="1">
        <values>
          <value t="str">
            <val>02/02/2021</val>
          </value>
        </values>
      </ddeItem>
      <ddeItem name="LWSA3.MAX" advise="1">
        <values>
          <value>
            <val>28.35</val>
          </value>
        </values>
      </ddeItem>
      <ddeItem name="LWSA3.MIN" advise="1">
        <values>
          <value>
            <val>26.12</val>
          </value>
        </values>
      </ddeItem>
      <ddeItem name="LWSA3.NEG" advise="1">
        <values>
          <value>
            <val>15252</val>
          </value>
        </values>
      </ddeItem>
      <ddeItem name="LWSA3.QTT" advise="1">
        <values>
          <value>
            <val>4652100</val>
          </value>
        </values>
      </ddeItem>
      <ddeItem name="LWSA3.ULT" advise="1">
        <values>
          <value>
            <val>27.84</val>
          </value>
        </values>
      </ddeItem>
      <ddeItem name="LWSA3.VAR" advise="1">
        <values>
          <value>
            <val>4.4261065266316564</val>
          </value>
        </values>
      </ddeItem>
      <ddeItem name="LWSA3.VOL" advise="1">
        <values>
          <value>
            <val>128043774</val>
          </value>
        </values>
      </ddeItem>
      <ddeItem name="MGLU3.ABE" advise="1">
        <values>
          <value>
            <val>25.3</val>
          </value>
        </values>
      </ddeItem>
      <ddeItem name="MGLU3.DAT" advise="1">
        <values>
          <value t="str">
            <val>02/02/2021</val>
          </value>
        </values>
      </ddeItem>
      <ddeItem name="MGLU3.MAX" advise="1">
        <values>
          <value>
            <val>25.73</val>
          </value>
        </values>
      </ddeItem>
      <ddeItem name="MGLU3.MIN" advise="1">
        <values>
          <value>
            <val>25.2</val>
          </value>
        </values>
      </ddeItem>
      <ddeItem name="MGLU3.NEG" advise="1">
        <values>
          <value>
            <val>62359</val>
          </value>
        </values>
      </ddeItem>
      <ddeItem name="MGLU3.QTT" advise="1">
        <values>
          <value>
            <val>27563200</val>
          </value>
        </values>
      </ddeItem>
      <ddeItem name="MGLU3.ULT" advise="1">
        <values>
          <value>
            <val>25.3</val>
          </value>
        </values>
      </ddeItem>
      <ddeItem name="MGLU3.VAR" advise="1">
        <values>
          <value>
            <val>1.4841556357801886</val>
          </value>
        </values>
      </ddeItem>
      <ddeItem name="MGLU3.VOL" advise="1">
        <values>
          <value>
            <val>701814266</val>
          </value>
        </values>
      </ddeItem>
      <ddeItem name="MOVI3.ABE" advise="1">
        <values>
          <value>
            <val>19.32</val>
          </value>
        </values>
      </ddeItem>
      <ddeItem name="MOVI3.DAT" advise="1">
        <values>
          <value t="str">
            <val>02/02/2021</val>
          </value>
        </values>
      </ddeItem>
      <ddeItem name="MOVI3.MAX" advise="1">
        <values>
          <value>
            <val>19.899999999999999</val>
          </value>
        </values>
      </ddeItem>
      <ddeItem name="MOVI3.MIN" advise="1">
        <values>
          <value>
            <val>19.309999999999999</val>
          </value>
        </values>
      </ddeItem>
      <ddeItem name="MOVI3.NEG" advise="1">
        <values>
          <value>
            <val>6918</val>
          </value>
        </values>
      </ddeItem>
      <ddeItem name="MOVI3.QTT" advise="1">
        <values>
          <value>
            <val>1730500</val>
          </value>
        </values>
      </ddeItem>
      <ddeItem name="MOVI3.ULT" advise="1">
        <values>
          <value>
            <val>19.7</val>
          </value>
        </values>
      </ddeItem>
      <ddeItem name="MOVI3.VAR" advise="1">
        <values>
          <value>
            <val>3.4120734908136408</val>
          </value>
        </values>
      </ddeItem>
      <ddeItem name="MOVI3.VOL" advise="1">
        <values>
          <value>
            <val>34147240</val>
          </value>
        </values>
      </ddeItem>
      <ddeItem name="MRFG3.ABE" advise="1">
        <values>
          <value>
            <val>13.5</val>
          </value>
        </values>
      </ddeItem>
      <ddeItem name="MRFG3.DAT" advise="1">
        <values>
          <value t="str">
            <val>02/02/2021</val>
          </value>
        </values>
      </ddeItem>
      <ddeItem name="MRFG3.MAX" advise="1">
        <values>
          <value>
            <val>13.94</val>
          </value>
        </values>
      </ddeItem>
      <ddeItem name="MRFG3.MIN" advise="1">
        <values>
          <value>
            <val>13.4</val>
          </value>
        </values>
      </ddeItem>
      <ddeItem name="MRFG3.NEG" advise="1">
        <values>
          <value>
            <val>24845</val>
          </value>
        </values>
      </ddeItem>
      <ddeItem name="MRFG3.QTT" advise="1">
        <values>
          <value>
            <val>8736700</val>
          </value>
        </values>
      </ddeItem>
      <ddeItem name="MRFG3.ULT" advise="1">
        <values>
          <value>
            <val>13.55</val>
          </value>
        </values>
      </ddeItem>
      <ddeItem name="MRFG3.VAR" advise="1">
        <values>
          <value>
            <val>1.8031555221637883</val>
          </value>
        </values>
      </ddeItem>
      <ddeItem name="MRFG3.VOL" advise="1">
        <values>
          <value>
            <val>119160793</val>
          </value>
        </values>
      </ddeItem>
      <ddeItem name="MRVE3.ABE" advise="1">
        <values>
          <value>
            <val>19.600000000000001</val>
          </value>
        </values>
      </ddeItem>
      <ddeItem name="MRVE3.DAT" advise="1">
        <values>
          <value t="str">
            <val>02/02/2021</val>
          </value>
        </values>
      </ddeItem>
      <ddeItem name="MRVE3.MAX" advise="1">
        <values>
          <value>
            <val>19.98</val>
          </value>
        </values>
      </ddeItem>
      <ddeItem name="MRVE3.MIN" advise="1">
        <values>
          <value>
            <val>19.309999999999999</val>
          </value>
        </values>
      </ddeItem>
      <ddeItem name="MRVE3.NEG" advise="1">
        <values>
          <value>
            <val>13423</val>
          </value>
        </values>
      </ddeItem>
      <ddeItem name="MRVE3.QTT" advise="1">
        <values>
          <value>
            <val>2802100</val>
          </value>
        </values>
      </ddeItem>
      <ddeItem name="MRVE3.ULT" advise="1">
        <values>
          <value>
            <val>19.399999999999999</val>
          </value>
        </values>
      </ddeItem>
      <ddeItem name="MRVE3.VAR" advise="1">
        <values>
          <value>
            <val>0.41407867494823136</val>
          </value>
        </values>
      </ddeItem>
      <ddeItem name="MRVE3.VOL" advise="1">
        <values>
          <value>
            <val>54941057</val>
          </value>
        </values>
      </ddeItem>
      <ddeItem name="MULT3.ABE" advise="1">
        <values>
          <value>
            <val>21.71</val>
          </value>
        </values>
      </ddeItem>
      <ddeItem name="MULT3.DAT" advise="1">
        <values>
          <value t="str">
            <val>02/02/2021</val>
          </value>
        </values>
      </ddeItem>
      <ddeItem name="MULT3.MAX" advise="1">
        <values>
          <value>
            <val>21.91</val>
          </value>
        </values>
      </ddeItem>
      <ddeItem name="MULT3.MIN" advise="1">
        <values>
          <value>
            <val>21.06</val>
          </value>
        </values>
      </ddeItem>
      <ddeItem name="MULT3.NEG" advise="1">
        <values>
          <value>
            <val>29553</val>
          </value>
        </values>
      </ddeItem>
      <ddeItem name="MULT3.QTT" advise="1">
        <values>
          <value>
            <val>7101200</val>
          </value>
        </values>
      </ddeItem>
      <ddeItem name="MULT3.ULT" advise="1">
        <values>
          <value>
            <val>21.3</val>
          </value>
        </values>
      </ddeItem>
      <ddeItem name="MULT3.VAR" advise="1">
        <values>
          <value>
            <val>-4.6926325668690809E-2</val>
          </value>
        </values>
      </ddeItem>
      <ddeItem name="MULT3.VOL" advise="1">
        <values>
          <value>
            <val>152067091</val>
          </value>
        </values>
      </ddeItem>
      <ddeItem name="NEOE3.ABE" advise="1">
        <values>
          <value>
            <val>18.309999999999999</val>
          </value>
        </values>
      </ddeItem>
      <ddeItem name="NEOE3.DAT" advise="1">
        <values>
          <value t="str">
            <val>02/02/2021</val>
          </value>
        </values>
      </ddeItem>
      <ddeItem name="NEOE3.MAX" advise="1">
        <values>
          <value>
            <val>18.98</val>
          </value>
        </values>
      </ddeItem>
      <ddeItem name="NEOE3.MIN" advise="1">
        <values>
          <value>
            <val>18.25</val>
          </value>
        </values>
      </ddeItem>
      <ddeItem name="NEOE3.NEG" advise="1">
        <values>
          <value>
            <val>6331</val>
          </value>
        </values>
      </ddeItem>
      <ddeItem name="NEOE3.QTT" advise="1">
        <values>
          <value>
            <val>1965000</val>
          </value>
        </values>
      </ddeItem>
      <ddeItem name="NEOE3.ULT" advise="1">
        <values>
          <value>
            <val>18.78</val>
          </value>
        </values>
      </ddeItem>
      <ddeItem name="NEOE3.VAR" advise="1">
        <values>
          <value>
            <val>3.2435404068169316</val>
          </value>
        </values>
      </ddeItem>
      <ddeItem name="NEOE3.VOL" advise="1">
        <values>
          <value>
            <val>36709401</val>
          </value>
        </values>
      </ddeItem>
      <ddeItem name="NGRD3.ABE" advise="1">
        <values>
          <value>
            <val>9.41</val>
          </value>
        </values>
      </ddeItem>
      <ddeItem name="NGRD3.DAT" advise="1">
        <values>
          <value t="str">
            <val>02/02/2021</val>
          </value>
        </values>
      </ddeItem>
      <ddeItem name="NGRD3.MAX" advise="1">
        <values>
          <value>
            <val>9.6</val>
          </value>
        </values>
      </ddeItem>
      <ddeItem name="NGRD3.MIN" advise="1">
        <values>
          <value>
            <val>9.2799999999999994</val>
          </value>
        </values>
      </ddeItem>
      <ddeItem name="NGRD3.NEG" advise="1">
        <values>
          <value>
            <val>10770</val>
          </value>
        </values>
      </ddeItem>
      <ddeItem name="NGRD3.QTT" advise="1">
        <values>
          <value>
            <val>7265300</val>
          </value>
        </values>
      </ddeItem>
      <ddeItem name="NGRD3.ULT" advise="1">
        <values>
          <value>
            <val>9.3000000000000007</val>
          </value>
        </values>
      </ddeItem>
      <ddeItem name="NGRD3.VAR" advise="1">
        <values>
          <value>
            <val>-0.64102564102562742</val>
          </value>
        </values>
      </ddeItem>
      <ddeItem name="NGRD3.VOL" advise="1">
        <values>
          <value>
            <val>68369612</val>
          </value>
        </values>
      </ddeItem>
      <ddeItem name="NTCO3.ABE" advise="1">
        <values>
          <value>
            <val>49.4</val>
          </value>
        </values>
      </ddeItem>
      <ddeItem name="NTCO3.DAT" advise="1">
        <values>
          <value t="str">
            <val>02/02/2021</val>
          </value>
        </values>
      </ddeItem>
      <ddeItem name="NTCO3.MAX" advise="1">
        <values>
          <value>
            <val>50</val>
          </value>
        </values>
      </ddeItem>
      <ddeItem name="NTCO3.MIN" advise="1">
        <values>
          <value>
            <val>48.48</val>
          </value>
        </values>
      </ddeItem>
      <ddeItem name="NTCO3.NEG" advise="1">
        <values>
          <value>
            <val>33727</val>
          </value>
        </values>
      </ddeItem>
      <ddeItem name="NTCO3.QTT" advise="1">
        <values>
          <value>
            <val>6991600</val>
          </value>
        </values>
      </ddeItem>
      <ddeItem name="NTCO3.ULT" advise="1">
        <values>
          <value>
            <val>49.26</val>
          </value>
        </values>
      </ddeItem>
      <ddeItem name="NTCO3.VAR" advise="1">
        <values>
          <value>
            <val>1.6508460586050291</val>
          </value>
        </values>
      </ddeItem>
      <ddeItem name="NTCO3.VOL" advise="1">
        <values>
          <value>
            <val>343234759</val>
          </value>
        </values>
      </ddeItem>
      <ddeItem name="OIBR3.ABE" advise="1">
        <values>
          <value>
            <val>2.2799999999999998</val>
          </value>
        </values>
      </ddeItem>
      <ddeItem name="OIBR3.DAT" advise="1">
        <values>
          <value t="str">
            <val>02/02/2021</val>
          </value>
        </values>
      </ddeItem>
      <ddeItem name="OIBR3.MAX" advise="1">
        <values>
          <value>
            <val>2.31</val>
          </value>
        </values>
      </ddeItem>
      <ddeItem name="OIBR3.MIN" advise="1">
        <values>
          <value>
            <val>2.2000000000000002</val>
          </value>
        </values>
      </ddeItem>
      <ddeItem name="OIBR3.NEG" advise="1">
        <values>
          <value>
            <val>26100</val>
          </value>
        </values>
      </ddeItem>
      <ddeItem name="OIBR3.QTT" advise="1">
        <values>
          <value>
            <val>132634900</val>
          </value>
        </values>
      </ddeItem>
      <ddeItem name="OIBR3.ULT" advise="1">
        <values>
          <value>
            <val>2.23</val>
          </value>
        </values>
      </ddeItem>
      <ddeItem name="OIBR3.VAR" advise="1">
        <values>
          <value>
            <val>-1.3274336283185755</val>
          </value>
        </values>
      </ddeItem>
      <ddeItem name="OIBR3.VOL" advise="1">
        <values>
          <value>
            <val>297355451</val>
          </value>
        </values>
      </ddeItem>
      <ddeItem name="PETR4.ABE" advise="1">
        <values>
          <value>
            <val>28.4</val>
          </value>
        </values>
      </ddeItem>
      <ddeItem name="PETR4.DAT" advise="1">
        <values>
          <value t="str">
            <val>02/02/2021</val>
          </value>
        </values>
      </ddeItem>
      <ddeItem name="PETR4.MAX" advise="1">
        <values>
          <value>
            <val>29.14</val>
          </value>
        </values>
      </ddeItem>
      <ddeItem name="PETR4.MIN" advise="1">
        <values>
          <value>
            <val>28.2</val>
          </value>
        </values>
      </ddeItem>
      <ddeItem name="PETR4.NEG" advise="1">
        <values>
          <value>
            <val>106427</val>
          </value>
        </values>
      </ddeItem>
      <ddeItem name="PETR4.QTT" advise="1">
        <values>
          <value>
            <val>91663000</val>
          </value>
        </values>
      </ddeItem>
      <ddeItem name="PETR4.ULT" advise="1">
        <values>
          <value>
            <val>28.66</val>
          </value>
        </values>
      </ddeItem>
      <ddeItem name="PETR4.VAR" advise="1">
        <values>
          <value>
            <val>4.1046131492916782</val>
          </value>
        </values>
      </ddeItem>
      <ddeItem name="PETR4.VOL" advise="1">
        <values>
          <value>
            <val>2629121265</val>
          </value>
        </values>
      </ddeItem>
      <ddeItem name="PETZ3.ABE" advise="1">
        <values>
          <value>
            <val>21.81</val>
          </value>
        </values>
      </ddeItem>
      <ddeItem name="PETZ3.DAT" advise="1">
        <values>
          <value t="str">
            <val>02/02/2021</val>
          </value>
        </values>
      </ddeItem>
      <ddeItem name="PETZ3.MAX" advise="1">
        <values>
          <value>
            <val>22.13</val>
          </value>
        </values>
      </ddeItem>
      <ddeItem name="PETZ3.MIN" advise="1">
        <values>
          <value>
            <val>21.62</val>
          </value>
        </values>
      </ddeItem>
      <ddeItem name="PETZ3.NEG" advise="1">
        <values>
          <value>
            <val>11699</val>
          </value>
        </values>
      </ddeItem>
      <ddeItem name="PETZ3.QTT" advise="1">
        <values>
          <value>
            <val>2509800</val>
          </value>
        </values>
      </ddeItem>
      <ddeItem name="PETZ3.ULT" advise="1">
        <values>
          <value>
            <val>21.8</val>
          </value>
        </values>
      </ddeItem>
      <ddeItem name="PETZ3.VAR" advise="1">
        <values>
          <value>
            <val>0.9259259259259226</val>
          </value>
        </values>
      </ddeItem>
      <ddeItem name="PETZ3.VOL" advise="1">
        <values>
          <value>
            <val>54733073</val>
          </value>
        </values>
      </ddeItem>
      <ddeItem name="PGMN3.ABE" advise="1">
        <values>
          <value>
            <val>10.17</val>
          </value>
        </values>
      </ddeItem>
      <ddeItem name="PGMN3.DAT" advise="1">
        <values>
          <value t="str">
            <val>02/02/2021</val>
          </value>
        </values>
      </ddeItem>
      <ddeItem name="PGMN3.MAX" advise="1">
        <values>
          <value>
            <val>10.17</val>
          </value>
        </values>
      </ddeItem>
      <ddeItem name="PGMN3.MIN" advise="1">
        <values>
          <value>
            <val>9.99</val>
          </value>
        </values>
      </ddeItem>
      <ddeItem name="PGMN3.NEG" advise="1">
        <values>
          <value>
            <val>2811</val>
          </value>
        </values>
      </ddeItem>
      <ddeItem name="PGMN3.QTT" advise="1">
        <values>
          <value>
            <val>596800</val>
          </value>
        </values>
      </ddeItem>
      <ddeItem name="PGMN3.ULT" advise="1">
        <values>
          <value>
            <val>10.039999999999999</val>
          </value>
        </values>
      </ddeItem>
      <ddeItem name="PGMN3.VAR" advise="1">
        <values>
          <value>
            <val>0.80321285140560528</val>
          </value>
        </values>
      </ddeItem>
      <ddeItem name="PGMN3.VOL" advise="1">
        <values>
          <value>
            <val>5999420</val>
          </value>
        </values>
      </ddeItem>
      <ddeItem name="POSI3.ABE" advise="1">
        <values>
          <value>
            <val>4.53</val>
          </value>
        </values>
      </ddeItem>
      <ddeItem name="POSI3.DAT" advise="1">
        <values>
          <value t="str">
            <val>02/02/2021</val>
          </value>
        </values>
      </ddeItem>
      <ddeItem name="POSI3.MAX" advise="1">
        <values>
          <value>
            <val>4.6399999999999997</val>
          </value>
        </values>
      </ddeItem>
      <ddeItem name="POSI3.MIN" advise="1">
        <values>
          <value>
            <val>4.49</val>
          </value>
        </values>
      </ddeItem>
      <ddeItem name="POSI3.NEG" advise="1">
        <values>
          <value>
            <val>2103</val>
          </value>
        </values>
      </ddeItem>
      <ddeItem name="POSI3.QTT" advise="1">
        <values>
          <value>
            <val>1075100</val>
          </value>
        </values>
      </ddeItem>
      <ddeItem name="POSI3.ULT" advise="1">
        <values>
          <value>
            <val>4.59</val>
          </value>
        </values>
      </ddeItem>
      <ddeItem name="POSI3.VAR" advise="1">
        <values>
          <value>
            <val>1.5486725663716878</val>
          </value>
        </values>
      </ddeItem>
      <ddeItem name="POSI3.VOL" advise="1">
        <values>
          <value>
            <val>4914536</val>
          </value>
        </values>
      </ddeItem>
      <ddeItem name="PRIO3.ABE" advise="1">
        <values>
          <value>
            <val>74.81</val>
          </value>
        </values>
      </ddeItem>
      <ddeItem name="PRIO3.DAT" advise="1">
        <values>
          <value t="str">
            <val>02/02/2021</val>
          </value>
        </values>
      </ddeItem>
      <ddeItem name="PRIO3.MAX" advise="1">
        <values>
          <value>
            <val>79.38</val>
          </value>
        </values>
      </ddeItem>
      <ddeItem name="PRIO3.MIN" advise="1">
        <values>
          <value>
            <val>74.81</val>
          </value>
        </values>
      </ddeItem>
      <ddeItem name="PRIO3.NEG" advise="1">
        <values>
          <value>
            <val>38284</val>
          </value>
        </values>
      </ddeItem>
      <ddeItem name="PRIO3.QTT" advise="1">
        <values>
          <value>
            <val>8536400</val>
          </value>
        </values>
      </ddeItem>
      <ddeItem name="PRIO3.ULT" advise="1">
        <values>
          <value>
            <val>77.83</val>
          </value>
        </values>
      </ddeItem>
      <ddeItem name="PRIO3.VAR" advise="1">
        <values>
          <value>
            <val>5.9343949911528506</val>
          </value>
        </values>
      </ddeItem>
      <ddeItem name="PRIO3.VOL" advise="1">
        <values>
          <value>
            <val>663043630</val>
          </value>
        </values>
      </ddeItem>
      <ddeItem name="PTBL3.ABE" advise="1">
        <values>
          <value>
            <val>9.02</val>
          </value>
        </values>
      </ddeItem>
      <ddeItem name="PTBL3.DAT" advise="1">
        <values>
          <value t="str">
            <val>02/02/2021</val>
          </value>
        </values>
      </ddeItem>
      <ddeItem name="PTBL3.MAX" advise="1">
        <values>
          <value>
            <val>9.6</val>
          </value>
        </values>
      </ddeItem>
      <ddeItem name="PTBL3.MIN" advise="1">
        <values>
          <value>
            <val>9.02</val>
          </value>
        </values>
      </ddeItem>
      <ddeItem name="PTBL3.NEG" advise="1">
        <values>
          <value>
            <val>8541</val>
          </value>
        </values>
      </ddeItem>
      <ddeItem name="PTBL3.QTT" advise="1">
        <values>
          <value>
            <val>4509900</val>
          </value>
        </values>
      </ddeItem>
      <ddeItem name="PTBL3.ULT" advise="1">
        <values>
          <value>
            <val>9.3800000000000008</val>
          </value>
        </values>
      </ddeItem>
      <ddeItem name="PTBL3.VAR" advise="1">
        <values>
          <value>
            <val>4.6874999999999991</val>
          </value>
        </values>
      </ddeItem>
      <ddeItem name="PTBL3.VOL" advise="1">
        <values>
          <value>
            <val>42132862</val>
          </value>
        </values>
      </ddeItem>
      <ddeItem name="QUAL3.ABE" advise="1">
        <values>
          <value>
            <val>31.5</val>
          </value>
        </values>
      </ddeItem>
      <ddeItem name="QUAL3.DAT" advise="1">
        <values>
          <value t="str">
            <val>02/02/2021</val>
          </value>
        </values>
      </ddeItem>
      <ddeItem name="QUAL3.MAX" advise="1">
        <values>
          <value>
            <val>32.200000000000003</val>
          </value>
        </values>
      </ddeItem>
      <ddeItem name="QUAL3.MIN" advise="1">
        <values>
          <value>
            <val>31.3</val>
          </value>
        </values>
      </ddeItem>
      <ddeItem name="QUAL3.NEG" advise="1">
        <values>
          <value>
            <val>24889</val>
          </value>
        </values>
      </ddeItem>
      <ddeItem name="QUAL3.QTT" advise="1">
        <values>
          <value>
            <val>5208800</val>
          </value>
        </values>
      </ddeItem>
      <ddeItem name="QUAL3.ULT" advise="1">
        <values>
          <value>
            <val>31.75</val>
          </value>
        </values>
      </ddeItem>
      <ddeItem name="QUAL3.VAR" advise="1">
        <values>
          <value>
            <val>2.8173575129533712</val>
          </value>
        </values>
      </ddeItem>
      <ddeItem name="QUAL3.VOL" advise="1">
        <values>
          <value>
            <val>165508539</val>
          </value>
        </values>
      </ddeItem>
      <ddeItem name="RADL3.ABE" advise="1">
        <values>
          <value>
            <val>25.4</val>
          </value>
        </values>
      </ddeItem>
      <ddeItem name="RADL3.DAT" advise="1">
        <values>
          <value t="str">
            <val>02/02/2021</val>
          </value>
        </values>
      </ddeItem>
      <ddeItem name="RADL3.MAX" advise="1">
        <values>
          <value>
            <val>25.77</val>
          </value>
        </values>
      </ddeItem>
      <ddeItem name="RADL3.MIN" advise="1">
        <values>
          <value>
            <val>25.06</val>
          </value>
        </values>
      </ddeItem>
      <ddeItem name="RADL3.NEG" advise="1">
        <values>
          <value>
            <val>24112</val>
          </value>
        </values>
      </ddeItem>
      <ddeItem name="RADL3.QTT" advise="1">
        <values>
          <value>
            <val>5735300</val>
          </value>
        </values>
      </ddeItem>
      <ddeItem name="RADL3.ULT" advise="1">
        <values>
          <value>
            <val>25.27</val>
          </value>
        </values>
      </ddeItem>
      <ddeItem name="RADL3.VAR" advise="1">
        <values>
          <value>
            <val>0.958849380743102</val>
          </value>
        </values>
      </ddeItem>
      <ddeItem name="RADL3.VOL" advise="1">
        <values>
          <value>
            <val>145261031</val>
          </value>
        </values>
      </ddeItem>
      <ddeItem name="RAIL3.ABE" advise="1">
        <values>
          <value>
            <val>21.6</val>
          </value>
        </values>
      </ddeItem>
      <ddeItem name="RAIL3.DAT" advise="1">
        <values>
          <value t="str">
            <val>02/02/2021</val>
          </value>
        </values>
      </ddeItem>
      <ddeItem name="RAIL3.MAX" advise="1">
        <values>
          <value>
            <val>21.85</val>
          </value>
        </values>
      </ddeItem>
      <ddeItem name="RAIL3.MIN" advise="1">
        <values>
          <value>
            <val>20.77</val>
          </value>
        </values>
      </ddeItem>
      <ddeItem name="RAIL3.NEG" advise="1">
        <values>
          <value>
            <val>41154</val>
          </value>
        </values>
      </ddeItem>
      <ddeItem name="RAIL3.QTT" advise="1">
        <values>
          <value>
            <val>10692200</val>
          </value>
        </values>
      </ddeItem>
      <ddeItem name="RAIL3.ULT" advise="1">
        <values>
          <value>
            <val>20.77</val>
          </value>
        </values>
      </ddeItem>
      <ddeItem name="RAIL3.VAR" advise="1">
        <values>
          <value>
            <val>-1.563981042654037</val>
          </value>
        </values>
      </ddeItem>
      <ddeItem name="RAIL3.VOL" advise="1">
        <values>
          <value>
            <val>226375650</val>
          </value>
        </values>
      </ddeItem>
      <ddeItem name="RAPT4.ABE" advise="1">
        <values>
          <value>
            <val>14.55</val>
          </value>
        </values>
      </ddeItem>
      <ddeItem name="RAPT4.DAT" advise="1">
        <values>
          <value t="str">
            <val>02/02/2021</val>
          </value>
        </values>
      </ddeItem>
      <ddeItem name="RAPT4.MAX" advise="1">
        <values>
          <value>
            <val>14.86</val>
          </value>
        </values>
      </ddeItem>
      <ddeItem name="RAPT4.MIN" advise="1">
        <values>
          <value>
            <val>14.3</val>
          </value>
        </values>
      </ddeItem>
      <ddeItem name="RAPT4.NEG" advise="1">
        <values>
          <value>
            <val>11044</val>
          </value>
        </values>
      </ddeItem>
      <ddeItem name="RAPT4.QTT" advise="1">
        <values>
          <value>
            <val>3314700</val>
          </value>
        </values>
      </ddeItem>
      <ddeItem name="RAPT4.ULT" advise="1">
        <values>
          <value>
            <val>14.35</val>
          </value>
        </values>
      </ddeItem>
      <ddeItem name="RAPT4.VAR" advise="1">
        <values>
          <value>
            <val>-0.4854368932038855</val>
          </value>
        </values>
      </ddeItem>
      <ddeItem name="RAPT4.VOL" advise="1">
        <values>
          <value>
            <val>48120884</val>
          </value>
        </values>
      </ddeItem>
      <ddeItem name="RDOR3.ABE" advise="1">
        <values>
          <value>
            <val>68.03</val>
          </value>
        </values>
      </ddeItem>
      <ddeItem name="RDOR3.DAT" advise="1">
        <values>
          <value t="str">
            <val>02/02/2021</val>
          </value>
        </values>
      </ddeItem>
      <ddeItem name="RDOR3.MAX" advise="1">
        <values>
          <value>
            <val>69.739999999999995</val>
          </value>
        </values>
      </ddeItem>
      <ddeItem name="RDOR3.MIN" advise="1">
        <values>
          <value>
            <val>67.7</val>
          </value>
        </values>
      </ddeItem>
      <ddeItem name="RDOR3.NEG" advise="1">
        <values>
          <value>
            <val>10200</val>
          </value>
        </values>
      </ddeItem>
      <ddeItem name="RDOR3.QTT" advise="1">
        <values>
          <value>
            <val>2228800</val>
          </value>
        </values>
      </ddeItem>
      <ddeItem name="RDOR3.ULT" advise="1">
        <values>
          <value>
            <val>68.55</val>
          </value>
        </values>
      </ddeItem>
      <ddeItem name="RDOR3.VAR" advise="1">
        <values>
          <value>
            <val>1.1061946902654867</val>
          </value>
        </values>
      </ddeItem>
      <ddeItem name="RDOR3.VOL" advise="1">
        <values>
          <value>
            <val>153051151</val>
          </value>
        </values>
      </ddeItem>
      <ddeItem name="RENT3.ABE" advise="1">
        <values>
          <value>
            <val>65.23</val>
          </value>
        </values>
      </ddeItem>
      <ddeItem name="RENT3.DAT" advise="1">
        <values>
          <value t="str">
            <val>02/02/2021</val>
          </value>
        </values>
      </ddeItem>
      <ddeItem name="RENT3.MAX" advise="1">
        <values>
          <value>
            <val>67.680000000000007</val>
          </value>
        </values>
      </ddeItem>
      <ddeItem name="RENT3.MIN" advise="1">
        <values>
          <value>
            <val>65.02</val>
          </value>
        </values>
      </ddeItem>
      <ddeItem name="RENT3.NEG" advise="1">
        <values>
          <value>
            <val>32137</val>
          </value>
        </values>
      </ddeItem>
      <ddeItem name="RENT3.QTT" advise="1">
        <values>
          <value>
            <val>7270200</val>
          </value>
        </values>
      </ddeItem>
      <ddeItem name="RENT3.ULT" advise="1">
        <values>
          <value>
            <val>67.510000000000005</val>
          </value>
        </values>
      </ddeItem>
      <ddeItem name="RENT3.VAR" advise="1">
        <values>
          <value>
            <val>5.5668491008600505</val>
          </value>
        </values>
      </ddeItem>
      <ddeItem name="RENT3.VOL" advise="1">
        <values>
          <value>
            <val>484749231</val>
          </value>
        </values>
      </ddeItem>
      <ddeItem name="RLOG3.ABE" advise="1">
        <values>
          <value>
            <val>19.260000000000002</val>
          </value>
        </values>
      </ddeItem>
      <ddeItem name="RLOG3.DAT" advise="1">
        <values>
          <value t="str">
            <val>02/02/2021</val>
          </value>
        </values>
      </ddeItem>
      <ddeItem name="RLOG3.MAX" advise="1">
        <values>
          <value>
            <val>19.91</val>
          </value>
        </values>
      </ddeItem>
      <ddeItem name="RLOG3.MIN" advise="1">
        <values>
          <value>
            <val>19.18</val>
          </value>
        </values>
      </ddeItem>
      <ddeItem name="RLOG3.NEG" advise="1">
        <values>
          <value>
            <val>3287</val>
          </value>
        </values>
      </ddeItem>
      <ddeItem name="RLOG3.QTT" advise="1">
        <values>
          <value>
            <val>738600</val>
          </value>
        </values>
      </ddeItem>
      <ddeItem name="RLOG3.ULT" advise="1">
        <values>
          <value>
            <val>19.670000000000002</val>
          </value>
        </values>
      </ddeItem>
      <ddeItem name="RLOG3.VAR" advise="1">
        <values>
          <value>
            <val>2.8227914270779024</val>
          </value>
        </values>
      </ddeItem>
      <ddeItem name="RLOG3.VOL" advise="1">
        <values>
          <value>
            <val>14546287</val>
          </value>
        </values>
      </ddeItem>
      <ddeItem name="ROMI3.ABE" advise="1">
        <values>
          <value>
            <val>17.7</val>
          </value>
        </values>
      </ddeItem>
      <ddeItem name="ROMI3.DAT" advise="1">
        <values>
          <value t="str">
            <val>02/02/2021</val>
          </value>
        </values>
      </ddeItem>
      <ddeItem name="ROMI3.MAX" advise="1">
        <values>
          <value>
            <val>17.95</val>
          </value>
        </values>
      </ddeItem>
      <ddeItem name="ROMI3.MIN" advise="1">
        <values>
          <value>
            <val>17.2</val>
          </value>
        </values>
      </ddeItem>
      <ddeItem name="ROMI3.NEG" advise="1">
        <values>
          <value>
            <val>6532</val>
          </value>
        </values>
      </ddeItem>
      <ddeItem name="ROMI3.QTT" advise="1">
        <values>
          <value>
            <val>1199500</val>
          </value>
        </values>
      </ddeItem>
      <ddeItem name="ROMI3.ULT" advise="1">
        <values>
          <value>
            <val>17.59</val>
          </value>
        </values>
      </ddeItem>
      <ddeItem name="ROMI3.VAR" advise="1">
        <values>
          <value>
            <val>-0.22688598979012564</val>
          </value>
        </values>
      </ddeItem>
      <ddeItem name="ROMI3.VOL" advise="1">
        <values>
          <value>
            <val>21043124</val>
          </value>
        </values>
      </ddeItem>
      <ddeItem name="SANB11.ABE" advise="1">
        <values>
          <value>
            <val>41.53</val>
          </value>
        </values>
      </ddeItem>
      <ddeItem name="SANB11.DAT" advise="1">
        <values>
          <value t="str">
            <val>02/02/2021</val>
          </value>
        </values>
      </ddeItem>
      <ddeItem name="SANB11.MAX" advise="1">
        <values>
          <value>
            <val>41.82</val>
          </value>
        </values>
      </ddeItem>
      <ddeItem name="SANB11.MIN" advise="1">
        <values>
          <value>
            <val>39.840000000000003</val>
          </value>
        </values>
      </ddeItem>
      <ddeItem name="SANB11.NEG" advise="1">
        <values>
          <value>
            <val>23812</val>
          </value>
        </values>
      </ddeItem>
      <ddeItem name="SANB11.QTT" advise="1">
        <values>
          <value>
            <val>6342800</val>
          </value>
        </values>
      </ddeItem>
      <ddeItem name="SANB11.ULT" advise="1">
        <values>
          <value>
            <val>41</val>
          </value>
        </values>
      </ddeItem>
      <ddeItem name="SANB11.VAR" advise="1">
        <values>
          <value>
            <val>0.49019607843137952</val>
          </value>
        </values>
      </ddeItem>
      <ddeItem name="SANB11.VOL" advise="1">
        <values>
          <value>
            <val>258993955</val>
          </value>
        </values>
      </ddeItem>
      <ddeItem name="SAPR11.ABE" advise="1">
        <values>
          <value>
            <val>21.97</val>
          </value>
        </values>
      </ddeItem>
      <ddeItem name="SAPR11.DAT" advise="1">
        <values>
          <value t="str">
            <val>02/02/2021</val>
          </value>
        </values>
      </ddeItem>
      <ddeItem name="SAPR11.MAX" advise="1">
        <values>
          <value>
            <val>22.6</val>
          </value>
        </values>
      </ddeItem>
      <ddeItem name="SAPR11.MIN" advise="1">
        <values>
          <value>
            <val>21.97</val>
          </value>
        </values>
      </ddeItem>
      <ddeItem name="SAPR11.NEG" advise="1">
        <values>
          <value>
            <val>9071</val>
          </value>
        </values>
      </ddeItem>
      <ddeItem name="SAPR11.QTT" advise="1">
        <values>
          <value>
            <val>2262500</val>
          </value>
        </values>
      </ddeItem>
      <ddeItem name="SAPR11.ULT" advise="1">
        <values>
          <value>
            <val>22.28</val>
          </value>
        </values>
      </ddeItem>
      <ddeItem name="SAPR11.VAR" advise="1">
        <values>
          <value>
            <val>1.921317474839898</val>
          </value>
        </values>
      </ddeItem>
      <ddeItem name="SAPR11.VOL" advise="1">
        <values>
          <value>
            <val>50387311</val>
          </value>
        </values>
      </ddeItem>
      <ddeItem name="SEER3.ABE" advise="1">
        <values>
          <value>
            <val>14.99</val>
          </value>
        </values>
      </ddeItem>
      <ddeItem name="SEER3.DAT" advise="1">
        <values>
          <value t="str">
            <val>02/02/2021</val>
          </value>
        </values>
      </ddeItem>
      <ddeItem name="SEER3.MAX" advise="1">
        <values>
          <value>
            <val>15.49</val>
          </value>
        </values>
      </ddeItem>
      <ddeItem name="SEER3.MIN" advise="1">
        <values>
          <value>
            <val>14.98</val>
          </value>
        </values>
      </ddeItem>
      <ddeItem name="SEER3.NEG" advise="1">
        <values>
          <value>
            <val>3729</val>
          </value>
        </values>
      </ddeItem>
      <ddeItem name="SEER3.QTT" advise="1">
        <values>
          <value>
            <val>656600</val>
          </value>
        </values>
      </ddeItem>
      <ddeItem name="SEER3.ULT" advise="1">
        <values>
          <value>
            <val>15.49</val>
          </value>
        </values>
      </ddeItem>
      <ddeItem name="SEER3.VAR" advise="1">
        <values>
          <value>
            <val>4.0295500335795813</val>
          </value>
        </values>
      </ddeItem>
      <ddeItem name="SEER3.VOL" advise="1">
        <values>
          <value>
            <val>10063030</val>
          </value>
        </values>
      </ddeItem>
      <ddeItem name="SEQL3.ABE" advise="1">
        <values>
          <value>
            <val>29.15</val>
          </value>
        </values>
      </ddeItem>
      <ddeItem name="SEQL3.DAT" advise="1">
        <values>
          <value t="str">
            <val>02/02/2021</val>
          </value>
        </values>
      </ddeItem>
      <ddeItem name="SEQL3.MAX" advise="1">
        <values>
          <value>
            <val>31.29</val>
          </value>
        </values>
      </ddeItem>
      <ddeItem name="SEQL3.MIN" advise="1">
        <values>
          <value>
            <val>28.3</val>
          </value>
        </values>
      </ddeItem>
      <ddeItem name="SEQL3.NEG" advise="1">
        <values>
          <value>
            <val>6868</val>
          </value>
        </values>
      </ddeItem>
      <ddeItem name="SEQL3.QTT" advise="1">
        <values>
          <value>
            <val>1372300</val>
          </value>
        </values>
      </ddeItem>
      <ddeItem name="SEQL3.ULT" advise="1">
        <values>
          <value>
            <val>28.97</val>
          </value>
        </values>
      </ddeItem>
      <ddeItem name="SEQL3.VAR" advise="1">
        <values>
          <value>
            <val>-0.17229496898690805</val>
          </value>
        </values>
      </ddeItem>
      <ddeItem name="SEQL3.VOL" advise="1">
        <values>
          <value>
            <val>40424040</val>
          </value>
        </values>
      </ddeItem>
      <ddeItem name="SIMH3.ABE" advise="1">
        <values>
          <value>
            <val>37.700000000000003</val>
          </value>
        </values>
      </ddeItem>
      <ddeItem name="SIMH3.DAT" advise="1">
        <values>
          <value t="str">
            <val>02/02/2021</val>
          </value>
        </values>
      </ddeItem>
      <ddeItem name="SIMH3.MAX" advise="1">
        <values>
          <value>
            <val>38.950000000000003</val>
          </value>
        </values>
      </ddeItem>
      <ddeItem name="SIMH3.MIN" advise="1">
        <values>
          <value>
            <val>37.700000000000003</val>
          </value>
        </values>
      </ddeItem>
      <ddeItem name="SIMH3.NEG" advise="1">
        <values>
          <value>
            <val>6066</val>
          </value>
        </values>
      </ddeItem>
      <ddeItem name="SIMH3.QTT" advise="1">
        <values>
          <value>
            <val>1310400</val>
          </value>
        </values>
      </ddeItem>
      <ddeItem name="SIMH3.ULT" advise="1">
        <values>
          <value>
            <val>38.409999999999997</val>
          </value>
        </values>
      </ddeItem>
      <ddeItem name="SIMH3.VAR" advise="1">
        <values>
          <value>
            <val>1.8832891246684182</val>
          </value>
        </values>
      </ddeItem>
      <ddeItem name="SIMH3.VOL" advise="1">
        <values>
          <value>
            <val>50548132</val>
          </value>
        </values>
      </ddeItem>
      <ddeItem name="SLCE3.ABE" advise="1">
        <values>
          <value>
            <val>35.5</val>
          </value>
        </values>
      </ddeItem>
      <ddeItem name="SLCE3.DAT" advise="1">
        <values>
          <value t="str">
            <val>02/02/2021</val>
          </value>
        </values>
      </ddeItem>
      <ddeItem name="SLCE3.MAX" advise="1">
        <values>
          <value>
            <val>36.97</val>
          </value>
        </values>
      </ddeItem>
      <ddeItem name="SLCE3.MIN" advise="1">
        <values>
          <value>
            <val>35.299999999999997</val>
          </value>
        </values>
      </ddeItem>
      <ddeItem name="SLCE3.NEG" advise="1">
        <values>
          <value>
            <val>6080</val>
          </value>
        </values>
      </ddeItem>
      <ddeItem name="SLCE3.QTT" advise="1">
        <values>
          <value>
            <val>1125800</val>
          </value>
        </values>
      </ddeItem>
      <ddeItem name="SLCE3.ULT" advise="1">
        <values>
          <value>
            <val>36.6</val>
          </value>
        </values>
      </ddeItem>
      <ddeItem name="SLCE3.VAR" advise="1">
        <values>
          <value>
            <val>4.5714285714285756</val>
          </value>
        </values>
      </ddeItem>
      <ddeItem name="SLCE3.VOL" advise="1">
        <values>
          <value>
            <val>41048427</val>
          </value>
        </values>
      </ddeItem>
      <ddeItem name="SQIA3.ABE" advise="1">
        <values>
          <value>
            <val>22.17</val>
          </value>
        </values>
      </ddeItem>
      <ddeItem name="SQIA3.DAT" advise="1">
        <values>
          <value t="str">
            <val>02/02/2021</val>
          </value>
        </values>
      </ddeItem>
      <ddeItem name="SQIA3.MAX" advise="1">
        <values>
          <value>
            <val>23.92</val>
          </value>
        </values>
      </ddeItem>
      <ddeItem name="SQIA3.MIN" advise="1">
        <values>
          <value>
            <val>22.15</val>
          </value>
        </values>
      </ddeItem>
      <ddeItem name="SQIA3.NEG" advise="1">
        <values>
          <value>
            <val>6356</val>
          </value>
        </values>
      </ddeItem>
      <ddeItem name="SQIA3.QTT" advise="1">
        <values>
          <value>
            <val>1527700</val>
          </value>
        </values>
      </ddeItem>
      <ddeItem name="SQIA3.ULT" advise="1">
        <values>
          <value>
            <val>23.84</val>
          </value>
        </values>
      </ddeItem>
      <ddeItem name="SQIA3.VAR" advise="1">
        <values>
          <value>
            <val>8.4622383985441285</val>
          </value>
        </values>
      </ddeItem>
      <ddeItem name="SQIA3.VOL" advise="1">
        <values>
          <value>
            <val>35394801</val>
          </value>
        </values>
      </ddeItem>
      <ddeItem name="StdDocumentName" ole="1" advise="1"/>
      <ddeItem name="SUZB3.ABE" advise="1">
        <values>
          <value>
            <val>65.34</val>
          </value>
        </values>
      </ddeItem>
      <ddeItem name="SUZB3.DAT" advise="1">
        <values>
          <value t="str">
            <val>02/02/2021</val>
          </value>
        </values>
      </ddeItem>
      <ddeItem name="SUZB3.MAX" advise="1">
        <values>
          <value>
            <val>65.5</val>
          </value>
        </values>
      </ddeItem>
      <ddeItem name="SUZB3.MIN" advise="1">
        <values>
          <value>
            <val>61.71</val>
          </value>
        </values>
      </ddeItem>
      <ddeItem name="SUZB3.NEG" advise="1">
        <values>
          <value>
            <val>36922</val>
          </value>
        </values>
      </ddeItem>
      <ddeItem name="SUZB3.QTT" advise="1">
        <values>
          <value>
            <val>8207300</val>
          </value>
        </values>
      </ddeItem>
      <ddeItem name="SUZB3.ULT" advise="1">
        <values>
          <value>
            <val>63.08</val>
          </value>
        </values>
      </ddeItem>
      <ddeItem name="SUZB3.VAR" advise="1">
        <values>
          <value>
            <val>-1.7904406040790994</val>
          </value>
        </values>
      </ddeItem>
      <ddeItem name="SUZB3.VOL" advise="1">
        <values>
          <value>
            <val>515159737</val>
          </value>
        </values>
      </ddeItem>
      <ddeItem name="TASA4.ABE" advise="1">
        <values>
          <value>
            <val>17.88</val>
          </value>
        </values>
      </ddeItem>
      <ddeItem name="TASA4.DAT" advise="1">
        <values>
          <value t="str">
            <val>02/02/2021</val>
          </value>
        </values>
      </ddeItem>
      <ddeItem name="TASA4.MAX" advise="1">
        <values>
          <value>
            <val>18.53</val>
          </value>
        </values>
      </ddeItem>
      <ddeItem name="TASA4.MIN" advise="1">
        <values>
          <value>
            <val>17.88</val>
          </value>
        </values>
      </ddeItem>
      <ddeItem name="TASA4.NEG" advise="1">
        <values>
          <value>
            <val>6873</val>
          </value>
        </values>
      </ddeItem>
      <ddeItem name="TASA4.QTT" advise="1">
        <values>
          <value>
            <val>3045100</val>
          </value>
        </values>
      </ddeItem>
      <ddeItem name="TASA4.ULT" advise="1">
        <values>
          <value>
            <val>18.239999999999998</val>
          </value>
        </values>
      </ddeItem>
      <ddeItem name="TASA4.VAR" advise="1">
        <values>
          <value>
            <val>2.8764805414551495</val>
          </value>
        </values>
      </ddeItem>
      <ddeItem name="TASA4.VOL" advise="1">
        <values>
          <value>
            <val>55497014</val>
          </value>
        </values>
      </ddeItem>
      <ddeItem name="TFCO4.ABE" advise="1">
        <values>
          <value>
            <val>14</val>
          </value>
        </values>
      </ddeItem>
      <ddeItem name="TFCO4.DAT" advise="1">
        <values>
          <value t="str">
            <val>02/02/2021</val>
          </value>
        </values>
      </ddeItem>
      <ddeItem name="TFCO4.MAX" advise="1">
        <values>
          <value>
            <val>14.26</val>
          </value>
        </values>
      </ddeItem>
      <ddeItem name="TFCO4.MIN" advise="1">
        <values>
          <value>
            <val>13.78</val>
          </value>
        </values>
      </ddeItem>
      <ddeItem name="TFCO4.NEG" advise="1">
        <values>
          <value>
            <val>233</val>
          </value>
        </values>
      </ddeItem>
      <ddeItem name="TFCO4.QTT" advise="1">
        <values>
          <value>
            <val>60000</val>
          </value>
        </values>
      </ddeItem>
      <ddeItem name="TFCO4.ULT" advise="1">
        <values>
          <value>
            <val>14.1</val>
          </value>
        </values>
      </ddeItem>
      <ddeItem name="TFCO4.VAR" advise="1">
        <values>
          <value>
            <val>0.71428571428571175</val>
          </value>
        </values>
      </ddeItem>
      <ddeItem name="TFCO4.VOL" advise="1">
        <values>
          <value>
            <val>838999</val>
          </value>
        </values>
      </ddeItem>
      <ddeItem name="TGMA3.ABE" advise="1">
        <values>
          <value>
            <val>25.75</val>
          </value>
        </values>
      </ddeItem>
      <ddeItem name="TGMA3.DAT" advise="1">
        <values>
          <value t="str">
            <val>02/02/2021</val>
          </value>
        </values>
      </ddeItem>
      <ddeItem name="TGMA3.MAX" advise="1">
        <values>
          <value>
            <val>26.6</val>
          </value>
        </values>
      </ddeItem>
      <ddeItem name="TGMA3.MIN" advise="1">
        <values>
          <value>
            <val>25.58</val>
          </value>
        </values>
      </ddeItem>
      <ddeItem name="TGMA3.NEG" advise="1">
        <values>
          <value>
            <val>1571</val>
          </value>
        </values>
      </ddeItem>
      <ddeItem name="TGMA3.QTT" advise="1">
        <values>
          <value>
            <val>205100</val>
          </value>
        </values>
      </ddeItem>
      <ddeItem name="TGMA3.ULT" advise="1">
        <values>
          <value>
            <val>26.42</val>
          </value>
        </values>
      </ddeItem>
      <ddeItem name="TGMA3.VAR" advise="1">
        <values>
          <value>
            <val>3.8113948919449996</val>
          </value>
        </values>
      </ddeItem>
      <ddeItem name="TGMA3.VOL" advise="1">
        <values>
          <value>
            <val>5391576</val>
          </value>
        </values>
      </ddeItem>
      <ddeItem name="TOTS3.ABE" advise="1">
        <values>
          <value>
            <val>29.7</val>
          </value>
        </values>
      </ddeItem>
      <ddeItem name="TOTS3.DAT" advise="1">
        <values>
          <value t="str">
            <val>02/02/2021</val>
          </value>
        </values>
      </ddeItem>
      <ddeItem name="TOTS3.MAX" advise="1">
        <values>
          <value>
            <val>30.66</val>
          </value>
        </values>
      </ddeItem>
      <ddeItem name="TOTS3.MIN" advise="1">
        <values>
          <value>
            <val>29.53</val>
          </value>
        </values>
      </ddeItem>
      <ddeItem name="TOTS3.NEG" advise="1">
        <values>
          <value>
            <val>43091</val>
          </value>
        </values>
      </ddeItem>
      <ddeItem name="TOTS3.QTT" advise="1">
        <values>
          <value>
            <val>8987500</val>
          </value>
        </values>
      </ddeItem>
      <ddeItem name="TOTS3.ULT" advise="1">
        <values>
          <value>
            <val>30.28</val>
          </value>
        </values>
      </ddeItem>
      <ddeItem name="TOTS3.VAR" advise="1">
        <values>
          <value>
            <val>6.7700987306064944</val>
          </value>
        </values>
      </ddeItem>
      <ddeItem name="TOTS3.VOL" advise="1">
        <values>
          <value>
            <val>271989670</val>
          </value>
        </values>
      </ddeItem>
      <ddeItem name="TRIS3.ABE" advise="1">
        <values>
          <value>
            <val>11.28</val>
          </value>
        </values>
      </ddeItem>
      <ddeItem name="TRIS3.DAT" advise="1">
        <values>
          <value t="str">
            <val>02/02/2021</val>
          </value>
        </values>
      </ddeItem>
      <ddeItem name="TRIS3.MAX" advise="1">
        <values>
          <value>
            <val>11.5</val>
          </value>
        </values>
      </ddeItem>
      <ddeItem name="TRIS3.MIN" advise="1">
        <values>
          <value>
            <val>11.2</val>
          </value>
        </values>
      </ddeItem>
      <ddeItem name="TRIS3.NEG" advise="1">
        <values>
          <value>
            <val>5255</val>
          </value>
        </values>
      </ddeItem>
      <ddeItem name="TRIS3.QTT" advise="1">
        <values>
          <value>
            <val>1349200</val>
          </value>
        </values>
      </ddeItem>
      <ddeItem name="TRIS3.ULT" advise="1">
        <values>
          <value>
            <val>11.36</val>
          </value>
        </values>
      </ddeItem>
      <ddeItem name="TRIS3.VAR" advise="1">
        <values>
          <value>
            <val>1.4285714285714299</val>
          </value>
        </values>
      </ddeItem>
      <ddeItem name="TRIS3.VOL" advise="1">
        <values>
          <value>
            <val>15318392</val>
          </value>
        </values>
      </ddeItem>
      <ddeItem name="UNIP6.ABE" advise="1">
        <values>
          <value>
            <val>53.38</val>
          </value>
        </values>
      </ddeItem>
      <ddeItem name="UNIP6.DAT" advise="1">
        <values>
          <value t="str">
            <val>02/02/2021</val>
          </value>
        </values>
      </ddeItem>
      <ddeItem name="UNIP6.MAX" advise="1">
        <values>
          <value>
            <val>55.97</val>
          </value>
        </values>
      </ddeItem>
      <ddeItem name="UNIP6.MIN" advise="1">
        <values>
          <value>
            <val>53.38</val>
          </value>
        </values>
      </ddeItem>
      <ddeItem name="UNIP6.NEG" advise="1">
        <values>
          <value>
            <val>3688</val>
          </value>
        </values>
      </ddeItem>
      <ddeItem name="UNIP6.QTT" advise="1">
        <values>
          <value>
            <val>651900</val>
          </value>
        </values>
      </ddeItem>
      <ddeItem name="UNIP6.ULT" advise="1">
        <values>
          <value>
            <val>55.64</val>
          </value>
        </values>
      </ddeItem>
      <ddeItem name="UNIP6.VAR" advise="1">
        <values>
          <value>
            <val>5.5186800682723378</val>
          </value>
        </values>
      </ddeItem>
      <ddeItem name="UNIP6.VOL" advise="1">
        <values>
          <value>
            <val>36094755</val>
          </value>
        </values>
      </ddeItem>
      <ddeItem name="USIM5.ABE" advise="1">
        <values>
          <value>
            <val>13.42</val>
          </value>
        </values>
      </ddeItem>
      <ddeItem name="USIM5.DAT" advise="1">
        <values>
          <value t="str">
            <val>02/02/2021</val>
          </value>
        </values>
      </ddeItem>
      <ddeItem name="USIM5.MAX" advise="1">
        <values>
          <value>
            <val>13.5</val>
          </value>
        </values>
      </ddeItem>
      <ddeItem name="USIM5.MIN" advise="1">
        <values>
          <value>
            <val>12.96</val>
          </value>
        </values>
      </ddeItem>
      <ddeItem name="USIM5.NEG" advise="1">
        <values>
          <value>
            <val>33428</val>
          </value>
        </values>
      </ddeItem>
      <ddeItem name="USIM5.QTT" advise="1">
        <values>
          <value>
            <val>20396600</val>
          </value>
        </values>
      </ddeItem>
      <ddeItem name="USIM5.ULT" advise="1">
        <values>
          <value>
            <val>13.07</val>
          </value>
        </values>
      </ddeItem>
      <ddeItem name="USIM5.VAR" advise="1">
        <values>
          <value>
            <val>-2.0973782771535534</val>
          </value>
        </values>
      </ddeItem>
      <ddeItem name="USIM5.VOL" advise="1">
        <values>
          <value>
            <val>268226452</val>
          </value>
        </values>
      </ddeItem>
      <ddeItem name="VALE3.ABE" advise="1">
        <values>
          <value>
            <val>90.18</val>
          </value>
        </values>
      </ddeItem>
      <ddeItem name="VALE3.DAT" advise="1">
        <values>
          <value t="str">
            <val>02/02/2021</val>
          </value>
        </values>
      </ddeItem>
      <ddeItem name="VALE3.MAX" advise="1">
        <values>
          <value>
            <val>90.58</val>
          </value>
        </values>
      </ddeItem>
      <ddeItem name="VALE3.MIN" advise="1">
        <values>
          <value>
            <val>87.51</val>
          </value>
        </values>
      </ddeItem>
      <ddeItem name="VALE3.NEG" advise="1">
        <values>
          <value>
            <val>86672</val>
          </value>
        </values>
      </ddeItem>
      <ddeItem name="VALE3.QTT" advise="1">
        <values>
          <value>
            <val>34426700</val>
          </value>
        </values>
      </ddeItem>
      <ddeItem name="VALE3.ULT" advise="1">
        <values>
          <value>
            <val>87.66</val>
          </value>
        </values>
      </ddeItem>
      <ddeItem name="VALE3.VAR" advise="1">
        <values>
          <value>
            <val>-3.9552974690478795</val>
          </value>
        </values>
      </ddeItem>
      <ddeItem name="VALE3.VOL" advise="1">
        <values>
          <value>
            <val>3046137728</val>
          </value>
        </values>
      </ddeItem>
      <ddeItem name="VIVA3.ABE" advise="1">
        <values>
          <value>
            <val>25.88</val>
          </value>
        </values>
      </ddeItem>
      <ddeItem name="VIVA3.DAT" advise="1">
        <values>
          <value t="str">
            <val>02/02/2021</val>
          </value>
        </values>
      </ddeItem>
      <ddeItem name="VIVA3.MAX" advise="1">
        <values>
          <value>
            <val>26.55</val>
          </value>
        </values>
      </ddeItem>
      <ddeItem name="VIVA3.MIN" advise="1">
        <values>
          <value>
            <val>25.3</val>
          </value>
        </values>
      </ddeItem>
      <ddeItem name="VIVA3.NEG" advise="1">
        <values>
          <value>
            <val>5928</val>
          </value>
        </values>
      </ddeItem>
      <ddeItem name="VIVA3.QTT" advise="1">
        <values>
          <value>
            <val>1408300</val>
          </value>
        </values>
      </ddeItem>
      <ddeItem name="VIVA3.ULT" advise="1">
        <values>
          <value>
            <val>25.84</val>
          </value>
        </values>
      </ddeItem>
      <ddeItem name="VIVA3.VAR" advise="1">
        <values>
          <value>
            <val>0.34951456310679557</val>
          </value>
        </values>
      </ddeItem>
      <ddeItem name="VIVA3.VOL" advise="1">
        <values>
          <value>
            <val>36433217</val>
          </value>
        </values>
      </ddeItem>
      <ddeItem name="VVAR3.ABE" advise="1">
        <values>
          <value>
            <val>14.5</val>
          </value>
        </values>
      </ddeItem>
      <ddeItem name="VVAR3.DAT" advise="1">
        <values>
          <value t="str">
            <val>02/02/2021</val>
          </value>
        </values>
      </ddeItem>
      <ddeItem name="VVAR3.MAX" advise="1">
        <values>
          <value>
            <val>15.39</val>
          </value>
        </values>
      </ddeItem>
      <ddeItem name="VVAR3.MIN" advise="1">
        <values>
          <value>
            <val>14.5</val>
          </value>
        </values>
      </ddeItem>
      <ddeItem name="VVAR3.NEG" advise="1">
        <values>
          <value>
            <val>74353</val>
          </value>
        </values>
      </ddeItem>
      <ddeItem name="VVAR3.QTT" advise="1">
        <values>
          <value>
            <val>66421100</val>
          </value>
        </values>
      </ddeItem>
      <ddeItem name="VVAR3.ULT" advise="1">
        <values>
          <value>
            <val>15.28</val>
          </value>
        </values>
      </ddeItem>
      <ddeItem name="VVAR3.VAR" advise="1">
        <values>
          <value>
            <val>6.2586926286508939</val>
          </value>
        </values>
      </ddeItem>
      <ddeItem name="VVAR3.VOL" advise="1">
        <values>
          <value>
            <val>1001370728</val>
          </value>
        </values>
      </ddeItem>
      <ddeItem name="WEGE3.ABE" advise="1">
        <values>
          <value>
            <val>86</val>
          </value>
        </values>
      </ddeItem>
      <ddeItem name="WEGE3.DAT" advise="1">
        <values>
          <value t="str">
            <val>02/02/2021</val>
          </value>
        </values>
      </ddeItem>
      <ddeItem name="WEGE3.MAX" advise="1">
        <values>
          <value>
            <val>87.33</val>
          </value>
        </values>
      </ddeItem>
      <ddeItem name="WEGE3.MIN" advise="1">
        <values>
          <value>
            <val>84.39</val>
          </value>
        </values>
      </ddeItem>
      <ddeItem name="WEGE3.NEG" advise="1">
        <values>
          <value>
            <val>29410</val>
          </value>
        </values>
      </ddeItem>
      <ddeItem name="WEGE3.QTT" advise="1">
        <values>
          <value>
            <val>6608500</val>
          </value>
        </values>
      </ddeItem>
      <ddeItem name="WEGE3.ULT" advise="1">
        <values>
          <value>
            <val>85</val>
          </value>
        </values>
      </ddeItem>
      <ddeItem name="WEGE3.VAR" advise="1">
        <values>
          <value>
            <val>0.5441211260941492</val>
          </value>
        </values>
      </ddeItem>
      <ddeItem name="WEGE3.VOL" advise="1">
        <values>
          <value>
            <val>564785337</val>
          </value>
        </values>
      </ddeItem>
      <ddeItem name="WINFUT.ABE" advise="1">
        <values>
          <value>
            <val>118485</val>
          </value>
        </values>
      </ddeItem>
      <ddeItem name="WINFUT.DAT" advise="1">
        <values>
          <value t="str">
            <val>02/02/2021</val>
          </value>
        </values>
      </ddeItem>
      <ddeItem name="WINFUT.MAX" advise="1">
        <values>
          <value>
            <val>119915</val>
          </value>
        </values>
      </ddeItem>
      <ddeItem name="WINFUT.MIN" advise="1">
        <values>
          <value>
            <val>117710</val>
          </value>
        </values>
      </ddeItem>
      <ddeItem name="WINFUT.NEG" advise="1">
        <values>
          <value>
            <val>5550224</val>
          </value>
        </values>
      </ddeItem>
      <ddeItem name="WINFUT.QTT" advise="1">
        <values>
          <value>
            <val>20612170</val>
          </value>
        </values>
      </ddeItem>
      <ddeItem name="WINFUT.ULT" advise="1">
        <values>
          <value>
            <val>118610</val>
          </value>
        </values>
      </ddeItem>
      <ddeItem name="WINFUT.VAR" advise="1">
        <values>
          <value>
            <val>0.98765432098765427</val>
          </value>
        </values>
      </ddeItem>
      <ddeItem name="WINFUT.VOL" advise="1">
        <values>
          <value>
            <val>489321977864</val>
          </value>
        </values>
      </ddeItem>
      <ddeItem name="YDUQ3.ABE" advise="1">
        <values>
          <value>
            <val>34.4</val>
          </value>
        </values>
      </ddeItem>
      <ddeItem name="YDUQ3.DAT" advise="1">
        <values>
          <value t="str">
            <val>02/02/2021</val>
          </value>
        </values>
      </ddeItem>
      <ddeItem name="YDUQ3.MAX" advise="1">
        <values>
          <value>
            <val>35.49</val>
          </value>
        </values>
      </ddeItem>
      <ddeItem name="YDUQ3.MIN" advise="1">
        <values>
          <value>
            <val>34.299999999999997</val>
          </value>
        </values>
      </ddeItem>
      <ddeItem name="YDUQ3.NEG" advise="1">
        <values>
          <value>
            <val>15880</val>
          </value>
        </values>
      </ddeItem>
      <ddeItem name="YDUQ3.QTT" advise="1">
        <values>
          <value>
            <val>2785100</val>
          </value>
        </values>
      </ddeItem>
      <ddeItem name="YDUQ3.ULT" advise="1">
        <values>
          <value>
            <val>34.83</val>
          </value>
        </values>
      </ddeItem>
      <ddeItem name="YDUQ3.VAR" advise="1">
        <values>
          <value>
            <val>2.9863985807214606</val>
          </value>
        </values>
      </ddeItem>
      <ddeItem name="YDUQ3.VOL" advise="1">
        <values>
          <value>
            <val>97390315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03"/>
  <sheetViews>
    <sheetView tabSelected="1" topLeftCell="A82" workbookViewId="0">
      <selection activeCell="K105" sqref="K105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196</v>
      </c>
      <c r="B2" t="str" cm="1">
        <f t="array" ref="B2">[1]!YDUQ3.DAT</f>
        <v>02/02/2021</v>
      </c>
      <c r="C2" cm="1">
        <f t="array" ref="C2">[1]!YDUQ3.ULT</f>
        <v>34.83</v>
      </c>
      <c r="D2" cm="1">
        <f t="array" ref="D2">[1]!YDUQ3.ABE</f>
        <v>34.4</v>
      </c>
      <c r="E2" cm="1">
        <f t="array" ref="E2">[1]!YDUQ3.MAX</f>
        <v>35.49</v>
      </c>
      <c r="F2" cm="1">
        <f t="array" ref="F2">[1]!YDUQ3.MIN</f>
        <v>34.299999999999997</v>
      </c>
      <c r="G2" cm="1">
        <f t="array" ref="G2">[1]!YDUQ3.VAR</f>
        <v>2.9863985807214606</v>
      </c>
      <c r="H2" t="s">
        <v>197</v>
      </c>
      <c r="I2" cm="1">
        <f t="array" ref="I2">[1]!YDUQ3.NEG</f>
        <v>15880</v>
      </c>
      <c r="J2" cm="1">
        <f t="array" ref="J2">[1]!YDUQ3.QTT</f>
        <v>2785100</v>
      </c>
      <c r="K2" cm="1">
        <f t="array" ref="K2">[1]!YDUQ3.VOL</f>
        <v>97390315</v>
      </c>
    </row>
    <row r="3" spans="1:11" x14ac:dyDescent="0.25">
      <c r="A3" t="s">
        <v>194</v>
      </c>
      <c r="B3" t="str" cm="1">
        <f t="array" ref="B3">[1]!WEGE3.DAT</f>
        <v>02/02/2021</v>
      </c>
      <c r="C3" cm="1">
        <f t="array" ref="C3">[1]!WEGE3.ULT</f>
        <v>85</v>
      </c>
      <c r="D3" cm="1">
        <f t="array" ref="D3">[1]!WEGE3.ABE</f>
        <v>86</v>
      </c>
      <c r="E3" cm="1">
        <f t="array" ref="E3">[1]!WEGE3.MAX</f>
        <v>87.33</v>
      </c>
      <c r="F3" cm="1">
        <f t="array" ref="F3">[1]!WEGE3.MIN</f>
        <v>84.39</v>
      </c>
      <c r="G3" cm="1">
        <f t="array" ref="G3">[1]!WEGE3.VAR</f>
        <v>0.5441211260941492</v>
      </c>
      <c r="H3" t="s">
        <v>195</v>
      </c>
      <c r="I3" cm="1">
        <f t="array" ref="I3">[1]!WEGE3.NEG</f>
        <v>29410</v>
      </c>
      <c r="J3" cm="1">
        <f t="array" ref="J3">[1]!WEGE3.QTT</f>
        <v>6608500</v>
      </c>
      <c r="K3" cm="1">
        <f t="array" ref="K3">[1]!WEGE3.VOL</f>
        <v>564785337</v>
      </c>
    </row>
    <row r="4" spans="1:11" x14ac:dyDescent="0.25">
      <c r="A4" t="s">
        <v>192</v>
      </c>
      <c r="B4" t="str" cm="1">
        <f t="array" ref="B4">[1]!VVAR3.DAT</f>
        <v>02/02/2021</v>
      </c>
      <c r="C4" cm="1">
        <f t="array" ref="C4">[1]!VVAR3.ULT</f>
        <v>15.28</v>
      </c>
      <c r="D4" cm="1">
        <f t="array" ref="D4">[1]!VVAR3.ABE</f>
        <v>14.5</v>
      </c>
      <c r="E4" cm="1">
        <f t="array" ref="E4">[1]!VVAR3.MAX</f>
        <v>15.39</v>
      </c>
      <c r="F4" cm="1">
        <f t="array" ref="F4">[1]!VVAR3.MIN</f>
        <v>14.5</v>
      </c>
      <c r="G4" cm="1">
        <f t="array" ref="G4">[1]!VVAR3.VAR</f>
        <v>6.2586926286508939</v>
      </c>
      <c r="H4" t="s">
        <v>193</v>
      </c>
      <c r="I4" cm="1">
        <f t="array" ref="I4">[1]!VVAR3.NEG</f>
        <v>74353</v>
      </c>
      <c r="J4" cm="1">
        <f t="array" ref="J4">[1]!VVAR3.QTT</f>
        <v>66421100</v>
      </c>
      <c r="K4" cm="1">
        <f t="array" ref="K4">[1]!VVAR3.VOL</f>
        <v>1001370728</v>
      </c>
    </row>
    <row r="5" spans="1:11" x14ac:dyDescent="0.25">
      <c r="A5" t="s">
        <v>188</v>
      </c>
      <c r="B5" t="str" cm="1">
        <f t="array" ref="B5">[1]!VALE3.DAT</f>
        <v>02/02/2021</v>
      </c>
      <c r="C5" cm="1">
        <f t="array" ref="C5">[1]!VALE3.ULT</f>
        <v>87.66</v>
      </c>
      <c r="D5" cm="1">
        <f t="array" ref="D5">[1]!VALE3.ABE</f>
        <v>90.18</v>
      </c>
      <c r="E5" cm="1">
        <f t="array" ref="E5">[1]!VALE3.MAX</f>
        <v>90.58</v>
      </c>
      <c r="F5" cm="1">
        <f t="array" ref="F5">[1]!VALE3.MIN</f>
        <v>87.51</v>
      </c>
      <c r="G5" cm="1">
        <f t="array" ref="G5">[1]!VALE3.VAR</f>
        <v>-3.9552974690478795</v>
      </c>
      <c r="H5" t="s">
        <v>189</v>
      </c>
      <c r="I5" cm="1">
        <f t="array" ref="I5">[1]!VALE3.NEG</f>
        <v>86672</v>
      </c>
      <c r="J5" cm="1">
        <f t="array" ref="J5">[1]!VALE3.QTT</f>
        <v>34426700</v>
      </c>
      <c r="K5" cm="1">
        <f t="array" ref="K5">[1]!VALE3.VOL</f>
        <v>3046137728</v>
      </c>
    </row>
    <row r="6" spans="1:11" x14ac:dyDescent="0.25">
      <c r="A6" t="s">
        <v>186</v>
      </c>
      <c r="B6" t="str" cm="1">
        <f t="array" ref="B6">[1]!USIM5.DAT</f>
        <v>02/02/2021</v>
      </c>
      <c r="C6" cm="1">
        <f t="array" ref="C6">[1]!USIM5.ULT</f>
        <v>13.07</v>
      </c>
      <c r="D6" cm="1">
        <f t="array" ref="D6">[1]!USIM5.ABE</f>
        <v>13.42</v>
      </c>
      <c r="E6" cm="1">
        <f t="array" ref="E6">[1]!USIM5.MAX</f>
        <v>13.5</v>
      </c>
      <c r="F6" cm="1">
        <f t="array" ref="F6">[1]!USIM5.MIN</f>
        <v>12.96</v>
      </c>
      <c r="G6" cm="1">
        <f t="array" ref="G6">[1]!USIM5.VAR</f>
        <v>-2.0973782771535534</v>
      </c>
      <c r="H6" t="s">
        <v>187</v>
      </c>
      <c r="I6" cm="1">
        <f t="array" ref="I6">[1]!USIM5.NEG</f>
        <v>33428</v>
      </c>
      <c r="J6" cm="1">
        <f t="array" ref="J6">[1]!USIM5.QTT</f>
        <v>20396600</v>
      </c>
      <c r="K6" cm="1">
        <f t="array" ref="K6">[1]!USIM5.VOL</f>
        <v>268226452</v>
      </c>
    </row>
    <row r="7" spans="1:11" x14ac:dyDescent="0.25">
      <c r="A7" t="s">
        <v>184</v>
      </c>
      <c r="B7" t="str" cm="1">
        <f t="array" ref="B7">[1]!UNIP6.DAT</f>
        <v>02/02/2021</v>
      </c>
      <c r="C7" cm="1">
        <f t="array" ref="C7">[1]!UNIP6.ULT</f>
        <v>55.64</v>
      </c>
      <c r="D7" cm="1">
        <f t="array" ref="D7">[1]!UNIP6.ABE</f>
        <v>53.38</v>
      </c>
      <c r="E7" cm="1">
        <f t="array" ref="E7">[1]!UNIP6.MAX</f>
        <v>55.97</v>
      </c>
      <c r="F7" cm="1">
        <f t="array" ref="F7">[1]!UNIP6.MIN</f>
        <v>53.38</v>
      </c>
      <c r="G7" cm="1">
        <f t="array" ref="G7">[1]!UNIP6.VAR</f>
        <v>5.5186800682723378</v>
      </c>
      <c r="H7" t="s">
        <v>185</v>
      </c>
      <c r="I7" cm="1">
        <f t="array" ref="I7">[1]!UNIP6.NEG</f>
        <v>3688</v>
      </c>
      <c r="J7" cm="1">
        <f t="array" ref="J7">[1]!UNIP6.QTT</f>
        <v>651900</v>
      </c>
      <c r="K7" cm="1">
        <f t="array" ref="K7">[1]!UNIP6.VOL</f>
        <v>36094755</v>
      </c>
    </row>
    <row r="8" spans="1:11" x14ac:dyDescent="0.25">
      <c r="A8" t="s">
        <v>182</v>
      </c>
      <c r="B8" t="str" cm="1">
        <f t="array" ref="B8">[1]!TRIS3.DAT</f>
        <v>02/02/2021</v>
      </c>
      <c r="C8" cm="1">
        <f t="array" ref="C8">[1]!TRIS3.ULT</f>
        <v>11.36</v>
      </c>
      <c r="D8" cm="1">
        <f t="array" ref="D8">[1]!TRIS3.ABE</f>
        <v>11.28</v>
      </c>
      <c r="E8" cm="1">
        <f t="array" ref="E8">[1]!TRIS3.MAX</f>
        <v>11.5</v>
      </c>
      <c r="F8" cm="1">
        <f t="array" ref="F8">[1]!TRIS3.MIN</f>
        <v>11.2</v>
      </c>
      <c r="G8" cm="1">
        <f t="array" ref="G8">[1]!TRIS3.VAR</f>
        <v>1.4285714285714299</v>
      </c>
      <c r="H8" t="s">
        <v>183</v>
      </c>
      <c r="I8" cm="1">
        <f t="array" ref="I8">[1]!TRIS3.NEG</f>
        <v>5255</v>
      </c>
      <c r="J8" cm="1">
        <f t="array" ref="J8">[1]!TRIS3.QTT</f>
        <v>1349200</v>
      </c>
      <c r="K8" cm="1">
        <f t="array" ref="K8">[1]!TRIS3.VOL</f>
        <v>15318392</v>
      </c>
    </row>
    <row r="9" spans="1:11" x14ac:dyDescent="0.25">
      <c r="A9" t="s">
        <v>180</v>
      </c>
      <c r="B9" t="str" cm="1">
        <f t="array" ref="B9">[1]!TOTS3.DAT</f>
        <v>02/02/2021</v>
      </c>
      <c r="C9" cm="1">
        <f t="array" ref="C9">[1]!TOTS3.ULT</f>
        <v>30.28</v>
      </c>
      <c r="D9" cm="1">
        <f t="array" ref="D9">[1]!TOTS3.ABE</f>
        <v>29.7</v>
      </c>
      <c r="E9" cm="1">
        <f t="array" ref="E9">[1]!TOTS3.MAX</f>
        <v>30.66</v>
      </c>
      <c r="F9" cm="1">
        <f t="array" ref="F9">[1]!TOTS3.MIN</f>
        <v>29.53</v>
      </c>
      <c r="G9" cm="1">
        <f t="array" ref="G9">[1]!TOTS3.VAR</f>
        <v>6.7700987306064944</v>
      </c>
      <c r="H9" t="s">
        <v>181</v>
      </c>
      <c r="I9" cm="1">
        <f t="array" ref="I9">[1]!TOTS3.NEG</f>
        <v>43091</v>
      </c>
      <c r="J9" cm="1">
        <f t="array" ref="J9">[1]!TOTS3.QTT</f>
        <v>8987500</v>
      </c>
      <c r="K9" cm="1">
        <f t="array" ref="K9">[1]!TOTS3.VOL</f>
        <v>271989670</v>
      </c>
    </row>
    <row r="10" spans="1:11" x14ac:dyDescent="0.25">
      <c r="A10" t="s">
        <v>178</v>
      </c>
      <c r="B10" t="str" cm="1">
        <f t="array" ref="B10">[1]!TGMA3.DAT</f>
        <v>02/02/2021</v>
      </c>
      <c r="C10" cm="1">
        <f t="array" ref="C10">[1]!TGMA3.ULT</f>
        <v>26.42</v>
      </c>
      <c r="D10" cm="1">
        <f t="array" ref="D10">[1]!TGMA3.ABE</f>
        <v>25.75</v>
      </c>
      <c r="E10" cm="1">
        <f t="array" ref="E10">[1]!TGMA3.MAX</f>
        <v>26.6</v>
      </c>
      <c r="F10" cm="1">
        <f t="array" ref="F10">[1]!TGMA3.MIN</f>
        <v>25.58</v>
      </c>
      <c r="G10" cm="1">
        <f t="array" ref="G10">[1]!TGMA3.VAR</f>
        <v>3.8113948919449996</v>
      </c>
      <c r="H10" t="s">
        <v>179</v>
      </c>
      <c r="I10" cm="1">
        <f t="array" ref="I10">[1]!TGMA3.NEG</f>
        <v>1571</v>
      </c>
      <c r="J10" cm="1">
        <f t="array" ref="J10">[1]!TGMA3.QTT</f>
        <v>205100</v>
      </c>
      <c r="K10" cm="1">
        <f t="array" ref="K10">[1]!TGMA3.VOL</f>
        <v>5391576</v>
      </c>
    </row>
    <row r="11" spans="1:11" x14ac:dyDescent="0.25">
      <c r="A11" t="s">
        <v>176</v>
      </c>
      <c r="B11" t="str" cm="1">
        <f t="array" ref="B11">[1]!TFCO4.DAT</f>
        <v>02/02/2021</v>
      </c>
      <c r="C11" cm="1">
        <f t="array" ref="C11">[1]!TFCO4.ULT</f>
        <v>14.1</v>
      </c>
      <c r="D11" cm="1">
        <f t="array" ref="D11">[1]!TFCO4.ABE</f>
        <v>14</v>
      </c>
      <c r="E11" cm="1">
        <f t="array" ref="E11">[1]!TFCO4.MAX</f>
        <v>14.26</v>
      </c>
      <c r="F11" cm="1">
        <f t="array" ref="F11">[1]!TFCO4.MIN</f>
        <v>13.78</v>
      </c>
      <c r="G11" cm="1">
        <f t="array" ref="G11">[1]!TFCO4.VAR</f>
        <v>0.71428571428571175</v>
      </c>
      <c r="H11" t="s">
        <v>177</v>
      </c>
      <c r="I11" cm="1">
        <f t="array" ref="I11">[1]!TFCO4.NEG</f>
        <v>233</v>
      </c>
      <c r="J11" cm="1">
        <f t="array" ref="J11">[1]!TFCO4.QTT</f>
        <v>60000</v>
      </c>
      <c r="K11" cm="1">
        <f t="array" ref="K11">[1]!TFCO4.VOL</f>
        <v>838999</v>
      </c>
    </row>
    <row r="12" spans="1:11" x14ac:dyDescent="0.25">
      <c r="A12" t="s">
        <v>174</v>
      </c>
      <c r="B12" t="str" cm="1">
        <f t="array" ref="B12">[1]!TASA4.DAT</f>
        <v>02/02/2021</v>
      </c>
      <c r="C12" cm="1">
        <f t="array" ref="C12">[1]!TASA4.ULT</f>
        <v>18.239999999999998</v>
      </c>
      <c r="D12" cm="1">
        <f t="array" ref="D12">[1]!TASA4.ABE</f>
        <v>17.88</v>
      </c>
      <c r="E12" cm="1">
        <f t="array" ref="E12">[1]!TASA4.MAX</f>
        <v>18.53</v>
      </c>
      <c r="F12" cm="1">
        <f t="array" ref="F12">[1]!TASA4.MIN</f>
        <v>17.88</v>
      </c>
      <c r="G12" cm="1">
        <f t="array" ref="G12">[1]!TASA4.VAR</f>
        <v>2.8764805414551495</v>
      </c>
      <c r="H12" t="s">
        <v>175</v>
      </c>
      <c r="I12" cm="1">
        <f t="array" ref="I12">[1]!TASA4.NEG</f>
        <v>6873</v>
      </c>
      <c r="J12" cm="1">
        <f t="array" ref="J12">[1]!TASA4.QTT</f>
        <v>3045100</v>
      </c>
      <c r="K12" cm="1">
        <f t="array" ref="K12">[1]!TASA4.VOL</f>
        <v>55497014</v>
      </c>
    </row>
    <row r="13" spans="1:11" x14ac:dyDescent="0.25">
      <c r="A13" t="s">
        <v>172</v>
      </c>
      <c r="B13" t="str" cm="1">
        <f t="array" ref="B13">[1]!SUZB3.DAT</f>
        <v>02/02/2021</v>
      </c>
      <c r="C13" cm="1">
        <f t="array" ref="C13">[1]!SUZB3.ULT</f>
        <v>63.08</v>
      </c>
      <c r="D13" cm="1">
        <f t="array" ref="D13">[1]!SUZB3.ABE</f>
        <v>65.34</v>
      </c>
      <c r="E13" cm="1">
        <f t="array" ref="E13">[1]!SUZB3.MAX</f>
        <v>65.5</v>
      </c>
      <c r="F13" cm="1">
        <f t="array" ref="F13">[1]!SUZB3.MIN</f>
        <v>61.71</v>
      </c>
      <c r="G13" cm="1">
        <f t="array" ref="G13">[1]!SUZB3.VAR</f>
        <v>-1.7904406040790994</v>
      </c>
      <c r="H13" t="s">
        <v>173</v>
      </c>
      <c r="I13" cm="1">
        <f t="array" ref="I13">[1]!SUZB3.NEG</f>
        <v>36922</v>
      </c>
      <c r="J13" cm="1">
        <f t="array" ref="J13">[1]!SUZB3.QTT</f>
        <v>8207300</v>
      </c>
      <c r="K13" cm="1">
        <f t="array" ref="K13">[1]!SUZB3.VOL</f>
        <v>515159737</v>
      </c>
    </row>
    <row r="14" spans="1:11" x14ac:dyDescent="0.25">
      <c r="A14" t="s">
        <v>170</v>
      </c>
      <c r="B14" t="str" cm="1">
        <f t="array" ref="B14">[1]!SQIA3.DAT</f>
        <v>02/02/2021</v>
      </c>
      <c r="C14" cm="1">
        <f t="array" ref="C14">[1]!SQIA3.ULT</f>
        <v>23.84</v>
      </c>
      <c r="D14" cm="1">
        <f t="array" ref="D14">[1]!SQIA3.ABE</f>
        <v>22.17</v>
      </c>
      <c r="E14" cm="1">
        <f t="array" ref="E14">[1]!SQIA3.MAX</f>
        <v>23.92</v>
      </c>
      <c r="F14" cm="1">
        <f t="array" ref="F14">[1]!SQIA3.MIN</f>
        <v>22.15</v>
      </c>
      <c r="G14" cm="1">
        <f t="array" ref="G14">[1]!SQIA3.VAR</f>
        <v>8.4622383985441285</v>
      </c>
      <c r="H14" t="s">
        <v>171</v>
      </c>
      <c r="I14" cm="1">
        <f t="array" ref="I14">[1]!SQIA3.NEG</f>
        <v>6356</v>
      </c>
      <c r="J14" cm="1">
        <f t="array" ref="J14">[1]!SQIA3.QTT</f>
        <v>1527700</v>
      </c>
      <c r="K14" cm="1">
        <f t="array" ref="K14">[1]!SQIA3.VOL</f>
        <v>35394801</v>
      </c>
    </row>
    <row r="15" spans="1:11" x14ac:dyDescent="0.25">
      <c r="A15" t="s">
        <v>168</v>
      </c>
      <c r="B15" t="str" cm="1">
        <f t="array" ref="B15">[1]!SLCE3.DAT</f>
        <v>02/02/2021</v>
      </c>
      <c r="C15" cm="1">
        <f t="array" ref="C15">[1]!SLCE3.ULT</f>
        <v>36.6</v>
      </c>
      <c r="D15" cm="1">
        <f t="array" ref="D15">[1]!SLCE3.ABE</f>
        <v>35.5</v>
      </c>
      <c r="E15" cm="1">
        <f t="array" ref="E15">[1]!SLCE3.MAX</f>
        <v>36.97</v>
      </c>
      <c r="F15" cm="1">
        <f t="array" ref="F15">[1]!SLCE3.MIN</f>
        <v>35.299999999999997</v>
      </c>
      <c r="G15" cm="1">
        <f t="array" ref="G15">[1]!SLCE3.VAR</f>
        <v>4.5714285714285756</v>
      </c>
      <c r="H15" t="s">
        <v>169</v>
      </c>
      <c r="I15" cm="1">
        <f t="array" ref="I15">[1]!SLCE3.NEG</f>
        <v>6080</v>
      </c>
      <c r="J15" cm="1">
        <f t="array" ref="J15">[1]!SLCE3.QTT</f>
        <v>1125800</v>
      </c>
      <c r="K15" cm="1">
        <f t="array" ref="K15">[1]!SLCE3.VOL</f>
        <v>41048427</v>
      </c>
    </row>
    <row r="16" spans="1:11" x14ac:dyDescent="0.25">
      <c r="A16" t="s">
        <v>167</v>
      </c>
      <c r="B16" t="str" cm="1">
        <f t="array" ref="B16">[1]!SIMH3.DAT</f>
        <v>02/02/2021</v>
      </c>
      <c r="C16" cm="1">
        <f t="array" ref="C16">[1]!SIMH3.ULT</f>
        <v>38.409999999999997</v>
      </c>
      <c r="D16" cm="1">
        <f t="array" ref="D16">[1]!SIMH3.ABE</f>
        <v>37.700000000000003</v>
      </c>
      <c r="E16" cm="1">
        <f t="array" ref="E16">[1]!SIMH3.MAX</f>
        <v>38.950000000000003</v>
      </c>
      <c r="F16" cm="1">
        <f t="array" ref="F16">[1]!SIMH3.MIN</f>
        <v>37.700000000000003</v>
      </c>
      <c r="G16" cm="1">
        <f t="array" ref="G16">[1]!SIMH3.VAR</f>
        <v>1.8832891246684182</v>
      </c>
      <c r="H16" t="s">
        <v>204</v>
      </c>
      <c r="I16" cm="1">
        <f t="array" ref="I16">[1]!SIMH3.NEG</f>
        <v>6066</v>
      </c>
      <c r="J16" cm="1">
        <f t="array" ref="J16">[1]!SIMH3.QTT</f>
        <v>1310400</v>
      </c>
      <c r="K16" cm="1">
        <f t="array" ref="K16">[1]!SIMH3.VOL</f>
        <v>50548132</v>
      </c>
    </row>
    <row r="17" spans="1:11" x14ac:dyDescent="0.25">
      <c r="A17" t="s">
        <v>165</v>
      </c>
      <c r="B17" t="str" cm="1">
        <f t="array" ref="B17">[1]!SEQL3.DAT</f>
        <v>02/02/2021</v>
      </c>
      <c r="C17" cm="1">
        <f t="array" ref="C17">[1]!SEQL3.ULT</f>
        <v>28.97</v>
      </c>
      <c r="D17" cm="1">
        <f t="array" ref="D17">[1]!SEQL3.ABE</f>
        <v>29.15</v>
      </c>
      <c r="E17" cm="1">
        <f t="array" ref="E17">[1]!SEQL3.MAX</f>
        <v>31.29</v>
      </c>
      <c r="F17" cm="1">
        <f t="array" ref="F17">[1]!SEQL3.MIN</f>
        <v>28.3</v>
      </c>
      <c r="G17" cm="1">
        <f t="array" ref="G17">[1]!SEQL3.VAR</f>
        <v>-0.17229496898690805</v>
      </c>
      <c r="H17" t="s">
        <v>166</v>
      </c>
      <c r="I17" cm="1">
        <f t="array" ref="I17">[1]!SEQL3.NEG</f>
        <v>6868</v>
      </c>
      <c r="J17" cm="1">
        <f t="array" ref="J17">[1]!SEQL3.QTT</f>
        <v>1372300</v>
      </c>
      <c r="K17" cm="1">
        <f t="array" ref="K17">[1]!SEQL3.VOL</f>
        <v>40424040</v>
      </c>
    </row>
    <row r="18" spans="1:11" x14ac:dyDescent="0.25">
      <c r="A18" t="s">
        <v>163</v>
      </c>
      <c r="B18" t="str" cm="1">
        <f t="array" ref="B18">[1]!SEER3.DAT</f>
        <v>02/02/2021</v>
      </c>
      <c r="C18" cm="1">
        <f t="array" ref="C18">[1]!SEER3.ULT</f>
        <v>15.49</v>
      </c>
      <c r="D18" cm="1">
        <f t="array" ref="D18">[1]!SEER3.ABE</f>
        <v>14.99</v>
      </c>
      <c r="E18" cm="1">
        <f t="array" ref="E18">[1]!SEER3.MAX</f>
        <v>15.49</v>
      </c>
      <c r="F18" cm="1">
        <f t="array" ref="F18">[1]!SEER3.MIN</f>
        <v>14.98</v>
      </c>
      <c r="G18" cm="1">
        <f t="array" ref="G18">[1]!SEER3.VAR</f>
        <v>4.0295500335795813</v>
      </c>
      <c r="H18" t="s">
        <v>164</v>
      </c>
      <c r="I18" cm="1">
        <f t="array" ref="I18">[1]!SEER3.NEG</f>
        <v>3729</v>
      </c>
      <c r="J18" cm="1">
        <f t="array" ref="J18">[1]!SEER3.QTT</f>
        <v>656600</v>
      </c>
      <c r="K18" cm="1">
        <f t="array" ref="K18">[1]!SEER3.VOL</f>
        <v>10063030</v>
      </c>
    </row>
    <row r="19" spans="1:11" x14ac:dyDescent="0.25">
      <c r="A19" t="s">
        <v>161</v>
      </c>
      <c r="B19" t="str" cm="1">
        <f t="array" ref="B19">[1]!SAPR11.DAT</f>
        <v>02/02/2021</v>
      </c>
      <c r="C19" cm="1">
        <f t="array" ref="C19">[1]!SAPR11.ULT</f>
        <v>22.28</v>
      </c>
      <c r="D19" cm="1">
        <f t="array" ref="D19">[1]!SAPR11.ABE</f>
        <v>21.97</v>
      </c>
      <c r="E19" cm="1">
        <f t="array" ref="E19">[1]!SAPR11.MAX</f>
        <v>22.6</v>
      </c>
      <c r="F19" cm="1">
        <f t="array" ref="F19">[1]!SAPR11.MIN</f>
        <v>21.97</v>
      </c>
      <c r="G19" cm="1">
        <f t="array" ref="G19">[1]!SAPR11.VAR</f>
        <v>1.921317474839898</v>
      </c>
      <c r="H19" t="s">
        <v>162</v>
      </c>
      <c r="I19" cm="1">
        <f t="array" ref="I19">[1]!SAPR11.NEG</f>
        <v>9071</v>
      </c>
      <c r="J19" cm="1">
        <f t="array" ref="J19">[1]!SAPR11.QTT</f>
        <v>2262500</v>
      </c>
      <c r="K19" cm="1">
        <f t="array" ref="K19">[1]!SAPR11.VOL</f>
        <v>50387311</v>
      </c>
    </row>
    <row r="20" spans="1:11" x14ac:dyDescent="0.25">
      <c r="A20" t="s">
        <v>160</v>
      </c>
      <c r="B20" t="str" cm="1">
        <f t="array" ref="B20">[1]!SANB11.DAT</f>
        <v>02/02/2021</v>
      </c>
      <c r="C20" cm="1">
        <f t="array" ref="C20">[1]!SANB11.ULT</f>
        <v>41</v>
      </c>
      <c r="D20" cm="1">
        <f t="array" ref="D20">[1]!SANB11.ABE</f>
        <v>41.53</v>
      </c>
      <c r="E20" cm="1">
        <f t="array" ref="E20">[1]!SANB11.MAX</f>
        <v>41.82</v>
      </c>
      <c r="F20" cm="1">
        <f t="array" ref="F20">[1]!SANB11.MIN</f>
        <v>39.840000000000003</v>
      </c>
      <c r="G20" cm="1">
        <f t="array" ref="G20">[1]!SANB11.VAR</f>
        <v>0.49019607843137952</v>
      </c>
      <c r="H20" t="s">
        <v>203</v>
      </c>
      <c r="I20" cm="1">
        <f t="array" ref="I20">[1]!SANB11.NEG</f>
        <v>23812</v>
      </c>
      <c r="J20" cm="1">
        <f t="array" ref="J20">[1]!SANB11.QTT</f>
        <v>6342800</v>
      </c>
      <c r="K20" cm="1">
        <f t="array" ref="K20">[1]!SANB11.VOL</f>
        <v>258993955</v>
      </c>
    </row>
    <row r="21" spans="1:11" x14ac:dyDescent="0.25">
      <c r="A21" t="s">
        <v>158</v>
      </c>
      <c r="B21" t="str" cm="1">
        <f t="array" ref="B21">[1]!ROMI3.DAT</f>
        <v>02/02/2021</v>
      </c>
      <c r="C21" cm="1">
        <f t="array" ref="C21">[1]!ROMI3.ULT</f>
        <v>17.59</v>
      </c>
      <c r="D21" cm="1">
        <f t="array" ref="D21">[1]!ROMI3.ABE</f>
        <v>17.7</v>
      </c>
      <c r="E21" cm="1">
        <f t="array" ref="E21">[1]!ROMI3.MAX</f>
        <v>17.95</v>
      </c>
      <c r="F21" cm="1">
        <f t="array" ref="F21">[1]!ROMI3.MIN</f>
        <v>17.2</v>
      </c>
      <c r="G21" cm="1">
        <f t="array" ref="G21">[1]!ROMI3.VAR</f>
        <v>-0.22688598979012564</v>
      </c>
      <c r="H21" t="s">
        <v>159</v>
      </c>
      <c r="I21" cm="1">
        <f t="array" ref="I21">[1]!ROMI3.NEG</f>
        <v>6532</v>
      </c>
      <c r="J21" cm="1">
        <f t="array" ref="J21">[1]!ROMI3.QTT</f>
        <v>1199500</v>
      </c>
      <c r="K21" cm="1">
        <f t="array" ref="K21">[1]!ROMI3.VOL</f>
        <v>21043124</v>
      </c>
    </row>
    <row r="22" spans="1:11" x14ac:dyDescent="0.25">
      <c r="A22" t="s">
        <v>156</v>
      </c>
      <c r="B22" t="str" cm="1">
        <f t="array" ref="B22">[1]!RLOG3.DAT</f>
        <v>02/02/2021</v>
      </c>
      <c r="C22" cm="1">
        <f t="array" ref="C22">[1]!RLOG3.ULT</f>
        <v>19.670000000000002</v>
      </c>
      <c r="D22" cm="1">
        <f t="array" ref="D22">[1]!RLOG3.ABE</f>
        <v>19.260000000000002</v>
      </c>
      <c r="E22" cm="1">
        <f t="array" ref="E22">[1]!RLOG3.MAX</f>
        <v>19.91</v>
      </c>
      <c r="F22" cm="1">
        <f t="array" ref="F22">[1]!RLOG3.MIN</f>
        <v>19.18</v>
      </c>
      <c r="G22" cm="1">
        <f t="array" ref="G22">[1]!RLOG3.VAR</f>
        <v>2.8227914270779024</v>
      </c>
      <c r="H22" t="s">
        <v>157</v>
      </c>
      <c r="I22" cm="1">
        <f t="array" ref="I22">[1]!RLOG3.NEG</f>
        <v>3287</v>
      </c>
      <c r="J22" cm="1">
        <f t="array" ref="J22">[1]!RLOG3.QTT</f>
        <v>738600</v>
      </c>
      <c r="K22" cm="1">
        <f t="array" ref="K22">[1]!RLOG3.VOL</f>
        <v>14546287</v>
      </c>
    </row>
    <row r="23" spans="1:11" x14ac:dyDescent="0.25">
      <c r="A23" t="s">
        <v>154</v>
      </c>
      <c r="B23" t="str" cm="1">
        <f t="array" ref="B23">[1]!RENT3.DAT</f>
        <v>02/02/2021</v>
      </c>
      <c r="C23" cm="1">
        <f t="array" ref="C23">[1]!RENT3.ULT</f>
        <v>67.510000000000005</v>
      </c>
      <c r="D23" cm="1">
        <f t="array" ref="D23">[1]!RENT3.ABE</f>
        <v>65.23</v>
      </c>
      <c r="E23" cm="1">
        <f t="array" ref="E23">[1]!RENT3.MAX</f>
        <v>67.680000000000007</v>
      </c>
      <c r="F23" cm="1">
        <f t="array" ref="F23">[1]!RENT3.MIN</f>
        <v>65.02</v>
      </c>
      <c r="G23" cm="1">
        <f t="array" ref="G23">[1]!RENT3.VAR</f>
        <v>5.5668491008600505</v>
      </c>
      <c r="H23" t="s">
        <v>155</v>
      </c>
      <c r="I23" cm="1">
        <f t="array" ref="I23">[1]!RENT3.NEG</f>
        <v>32137</v>
      </c>
      <c r="J23" cm="1">
        <f t="array" ref="J23">[1]!RENT3.QTT</f>
        <v>7270200</v>
      </c>
      <c r="K23" cm="1">
        <f t="array" ref="K23">[1]!RENT3.VOL</f>
        <v>484749231</v>
      </c>
    </row>
    <row r="24" spans="1:11" x14ac:dyDescent="0.25">
      <c r="A24" t="s">
        <v>150</v>
      </c>
      <c r="B24" t="str" cm="1">
        <f t="array" ref="B24">[1]!RAPT4.DAT</f>
        <v>02/02/2021</v>
      </c>
      <c r="C24" cm="1">
        <f t="array" ref="C24">[1]!RAPT4.ULT</f>
        <v>14.35</v>
      </c>
      <c r="D24" cm="1">
        <f t="array" ref="D24">[1]!RAPT4.ABE</f>
        <v>14.55</v>
      </c>
      <c r="E24" cm="1">
        <f t="array" ref="E24">[1]!RAPT4.MAX</f>
        <v>14.86</v>
      </c>
      <c r="F24" cm="1">
        <f t="array" ref="F24">[1]!RAPT4.MIN</f>
        <v>14.3</v>
      </c>
      <c r="G24" cm="1">
        <f t="array" ref="G24">[1]!RAPT4.VAR</f>
        <v>-0.4854368932038855</v>
      </c>
      <c r="H24" t="s">
        <v>151</v>
      </c>
      <c r="I24" cm="1">
        <f t="array" ref="I24">[1]!RAPT4.NEG</f>
        <v>11044</v>
      </c>
      <c r="J24" cm="1">
        <f t="array" ref="J24">[1]!RAPT4.QTT</f>
        <v>3314700</v>
      </c>
      <c r="K24" cm="1">
        <f t="array" ref="K24">[1]!RAPT4.VOL</f>
        <v>48120884</v>
      </c>
    </row>
    <row r="25" spans="1:11" x14ac:dyDescent="0.25">
      <c r="A25" t="s">
        <v>148</v>
      </c>
      <c r="B25" t="str" cm="1">
        <f t="array" ref="B25">[1]!RAIL3.DAT</f>
        <v>02/02/2021</v>
      </c>
      <c r="C25" cm="1">
        <f t="array" ref="C25">[1]!RAIL3.ULT</f>
        <v>20.77</v>
      </c>
      <c r="D25" cm="1">
        <f t="array" ref="D25">[1]!RAIL3.ABE</f>
        <v>21.6</v>
      </c>
      <c r="E25" cm="1">
        <f t="array" ref="E25">[1]!RAIL3.MAX</f>
        <v>21.85</v>
      </c>
      <c r="F25" cm="1">
        <f t="array" ref="F25">[1]!RAIL3.MIN</f>
        <v>20.77</v>
      </c>
      <c r="G25" cm="1">
        <f t="array" ref="G25">[1]!RAIL3.VAR</f>
        <v>-1.563981042654037</v>
      </c>
      <c r="H25" t="s">
        <v>149</v>
      </c>
      <c r="I25" cm="1">
        <f t="array" ref="I25">[1]!RAIL3.NEG</f>
        <v>41154</v>
      </c>
      <c r="J25" cm="1">
        <f t="array" ref="J25">[1]!RAIL3.QTT</f>
        <v>10692200</v>
      </c>
      <c r="K25" cm="1">
        <f t="array" ref="K25">[1]!RAIL3.VOL</f>
        <v>226375650</v>
      </c>
    </row>
    <row r="26" spans="1:11" x14ac:dyDescent="0.25">
      <c r="A26" t="s">
        <v>146</v>
      </c>
      <c r="B26" t="str" cm="1">
        <f t="array" ref="B26">[1]!RADL3.DAT</f>
        <v>02/02/2021</v>
      </c>
      <c r="C26" cm="1">
        <f t="array" ref="C26">[1]!RADL3.ULT</f>
        <v>25.27</v>
      </c>
      <c r="D26" cm="1">
        <f t="array" ref="D26">[1]!RADL3.ABE</f>
        <v>25.4</v>
      </c>
      <c r="E26" cm="1">
        <f t="array" ref="E26">[1]!RADL3.MAX</f>
        <v>25.77</v>
      </c>
      <c r="F26" cm="1">
        <f t="array" ref="F26">[1]!RADL3.MIN</f>
        <v>25.06</v>
      </c>
      <c r="G26" cm="1">
        <f t="array" ref="G26">[1]!RADL3.VAR</f>
        <v>0.958849380743102</v>
      </c>
      <c r="H26" t="s">
        <v>147</v>
      </c>
      <c r="I26" cm="1">
        <f t="array" ref="I26">[1]!RADL3.NEG</f>
        <v>24112</v>
      </c>
      <c r="J26" cm="1">
        <f t="array" ref="J26">[1]!RADL3.QTT</f>
        <v>5735300</v>
      </c>
      <c r="K26" cm="1">
        <f t="array" ref="K26">[1]!RADL3.VOL</f>
        <v>145261031</v>
      </c>
    </row>
    <row r="27" spans="1:11" x14ac:dyDescent="0.25">
      <c r="A27" t="s">
        <v>144</v>
      </c>
      <c r="B27" t="str" cm="1">
        <f t="array" ref="B27">[1]!QUAL3.DAT</f>
        <v>02/02/2021</v>
      </c>
      <c r="C27" cm="1">
        <f t="array" ref="C27">[1]!QUAL3.ULT</f>
        <v>31.75</v>
      </c>
      <c r="D27" cm="1">
        <f t="array" ref="D27">[1]!QUAL3.ABE</f>
        <v>31.5</v>
      </c>
      <c r="E27" cm="1">
        <f t="array" ref="E27">[1]!QUAL3.MAX</f>
        <v>32.200000000000003</v>
      </c>
      <c r="F27" cm="1">
        <f t="array" ref="F27">[1]!QUAL3.MIN</f>
        <v>31.3</v>
      </c>
      <c r="G27" cm="1">
        <f t="array" ref="G27">[1]!QUAL3.VAR</f>
        <v>2.8173575129533712</v>
      </c>
      <c r="H27" t="s">
        <v>145</v>
      </c>
      <c r="I27" cm="1">
        <f t="array" ref="I27">[1]!QUAL3.NEG</f>
        <v>24889</v>
      </c>
      <c r="J27" cm="1">
        <f t="array" ref="J27">[1]!QUAL3.QTT</f>
        <v>5208800</v>
      </c>
      <c r="K27" cm="1">
        <f t="array" ref="K27">[1]!QUAL3.VOL</f>
        <v>165508539</v>
      </c>
    </row>
    <row r="28" spans="1:11" x14ac:dyDescent="0.25">
      <c r="A28" t="s">
        <v>143</v>
      </c>
      <c r="B28" t="str" cm="1">
        <f t="array" ref="B28">[1]!PTBL3.DAT</f>
        <v>02/02/2021</v>
      </c>
      <c r="C28" cm="1">
        <f t="array" ref="C28">[1]!PTBL3.ULT</f>
        <v>9.3800000000000008</v>
      </c>
      <c r="D28" cm="1">
        <f t="array" ref="D28">[1]!PTBL3.ABE</f>
        <v>9.02</v>
      </c>
      <c r="E28" cm="1">
        <f t="array" ref="E28">[1]!PTBL3.MAX</f>
        <v>9.6</v>
      </c>
      <c r="F28" cm="1">
        <f t="array" ref="F28">[1]!PTBL3.MIN</f>
        <v>9.02</v>
      </c>
      <c r="G28" cm="1">
        <f t="array" ref="G28">[1]!PTBL3.VAR</f>
        <v>4.6874999999999991</v>
      </c>
      <c r="H28" t="s">
        <v>202</v>
      </c>
      <c r="I28" cm="1">
        <f t="array" ref="I28">[1]!PTBL3.NEG</f>
        <v>8541</v>
      </c>
      <c r="J28" cm="1">
        <f t="array" ref="J28">[1]!PTBL3.QTT</f>
        <v>4509900</v>
      </c>
      <c r="K28" cm="1">
        <f t="array" ref="K28">[1]!PTBL3.VOL</f>
        <v>42132862</v>
      </c>
    </row>
    <row r="29" spans="1:11" x14ac:dyDescent="0.25">
      <c r="A29" t="s">
        <v>141</v>
      </c>
      <c r="B29" t="str" cm="1">
        <f t="array" ref="B29">[1]!PRIO3.DAT</f>
        <v>02/02/2021</v>
      </c>
      <c r="C29" cm="1">
        <f t="array" ref="C29">[1]!PRIO3.ULT</f>
        <v>77.83</v>
      </c>
      <c r="D29" cm="1">
        <f t="array" ref="D29">[1]!PRIO3.ABE</f>
        <v>74.81</v>
      </c>
      <c r="E29" cm="1">
        <f t="array" ref="E29">[1]!PRIO3.MAX</f>
        <v>79.38</v>
      </c>
      <c r="F29" cm="1">
        <f t="array" ref="F29">[1]!PRIO3.MIN</f>
        <v>74.81</v>
      </c>
      <c r="G29" cm="1">
        <f t="array" ref="G29">[1]!PRIO3.VAR</f>
        <v>5.9343949911528506</v>
      </c>
      <c r="H29" t="s">
        <v>142</v>
      </c>
      <c r="I29" cm="1">
        <f t="array" ref="I29">[1]!PRIO3.NEG</f>
        <v>38284</v>
      </c>
      <c r="J29" cm="1">
        <f t="array" ref="J29">[1]!PRIO3.QTT</f>
        <v>8536400</v>
      </c>
      <c r="K29" cm="1">
        <f t="array" ref="K29">[1]!PRIO3.VOL</f>
        <v>663043630</v>
      </c>
    </row>
    <row r="30" spans="1:11" x14ac:dyDescent="0.25">
      <c r="A30" t="s">
        <v>139</v>
      </c>
      <c r="B30" t="str" cm="1">
        <f t="array" ref="B30">[1]!POSI3.DAT</f>
        <v>02/02/2021</v>
      </c>
      <c r="C30" cm="1">
        <f t="array" ref="C30">[1]!POSI3.ULT</f>
        <v>4.59</v>
      </c>
      <c r="D30" cm="1">
        <f t="array" ref="D30">[1]!POSI3.ABE</f>
        <v>4.53</v>
      </c>
      <c r="E30" cm="1">
        <f t="array" ref="E30">[1]!POSI3.MAX</f>
        <v>4.6399999999999997</v>
      </c>
      <c r="F30" cm="1">
        <f t="array" ref="F30">[1]!POSI3.MIN</f>
        <v>4.49</v>
      </c>
      <c r="G30" cm="1">
        <f t="array" ref="G30">[1]!POSI3.VAR</f>
        <v>1.5486725663716878</v>
      </c>
      <c r="H30" t="s">
        <v>140</v>
      </c>
      <c r="I30" cm="1">
        <f t="array" ref="I30">[1]!POSI3.NEG</f>
        <v>2103</v>
      </c>
      <c r="J30" cm="1">
        <f t="array" ref="J30">[1]!POSI3.QTT</f>
        <v>1075100</v>
      </c>
      <c r="K30" cm="1">
        <f t="array" ref="K30">[1]!POSI3.VOL</f>
        <v>4914536</v>
      </c>
    </row>
    <row r="31" spans="1:11" x14ac:dyDescent="0.25">
      <c r="A31" t="s">
        <v>135</v>
      </c>
      <c r="B31" t="str" cm="1">
        <f t="array" ref="B31">[1]!PETZ3.DAT</f>
        <v>02/02/2021</v>
      </c>
      <c r="C31" cm="1">
        <f t="array" ref="C31">[1]!PETZ3.ULT</f>
        <v>21.8</v>
      </c>
      <c r="D31" cm="1">
        <f t="array" ref="D31">[1]!PETZ3.ABE</f>
        <v>21.81</v>
      </c>
      <c r="E31" cm="1">
        <f t="array" ref="E31">[1]!PETZ3.MAX</f>
        <v>22.13</v>
      </c>
      <c r="F31" cm="1">
        <f t="array" ref="F31">[1]!PETZ3.MIN</f>
        <v>21.62</v>
      </c>
      <c r="G31" cm="1">
        <f t="array" ref="G31">[1]!PETZ3.VAR</f>
        <v>0.9259259259259226</v>
      </c>
      <c r="H31" t="s">
        <v>136</v>
      </c>
      <c r="I31" cm="1">
        <f t="array" ref="I31">[1]!PETZ3.NEG</f>
        <v>11699</v>
      </c>
      <c r="J31" cm="1">
        <f t="array" ref="J31">[1]!PETZ3.QTT</f>
        <v>2509800</v>
      </c>
      <c r="K31" cm="1">
        <f t="array" ref="K31">[1]!PETZ3.VOL</f>
        <v>54733073</v>
      </c>
    </row>
    <row r="32" spans="1:11" x14ac:dyDescent="0.25">
      <c r="A32" t="s">
        <v>133</v>
      </c>
      <c r="B32" t="str" cm="1">
        <f t="array" ref="B32">[1]!PETR4.DAT</f>
        <v>02/02/2021</v>
      </c>
      <c r="C32" cm="1">
        <f t="array" ref="C32">[1]!PETR4.ULT</f>
        <v>28.66</v>
      </c>
      <c r="D32" cm="1">
        <f t="array" ref="D32">[1]!PETR4.ABE</f>
        <v>28.4</v>
      </c>
      <c r="E32" cm="1">
        <f t="array" ref="E32">[1]!PETR4.MAX</f>
        <v>29.14</v>
      </c>
      <c r="F32" cm="1">
        <f t="array" ref="F32">[1]!PETR4.MIN</f>
        <v>28.2</v>
      </c>
      <c r="G32" cm="1">
        <f t="array" ref="G32">[1]!PETR4.VAR</f>
        <v>4.1046131492916782</v>
      </c>
      <c r="H32" t="s">
        <v>134</v>
      </c>
      <c r="I32" cm="1">
        <f t="array" ref="I32">[1]!PETR4.NEG</f>
        <v>106427</v>
      </c>
      <c r="J32" cm="1">
        <f t="array" ref="J32">[1]!PETR4.QTT</f>
        <v>91663000</v>
      </c>
      <c r="K32" cm="1">
        <f t="array" ref="K32">[1]!PETR4.VOL</f>
        <v>2629121265</v>
      </c>
    </row>
    <row r="33" spans="1:11" x14ac:dyDescent="0.25">
      <c r="A33" t="s">
        <v>131</v>
      </c>
      <c r="B33" t="str" cm="1">
        <f t="array" ref="B33">[1]!OIBR3.DAT</f>
        <v>02/02/2021</v>
      </c>
      <c r="C33" cm="1">
        <f t="array" ref="C33">[1]!OIBR3.ULT</f>
        <v>2.23</v>
      </c>
      <c r="D33" cm="1">
        <f t="array" ref="D33">[1]!OIBR3.ABE</f>
        <v>2.2799999999999998</v>
      </c>
      <c r="E33" cm="1">
        <f t="array" ref="E33">[1]!OIBR3.MAX</f>
        <v>2.31</v>
      </c>
      <c r="F33" cm="1">
        <f t="array" ref="F33">[1]!OIBR3.MIN</f>
        <v>2.2000000000000002</v>
      </c>
      <c r="G33" cm="1">
        <f t="array" ref="G33">[1]!OIBR3.VAR</f>
        <v>-1.3274336283185755</v>
      </c>
      <c r="H33" t="s">
        <v>132</v>
      </c>
      <c r="I33" cm="1">
        <f t="array" ref="I33">[1]!OIBR3.NEG</f>
        <v>26100</v>
      </c>
      <c r="J33" cm="1">
        <f t="array" ref="J33">[1]!OIBR3.QTT</f>
        <v>132634900</v>
      </c>
      <c r="K33" cm="1">
        <f t="array" ref="K33">[1]!OIBR3.VOL</f>
        <v>297355451</v>
      </c>
    </row>
    <row r="34" spans="1:11" x14ac:dyDescent="0.25">
      <c r="A34" t="s">
        <v>129</v>
      </c>
      <c r="B34" t="str" cm="1">
        <f t="array" ref="B34">[1]!NTCO3.DAT</f>
        <v>02/02/2021</v>
      </c>
      <c r="C34" cm="1">
        <f t="array" ref="C34">[1]!NTCO3.ULT</f>
        <v>49.26</v>
      </c>
      <c r="D34" cm="1">
        <f t="array" ref="D34">[1]!NTCO3.ABE</f>
        <v>49.4</v>
      </c>
      <c r="E34" cm="1">
        <f t="array" ref="E34">[1]!NTCO3.MAX</f>
        <v>50</v>
      </c>
      <c r="F34" cm="1">
        <f t="array" ref="F34">[1]!NTCO3.MIN</f>
        <v>48.48</v>
      </c>
      <c r="G34" cm="1">
        <f t="array" ref="G34">[1]!NTCO3.VAR</f>
        <v>1.6508460586050291</v>
      </c>
      <c r="H34" t="s">
        <v>130</v>
      </c>
      <c r="I34" cm="1">
        <f t="array" ref="I34">[1]!NTCO3.NEG</f>
        <v>33727</v>
      </c>
      <c r="J34" cm="1">
        <f t="array" ref="J34">[1]!NTCO3.QTT</f>
        <v>6991600</v>
      </c>
      <c r="K34" cm="1">
        <f t="array" ref="K34">[1]!NTCO3.VOL</f>
        <v>343234759</v>
      </c>
    </row>
    <row r="35" spans="1:11" x14ac:dyDescent="0.25">
      <c r="A35" t="s">
        <v>127</v>
      </c>
      <c r="B35" t="str" cm="1">
        <f t="array" ref="B35">[1]!NGRD3.DAT</f>
        <v>02/02/2021</v>
      </c>
      <c r="C35" cm="1">
        <f t="array" ref="C35">[1]!NGRD3.ULT</f>
        <v>9.3000000000000007</v>
      </c>
      <c r="D35" cm="1">
        <f t="array" ref="D35">[1]!NGRD3.ABE</f>
        <v>9.41</v>
      </c>
      <c r="E35" cm="1">
        <f t="array" ref="E35">[1]!NGRD3.MAX</f>
        <v>9.6</v>
      </c>
      <c r="F35" cm="1">
        <f t="array" ref="F35">[1]!NGRD3.MIN</f>
        <v>9.2799999999999994</v>
      </c>
      <c r="G35" cm="1">
        <f t="array" ref="G35">[1]!NGRD3.VAR</f>
        <v>-0.64102564102562742</v>
      </c>
      <c r="H35" t="s">
        <v>128</v>
      </c>
      <c r="I35" cm="1">
        <f t="array" ref="I35">[1]!NGRD3.NEG</f>
        <v>10770</v>
      </c>
      <c r="J35" cm="1">
        <f t="array" ref="J35">[1]!NGRD3.QTT</f>
        <v>7265300</v>
      </c>
      <c r="K35" cm="1">
        <f t="array" ref="K35">[1]!NGRD3.VOL</f>
        <v>68369612</v>
      </c>
    </row>
    <row r="36" spans="1:11" x14ac:dyDescent="0.25">
      <c r="A36" t="s">
        <v>124</v>
      </c>
      <c r="B36" t="str" cm="1">
        <f t="array" ref="B36">[1]!MULT3.DAT</f>
        <v>02/02/2021</v>
      </c>
      <c r="C36" cm="1">
        <f t="array" ref="C36">[1]!MULT3.ULT</f>
        <v>21.3</v>
      </c>
      <c r="D36" cm="1">
        <f t="array" ref="D36">[1]!MULT3.ABE</f>
        <v>21.71</v>
      </c>
      <c r="E36" cm="1">
        <f t="array" ref="E36">[1]!MULT3.MAX</f>
        <v>21.91</v>
      </c>
      <c r="F36" cm="1">
        <f t="array" ref="F36">[1]!MULT3.MIN</f>
        <v>21.06</v>
      </c>
      <c r="G36" cm="1">
        <f t="array" ref="G36">[1]!MULT3.VAR</f>
        <v>-4.6926325668690809E-2</v>
      </c>
      <c r="H36" t="s">
        <v>125</v>
      </c>
      <c r="I36" cm="1">
        <f t="array" ref="I36">[1]!MULT3.NEG</f>
        <v>29553</v>
      </c>
      <c r="J36" cm="1">
        <f t="array" ref="J36">[1]!MULT3.QTT</f>
        <v>7101200</v>
      </c>
      <c r="K36" cm="1">
        <f t="array" ref="K36">[1]!MULT3.VOL</f>
        <v>152067091</v>
      </c>
    </row>
    <row r="37" spans="1:11" x14ac:dyDescent="0.25">
      <c r="A37" t="s">
        <v>123</v>
      </c>
      <c r="B37" t="str" cm="1">
        <f t="array" ref="B37">[1]!MRVE3.DAT</f>
        <v>02/02/2021</v>
      </c>
      <c r="C37" cm="1">
        <f t="array" ref="C37">[1]!MRVE3.ULT</f>
        <v>19.399999999999999</v>
      </c>
      <c r="D37" cm="1">
        <f t="array" ref="D37">[1]!MRVE3.ABE</f>
        <v>19.600000000000001</v>
      </c>
      <c r="E37" cm="1">
        <f t="array" ref="E37">[1]!MRVE3.MAX</f>
        <v>19.98</v>
      </c>
      <c r="F37" cm="1">
        <f t="array" ref="F37">[1]!MRVE3.MIN</f>
        <v>19.309999999999999</v>
      </c>
      <c r="G37" cm="1">
        <f t="array" ref="G37">[1]!MRVE3.VAR</f>
        <v>0.41407867494823136</v>
      </c>
      <c r="H37" t="s">
        <v>209</v>
      </c>
      <c r="I37" cm="1">
        <f t="array" ref="I37">[1]!MRVE3.NEG</f>
        <v>13423</v>
      </c>
      <c r="J37" cm="1">
        <f t="array" ref="J37">[1]!MRVE3.QTT</f>
        <v>2802100</v>
      </c>
      <c r="K37" cm="1">
        <f t="array" ref="K37">[1]!MRVE3.VOL</f>
        <v>54941057</v>
      </c>
    </row>
    <row r="38" spans="1:11" x14ac:dyDescent="0.25">
      <c r="A38" t="s">
        <v>121</v>
      </c>
      <c r="B38" t="str" cm="1">
        <f t="array" ref="B38">[1]!MRFG3.DAT</f>
        <v>02/02/2021</v>
      </c>
      <c r="C38" cm="1">
        <f t="array" ref="C38">[1]!MRFG3.ULT</f>
        <v>13.55</v>
      </c>
      <c r="D38" cm="1">
        <f t="array" ref="D38">[1]!MRFG3.ABE</f>
        <v>13.5</v>
      </c>
      <c r="E38" cm="1">
        <f t="array" ref="E38">[1]!MRFG3.MAX</f>
        <v>13.94</v>
      </c>
      <c r="F38" cm="1">
        <f t="array" ref="F38">[1]!MRFG3.MIN</f>
        <v>13.4</v>
      </c>
      <c r="G38" cm="1">
        <f t="array" ref="G38">[1]!MRFG3.VAR</f>
        <v>1.8031555221637883</v>
      </c>
      <c r="H38" t="s">
        <v>122</v>
      </c>
      <c r="I38" cm="1">
        <f t="array" ref="I38">[1]!MRFG3.NEG</f>
        <v>24845</v>
      </c>
      <c r="J38" cm="1">
        <f t="array" ref="J38">[1]!MRFG3.QTT</f>
        <v>8736700</v>
      </c>
      <c r="K38" cm="1">
        <f t="array" ref="K38">[1]!MRFG3.VOL</f>
        <v>119160793</v>
      </c>
    </row>
    <row r="39" spans="1:11" x14ac:dyDescent="0.25">
      <c r="A39" t="s">
        <v>119</v>
      </c>
      <c r="B39" t="str" cm="1">
        <f t="array" ref="B39">[1]!MOVI3.DAT</f>
        <v>02/02/2021</v>
      </c>
      <c r="C39" cm="1">
        <f t="array" ref="C39">[1]!MOVI3.ULT</f>
        <v>19.7</v>
      </c>
      <c r="D39" cm="1">
        <f t="array" ref="D39">[1]!MOVI3.ABE</f>
        <v>19.32</v>
      </c>
      <c r="E39" cm="1">
        <f t="array" ref="E39">[1]!MOVI3.MAX</f>
        <v>19.899999999999999</v>
      </c>
      <c r="F39" cm="1">
        <f t="array" ref="F39">[1]!MOVI3.MIN</f>
        <v>19.309999999999999</v>
      </c>
      <c r="G39" cm="1">
        <f t="array" ref="G39">[1]!MOVI3.VAR</f>
        <v>3.4120734908136408</v>
      </c>
      <c r="H39" t="s">
        <v>120</v>
      </c>
      <c r="I39" cm="1">
        <f t="array" ref="I39">[1]!MOVI3.NEG</f>
        <v>6918</v>
      </c>
      <c r="J39" cm="1">
        <f t="array" ref="J39">[1]!MOVI3.QTT</f>
        <v>1730500</v>
      </c>
      <c r="K39" cm="1">
        <f t="array" ref="K39">[1]!MOVI3.VOL</f>
        <v>34147240</v>
      </c>
    </row>
    <row r="40" spans="1:11" x14ac:dyDescent="0.25">
      <c r="A40" t="s">
        <v>117</v>
      </c>
      <c r="B40" t="str" cm="1">
        <f t="array" ref="B40">[1]!MGLU3.DAT</f>
        <v>02/02/2021</v>
      </c>
      <c r="C40" cm="1">
        <f t="array" ref="C40">[1]!MGLU3.ULT</f>
        <v>25.3</v>
      </c>
      <c r="D40" cm="1">
        <f t="array" ref="D40">[1]!MGLU3.ABE</f>
        <v>25.3</v>
      </c>
      <c r="E40" cm="1">
        <f t="array" ref="E40">[1]!MGLU3.MAX</f>
        <v>25.73</v>
      </c>
      <c r="F40" cm="1">
        <f t="array" ref="F40">[1]!MGLU3.MIN</f>
        <v>25.2</v>
      </c>
      <c r="G40" cm="1">
        <f t="array" ref="G40">[1]!MGLU3.VAR</f>
        <v>1.4841556357801886</v>
      </c>
      <c r="H40" t="s">
        <v>118</v>
      </c>
      <c r="I40" cm="1">
        <f t="array" ref="I40">[1]!MGLU3.NEG</f>
        <v>62359</v>
      </c>
      <c r="J40" cm="1">
        <f t="array" ref="J40">[1]!MGLU3.QTT</f>
        <v>27563200</v>
      </c>
      <c r="K40" cm="1">
        <f t="array" ref="K40">[1]!MGLU3.VOL</f>
        <v>701814266</v>
      </c>
    </row>
    <row r="41" spans="1:11" x14ac:dyDescent="0.25">
      <c r="A41" t="s">
        <v>116</v>
      </c>
      <c r="B41" t="str" cm="1">
        <f t="array" ref="B41">[1]!LWSA3.DAT</f>
        <v>02/02/2021</v>
      </c>
      <c r="C41" cm="1">
        <f t="array" ref="C41">[1]!LWSA3.ULT</f>
        <v>27.84</v>
      </c>
      <c r="D41" cm="1">
        <f t="array" ref="D41">[1]!LWSA3.ABE</f>
        <v>27</v>
      </c>
      <c r="E41" cm="1">
        <f t="array" ref="E41">[1]!LWSA3.MAX</f>
        <v>28.35</v>
      </c>
      <c r="F41" cm="1">
        <f t="array" ref="F41">[1]!LWSA3.MIN</f>
        <v>26.12</v>
      </c>
      <c r="G41" cm="1">
        <f t="array" ref="G41">[1]!LWSA3.VAR</f>
        <v>4.4261065266316564</v>
      </c>
      <c r="H41" t="s">
        <v>208</v>
      </c>
      <c r="I41" cm="1">
        <f t="array" ref="I41">[1]!LWSA3.NEG</f>
        <v>15252</v>
      </c>
      <c r="J41" cm="1">
        <f t="array" ref="J41">[1]!LWSA3.QTT</f>
        <v>4652100</v>
      </c>
      <c r="K41" cm="1">
        <f t="array" ref="K41">[1]!LWSA3.VOL</f>
        <v>128043774</v>
      </c>
    </row>
    <row r="42" spans="1:11" x14ac:dyDescent="0.25">
      <c r="A42" t="s">
        <v>114</v>
      </c>
      <c r="B42" t="str" cm="1">
        <f t="array" ref="B42">[1]!LREN3.DAT</f>
        <v>02/02/2021</v>
      </c>
      <c r="C42" cm="1">
        <f t="array" ref="C42">[1]!LREN3.ULT</f>
        <v>41.01</v>
      </c>
      <c r="D42" cm="1">
        <f t="array" ref="D42">[1]!LREN3.ABE</f>
        <v>41.8</v>
      </c>
      <c r="E42" cm="1">
        <f t="array" ref="E42">[1]!LREN3.MAX</f>
        <v>42.32</v>
      </c>
      <c r="F42" cm="1">
        <f t="array" ref="F42">[1]!LREN3.MIN</f>
        <v>40.82</v>
      </c>
      <c r="G42" cm="1">
        <f t="array" ref="G42">[1]!LREN3.VAR</f>
        <v>-0.14609203798393541</v>
      </c>
      <c r="H42" t="s">
        <v>115</v>
      </c>
      <c r="I42" cm="1">
        <f t="array" ref="I42">[1]!LREN3.NEG</f>
        <v>35020</v>
      </c>
      <c r="J42" cm="1">
        <f t="array" ref="J42">[1]!LREN3.QTT</f>
        <v>7926300</v>
      </c>
      <c r="K42" cm="1">
        <f t="array" ref="K42">[1]!LREN3.VOL</f>
        <v>328528520</v>
      </c>
    </row>
    <row r="43" spans="1:11" x14ac:dyDescent="0.25">
      <c r="A43" t="s">
        <v>112</v>
      </c>
      <c r="B43" t="str" cm="1">
        <f t="array" ref="B43">[1]!LOGN3.DAT</f>
        <v>02/02/2021</v>
      </c>
      <c r="C43" cm="1">
        <f t="array" ref="C43">[1]!LOGN3.ULT</f>
        <v>15.55</v>
      </c>
      <c r="D43" cm="1">
        <f t="array" ref="D43">[1]!LOGN3.ABE</f>
        <v>14.93</v>
      </c>
      <c r="E43" cm="1">
        <f t="array" ref="E43">[1]!LOGN3.MAX</f>
        <v>15.7</v>
      </c>
      <c r="F43" cm="1">
        <f t="array" ref="F43">[1]!LOGN3.MIN</f>
        <v>14.86</v>
      </c>
      <c r="G43" cm="1">
        <f t="array" ref="G43">[1]!LOGN3.VAR</f>
        <v>5.4237288135593271</v>
      </c>
      <c r="H43" t="s">
        <v>113</v>
      </c>
      <c r="I43" cm="1">
        <f t="array" ref="I43">[1]!LOGN3.NEG</f>
        <v>3109</v>
      </c>
      <c r="J43" cm="1">
        <f t="array" ref="J43">[1]!LOGN3.QTT</f>
        <v>824500</v>
      </c>
      <c r="K43" cm="1">
        <f t="array" ref="K43">[1]!LOGN3.VOL</f>
        <v>12655570</v>
      </c>
    </row>
    <row r="44" spans="1:11" x14ac:dyDescent="0.25">
      <c r="A44" t="s">
        <v>108</v>
      </c>
      <c r="B44" t="str" cm="1">
        <f t="array" ref="B44">[1]!LIGT3.DAT</f>
        <v>02/02/2021</v>
      </c>
      <c r="C44" cm="1">
        <f t="array" ref="C44">[1]!LIGT3.ULT</f>
        <v>21.63</v>
      </c>
      <c r="D44" cm="1">
        <f t="array" ref="D44">[1]!LIGT3.ABE</f>
        <v>21.35</v>
      </c>
      <c r="E44" cm="1">
        <f t="array" ref="E44">[1]!LIGT3.MAX</f>
        <v>22.04</v>
      </c>
      <c r="F44" cm="1">
        <f t="array" ref="F44">[1]!LIGT3.MIN</f>
        <v>21.29</v>
      </c>
      <c r="G44" cm="1">
        <f t="array" ref="G44">[1]!LIGT3.VAR</f>
        <v>2.4147727272727177</v>
      </c>
      <c r="H44" t="s">
        <v>109</v>
      </c>
      <c r="I44" cm="1">
        <f t="array" ref="I44">[1]!LIGT3.NEG</f>
        <v>12403</v>
      </c>
      <c r="J44" cm="1">
        <f t="array" ref="J44">[1]!LIGT3.QTT</f>
        <v>4460700</v>
      </c>
      <c r="K44" cm="1">
        <f t="array" ref="K44">[1]!LIGT3.VOL</f>
        <v>96684736</v>
      </c>
    </row>
    <row r="45" spans="1:11" x14ac:dyDescent="0.25">
      <c r="A45" t="s">
        <v>106</v>
      </c>
      <c r="B45" t="str" cm="1">
        <f t="array" ref="B45">[1]!LCAM3.DAT</f>
        <v>02/02/2021</v>
      </c>
      <c r="C45" cm="1">
        <f t="array" ref="C45">[1]!LCAM3.ULT</f>
        <v>27.46</v>
      </c>
      <c r="D45" cm="1">
        <f t="array" ref="D45">[1]!LCAM3.ABE</f>
        <v>26.45</v>
      </c>
      <c r="E45" cm="1">
        <f t="array" ref="E45">[1]!LCAM3.MAX</f>
        <v>27.66</v>
      </c>
      <c r="F45" cm="1">
        <f t="array" ref="F45">[1]!LCAM3.MIN</f>
        <v>26.34</v>
      </c>
      <c r="G45" cm="1">
        <f t="array" ref="G45">[1]!LCAM3.VAR</f>
        <v>5.6153846153846185</v>
      </c>
      <c r="H45" t="s">
        <v>107</v>
      </c>
      <c r="I45" cm="1">
        <f t="array" ref="I45">[1]!LCAM3.NEG</f>
        <v>14798</v>
      </c>
      <c r="J45" cm="1">
        <f t="array" ref="J45">[1]!LCAM3.QTT</f>
        <v>3099500</v>
      </c>
      <c r="K45" cm="1">
        <f t="array" ref="K45">[1]!LCAM3.VOL</f>
        <v>84665473</v>
      </c>
    </row>
    <row r="46" spans="1:11" x14ac:dyDescent="0.25">
      <c r="A46" t="s">
        <v>104</v>
      </c>
      <c r="B46" t="str" cm="1">
        <f t="array" ref="B46">[1]!LAME4.DAT</f>
        <v>02/02/2021</v>
      </c>
      <c r="C46" cm="1">
        <f t="array" ref="C46">[1]!LAME4.ULT</f>
        <v>25.25</v>
      </c>
      <c r="D46" cm="1">
        <f t="array" ref="D46">[1]!LAME4.ABE</f>
        <v>24.28</v>
      </c>
      <c r="E46" cm="1">
        <f t="array" ref="E46">[1]!LAME4.MAX</f>
        <v>25.63</v>
      </c>
      <c r="F46" cm="1">
        <f t="array" ref="F46">[1]!LAME4.MIN</f>
        <v>24.14</v>
      </c>
      <c r="G46" cm="1">
        <f t="array" ref="G46">[1]!LAME4.VAR</f>
        <v>5.5160885917258682</v>
      </c>
      <c r="H46" t="s">
        <v>105</v>
      </c>
      <c r="I46" cm="1">
        <f t="array" ref="I46">[1]!LAME4.NEG</f>
        <v>42881</v>
      </c>
      <c r="J46" cm="1">
        <f t="array" ref="J46">[1]!LAME4.QTT</f>
        <v>17164000</v>
      </c>
      <c r="K46" cm="1">
        <f t="array" ref="K46">[1]!LAME4.VOL</f>
        <v>429529697</v>
      </c>
    </row>
    <row r="47" spans="1:11" x14ac:dyDescent="0.25">
      <c r="A47" t="s">
        <v>102</v>
      </c>
      <c r="B47" t="str" cm="1">
        <f t="array" ref="B47">[1]!KLBN11.DAT</f>
        <v>02/02/2021</v>
      </c>
      <c r="C47" cm="1">
        <f t="array" ref="C47">[1]!KLBN11.ULT</f>
        <v>28.14</v>
      </c>
      <c r="D47" cm="1">
        <f t="array" ref="D47">[1]!KLBN11.ABE</f>
        <v>29.15</v>
      </c>
      <c r="E47" cm="1">
        <f t="array" ref="E47">[1]!KLBN11.MAX</f>
        <v>29.24</v>
      </c>
      <c r="F47" cm="1">
        <f t="array" ref="F47">[1]!KLBN11.MIN</f>
        <v>27.92</v>
      </c>
      <c r="G47" cm="1">
        <f t="array" ref="G47">[1]!KLBN11.VAR</f>
        <v>-1.9512195121951175</v>
      </c>
      <c r="H47" t="s">
        <v>103</v>
      </c>
      <c r="I47" cm="1">
        <f t="array" ref="I47">[1]!KLBN11.NEG</f>
        <v>27831</v>
      </c>
      <c r="J47" cm="1">
        <f t="array" ref="J47">[1]!KLBN11.QTT</f>
        <v>5698200</v>
      </c>
      <c r="K47" cm="1">
        <f t="array" ref="K47">[1]!KLBN11.VOL</f>
        <v>161346655</v>
      </c>
    </row>
    <row r="48" spans="1:11" x14ac:dyDescent="0.25">
      <c r="A48" t="s">
        <v>100</v>
      </c>
      <c r="B48" t="str" cm="1">
        <f t="array" ref="B48">[1]!JHSF3.DAT</f>
        <v>02/02/2021</v>
      </c>
      <c r="C48" cm="1">
        <f t="array" ref="C48">[1]!JHSF3.ULT</f>
        <v>7.61</v>
      </c>
      <c r="D48" cm="1">
        <f t="array" ref="D48">[1]!JHSF3.ABE</f>
        <v>7.47</v>
      </c>
      <c r="E48" cm="1">
        <f t="array" ref="E48">[1]!JHSF3.MAX</f>
        <v>7.69</v>
      </c>
      <c r="F48" cm="1">
        <f t="array" ref="F48">[1]!JHSF3.MIN</f>
        <v>7.41</v>
      </c>
      <c r="G48" cm="1">
        <f t="array" ref="G48">[1]!JHSF3.VAR</f>
        <v>3.8199181446111901</v>
      </c>
      <c r="H48" t="s">
        <v>101</v>
      </c>
      <c r="I48" cm="1">
        <f t="array" ref="I48">[1]!JHSF3.NEG</f>
        <v>16620</v>
      </c>
      <c r="J48" cm="1">
        <f t="array" ref="J48">[1]!JHSF3.QTT</f>
        <v>14167800</v>
      </c>
      <c r="K48" cm="1">
        <f t="array" ref="K48">[1]!JHSF3.VOL</f>
        <v>107588210</v>
      </c>
    </row>
    <row r="49" spans="1:11" x14ac:dyDescent="0.25">
      <c r="A49" t="s">
        <v>98</v>
      </c>
      <c r="B49" t="str" cm="1">
        <f t="array" ref="B49">[1]!JBSS3.DAT</f>
        <v>02/02/2021</v>
      </c>
      <c r="C49" cm="1">
        <f t="array" ref="C49">[1]!JBSS3.ULT</f>
        <v>24.52</v>
      </c>
      <c r="D49" cm="1">
        <f t="array" ref="D49">[1]!JBSS3.ABE</f>
        <v>24.51</v>
      </c>
      <c r="E49" cm="1">
        <f t="array" ref="E49">[1]!JBSS3.MAX</f>
        <v>24.87</v>
      </c>
      <c r="F49" cm="1">
        <f t="array" ref="F49">[1]!JBSS3.MIN</f>
        <v>24.18</v>
      </c>
      <c r="G49" cm="1">
        <f t="array" ref="G49">[1]!JBSS3.VAR</f>
        <v>1.1968633924886469</v>
      </c>
      <c r="H49" t="s">
        <v>99</v>
      </c>
      <c r="I49" cm="1">
        <f t="array" ref="I49">[1]!JBSS3.NEG</f>
        <v>35829</v>
      </c>
      <c r="J49" cm="1">
        <f t="array" ref="J49">[1]!JBSS3.QTT</f>
        <v>12505600</v>
      </c>
      <c r="K49" cm="1">
        <f t="array" ref="K49">[1]!JBSS3.VOL</f>
        <v>305866906</v>
      </c>
    </row>
    <row r="50" spans="1:11" x14ac:dyDescent="0.25">
      <c r="A50" t="s">
        <v>97</v>
      </c>
      <c r="B50" t="str" cm="1">
        <f t="array" ref="B50">[1]!ITUB4.DAT</f>
        <v>02/02/2021</v>
      </c>
      <c r="C50" cm="1">
        <f t="array" ref="C50">[1]!ITUB4.ULT</f>
        <v>28.46</v>
      </c>
      <c r="D50" cm="1">
        <f t="array" ref="D50">[1]!ITUB4.ABE</f>
        <v>29.08</v>
      </c>
      <c r="E50" cm="1">
        <f t="array" ref="E50">[1]!ITUB4.MAX</f>
        <v>29.3</v>
      </c>
      <c r="F50" cm="1">
        <f t="array" ref="F50">[1]!ITUB4.MIN</f>
        <v>28</v>
      </c>
      <c r="G50" cm="1">
        <f t="array" ref="G50">[1]!ITUB4.VAR</f>
        <v>-2.1320495185694548</v>
      </c>
      <c r="H50" t="s">
        <v>207</v>
      </c>
      <c r="I50" cm="1">
        <f t="array" ref="I50">[1]!ITUB4.NEG</f>
        <v>151600</v>
      </c>
      <c r="J50" cm="1">
        <f t="array" ref="J50">[1]!ITUB4.QTT</f>
        <v>100327800</v>
      </c>
      <c r="K50" cm="1">
        <f t="array" ref="K50">[1]!ITUB4.VOL</f>
        <v>2869109465</v>
      </c>
    </row>
    <row r="51" spans="1:11" x14ac:dyDescent="0.25">
      <c r="A51" t="s">
        <v>96</v>
      </c>
      <c r="B51" t="str" cm="1">
        <f t="array" ref="B51">[1]!ITSA4.DAT</f>
        <v>02/02/2021</v>
      </c>
      <c r="C51" cm="1">
        <f t="array" ref="C51">[1]!ITSA4.ULT</f>
        <v>10.81</v>
      </c>
      <c r="D51" cm="1">
        <f t="array" ref="D51">[1]!ITSA4.ABE</f>
        <v>10.85</v>
      </c>
      <c r="E51" cm="1">
        <f t="array" ref="E51">[1]!ITSA4.MAX</f>
        <v>10.92</v>
      </c>
      <c r="F51" cm="1">
        <f t="array" ref="F51">[1]!ITSA4.MIN</f>
        <v>10.55</v>
      </c>
      <c r="G51" cm="1">
        <f t="array" ref="G51">[1]!ITSA4.VAR</f>
        <v>0.18535681186284847</v>
      </c>
      <c r="H51" t="s">
        <v>200</v>
      </c>
      <c r="I51" cm="1">
        <f t="array" ref="I51">[1]!ITSA4.NEG</f>
        <v>71884</v>
      </c>
      <c r="J51" cm="1">
        <f t="array" ref="J51">[1]!ITSA4.QTT</f>
        <v>76871000</v>
      </c>
      <c r="K51" cm="1">
        <f t="array" ref="K51">[1]!ITSA4.VOL</f>
        <v>829688879</v>
      </c>
    </row>
    <row r="52" spans="1:11" x14ac:dyDescent="0.25">
      <c r="A52" t="s">
        <v>91</v>
      </c>
      <c r="B52" t="str" cm="1">
        <f t="array" ref="B52">[1]!HAPV3.DAT</f>
        <v>02/02/2021</v>
      </c>
      <c r="C52" cm="1">
        <f t="array" ref="C52">[1]!HAPV3.ULT</f>
        <v>17.760000000000002</v>
      </c>
      <c r="D52" cm="1">
        <f t="array" ref="D52">[1]!HAPV3.ABE</f>
        <v>17.82</v>
      </c>
      <c r="E52" cm="1">
        <f t="array" ref="E52">[1]!HAPV3.MAX</f>
        <v>18.149999999999999</v>
      </c>
      <c r="F52" cm="1">
        <f t="array" ref="F52">[1]!HAPV3.MIN</f>
        <v>17.43</v>
      </c>
      <c r="G52" cm="1">
        <f t="array" ref="G52">[1]!HAPV3.VAR</f>
        <v>1.427755568246716</v>
      </c>
      <c r="H52" t="s">
        <v>199</v>
      </c>
      <c r="I52" cm="1">
        <f t="array" ref="I52">[1]!HAPV3.NEG</f>
        <v>36533</v>
      </c>
      <c r="J52" cm="1">
        <f t="array" ref="J52">[1]!HAPV3.QTT</f>
        <v>9412300</v>
      </c>
      <c r="K52" cm="1">
        <f t="array" ref="K52">[1]!HAPV3.VOL</f>
        <v>166742719</v>
      </c>
    </row>
    <row r="53" spans="1:11" x14ac:dyDescent="0.25">
      <c r="A53" t="s">
        <v>89</v>
      </c>
      <c r="B53" t="str" cm="1">
        <f t="array" ref="B53">[1]!GOLL4.DAT</f>
        <v>02/02/2021</v>
      </c>
      <c r="C53" cm="1">
        <f t="array" ref="C53">[1]!GOLL4.ULT</f>
        <v>25.37</v>
      </c>
      <c r="D53" cm="1">
        <f t="array" ref="D53">[1]!GOLL4.ABE</f>
        <v>25.35</v>
      </c>
      <c r="E53" cm="1">
        <f t="array" ref="E53">[1]!GOLL4.MAX</f>
        <v>25.7</v>
      </c>
      <c r="F53" cm="1">
        <f t="array" ref="F53">[1]!GOLL4.MIN</f>
        <v>24.62</v>
      </c>
      <c r="G53" cm="1">
        <f t="array" ref="G53">[1]!GOLL4.VAR</f>
        <v>2.2159548751007279</v>
      </c>
      <c r="H53" t="s">
        <v>90</v>
      </c>
      <c r="I53" cm="1">
        <f t="array" ref="I53">[1]!GOLL4.NEG</f>
        <v>22621</v>
      </c>
      <c r="J53" cm="1">
        <f t="array" ref="J53">[1]!GOLL4.QTT</f>
        <v>9624500</v>
      </c>
      <c r="K53" cm="1">
        <f t="array" ref="K53">[1]!GOLL4.VOL</f>
        <v>241994859</v>
      </c>
    </row>
    <row r="54" spans="1:11" x14ac:dyDescent="0.25">
      <c r="A54" t="s">
        <v>87</v>
      </c>
      <c r="B54" t="str" cm="1">
        <f t="array" ref="B54">[1]!GOAU4.DAT</f>
        <v>02/02/2021</v>
      </c>
      <c r="C54" cm="1">
        <f t="array" ref="C54">[1]!GOAU4.ULT</f>
        <v>10.52</v>
      </c>
      <c r="D54" cm="1">
        <f t="array" ref="D54">[1]!GOAU4.ABE</f>
        <v>10.75</v>
      </c>
      <c r="E54" cm="1">
        <f t="array" ref="E54">[1]!GOAU4.MAX</f>
        <v>10.82</v>
      </c>
      <c r="F54" cm="1">
        <f t="array" ref="F54">[1]!GOAU4.MIN</f>
        <v>10.46</v>
      </c>
      <c r="G54" cm="1">
        <f t="array" ref="G54">[1]!GOAU4.VAR</f>
        <v>-1.405810684161203</v>
      </c>
      <c r="H54" t="s">
        <v>88</v>
      </c>
      <c r="I54" cm="1">
        <f t="array" ref="I54">[1]!GOAU4.NEG</f>
        <v>22268</v>
      </c>
      <c r="J54" cm="1">
        <f t="array" ref="J54">[1]!GOAU4.QTT</f>
        <v>12693600</v>
      </c>
      <c r="K54" cm="1">
        <f t="array" ref="K54">[1]!GOAU4.VOL</f>
        <v>134125423</v>
      </c>
    </row>
    <row r="55" spans="1:11" x14ac:dyDescent="0.25">
      <c r="A55" t="s">
        <v>85</v>
      </c>
      <c r="B55" t="str" cm="1">
        <f t="array" ref="B55">[1]!GNDI3.DAT</f>
        <v>02/02/2021</v>
      </c>
      <c r="C55" cm="1">
        <f t="array" ref="C55">[1]!GNDI3.ULT</f>
        <v>97.89</v>
      </c>
      <c r="D55" cm="1">
        <f t="array" ref="D55">[1]!GNDI3.ABE</f>
        <v>99.01</v>
      </c>
      <c r="E55" cm="1">
        <f t="array" ref="E55">[1]!GNDI3.MAX</f>
        <v>100.38</v>
      </c>
      <c r="F55" cm="1">
        <f t="array" ref="F55">[1]!GNDI3.MIN</f>
        <v>96.34</v>
      </c>
      <c r="G55" cm="1">
        <f t="array" ref="G55">[1]!GNDI3.VAR</f>
        <v>1.366884125504823</v>
      </c>
      <c r="H55" t="s">
        <v>86</v>
      </c>
      <c r="I55" cm="1">
        <f t="array" ref="I55">[1]!GNDI3.NEG</f>
        <v>25205</v>
      </c>
      <c r="J55" cm="1">
        <f t="array" ref="J55">[1]!GNDI3.QTT</f>
        <v>3866300</v>
      </c>
      <c r="K55" cm="1">
        <f t="array" ref="K55">[1]!GNDI3.VOL</f>
        <v>378739052</v>
      </c>
    </row>
    <row r="56" spans="1:11" x14ac:dyDescent="0.25">
      <c r="A56" t="s">
        <v>82</v>
      </c>
      <c r="B56" t="str" cm="1">
        <f t="array" ref="B56">[1]!FLRY3.DAT</f>
        <v>02/02/2021</v>
      </c>
      <c r="C56" cm="1">
        <f t="array" ref="C56">[1]!FLRY3.ULT</f>
        <v>28.7</v>
      </c>
      <c r="D56" cm="1">
        <f t="array" ref="D56">[1]!FLRY3.ABE</f>
        <v>27.76</v>
      </c>
      <c r="E56" cm="1">
        <f t="array" ref="E56">[1]!FLRY3.MAX</f>
        <v>28.97</v>
      </c>
      <c r="F56" cm="1">
        <f t="array" ref="F56">[1]!FLRY3.MIN</f>
        <v>27.63</v>
      </c>
      <c r="G56" cm="1">
        <f t="array" ref="G56">[1]!FLRY3.VAR</f>
        <v>5.2052785923753593</v>
      </c>
      <c r="H56" t="s">
        <v>198</v>
      </c>
      <c r="I56" cm="1">
        <f t="array" ref="I56">[1]!FLRY3.NEG</f>
        <v>21099</v>
      </c>
      <c r="J56" cm="1">
        <f t="array" ref="J56">[1]!FLRY3.QTT</f>
        <v>3897200</v>
      </c>
      <c r="K56" cm="1">
        <f t="array" ref="K56">[1]!FLRY3.VOL</f>
        <v>111396436</v>
      </c>
    </row>
    <row r="57" spans="1:11" x14ac:dyDescent="0.25">
      <c r="A57" t="s">
        <v>80</v>
      </c>
      <c r="B57" t="str" cm="1">
        <f t="array" ref="B57">[1]!EZTC3.DAT</f>
        <v>02/02/2021</v>
      </c>
      <c r="C57" cm="1">
        <f t="array" ref="C57">[1]!EZTC3.ULT</f>
        <v>38.69</v>
      </c>
      <c r="D57" cm="1">
        <f t="array" ref="D57">[1]!EZTC3.ABE</f>
        <v>38.340000000000003</v>
      </c>
      <c r="E57" cm="1">
        <f t="array" ref="E57">[1]!EZTC3.MAX</f>
        <v>39.33</v>
      </c>
      <c r="F57" cm="1">
        <f t="array" ref="F57">[1]!EZTC3.MIN</f>
        <v>38.33</v>
      </c>
      <c r="G57" cm="1">
        <f t="array" ref="G57">[1]!EZTC3.VAR</f>
        <v>2.0036910097548062</v>
      </c>
      <c r="H57" t="s">
        <v>81</v>
      </c>
      <c r="I57" cm="1">
        <f t="array" ref="I57">[1]!EZTC3.NEG</f>
        <v>14104</v>
      </c>
      <c r="J57" cm="1">
        <f t="array" ref="J57">[1]!EZTC3.QTT</f>
        <v>2610700</v>
      </c>
      <c r="K57" cm="1">
        <f t="array" ref="K57">[1]!EZTC3.VOL</f>
        <v>101442406</v>
      </c>
    </row>
    <row r="58" spans="1:11" x14ac:dyDescent="0.25">
      <c r="A58" t="s">
        <v>78</v>
      </c>
      <c r="B58" t="str" cm="1">
        <f t="array" ref="B58">[1]!ETER3.DAT</f>
        <v>02/02/2021</v>
      </c>
      <c r="C58" cm="1">
        <f t="array" ref="C58">[1]!ETER3.ULT</f>
        <v>13.24</v>
      </c>
      <c r="D58" cm="1">
        <f t="array" ref="D58">[1]!ETER3.ABE</f>
        <v>13.2</v>
      </c>
      <c r="E58" cm="1">
        <f t="array" ref="E58">[1]!ETER3.MAX</f>
        <v>13.45</v>
      </c>
      <c r="F58" cm="1">
        <f t="array" ref="F58">[1]!ETER3.MIN</f>
        <v>13.11</v>
      </c>
      <c r="G58" cm="1">
        <f t="array" ref="G58">[1]!ETER3.VAR</f>
        <v>1.0687022900763403</v>
      </c>
      <c r="H58" t="s">
        <v>79</v>
      </c>
      <c r="I58" cm="1">
        <f t="array" ref="I58">[1]!ETER3.NEG</f>
        <v>2189</v>
      </c>
      <c r="J58" cm="1">
        <f t="array" ref="J58">[1]!ETER3.QTT</f>
        <v>1120600</v>
      </c>
      <c r="K58" cm="1">
        <f t="array" ref="K58">[1]!ETER3.VOL</f>
        <v>14845949</v>
      </c>
    </row>
    <row r="59" spans="1:11" x14ac:dyDescent="0.25">
      <c r="A59" t="s">
        <v>76</v>
      </c>
      <c r="B59" t="str" cm="1">
        <f t="array" ref="B59">[1]!EQTL3.DAT</f>
        <v>02/02/2021</v>
      </c>
      <c r="C59" cm="1">
        <f t="array" ref="C59">[1]!EQTL3.ULT</f>
        <v>22.82</v>
      </c>
      <c r="D59" cm="1">
        <f t="array" ref="D59">[1]!EQTL3.ABE</f>
        <v>22.85</v>
      </c>
      <c r="E59" cm="1">
        <f t="array" ref="E59">[1]!EQTL3.MAX</f>
        <v>23.18</v>
      </c>
      <c r="F59" cm="1">
        <f t="array" ref="F59">[1]!EQTL3.MIN</f>
        <v>22.73</v>
      </c>
      <c r="G59" cm="1">
        <f t="array" ref="G59">[1]!EQTL3.VAR</f>
        <v>0.97345132743362328</v>
      </c>
      <c r="H59" t="s">
        <v>77</v>
      </c>
      <c r="I59" cm="1">
        <f t="array" ref="I59">[1]!EQTL3.NEG</f>
        <v>29326</v>
      </c>
      <c r="J59" cm="1">
        <f t="array" ref="J59">[1]!EQTL3.QTT</f>
        <v>6346500</v>
      </c>
      <c r="K59" cm="1">
        <f t="array" ref="K59">[1]!EQTL3.VOL</f>
        <v>145526808</v>
      </c>
    </row>
    <row r="60" spans="1:11" x14ac:dyDescent="0.25">
      <c r="A60" t="s">
        <v>72</v>
      </c>
      <c r="B60" t="str" cm="1">
        <f t="array" ref="B60">[1]!ENEV3.DAT</f>
        <v>02/02/2021</v>
      </c>
      <c r="C60" cm="1">
        <f t="array" ref="C60">[1]!ENEV3.ULT</f>
        <v>72</v>
      </c>
      <c r="D60" cm="1">
        <f t="array" ref="D60">[1]!ENEV3.ABE</f>
        <v>71.5</v>
      </c>
      <c r="E60" cm="1">
        <f t="array" ref="E60">[1]!ENEV3.MAX</f>
        <v>75.17</v>
      </c>
      <c r="F60" cm="1">
        <f t="array" ref="F60">[1]!ENEV3.MIN</f>
        <v>71.5</v>
      </c>
      <c r="G60" cm="1">
        <f t="array" ref="G60">[1]!ENEV3.VAR</f>
        <v>1.3228257810301121</v>
      </c>
      <c r="H60" t="s">
        <v>73</v>
      </c>
      <c r="I60" cm="1">
        <f t="array" ref="I60">[1]!ENEV3.NEG</f>
        <v>23639</v>
      </c>
      <c r="J60" cm="1">
        <f t="array" ref="J60">[1]!ENEV3.QTT</f>
        <v>4263100</v>
      </c>
      <c r="K60" cm="1">
        <f t="array" ref="K60">[1]!ENEV3.VOL</f>
        <v>311960101</v>
      </c>
    </row>
    <row r="61" spans="1:11" x14ac:dyDescent="0.25">
      <c r="A61" t="s">
        <v>70</v>
      </c>
      <c r="B61" t="str" cm="1">
        <f t="array" ref="B61">[1]!ELET3.DAT</f>
        <v>02/02/2021</v>
      </c>
      <c r="C61" cm="1">
        <f t="array" ref="C61">[1]!ELET3.ULT</f>
        <v>31.33</v>
      </c>
      <c r="D61" cm="1">
        <f t="array" ref="D61">[1]!ELET3.ABE</f>
        <v>31.61</v>
      </c>
      <c r="E61" cm="1">
        <f t="array" ref="E61">[1]!ELET3.MAX</f>
        <v>32.46</v>
      </c>
      <c r="F61" cm="1">
        <f t="array" ref="F61">[1]!ELET3.MIN</f>
        <v>31.33</v>
      </c>
      <c r="G61" cm="1">
        <f t="array" ref="G61">[1]!ELET3.VAR</f>
        <v>1.6217969510217323</v>
      </c>
      <c r="H61" t="s">
        <v>71</v>
      </c>
      <c r="I61" cm="1">
        <f t="array" ref="I61">[1]!ELET3.NEG</f>
        <v>41098</v>
      </c>
      <c r="J61" cm="1">
        <f t="array" ref="J61">[1]!ELET3.QTT</f>
        <v>13060400</v>
      </c>
      <c r="K61" cm="1">
        <f t="array" ref="K61">[1]!ELET3.VOL</f>
        <v>417740874</v>
      </c>
    </row>
    <row r="62" spans="1:11" x14ac:dyDescent="0.25">
      <c r="A62" t="s">
        <v>68</v>
      </c>
      <c r="B62" t="str" cm="1">
        <f t="array" ref="B62">[1]!ECOR3.DAT</f>
        <v>02/02/2021</v>
      </c>
      <c r="C62" cm="1">
        <f t="array" ref="C62">[1]!ECOR3.ULT</f>
        <v>12.53</v>
      </c>
      <c r="D62" cm="1">
        <f t="array" ref="D62">[1]!ECOR3.ABE</f>
        <v>12.33</v>
      </c>
      <c r="E62" cm="1">
        <f t="array" ref="E62">[1]!ECOR3.MAX</f>
        <v>12.73</v>
      </c>
      <c r="F62" cm="1">
        <f t="array" ref="F62">[1]!ECOR3.MIN</f>
        <v>12.33</v>
      </c>
      <c r="G62" cm="1">
        <f t="array" ref="G62">[1]!ECOR3.VAR</f>
        <v>2.5368248772503987</v>
      </c>
      <c r="H62" t="s">
        <v>69</v>
      </c>
      <c r="I62" cm="1">
        <f t="array" ref="I62">[1]!ECOR3.NEG</f>
        <v>16087</v>
      </c>
      <c r="J62" cm="1">
        <f t="array" ref="J62">[1]!ECOR3.QTT</f>
        <v>4012500</v>
      </c>
      <c r="K62" cm="1">
        <f t="array" ref="K62">[1]!ECOR3.VOL</f>
        <v>50467482</v>
      </c>
    </row>
    <row r="63" spans="1:11" x14ac:dyDescent="0.25">
      <c r="A63" t="s">
        <v>66</v>
      </c>
      <c r="B63" t="str" cm="1">
        <f t="array" ref="B63">[1]!DTEX3.DAT</f>
        <v>02/02/2021</v>
      </c>
      <c r="C63" cm="1">
        <f t="array" ref="C63">[1]!DTEX3.ULT</f>
        <v>20.6</v>
      </c>
      <c r="D63" cm="1">
        <f t="array" ref="D63">[1]!DTEX3.ABE</f>
        <v>20.67</v>
      </c>
      <c r="E63" cm="1">
        <f t="array" ref="E63">[1]!DTEX3.MAX</f>
        <v>21</v>
      </c>
      <c r="F63" cm="1">
        <f t="array" ref="F63">[1]!DTEX3.MIN</f>
        <v>20.399999999999999</v>
      </c>
      <c r="G63" cm="1">
        <f t="array" ref="G63">[1]!DTEX3.VAR</f>
        <v>-9.6993210475264657E-2</v>
      </c>
      <c r="H63" t="s">
        <v>67</v>
      </c>
      <c r="I63" cm="1">
        <f t="array" ref="I63">[1]!DTEX3.NEG</f>
        <v>9337</v>
      </c>
      <c r="J63" cm="1">
        <f t="array" ref="J63">[1]!DTEX3.QTT</f>
        <v>2455300</v>
      </c>
      <c r="K63" cm="1">
        <f t="array" ref="K63">[1]!DTEX3.VOL</f>
        <v>50817533</v>
      </c>
    </row>
    <row r="64" spans="1:11" x14ac:dyDescent="0.25">
      <c r="A64" t="s">
        <v>62</v>
      </c>
      <c r="B64" t="str" cm="1">
        <f t="array" ref="B64">[1]!CYRE3.DAT</f>
        <v>02/02/2021</v>
      </c>
      <c r="C64" cm="1">
        <f t="array" ref="C64">[1]!CYRE3.ULT</f>
        <v>27.1</v>
      </c>
      <c r="D64" cm="1">
        <f t="array" ref="D64">[1]!CYRE3.ABE</f>
        <v>26.9</v>
      </c>
      <c r="E64" cm="1">
        <f t="array" ref="E64">[1]!CYRE3.MAX</f>
        <v>27.38</v>
      </c>
      <c r="F64" cm="1">
        <f t="array" ref="F64">[1]!CYRE3.MIN</f>
        <v>26.56</v>
      </c>
      <c r="G64" cm="1">
        <f t="array" ref="G64">[1]!CYRE3.VAR</f>
        <v>2.5738077214231629</v>
      </c>
      <c r="H64" t="s">
        <v>63</v>
      </c>
      <c r="I64" cm="1">
        <f t="array" ref="I64">[1]!CYRE3.NEG</f>
        <v>26634</v>
      </c>
      <c r="J64" cm="1">
        <f t="array" ref="J64">[1]!CYRE3.QTT</f>
        <v>5275600</v>
      </c>
      <c r="K64" cm="1">
        <f t="array" ref="K64">[1]!CYRE3.VOL</f>
        <v>142348594</v>
      </c>
    </row>
    <row r="65" spans="1:11" x14ac:dyDescent="0.25">
      <c r="A65" t="s">
        <v>60</v>
      </c>
      <c r="B65" t="str" cm="1">
        <f t="array" ref="B65">[1]!CVCB3.DAT</f>
        <v>02/02/2021</v>
      </c>
      <c r="C65" cm="1">
        <f t="array" ref="C65">[1]!CVCB3.ULT</f>
        <v>19.97</v>
      </c>
      <c r="D65" cm="1">
        <f t="array" ref="D65">[1]!CVCB3.ABE</f>
        <v>19.55</v>
      </c>
      <c r="E65" cm="1">
        <f t="array" ref="E65">[1]!CVCB3.MAX</f>
        <v>20.18</v>
      </c>
      <c r="F65" cm="1">
        <f t="array" ref="F65">[1]!CVCB3.MIN</f>
        <v>19.54</v>
      </c>
      <c r="G65" cm="1">
        <f t="array" ref="G65">[1]!CVCB3.VAR</f>
        <v>3.7941787941787966</v>
      </c>
      <c r="H65" t="s">
        <v>61</v>
      </c>
      <c r="I65" cm="1">
        <f t="array" ref="I65">[1]!CVCB3.NEG</f>
        <v>13711</v>
      </c>
      <c r="J65" cm="1">
        <f t="array" ref="J65">[1]!CVCB3.QTT</f>
        <v>5105600</v>
      </c>
      <c r="K65" cm="1">
        <f t="array" ref="K65">[1]!CVCB3.VOL</f>
        <v>101493002</v>
      </c>
    </row>
    <row r="66" spans="1:11" x14ac:dyDescent="0.25">
      <c r="A66" t="s">
        <v>56</v>
      </c>
      <c r="B66" t="str" cm="1">
        <f t="array" ref="B66">[1]!CSNA3.DAT</f>
        <v>02/02/2021</v>
      </c>
      <c r="C66" cm="1">
        <f t="array" ref="C66">[1]!CSNA3.ULT</f>
        <v>30.6</v>
      </c>
      <c r="D66" cm="1">
        <f t="array" ref="D66">[1]!CSNA3.ABE</f>
        <v>31.5</v>
      </c>
      <c r="E66" cm="1">
        <f t="array" ref="E66">[1]!CSNA3.MAX</f>
        <v>31.91</v>
      </c>
      <c r="F66" cm="1">
        <f t="array" ref="F66">[1]!CSNA3.MIN</f>
        <v>30.37</v>
      </c>
      <c r="G66" cm="1">
        <f t="array" ref="G66">[1]!CSNA3.VAR</f>
        <v>-3.4395708425370772</v>
      </c>
      <c r="H66" t="s">
        <v>57</v>
      </c>
      <c r="I66" cm="1">
        <f t="array" ref="I66">[1]!CSNA3.NEG</f>
        <v>38738</v>
      </c>
      <c r="J66" cm="1">
        <f t="array" ref="J66">[1]!CSNA3.QTT</f>
        <v>14886000</v>
      </c>
      <c r="K66" cm="1">
        <f t="array" ref="K66">[1]!CSNA3.VOL</f>
        <v>459638565</v>
      </c>
    </row>
    <row r="67" spans="1:11" x14ac:dyDescent="0.25">
      <c r="A67" t="s">
        <v>54</v>
      </c>
      <c r="B67" t="str" cm="1">
        <f t="array" ref="B67">[1]!CSMG3.DAT</f>
        <v>02/02/2021</v>
      </c>
      <c r="C67" cm="1">
        <f t="array" ref="C67">[1]!CSMG3.ULT</f>
        <v>15.93</v>
      </c>
      <c r="D67" cm="1">
        <f t="array" ref="D67">[1]!CSMG3.ABE</f>
        <v>15.9</v>
      </c>
      <c r="E67" cm="1">
        <f t="array" ref="E67">[1]!CSMG3.MAX</f>
        <v>16.190000000000001</v>
      </c>
      <c r="F67" cm="1">
        <f t="array" ref="F67">[1]!CSMG3.MIN</f>
        <v>15.83</v>
      </c>
      <c r="G67" cm="1">
        <f t="array" ref="G67">[1]!CSMG3.VAR</f>
        <v>0.88663711209626705</v>
      </c>
      <c r="H67" t="s">
        <v>55</v>
      </c>
      <c r="I67" cm="1">
        <f t="array" ref="I67">[1]!CSMG3.NEG</f>
        <v>6038</v>
      </c>
      <c r="J67" cm="1">
        <f t="array" ref="J67">[1]!CSMG3.QTT</f>
        <v>1517900</v>
      </c>
      <c r="K67" cm="1">
        <f t="array" ref="K67">[1]!CSMG3.VOL</f>
        <v>24270713</v>
      </c>
    </row>
    <row r="68" spans="1:11" x14ac:dyDescent="0.25">
      <c r="A68" t="s">
        <v>52</v>
      </c>
      <c r="B68" t="str" cm="1">
        <f t="array" ref="B68">[1]!CSAN3.DAT</f>
        <v>02/02/2021</v>
      </c>
      <c r="C68" cm="1">
        <f t="array" ref="C68">[1]!CSAN3.ULT</f>
        <v>78.58</v>
      </c>
      <c r="D68" cm="1">
        <f t="array" ref="D68">[1]!CSAN3.ABE</f>
        <v>77.75</v>
      </c>
      <c r="E68" cm="1">
        <f t="array" ref="E68">[1]!CSAN3.MAX</f>
        <v>80.2</v>
      </c>
      <c r="F68" cm="1">
        <f t="array" ref="F68">[1]!CSAN3.MIN</f>
        <v>77.5</v>
      </c>
      <c r="G68" cm="1">
        <f t="array" ref="G68">[1]!CSAN3.VAR</f>
        <v>2.2112382934443326</v>
      </c>
      <c r="H68" t="s">
        <v>53</v>
      </c>
      <c r="I68" cm="1">
        <f t="array" ref="I68">[1]!CSAN3.NEG</f>
        <v>11183</v>
      </c>
      <c r="J68" cm="1">
        <f t="array" ref="J68">[1]!CSAN3.QTT</f>
        <v>1772700</v>
      </c>
      <c r="K68" cm="1">
        <f t="array" ref="K68">[1]!CSAN3.VOL</f>
        <v>140283856</v>
      </c>
    </row>
    <row r="69" spans="1:11" x14ac:dyDescent="0.25">
      <c r="A69" t="s">
        <v>50</v>
      </c>
      <c r="B69" t="str" cm="1">
        <f t="array" ref="B69">[1]!CNTO3.DAT</f>
        <v>02/02/2021</v>
      </c>
      <c r="C69" cm="1">
        <f t="array" ref="C69">[1]!CNTO3.ULT</f>
        <v>25.35</v>
      </c>
      <c r="D69" cm="1">
        <f t="array" ref="D69">[1]!CNTO3.ABE</f>
        <v>25.21</v>
      </c>
      <c r="E69" cm="1">
        <f t="array" ref="E69">[1]!CNTO3.MAX</f>
        <v>25.73</v>
      </c>
      <c r="F69" cm="1">
        <f t="array" ref="F69">[1]!CNTO3.MIN</f>
        <v>24.86</v>
      </c>
      <c r="G69" cm="1">
        <f t="array" ref="G69">[1]!CNTO3.VAR</f>
        <v>1.440576230492209</v>
      </c>
      <c r="H69" t="s">
        <v>51</v>
      </c>
      <c r="I69" cm="1">
        <f t="array" ref="I69">[1]!CNTO3.NEG</f>
        <v>5080</v>
      </c>
      <c r="J69" cm="1">
        <f t="array" ref="J69">[1]!CNTO3.QTT</f>
        <v>1324500</v>
      </c>
      <c r="K69" cm="1">
        <f t="array" ref="K69">[1]!CNTO3.VOL</f>
        <v>33631428</v>
      </c>
    </row>
    <row r="70" spans="1:11" x14ac:dyDescent="0.25">
      <c r="A70" t="s">
        <v>48</v>
      </c>
      <c r="B70" t="str" cm="1">
        <f t="array" ref="B70">[1]!CMIG4.DAT</f>
        <v>02/02/2021</v>
      </c>
      <c r="C70" cm="1">
        <f t="array" ref="C70">[1]!CMIG4.ULT</f>
        <v>14.28</v>
      </c>
      <c r="D70" cm="1">
        <f t="array" ref="D70">[1]!CMIG4.ABE</f>
        <v>14.35</v>
      </c>
      <c r="E70" cm="1">
        <f t="array" ref="E70">[1]!CMIG4.MAX</f>
        <v>14.55</v>
      </c>
      <c r="F70" cm="1">
        <f t="array" ref="F70">[1]!CMIG4.MIN</f>
        <v>14.24</v>
      </c>
      <c r="G70" cm="1">
        <f t="array" ref="G70">[1]!CMIG4.VAR</f>
        <v>0.99009900990098154</v>
      </c>
      <c r="H70" t="s">
        <v>49</v>
      </c>
      <c r="I70" cm="1">
        <f t="array" ref="I70">[1]!CMIG4.NEG</f>
        <v>27528</v>
      </c>
      <c r="J70" cm="1">
        <f t="array" ref="J70">[1]!CMIG4.QTT</f>
        <v>8982000</v>
      </c>
      <c r="K70" cm="1">
        <f t="array" ref="K70">[1]!CMIG4.VOL</f>
        <v>129319554</v>
      </c>
    </row>
    <row r="71" spans="1:11" x14ac:dyDescent="0.25">
      <c r="A71" t="s">
        <v>46</v>
      </c>
      <c r="B71" t="str" cm="1">
        <f t="array" ref="B71">[1]!CCRO3.DAT</f>
        <v>02/02/2021</v>
      </c>
      <c r="C71" cm="1">
        <f t="array" ref="C71">[1]!CCRO3.ULT</f>
        <v>12.41</v>
      </c>
      <c r="D71" cm="1">
        <f t="array" ref="D71">[1]!CCRO3.ABE</f>
        <v>12.46</v>
      </c>
      <c r="E71" cm="1">
        <f t="array" ref="E71">[1]!CCRO3.MAX</f>
        <v>12.69</v>
      </c>
      <c r="F71" cm="1">
        <f t="array" ref="F71">[1]!CCRO3.MIN</f>
        <v>12.4</v>
      </c>
      <c r="G71" cm="1">
        <f t="array" ref="G71">[1]!CCRO3.VAR</f>
        <v>1.638001638001632</v>
      </c>
      <c r="H71" t="s">
        <v>47</v>
      </c>
      <c r="I71" cm="1">
        <f t="array" ref="I71">[1]!CCRO3.NEG</f>
        <v>32021</v>
      </c>
      <c r="J71" cm="1">
        <f t="array" ref="J71">[1]!CCRO3.QTT</f>
        <v>12881200</v>
      </c>
      <c r="K71" cm="1">
        <f t="array" ref="K71">[1]!CCRO3.VOL</f>
        <v>161080146</v>
      </c>
    </row>
    <row r="72" spans="1:11" x14ac:dyDescent="0.25">
      <c r="A72" t="s">
        <v>42</v>
      </c>
      <c r="B72" t="str" cm="1">
        <f t="array" ref="B72">[1]!CARD3.DAT</f>
        <v>02/02/2021</v>
      </c>
      <c r="C72" cm="1">
        <f t="array" ref="C72">[1]!CARD3.ULT</f>
        <v>15.38</v>
      </c>
      <c r="D72" cm="1">
        <f t="array" ref="D72">[1]!CARD3.ABE</f>
        <v>15.41</v>
      </c>
      <c r="E72" cm="1">
        <f t="array" ref="E72">[1]!CARD3.MAX</f>
        <v>15.86</v>
      </c>
      <c r="F72" cm="1">
        <f t="array" ref="F72">[1]!CARD3.MIN</f>
        <v>15.23</v>
      </c>
      <c r="G72" cm="1">
        <f t="array" ref="G72">[1]!CARD3.VAR</f>
        <v>0.52287581699346453</v>
      </c>
      <c r="H72" t="s">
        <v>43</v>
      </c>
      <c r="I72" cm="1">
        <f t="array" ref="I72">[1]!CARD3.NEG</f>
        <v>1042</v>
      </c>
      <c r="J72" cm="1">
        <f t="array" ref="J72">[1]!CARD3.QTT</f>
        <v>182600</v>
      </c>
      <c r="K72" cm="1">
        <f t="array" ref="K72">[1]!CARD3.VOL</f>
        <v>2828146</v>
      </c>
    </row>
    <row r="73" spans="1:11" x14ac:dyDescent="0.25">
      <c r="A73" t="s">
        <v>40</v>
      </c>
      <c r="B73" t="str" cm="1">
        <f t="array" ref="B73">[1]!BTOW3.DAT</f>
        <v>02/02/2021</v>
      </c>
      <c r="C73" cm="1">
        <f t="array" ref="C73">[1]!BTOW3.ULT</f>
        <v>89.3</v>
      </c>
      <c r="D73" cm="1">
        <f t="array" ref="D73">[1]!BTOW3.ABE</f>
        <v>84.9</v>
      </c>
      <c r="E73" cm="1">
        <f t="array" ref="E73">[1]!BTOW3.MAX</f>
        <v>90.17</v>
      </c>
      <c r="F73" cm="1">
        <f t="array" ref="F73">[1]!BTOW3.MIN</f>
        <v>84.66</v>
      </c>
      <c r="G73" cm="1">
        <f t="array" ref="G73">[1]!BTOW3.VAR</f>
        <v>6.8693154619435077</v>
      </c>
      <c r="H73" t="s">
        <v>41</v>
      </c>
      <c r="I73" cm="1">
        <f t="array" ref="I73">[1]!BTOW3.NEG</f>
        <v>24431</v>
      </c>
      <c r="J73" cm="1">
        <f t="array" ref="J73">[1]!BTOW3.QTT</f>
        <v>5443200</v>
      </c>
      <c r="K73" cm="1">
        <f t="array" ref="K73">[1]!BTOW3.VOL</f>
        <v>478124947</v>
      </c>
    </row>
    <row r="74" spans="1:11" x14ac:dyDescent="0.25">
      <c r="A74" t="s">
        <v>38</v>
      </c>
      <c r="B74" t="str" cm="1">
        <f t="array" ref="B74">[1]!BRSR6.DAT</f>
        <v>02/02/2021</v>
      </c>
      <c r="C74" cm="1">
        <f t="array" ref="C74">[1]!BRSR6.ULT</f>
        <v>13.52</v>
      </c>
      <c r="D74" cm="1">
        <f t="array" ref="D74">[1]!BRSR6.ABE</f>
        <v>13.57</v>
      </c>
      <c r="E74" cm="1">
        <f t="array" ref="E74">[1]!BRSR6.MAX</f>
        <v>13.8</v>
      </c>
      <c r="F74" cm="1">
        <f t="array" ref="F74">[1]!BRSR6.MIN</f>
        <v>13.43</v>
      </c>
      <c r="G74" cm="1">
        <f t="array" ref="G74">[1]!BRSR6.VAR</f>
        <v>0.14814814814814498</v>
      </c>
      <c r="H74" t="s">
        <v>39</v>
      </c>
      <c r="I74" cm="1">
        <f t="array" ref="I74">[1]!BRSR6.NEG</f>
        <v>5405</v>
      </c>
      <c r="J74" cm="1">
        <f t="array" ref="J74">[1]!BRSR6.QTT</f>
        <v>1917600</v>
      </c>
      <c r="K74" cm="1">
        <f t="array" ref="K74">[1]!BRSR6.VOL</f>
        <v>26028006</v>
      </c>
    </row>
    <row r="75" spans="1:11" x14ac:dyDescent="0.25">
      <c r="A75" t="s">
        <v>36</v>
      </c>
      <c r="B75" t="str" cm="1">
        <f t="array" ref="B75">[1]!BRAP4.DAT</f>
        <v>02/02/2021</v>
      </c>
      <c r="C75" cm="1">
        <f t="array" ref="C75">[1]!BRAP4.ULT</f>
        <v>61.06</v>
      </c>
      <c r="D75" cm="1">
        <f t="array" ref="D75">[1]!BRAP4.ABE</f>
        <v>65.25</v>
      </c>
      <c r="E75" cm="1">
        <f t="array" ref="E75">[1]!BRAP4.MAX</f>
        <v>65.25</v>
      </c>
      <c r="F75" cm="1">
        <f t="array" ref="F75">[1]!BRAP4.MIN</f>
        <v>60.91</v>
      </c>
      <c r="G75" cm="1">
        <f t="array" ref="G75">[1]!BRAP4.VAR</f>
        <v>-5.7134033353922211</v>
      </c>
      <c r="H75" t="s">
        <v>37</v>
      </c>
      <c r="I75" cm="1">
        <f t="array" ref="I75">[1]!BRAP4.NEG</f>
        <v>25938</v>
      </c>
      <c r="J75" cm="1">
        <f t="array" ref="J75">[1]!BRAP4.QTT</f>
        <v>4774000</v>
      </c>
      <c r="K75" cm="1">
        <f t="array" ref="K75">[1]!BRAP4.VOL</f>
        <v>295600775</v>
      </c>
    </row>
    <row r="76" spans="1:11" x14ac:dyDescent="0.25">
      <c r="A76" t="s">
        <v>34</v>
      </c>
      <c r="B76" t="str" cm="1">
        <f t="array" ref="B76">[1]!BPAN4.DAT</f>
        <v>02/02/2021</v>
      </c>
      <c r="C76" cm="1">
        <f t="array" ref="C76">[1]!BPAN4.ULT</f>
        <v>10.07</v>
      </c>
      <c r="D76" cm="1">
        <f t="array" ref="D76">[1]!BPAN4.ABE</f>
        <v>10.06</v>
      </c>
      <c r="E76" cm="1">
        <f t="array" ref="E76">[1]!BPAN4.MAX</f>
        <v>10.19</v>
      </c>
      <c r="F76" cm="1">
        <f t="array" ref="F76">[1]!BPAN4.MIN</f>
        <v>9.91</v>
      </c>
      <c r="G76" cm="1">
        <f t="array" ref="G76">[1]!BPAN4.VAR</f>
        <v>1.0030090270812402</v>
      </c>
      <c r="H76" t="s">
        <v>35</v>
      </c>
      <c r="I76" cm="1">
        <f t="array" ref="I76">[1]!BPAN4.NEG</f>
        <v>5833</v>
      </c>
      <c r="J76" cm="1">
        <f t="array" ref="J76">[1]!BPAN4.QTT</f>
        <v>3112400</v>
      </c>
      <c r="K76" cm="1">
        <f t="array" ref="K76">[1]!BPAN4.VOL</f>
        <v>31298071</v>
      </c>
    </row>
    <row r="77" spans="1:11" x14ac:dyDescent="0.25">
      <c r="A77" t="s">
        <v>205</v>
      </c>
      <c r="B77" t="str" cm="1">
        <f t="array" ref="B77">[1]!BPAC11.DAT</f>
        <v>02/02/2021</v>
      </c>
      <c r="C77" cm="1">
        <f t="array" ref="C77">[1]!BPAC11.ULT</f>
        <v>98.83</v>
      </c>
      <c r="D77" cm="1">
        <f t="array" ref="D77">[1]!BPAC11.ABE</f>
        <v>100.53</v>
      </c>
      <c r="E77" cm="1">
        <f t="array" ref="E77">[1]!BPAC11.MAX</f>
        <v>100.85</v>
      </c>
      <c r="F77" cm="1">
        <f t="array" ref="F77">[1]!BPAC11.MIN</f>
        <v>97.4</v>
      </c>
      <c r="G77" cm="1">
        <f t="array" ref="G77">[1]!BPAC11.VAR</f>
        <v>0.36559358180156337</v>
      </c>
      <c r="H77" t="s">
        <v>206</v>
      </c>
      <c r="I77" cm="1">
        <f t="array" ref="I77">[1]!BPAC11.NEG</f>
        <v>20617</v>
      </c>
      <c r="J77" cm="1">
        <f t="array" ref="J77">[1]!BPAC11.QTT</f>
        <v>3737800</v>
      </c>
      <c r="K77" cm="1">
        <f t="array" ref="K77">[1]!BPAC11.VOL</f>
        <v>369660905</v>
      </c>
    </row>
    <row r="78" spans="1:11" x14ac:dyDescent="0.25">
      <c r="A78" t="s">
        <v>32</v>
      </c>
      <c r="B78" t="str" cm="1">
        <f t="array" ref="B78">[1]!BOAS3.DAT</f>
        <v>02/02/2021</v>
      </c>
      <c r="C78" cm="1">
        <f t="array" ref="C78">[1]!BOAS3.ULT</f>
        <v>10.18</v>
      </c>
      <c r="D78" cm="1">
        <f t="array" ref="D78">[1]!BOAS3.ABE</f>
        <v>9.91</v>
      </c>
      <c r="E78" cm="1">
        <f t="array" ref="E78">[1]!BOAS3.MAX</f>
        <v>10.19</v>
      </c>
      <c r="F78" cm="1">
        <f t="array" ref="F78">[1]!BOAS3.MIN</f>
        <v>9.75</v>
      </c>
      <c r="G78" cm="1">
        <f t="array" ref="G78">[1]!BOAS3.VAR</f>
        <v>2.9322548028311339</v>
      </c>
      <c r="H78" t="s">
        <v>33</v>
      </c>
      <c r="I78" cm="1">
        <f t="array" ref="I78">[1]!BOAS3.NEG</f>
        <v>1708</v>
      </c>
      <c r="J78" cm="1">
        <f t="array" ref="J78">[1]!BOAS3.QTT</f>
        <v>430700</v>
      </c>
      <c r="K78" cm="1">
        <f t="array" ref="K78">[1]!BOAS3.VOL</f>
        <v>4290549</v>
      </c>
    </row>
    <row r="79" spans="1:11" x14ac:dyDescent="0.25">
      <c r="A79" t="s">
        <v>28</v>
      </c>
      <c r="B79" t="str" cm="1">
        <f t="array" ref="B79">[1]!BIDI11.DAT</f>
        <v>02/02/2021</v>
      </c>
      <c r="C79" cm="1">
        <f t="array" ref="C79">[1]!BIDI11.ULT</f>
        <v>141.86000000000001</v>
      </c>
      <c r="D79" cm="1">
        <f t="array" ref="D79">[1]!BIDI11.ABE</f>
        <v>129.76</v>
      </c>
      <c r="E79" cm="1">
        <f t="array" ref="E79">[1]!BIDI11.MAX</f>
        <v>142.72999999999999</v>
      </c>
      <c r="F79" cm="1">
        <f t="array" ref="F79">[1]!BIDI11.MIN</f>
        <v>129.49</v>
      </c>
      <c r="G79" cm="1">
        <f t="array" ref="G79">[1]!BIDI11.VAR</f>
        <v>9.3249075215783161</v>
      </c>
      <c r="H79" t="s">
        <v>29</v>
      </c>
      <c r="I79" cm="1">
        <f t="array" ref="I79">[1]!BIDI11.NEG</f>
        <v>7701</v>
      </c>
      <c r="J79" cm="1">
        <f t="array" ref="J79">[1]!BIDI11.QTT</f>
        <v>1328400</v>
      </c>
      <c r="K79" cm="1">
        <f t="array" ref="K79">[1]!BIDI11.VOL</f>
        <v>183612561</v>
      </c>
    </row>
    <row r="80" spans="1:11" x14ac:dyDescent="0.25">
      <c r="A80" t="s">
        <v>26</v>
      </c>
      <c r="B80" t="str" cm="1">
        <f t="array" ref="B80">[1]!BBSE3.DAT</f>
        <v>02/02/2021</v>
      </c>
      <c r="C80" cm="1">
        <f t="array" ref="C80">[1]!BBSE3.ULT</f>
        <v>28.29</v>
      </c>
      <c r="D80" cm="1">
        <f t="array" ref="D80">[1]!BBSE3.ABE</f>
        <v>28.25</v>
      </c>
      <c r="E80" cm="1">
        <f t="array" ref="E80">[1]!BBSE3.MAX</f>
        <v>28.66</v>
      </c>
      <c r="F80" cm="1">
        <f t="array" ref="F80">[1]!BBSE3.MIN</f>
        <v>28.13</v>
      </c>
      <c r="G80" cm="1">
        <f t="array" ref="G80">[1]!BBSE3.VAR</f>
        <v>0.85561497326202651</v>
      </c>
      <c r="H80" t="s">
        <v>27</v>
      </c>
      <c r="I80" cm="1">
        <f t="array" ref="I80">[1]!BBSE3.NEG</f>
        <v>23684</v>
      </c>
      <c r="J80" cm="1">
        <f t="array" ref="J80">[1]!BBSE3.QTT</f>
        <v>3808700</v>
      </c>
      <c r="K80" cm="1">
        <f t="array" ref="K80">[1]!BBSE3.VOL</f>
        <v>108100421</v>
      </c>
    </row>
    <row r="81" spans="1:11" x14ac:dyDescent="0.25">
      <c r="A81" t="s">
        <v>25</v>
      </c>
      <c r="B81" t="str" cm="1">
        <f t="array" ref="B81">[1]!BBDC4.DAT</f>
        <v>02/02/2021</v>
      </c>
      <c r="C81" cm="1">
        <f t="array" ref="C81">[1]!BBDC4.ULT</f>
        <v>25.13</v>
      </c>
      <c r="D81" cm="1">
        <f t="array" ref="D81">[1]!BBDC4.ABE</f>
        <v>25.61</v>
      </c>
      <c r="E81" cm="1">
        <f t="array" ref="E81">[1]!BBDC4.MAX</f>
        <v>25.8</v>
      </c>
      <c r="F81" cm="1">
        <f t="array" ref="F81">[1]!BBDC4.MIN</f>
        <v>24.76</v>
      </c>
      <c r="G81" cm="1">
        <f t="array" ref="G81">[1]!BBDC4.VAR</f>
        <v>-0.41174768862522021</v>
      </c>
      <c r="H81" t="s">
        <v>212</v>
      </c>
      <c r="I81" cm="1">
        <f t="array" ref="I81">[1]!BBDC4.NEG</f>
        <v>95588</v>
      </c>
      <c r="J81" cm="1">
        <f t="array" ref="J81">[1]!BBDC4.QTT</f>
        <v>68364300</v>
      </c>
      <c r="K81" cm="1">
        <f t="array" ref="K81">[1]!BBDC4.VOL</f>
        <v>1716926829</v>
      </c>
    </row>
    <row r="82" spans="1:11" x14ac:dyDescent="0.25">
      <c r="A82" t="s">
        <v>23</v>
      </c>
      <c r="B82" t="str" cm="1">
        <f t="array" ref="B82">[1]!BBAS3.DAT</f>
        <v>02/02/2021</v>
      </c>
      <c r="C82" cm="1">
        <f t="array" ref="C82">[1]!BBAS3.ULT</f>
        <v>34.06</v>
      </c>
      <c r="D82" cm="1">
        <f t="array" ref="D82">[1]!BBAS3.ABE</f>
        <v>34.76</v>
      </c>
      <c r="E82" cm="1">
        <f t="array" ref="E82">[1]!BBAS3.MAX</f>
        <v>35.1</v>
      </c>
      <c r="F82" cm="1">
        <f t="array" ref="F82">[1]!BBAS3.MIN</f>
        <v>33.840000000000003</v>
      </c>
      <c r="G82" cm="1">
        <f t="array" ref="G82">[1]!BBAS3.VAR</f>
        <v>-0.67074948964711834</v>
      </c>
      <c r="H82" t="s">
        <v>24</v>
      </c>
      <c r="I82" cm="1">
        <f t="array" ref="I82">[1]!BBAS3.NEG</f>
        <v>55491</v>
      </c>
      <c r="J82" cm="1">
        <f t="array" ref="J82">[1]!BBAS3.QTT</f>
        <v>19800900</v>
      </c>
      <c r="K82" cm="1">
        <f t="array" ref="K82">[1]!BBAS3.VOL</f>
        <v>679304607</v>
      </c>
    </row>
    <row r="83" spans="1:11" x14ac:dyDescent="0.25">
      <c r="A83" t="s">
        <v>21</v>
      </c>
      <c r="B83" t="str" cm="1">
        <f t="array" ref="B83">[1]!B3SA3.DAT</f>
        <v>02/02/2021</v>
      </c>
      <c r="C83" cm="1">
        <f t="array" ref="C83">[1]!B3SA3.ULT</f>
        <v>62.69</v>
      </c>
      <c r="D83" cm="1">
        <f t="array" ref="D83">[1]!B3SA3.ABE</f>
        <v>62</v>
      </c>
      <c r="E83" cm="1">
        <f t="array" ref="E83">[1]!B3SA3.MAX</f>
        <v>63.68</v>
      </c>
      <c r="F83" cm="1">
        <f t="array" ref="F83">[1]!B3SA3.MIN</f>
        <v>61.88</v>
      </c>
      <c r="G83" cm="1">
        <f t="array" ref="G83">[1]!B3SA3.VAR</f>
        <v>2.3510204081632615</v>
      </c>
      <c r="H83" t="s">
        <v>22</v>
      </c>
      <c r="I83" cm="1">
        <f t="array" ref="I83">[1]!B3SA3.NEG</f>
        <v>51155</v>
      </c>
      <c r="J83" cm="1">
        <f t="array" ref="J83">[1]!B3SA3.QTT</f>
        <v>13795000</v>
      </c>
      <c r="K83" cm="1">
        <f t="array" ref="K83">[1]!B3SA3.VOL</f>
        <v>866599282</v>
      </c>
    </row>
    <row r="84" spans="1:11" x14ac:dyDescent="0.25">
      <c r="A84" t="s">
        <v>19</v>
      </c>
      <c r="B84" t="str" cm="1">
        <f t="array" ref="B84">[1]!AZUL4.DAT</f>
        <v>02/02/2021</v>
      </c>
      <c r="C84" cm="1">
        <f t="array" ref="C84">[1]!AZUL4.ULT</f>
        <v>42.14</v>
      </c>
      <c r="D84" cm="1">
        <f t="array" ref="D84">[1]!AZUL4.ABE</f>
        <v>42.4</v>
      </c>
      <c r="E84" cm="1">
        <f t="array" ref="E84">[1]!AZUL4.MAX</f>
        <v>42.67</v>
      </c>
      <c r="F84" cm="1">
        <f t="array" ref="F84">[1]!AZUL4.MIN</f>
        <v>41.29</v>
      </c>
      <c r="G84" cm="1">
        <f t="array" ref="G84">[1]!AZUL4.VAR</f>
        <v>1.7874396135265749</v>
      </c>
      <c r="H84" t="s">
        <v>20</v>
      </c>
      <c r="I84" cm="1">
        <f t="array" ref="I84">[1]!AZUL4.NEG</f>
        <v>18902</v>
      </c>
      <c r="J84" cm="1">
        <f t="array" ref="J84">[1]!AZUL4.QTT</f>
        <v>5302300</v>
      </c>
      <c r="K84" cm="1">
        <f t="array" ref="K84">[1]!AZUL4.VOL</f>
        <v>223214072</v>
      </c>
    </row>
    <row r="85" spans="1:11" x14ac:dyDescent="0.25">
      <c r="A85" t="s">
        <v>17</v>
      </c>
      <c r="B85" t="str" cm="1">
        <f t="array" ref="B85">[1]!ARZZ3.DAT</f>
        <v>02/02/2021</v>
      </c>
      <c r="C85" cm="1">
        <f t="array" ref="C85">[1]!ARZZ3.ULT</f>
        <v>72.5</v>
      </c>
      <c r="D85" cm="1">
        <f t="array" ref="D85">[1]!ARZZ3.ABE</f>
        <v>72.36</v>
      </c>
      <c r="E85" cm="1">
        <f t="array" ref="E85">[1]!ARZZ3.MAX</f>
        <v>73.98</v>
      </c>
      <c r="F85" cm="1">
        <f t="array" ref="F85">[1]!ARZZ3.MIN</f>
        <v>71.510000000000005</v>
      </c>
      <c r="G85" cm="1">
        <f t="array" ref="G85">[1]!ARZZ3.VAR</f>
        <v>0.83449235048677928</v>
      </c>
      <c r="H85" t="s">
        <v>18</v>
      </c>
      <c r="I85" cm="1">
        <f t="array" ref="I85">[1]!ARZZ3.NEG</f>
        <v>3747</v>
      </c>
      <c r="J85" cm="1">
        <f t="array" ref="J85">[1]!ARZZ3.QTT</f>
        <v>714700</v>
      </c>
      <c r="K85" cm="1">
        <f t="array" ref="K85">[1]!ARZZ3.VOL</f>
        <v>51731681</v>
      </c>
    </row>
    <row r="86" spans="1:11" x14ac:dyDescent="0.25">
      <c r="A86" t="s">
        <v>13</v>
      </c>
      <c r="B86" t="str" cm="1">
        <f t="array" ref="B86">[1]!ALPA4.DAT</f>
        <v>02/02/2021</v>
      </c>
      <c r="C86" cm="1">
        <f t="array" ref="C86">[1]!ALPA4.ULT</f>
        <v>39.03</v>
      </c>
      <c r="D86" cm="1">
        <f t="array" ref="D86">[1]!ALPA4.ABE</f>
        <v>39.270000000000003</v>
      </c>
      <c r="E86" cm="1">
        <f t="array" ref="E86">[1]!ALPA4.MAX</f>
        <v>39.799999999999997</v>
      </c>
      <c r="F86" cm="1">
        <f t="array" ref="F86">[1]!ALPA4.MIN</f>
        <v>38.92</v>
      </c>
      <c r="G86" cm="1">
        <f t="array" ref="G86">[1]!ALPA4.VAR</f>
        <v>0.64466219700876737</v>
      </c>
      <c r="H86" t="s">
        <v>14</v>
      </c>
      <c r="I86" cm="1">
        <f t="array" ref="I86">[1]!ALPA4.NEG</f>
        <v>7117</v>
      </c>
      <c r="J86" cm="1">
        <f t="array" ref="J86">[1]!ALPA4.QTT</f>
        <v>1254300</v>
      </c>
      <c r="K86" cm="1">
        <f t="array" ref="K86">[1]!ALPA4.VOL</f>
        <v>49264755</v>
      </c>
    </row>
    <row r="87" spans="1:11" x14ac:dyDescent="0.25">
      <c r="A87" t="s">
        <v>15</v>
      </c>
      <c r="B87" t="str" cm="1">
        <f t="array" ref="B87">[1]!AMBP3.DAT</f>
        <v>02/02/2021</v>
      </c>
      <c r="C87" cm="1">
        <f t="array" ref="C87">[1]!AMBP3.ULT</f>
        <v>25.5</v>
      </c>
      <c r="D87" cm="1">
        <f t="array" ref="D87">[1]!AMBP3.ABE</f>
        <v>25.4</v>
      </c>
      <c r="E87" cm="1">
        <f t="array" ref="E87">[1]!AMBP3.MAX</f>
        <v>25.55</v>
      </c>
      <c r="F87" cm="1">
        <f t="array" ref="F87">[1]!AMBP3.MIN</f>
        <v>25.01</v>
      </c>
      <c r="G87" cm="1">
        <f t="array" ref="G87">[1]!AMBP3.VAR</f>
        <v>1.9592163134746037</v>
      </c>
      <c r="H87" t="s">
        <v>16</v>
      </c>
      <c r="I87" cm="1">
        <f t="array" ref="I87">[1]!AMBP3.NEG</f>
        <v>1720</v>
      </c>
      <c r="J87" cm="1">
        <f t="array" ref="J87">[1]!AMBP3.QTT</f>
        <v>273200</v>
      </c>
      <c r="K87" cm="1">
        <f t="array" ref="K87">[1]!AMBP3.VOL</f>
        <v>6926665</v>
      </c>
    </row>
    <row r="88" spans="1:11" x14ac:dyDescent="0.25">
      <c r="A88" t="s">
        <v>30</v>
      </c>
      <c r="B88" t="str" cm="1">
        <f t="array" ref="B88">[1]!BMGB4.DAT</f>
        <v>02/02/2021</v>
      </c>
      <c r="C88" cm="1">
        <f t="array" ref="C88">[1]!BMGB4.ULT</f>
        <v>5.64</v>
      </c>
      <c r="D88" cm="1">
        <f t="array" ref="D88">[1]!BMGB4.ABE</f>
        <v>5.74</v>
      </c>
      <c r="E88" cm="1">
        <f t="array" ref="E88">[1]!BMGB4.MAX</f>
        <v>5.86</v>
      </c>
      <c r="F88" cm="1">
        <f t="array" ref="F88">[1]!BMGB4.MIN</f>
        <v>5.61</v>
      </c>
      <c r="G88" cm="1">
        <f t="array" ref="G88">[1]!BMGB4.VAR</f>
        <v>-1.2259194395796897</v>
      </c>
      <c r="H88" t="s">
        <v>31</v>
      </c>
      <c r="I88" cm="1">
        <f t="array" ref="I88">[1]!BMGB4.NEG</f>
        <v>8260</v>
      </c>
      <c r="J88" cm="1">
        <f t="array" ref="J88">[1]!BMGB4.QTT</f>
        <v>2728100</v>
      </c>
      <c r="K88" cm="1">
        <f t="array" ref="K88">[1]!BMGB4.VOL</f>
        <v>15572565</v>
      </c>
    </row>
    <row r="89" spans="1:11" x14ac:dyDescent="0.25">
      <c r="A89" t="s">
        <v>137</v>
      </c>
      <c r="B89" t="str" cm="1">
        <f t="array" ref="B89">[1]!PGMN3.DAT</f>
        <v>02/02/2021</v>
      </c>
      <c r="C89" cm="1">
        <f t="array" ref="C89">[1]!PGMN3.ULT</f>
        <v>10.039999999999999</v>
      </c>
      <c r="D89" cm="1">
        <f t="array" ref="D89">[1]!PGMN3.ABE</f>
        <v>10.17</v>
      </c>
      <c r="E89" cm="1">
        <f t="array" ref="E89">[1]!PGMN3.MAX</f>
        <v>10.17</v>
      </c>
      <c r="F89" cm="1">
        <f t="array" ref="F89">[1]!PGMN3.MIN</f>
        <v>9.99</v>
      </c>
      <c r="G89" cm="1">
        <f t="array" ref="G89">[1]!PGMN3.VAR</f>
        <v>0.80321285140560528</v>
      </c>
      <c r="H89" t="s">
        <v>138</v>
      </c>
      <c r="I89" cm="1">
        <f t="array" ref="I89">[1]!PGMN3.NEG</f>
        <v>2811</v>
      </c>
      <c r="J89" cm="1">
        <f t="array" ref="J89">[1]!PGMN3.QTT</f>
        <v>596800</v>
      </c>
      <c r="K89" cm="1">
        <f t="array" ref="K89">[1]!PGMN3.VOL</f>
        <v>5999420</v>
      </c>
    </row>
    <row r="90" spans="1:11" x14ac:dyDescent="0.25">
      <c r="A90" t="s">
        <v>83</v>
      </c>
      <c r="B90" t="str" cm="1">
        <f t="array" ref="B90">[1]!GMAT3.DAT</f>
        <v>02/02/2021</v>
      </c>
      <c r="C90" cm="1">
        <f t="array" ref="C90">[1]!GMAT3.ULT</f>
        <v>8.36</v>
      </c>
      <c r="D90" cm="1">
        <f t="array" ref="D90">[1]!GMAT3.ABE</f>
        <v>8.49</v>
      </c>
      <c r="E90" cm="1">
        <f t="array" ref="E90">[1]!GMAT3.MAX</f>
        <v>8.6300000000000008</v>
      </c>
      <c r="F90" cm="1">
        <f t="array" ref="F90">[1]!GMAT3.MIN</f>
        <v>8.36</v>
      </c>
      <c r="G90" cm="1">
        <f t="array" ref="G90">[1]!GMAT3.VAR</f>
        <v>-0.83036773428232846</v>
      </c>
      <c r="H90" t="s">
        <v>84</v>
      </c>
      <c r="I90" cm="1">
        <f t="array" ref="I90">[1]!GMAT3.NEG</f>
        <v>11063</v>
      </c>
      <c r="J90" cm="1">
        <f t="array" ref="J90">[1]!GMAT3.QTT</f>
        <v>4284600</v>
      </c>
      <c r="K90" cm="1">
        <f t="array" ref="K90">[1]!GMAT3.VOL</f>
        <v>36339162</v>
      </c>
    </row>
    <row r="91" spans="1:11" x14ac:dyDescent="0.25">
      <c r="A91" t="s">
        <v>210</v>
      </c>
      <c r="B91" t="str" cm="1">
        <f t="array" ref="B91">[1]!ESPA3.DAT</f>
        <v>02/02/2021</v>
      </c>
      <c r="C91" cm="1">
        <f t="array" ref="C91">[1]!ESPA3.ULT</f>
        <v>21.3</v>
      </c>
      <c r="D91" cm="1">
        <f t="array" ref="D91">[1]!ESPA3.ABE</f>
        <v>21.89</v>
      </c>
      <c r="E91" cm="1">
        <f t="array" ref="E91">[1]!ESPA3.MAX</f>
        <v>23.28</v>
      </c>
      <c r="F91" cm="1">
        <f t="array" ref="F91">[1]!ESPA3.MIN</f>
        <v>20.12</v>
      </c>
      <c r="G91" cm="1">
        <f t="array" ref="G91">[1]!ESPA3.VAR</f>
        <v>1.5252621544327944</v>
      </c>
      <c r="H91" t="s">
        <v>211</v>
      </c>
      <c r="I91" cm="1">
        <f t="array" ref="I91">[1]!ESPA3.NEG</f>
        <v>30468</v>
      </c>
      <c r="J91" cm="1">
        <f t="array" ref="J91">[1]!ESPA3.QTT</f>
        <v>13006400</v>
      </c>
      <c r="K91" cm="1">
        <f t="array" ref="K91">[1]!ESPA3.VOL</f>
        <v>282022974</v>
      </c>
    </row>
    <row r="92" spans="1:11" x14ac:dyDescent="0.25">
      <c r="A92" t="s">
        <v>110</v>
      </c>
      <c r="B92" t="str" cm="1">
        <f t="array" ref="B92">[1]!LJQQ3.DAT</f>
        <v>02/02/2021</v>
      </c>
      <c r="C92" cm="1">
        <f t="array" ref="C92">[1]!LJQQ3.ULT</f>
        <v>19.5</v>
      </c>
      <c r="D92" cm="1">
        <f t="array" ref="D92">[1]!LJQQ3.ABE</f>
        <v>19.21</v>
      </c>
      <c r="E92" cm="1">
        <f t="array" ref="E92">[1]!LJQQ3.MAX</f>
        <v>19.75</v>
      </c>
      <c r="F92" cm="1">
        <f t="array" ref="F92">[1]!LJQQ3.MIN</f>
        <v>18.93</v>
      </c>
      <c r="G92" cm="1">
        <f t="array" ref="G92">[1]!LJQQ3.VAR</f>
        <v>1.5625000000000038</v>
      </c>
      <c r="H92" t="s">
        <v>111</v>
      </c>
      <c r="I92" cm="1">
        <f t="array" ref="I92">[1]!LJQQ3.NEG</f>
        <v>10267</v>
      </c>
      <c r="J92" cm="1">
        <f t="array" ref="J92">[1]!LJQQ3.QTT</f>
        <v>3124200</v>
      </c>
      <c r="K92" cm="1">
        <f t="array" ref="K92">[1]!LJQQ3.VOL</f>
        <v>60699144</v>
      </c>
    </row>
    <row r="93" spans="1:11" x14ac:dyDescent="0.25">
      <c r="A93" t="s">
        <v>152</v>
      </c>
      <c r="B93" t="str" cm="1">
        <f t="array" ref="B93">[1]!RDOR3.DAT</f>
        <v>02/02/2021</v>
      </c>
      <c r="C93" cm="1">
        <f t="array" ref="C93">[1]!RDOR3.ULT</f>
        <v>68.55</v>
      </c>
      <c r="D93" cm="1">
        <f t="array" ref="D93">[1]!RDOR3.ABE</f>
        <v>68.03</v>
      </c>
      <c r="E93" cm="1">
        <f t="array" ref="E93">[1]!RDOR3.MAX</f>
        <v>69.739999999999995</v>
      </c>
      <c r="F93" cm="1">
        <f t="array" ref="F93">[1]!RDOR3.MIN</f>
        <v>67.7</v>
      </c>
      <c r="G93" cm="1">
        <f t="array" ref="G93">[1]!RDOR3.VAR</f>
        <v>1.1061946902654867</v>
      </c>
      <c r="H93" t="s">
        <v>153</v>
      </c>
      <c r="I93" cm="1">
        <f t="array" ref="I93">[1]!RDOR3.NEG</f>
        <v>10200</v>
      </c>
      <c r="J93" cm="1">
        <f t="array" ref="J93">[1]!RDOR3.QTT</f>
        <v>2228800</v>
      </c>
      <c r="K93" cm="1">
        <f t="array" ref="K93">[1]!RDOR3.VOL</f>
        <v>153051151</v>
      </c>
    </row>
    <row r="94" spans="1:11" x14ac:dyDescent="0.25">
      <c r="A94" t="s">
        <v>74</v>
      </c>
      <c r="B94" t="str" cm="1">
        <f t="array" ref="B94">[1]!ENJU3.DAT</f>
        <v>02/02/2021</v>
      </c>
      <c r="C94" cm="1">
        <f t="array" ref="C94">[1]!ENJU3.ULT</f>
        <v>17.64</v>
      </c>
      <c r="D94" cm="1">
        <f t="array" ref="D94">[1]!ENJU3.ABE</f>
        <v>17.43</v>
      </c>
      <c r="E94" cm="1">
        <f t="array" ref="E94">[1]!ENJU3.MAX</f>
        <v>18.46</v>
      </c>
      <c r="F94" cm="1">
        <f t="array" ref="F94">[1]!ENJU3.MIN</f>
        <v>16.95</v>
      </c>
      <c r="G94" cm="1">
        <f t="array" ref="G94">[1]!ENJU3.VAR</f>
        <v>5.3134328358208993</v>
      </c>
      <c r="H94" t="s">
        <v>75</v>
      </c>
      <c r="I94" cm="1">
        <f t="array" ref="I94">[1]!ENJU3.NEG</f>
        <v>7802</v>
      </c>
      <c r="J94" cm="1">
        <f t="array" ref="J94">[1]!ENJU3.QTT</f>
        <v>3027400</v>
      </c>
      <c r="K94" cm="1">
        <f t="array" ref="K94">[1]!ENJU3.VOL</f>
        <v>53451309</v>
      </c>
    </row>
    <row r="95" spans="1:11" x14ac:dyDescent="0.25">
      <c r="A95" t="s">
        <v>44</v>
      </c>
      <c r="B95" t="str" cm="1">
        <f t="array" ref="B95">[1]!CASH3.DAT</f>
        <v>02/02/2021</v>
      </c>
      <c r="C95" cm="1">
        <f t="array" ref="C95">[1]!CASH3.ULT</f>
        <v>28.67</v>
      </c>
      <c r="D95" cm="1">
        <f t="array" ref="D95">[1]!CASH3.ABE</f>
        <v>28.28</v>
      </c>
      <c r="E95" cm="1">
        <f t="array" ref="E95">[1]!CASH3.MAX</f>
        <v>29.16</v>
      </c>
      <c r="F95" cm="1">
        <f t="array" ref="F95">[1]!CASH3.MIN</f>
        <v>28.02</v>
      </c>
      <c r="G95" cm="1">
        <f t="array" ref="G95">[1]!CASH3.VAR</f>
        <v>2.5760286225402593</v>
      </c>
      <c r="H95" t="s">
        <v>45</v>
      </c>
      <c r="I95" cm="1">
        <f t="array" ref="I95">[1]!CASH3.NEG</f>
        <v>8478</v>
      </c>
      <c r="J95" cm="1">
        <f t="array" ref="J95">[1]!CASH3.QTT</f>
        <v>2591700</v>
      </c>
      <c r="K95" cm="1">
        <f t="array" ref="K95">[1]!CASH3.VOL</f>
        <v>74215107</v>
      </c>
    </row>
    <row r="96" spans="1:11" x14ac:dyDescent="0.25">
      <c r="A96" t="s">
        <v>11</v>
      </c>
      <c r="B96" t="str" cm="1">
        <f t="array" ref="B96">[1]!AERI3.DAT</f>
        <v>02/02/2021</v>
      </c>
      <c r="C96" cm="1">
        <f t="array" ref="C96">[1]!AERI3.ULT</f>
        <v>12.43</v>
      </c>
      <c r="D96" cm="1">
        <f t="array" ref="D96">[1]!AERI3.ABE</f>
        <v>12.65</v>
      </c>
      <c r="E96" cm="1">
        <f t="array" ref="E96">[1]!AERI3.MAX</f>
        <v>12.75</v>
      </c>
      <c r="F96" cm="1">
        <f t="array" ref="F96">[1]!AERI3.MIN</f>
        <v>12.31</v>
      </c>
      <c r="G96" cm="1">
        <f t="array" ref="G96">[1]!AERI3.VAR</f>
        <v>-0.16064257028112108</v>
      </c>
      <c r="H96" t="s">
        <v>12</v>
      </c>
      <c r="I96" cm="1">
        <f t="array" ref="I96">[1]!AERI3.NEG</f>
        <v>12321</v>
      </c>
      <c r="J96" cm="1">
        <f t="array" ref="J96">[1]!AERI3.QTT</f>
        <v>5177700</v>
      </c>
      <c r="K96" cm="1">
        <f t="array" ref="K96">[1]!AERI3.VOL</f>
        <v>64620027</v>
      </c>
    </row>
    <row r="97" spans="1:11" x14ac:dyDescent="0.25">
      <c r="A97" t="s">
        <v>58</v>
      </c>
      <c r="B97" t="str" cm="1">
        <f t="array" ref="B97">[1]!CURY3.DAT</f>
        <v>02/02/2021</v>
      </c>
      <c r="C97" cm="1">
        <f t="array" ref="C97">[1]!CURY3.ULT</f>
        <v>11.16</v>
      </c>
      <c r="D97" cm="1">
        <f t="array" ref="D97">[1]!CURY3.ABE</f>
        <v>11.07</v>
      </c>
      <c r="E97" cm="1">
        <f t="array" ref="E97">[1]!CURY3.MAX</f>
        <v>11.47</v>
      </c>
      <c r="F97" cm="1">
        <f t="array" ref="F97">[1]!CURY3.MIN</f>
        <v>11.01</v>
      </c>
      <c r="G97" cm="1">
        <f t="array" ref="G97">[1]!CURY3.VAR</f>
        <v>0.99547511312216674</v>
      </c>
      <c r="H97" t="s">
        <v>59</v>
      </c>
      <c r="I97" cm="1">
        <f t="array" ref="I97">[1]!CURY3.NEG</f>
        <v>3025</v>
      </c>
      <c r="J97" cm="1">
        <f t="array" ref="J97">[1]!CURY3.QTT</f>
        <v>642000</v>
      </c>
      <c r="K97" cm="1">
        <f t="array" ref="K97">[1]!CURY3.VOL</f>
        <v>7199544</v>
      </c>
    </row>
    <row r="98" spans="1:11" x14ac:dyDescent="0.25">
      <c r="A98" t="s">
        <v>64</v>
      </c>
      <c r="B98" t="str" cm="1">
        <f t="array" ref="B98">[1]!DMVF3.DAT</f>
        <v>02/02/2021</v>
      </c>
      <c r="C98" cm="1">
        <f t="array" ref="C98">[1]!DMVF3.ULT</f>
        <v>11.83</v>
      </c>
      <c r="D98" cm="1">
        <f t="array" ref="D98">[1]!DMVF3.ABE</f>
        <v>11.82</v>
      </c>
      <c r="E98" cm="1">
        <f t="array" ref="E98">[1]!DMVF3.MAX</f>
        <v>11.98</v>
      </c>
      <c r="F98" cm="1">
        <f t="array" ref="F98">[1]!DMVF3.MIN</f>
        <v>11.72</v>
      </c>
      <c r="G98" cm="1">
        <f t="array" ref="G98">[1]!DMVF3.VAR</f>
        <v>1.1111111111111178</v>
      </c>
      <c r="H98" t="s">
        <v>65</v>
      </c>
      <c r="I98" cm="1">
        <f t="array" ref="I98">[1]!DMVF3.NEG</f>
        <v>402</v>
      </c>
      <c r="J98" cm="1">
        <f t="array" ref="J98">[1]!DMVF3.QTT</f>
        <v>123500</v>
      </c>
      <c r="K98" cm="1">
        <f t="array" ref="K98">[1]!DMVF3.VOL</f>
        <v>1465022</v>
      </c>
    </row>
    <row r="99" spans="1:11" x14ac:dyDescent="0.25">
      <c r="A99" t="s">
        <v>92</v>
      </c>
      <c r="B99" t="str" cm="1">
        <f t="array" ref="B99">[1]!HBSA3.DAT</f>
        <v>02/02/2021</v>
      </c>
      <c r="C99" cm="1">
        <f t="array" ref="C99">[1]!HBSA3.ULT</f>
        <v>6.77</v>
      </c>
      <c r="D99" cm="1">
        <f t="array" ref="D99">[1]!HBSA3.ABE</f>
        <v>6.79</v>
      </c>
      <c r="E99" cm="1">
        <f t="array" ref="E99">[1]!HBSA3.MAX</f>
        <v>6.88</v>
      </c>
      <c r="F99" cm="1">
        <f t="array" ref="F99">[1]!HBSA3.MIN</f>
        <v>6.71</v>
      </c>
      <c r="G99" cm="1">
        <f t="array" ref="G99">[1]!HBSA3.VAR</f>
        <v>-0.29455081001473432</v>
      </c>
      <c r="H99" t="s">
        <v>93</v>
      </c>
      <c r="I99" cm="1">
        <f t="array" ref="I99">[1]!HBSA3.NEG</f>
        <v>6224</v>
      </c>
      <c r="J99" cm="1">
        <f t="array" ref="J99">[1]!HBSA3.QTT</f>
        <v>1773400</v>
      </c>
      <c r="K99" cm="1">
        <f t="array" ref="K99">[1]!HBSA3.VOL</f>
        <v>12034810</v>
      </c>
    </row>
    <row r="100" spans="1:11" x14ac:dyDescent="0.25">
      <c r="A100" t="s">
        <v>126</v>
      </c>
      <c r="B100" t="str" cm="1">
        <f t="array" ref="B100">[1]!NEOE3.DAT</f>
        <v>02/02/2021</v>
      </c>
      <c r="C100" cm="1">
        <f t="array" ref="C100">[1]!NEOE3.ULT</f>
        <v>18.78</v>
      </c>
      <c r="D100" cm="1">
        <f t="array" ref="D100">[1]!NEOE3.ABE</f>
        <v>18.309999999999999</v>
      </c>
      <c r="E100" cm="1">
        <f t="array" ref="E100">[1]!NEOE3.MAX</f>
        <v>18.98</v>
      </c>
      <c r="F100" cm="1">
        <f t="array" ref="F100">[1]!NEOE3.MIN</f>
        <v>18.25</v>
      </c>
      <c r="G100" cm="1">
        <f t="array" ref="G100">[1]!NEOE3.VAR</f>
        <v>3.2435404068169316</v>
      </c>
      <c r="H100" t="s">
        <v>201</v>
      </c>
      <c r="I100" cm="1">
        <f t="array" ref="I100">[1]!NEOE3.NEG</f>
        <v>6331</v>
      </c>
      <c r="J100" cm="1">
        <f t="array" ref="J100">[1]!NEOE3.QTT</f>
        <v>1965000</v>
      </c>
      <c r="K100" cm="1">
        <f t="array" ref="K100">[1]!NEOE3.VOL</f>
        <v>36709401</v>
      </c>
    </row>
    <row r="101" spans="1:11" x14ac:dyDescent="0.25">
      <c r="A101" t="s">
        <v>190</v>
      </c>
      <c r="B101" t="str" cm="1">
        <f t="array" ref="B101">[1]!VIVA3.DAT</f>
        <v>02/02/2021</v>
      </c>
      <c r="C101" cm="1">
        <f t="array" ref="C101">[1]!VIVA3.ULT</f>
        <v>25.84</v>
      </c>
      <c r="D101" cm="1">
        <f t="array" ref="D101">[1]!VIVA3.ABE</f>
        <v>25.88</v>
      </c>
      <c r="E101" cm="1">
        <f t="array" ref="E101">[1]!VIVA3.MAX</f>
        <v>26.55</v>
      </c>
      <c r="F101" cm="1">
        <f t="array" ref="F101">[1]!VIVA3.MIN</f>
        <v>25.3</v>
      </c>
      <c r="G101" cm="1">
        <f t="array" ref="G101">[1]!VIVA3.VAR</f>
        <v>0.34951456310679557</v>
      </c>
      <c r="H101" t="s">
        <v>191</v>
      </c>
      <c r="I101" cm="1">
        <f t="array" ref="I101">[1]!VIVA3.NEG</f>
        <v>5928</v>
      </c>
      <c r="J101" cm="1">
        <f t="array" ref="J101">[1]!VIVA3.QTT</f>
        <v>1408300</v>
      </c>
      <c r="K101" cm="1">
        <f t="array" ref="K101">[1]!VIVA3.VOL</f>
        <v>36433217</v>
      </c>
    </row>
    <row r="102" spans="1:11" x14ac:dyDescent="0.25">
      <c r="A102" t="s">
        <v>94</v>
      </c>
      <c r="B102" t="str" cm="1">
        <f t="array" ref="B102">[1]!IBOV.DAT</f>
        <v>02/02/2021</v>
      </c>
      <c r="C102" cm="1">
        <f t="array" ref="C102">[1]!IBOV.ULT</f>
        <v>118233.81</v>
      </c>
      <c r="D102" cm="1">
        <f t="array" ref="D102">[1]!IBOV.ABE</f>
        <v>117520.36</v>
      </c>
      <c r="E102" cm="1">
        <f t="array" ref="E102">[1]!IBOV.MAX</f>
        <v>119805.18</v>
      </c>
      <c r="F102" cm="1">
        <f t="array" ref="F102">[1]!IBOV.MIN</f>
        <v>117519.17</v>
      </c>
      <c r="G102" cm="1">
        <f t="array" ref="G102">[1]!IBOV.VAR</f>
        <v>0.60947482150966081</v>
      </c>
      <c r="H102" t="s">
        <v>95</v>
      </c>
      <c r="I102" cm="1">
        <f t="array" ref="I102">[1]!IBOV.NEG</f>
        <v>2603990</v>
      </c>
      <c r="J102" cm="1">
        <f t="array" ref="J102">[1]!IBOV.QTT</f>
        <v>1162620200</v>
      </c>
      <c r="K102" cm="1">
        <f t="array" ref="K102">[1]!IBOV.VOL</f>
        <v>30140803192</v>
      </c>
    </row>
    <row r="103" spans="1:11" x14ac:dyDescent="0.25">
      <c r="A103" t="s">
        <v>213</v>
      </c>
      <c r="B103" t="str" cm="1">
        <f t="array" ref="B103">[1]!WINFUT.DAT</f>
        <v>02/02/2021</v>
      </c>
      <c r="C103" cm="1">
        <f t="array" ref="C103">[1]!WINFUT.ULT</f>
        <v>118610</v>
      </c>
      <c r="D103" cm="1">
        <f t="array" ref="D103">[1]!WINFUT.ABE</f>
        <v>118485</v>
      </c>
      <c r="E103" cm="1">
        <f t="array" ref="E103">[1]!WINFUT.MAX</f>
        <v>119915</v>
      </c>
      <c r="F103" cm="1">
        <f t="array" ref="F103">[1]!WINFUT.MIN</f>
        <v>117710</v>
      </c>
      <c r="G103" cm="1">
        <f t="array" ref="G103">[1]!WINFUT.VAR</f>
        <v>0.98765432098765427</v>
      </c>
      <c r="H103" t="s">
        <v>214</v>
      </c>
      <c r="I103" cm="1">
        <f t="array" ref="I103">[1]!WINFUT.NEG</f>
        <v>5550224</v>
      </c>
      <c r="J103" cm="1">
        <f t="array" ref="J103">[1]!WINFUT.QTT</f>
        <v>20612170</v>
      </c>
      <c r="K103" cm="1">
        <f t="array" ref="K103">[1]!WINFUT.VOL</f>
        <v>489321977864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2021-02-03T00:33:33Z</dcterms:modified>
</cp:coreProperties>
</file>