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98a\Documents\GitHub\bolsistas_da\planilhas_diarias\"/>
    </mc:Choice>
  </mc:AlternateContent>
  <xr:revisionPtr revIDLastSave="0" documentId="13_ncr:1_{374D0FB9-52CD-410A-8778-1E671D7DC00D}" xr6:coauthVersionLast="46" xr6:coauthVersionMax="46" xr10:uidLastSave="{00000000-0000-0000-0000-000000000000}"/>
  <bookViews>
    <workbookView xWindow="-120" yWindow="-120" windowWidth="20730" windowHeight="11160" xr2:uid="{9C038CEB-9B45-4F67-85E3-1396042E3C2A}"/>
  </bookViews>
  <sheets>
    <sheet name="DDE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" l="1" a="1"/>
  <c r="B2" i="1" s="1"/>
  <c r="C2" i="1" a="1"/>
  <c r="C2" i="1" s="1"/>
  <c r="D2" i="1" a="1"/>
  <c r="D2" i="1" s="1"/>
  <c r="E2" i="1" a="1"/>
  <c r="E2" i="1" s="1"/>
  <c r="F2" i="1" a="1"/>
  <c r="F2" i="1" s="1"/>
  <c r="G2" i="1" a="1"/>
  <c r="G2" i="1" s="1"/>
  <c r="I2" i="1" a="1"/>
  <c r="I2" i="1" s="1"/>
  <c r="J2" i="1" a="1"/>
  <c r="J2" i="1" s="1"/>
  <c r="K2" i="1" a="1"/>
  <c r="K2" i="1" s="1"/>
  <c r="B3" i="1" a="1"/>
  <c r="B3" i="1" s="1"/>
  <c r="C3" i="1" a="1"/>
  <c r="C3" i="1" s="1"/>
  <c r="D3" i="1" a="1"/>
  <c r="D3" i="1" s="1"/>
  <c r="E3" i="1" a="1"/>
  <c r="E3" i="1" s="1"/>
  <c r="F3" i="1" a="1"/>
  <c r="F3" i="1" s="1"/>
  <c r="G3" i="1" a="1"/>
  <c r="G3" i="1" s="1"/>
  <c r="I3" i="1" a="1"/>
  <c r="I3" i="1" s="1"/>
  <c r="J3" i="1" a="1"/>
  <c r="J3" i="1" s="1"/>
  <c r="K3" i="1" a="1"/>
  <c r="K3" i="1" s="1"/>
  <c r="B4" i="1" a="1"/>
  <c r="B4" i="1" s="1"/>
  <c r="C4" i="1" a="1"/>
  <c r="C4" i="1" s="1"/>
  <c r="D4" i="1" a="1"/>
  <c r="D4" i="1" s="1"/>
  <c r="E4" i="1" a="1"/>
  <c r="E4" i="1" s="1"/>
  <c r="F4" i="1" a="1"/>
  <c r="F4" i="1" s="1"/>
  <c r="G4" i="1" a="1"/>
  <c r="G4" i="1" s="1"/>
  <c r="I4" i="1" a="1"/>
  <c r="I4" i="1" s="1"/>
  <c r="J4" i="1" a="1"/>
  <c r="J4" i="1" s="1"/>
  <c r="K4" i="1" a="1"/>
  <c r="K4" i="1" s="1"/>
  <c r="B5" i="1" a="1"/>
  <c r="B5" i="1" s="1"/>
  <c r="C5" i="1" a="1"/>
  <c r="C5" i="1" s="1"/>
  <c r="D5" i="1" a="1"/>
  <c r="D5" i="1" s="1"/>
  <c r="E5" i="1" a="1"/>
  <c r="E5" i="1" s="1"/>
  <c r="F5" i="1" a="1"/>
  <c r="F5" i="1" s="1"/>
  <c r="G5" i="1" a="1"/>
  <c r="G5" i="1" s="1"/>
  <c r="I5" i="1" a="1"/>
  <c r="I5" i="1" s="1"/>
  <c r="J5" i="1" a="1"/>
  <c r="J5" i="1" s="1"/>
  <c r="K5" i="1" a="1"/>
  <c r="K5" i="1" s="1"/>
  <c r="B6" i="1" a="1"/>
  <c r="B6" i="1" s="1"/>
  <c r="C6" i="1" a="1"/>
  <c r="C6" i="1" s="1"/>
  <c r="D6" i="1" a="1"/>
  <c r="D6" i="1" s="1"/>
  <c r="E6" i="1" a="1"/>
  <c r="E6" i="1" s="1"/>
  <c r="F6" i="1" a="1"/>
  <c r="F6" i="1" s="1"/>
  <c r="G6" i="1" a="1"/>
  <c r="G6" i="1" s="1"/>
  <c r="I6" i="1" a="1"/>
  <c r="I6" i="1" s="1"/>
  <c r="J6" i="1" a="1"/>
  <c r="J6" i="1" s="1"/>
  <c r="K6" i="1" a="1"/>
  <c r="K6" i="1" s="1"/>
  <c r="B7" i="1" a="1"/>
  <c r="B7" i="1" s="1"/>
  <c r="C7" i="1" a="1"/>
  <c r="C7" i="1" s="1"/>
  <c r="D7" i="1" a="1"/>
  <c r="D7" i="1" s="1"/>
  <c r="E7" i="1" a="1"/>
  <c r="E7" i="1" s="1"/>
  <c r="F7" i="1" a="1"/>
  <c r="F7" i="1" s="1"/>
  <c r="G7" i="1" a="1"/>
  <c r="G7" i="1" s="1"/>
  <c r="I7" i="1" a="1"/>
  <c r="I7" i="1" s="1"/>
  <c r="J7" i="1" a="1"/>
  <c r="J7" i="1" s="1"/>
  <c r="K7" i="1" a="1"/>
  <c r="K7" i="1" s="1"/>
  <c r="B8" i="1" a="1"/>
  <c r="B8" i="1" s="1"/>
  <c r="C8" i="1" a="1"/>
  <c r="C8" i="1" s="1"/>
  <c r="D8" i="1" a="1"/>
  <c r="D8" i="1" s="1"/>
  <c r="E8" i="1" a="1"/>
  <c r="E8" i="1" s="1"/>
  <c r="F8" i="1" a="1"/>
  <c r="F8" i="1" s="1"/>
  <c r="G8" i="1" a="1"/>
  <c r="G8" i="1" s="1"/>
  <c r="I8" i="1" a="1"/>
  <c r="I8" i="1" s="1"/>
  <c r="J8" i="1" a="1"/>
  <c r="J8" i="1" s="1"/>
  <c r="K8" i="1" a="1"/>
  <c r="K8" i="1" s="1"/>
  <c r="B9" i="1" a="1"/>
  <c r="B9" i="1" s="1"/>
  <c r="C9" i="1" a="1"/>
  <c r="C9" i="1" s="1"/>
  <c r="D9" i="1" a="1"/>
  <c r="D9" i="1" s="1"/>
  <c r="E9" i="1" a="1"/>
  <c r="E9" i="1" s="1"/>
  <c r="F9" i="1" a="1"/>
  <c r="F9" i="1" s="1"/>
  <c r="G9" i="1" a="1"/>
  <c r="G9" i="1" s="1"/>
  <c r="I9" i="1" a="1"/>
  <c r="I9" i="1" s="1"/>
  <c r="J9" i="1" a="1"/>
  <c r="J9" i="1" s="1"/>
  <c r="K9" i="1" a="1"/>
  <c r="K9" i="1" s="1"/>
  <c r="B10" i="1" a="1"/>
  <c r="B10" i="1" s="1"/>
  <c r="C10" i="1" a="1"/>
  <c r="C10" i="1" s="1"/>
  <c r="D10" i="1" a="1"/>
  <c r="D10" i="1" s="1"/>
  <c r="E10" i="1" a="1"/>
  <c r="E10" i="1" s="1"/>
  <c r="F10" i="1" a="1"/>
  <c r="F10" i="1" s="1"/>
  <c r="G10" i="1" a="1"/>
  <c r="G10" i="1" s="1"/>
  <c r="I10" i="1" a="1"/>
  <c r="I10" i="1" s="1"/>
  <c r="J10" i="1" a="1"/>
  <c r="J10" i="1" s="1"/>
  <c r="K10" i="1" a="1"/>
  <c r="K10" i="1" s="1"/>
  <c r="B11" i="1" a="1"/>
  <c r="B11" i="1" s="1"/>
  <c r="C11" i="1" a="1"/>
  <c r="C11" i="1" s="1"/>
  <c r="D11" i="1" a="1"/>
  <c r="D11" i="1" s="1"/>
  <c r="E11" i="1" a="1"/>
  <c r="E11" i="1" s="1"/>
  <c r="F11" i="1" a="1"/>
  <c r="F11" i="1" s="1"/>
  <c r="G11" i="1" a="1"/>
  <c r="G11" i="1" s="1"/>
  <c r="I11" i="1" a="1"/>
  <c r="I11" i="1" s="1"/>
  <c r="J11" i="1" a="1"/>
  <c r="J11" i="1" s="1"/>
  <c r="K11" i="1" a="1"/>
  <c r="K11" i="1" s="1"/>
  <c r="B12" i="1" a="1"/>
  <c r="B12" i="1" s="1"/>
  <c r="C12" i="1" a="1"/>
  <c r="C12" i="1" s="1"/>
  <c r="D12" i="1" a="1"/>
  <c r="D12" i="1" s="1"/>
  <c r="E12" i="1" a="1"/>
  <c r="E12" i="1" s="1"/>
  <c r="F12" i="1" a="1"/>
  <c r="F12" i="1" s="1"/>
  <c r="G12" i="1" a="1"/>
  <c r="G12" i="1" s="1"/>
  <c r="I12" i="1" a="1"/>
  <c r="I12" i="1" s="1"/>
  <c r="J12" i="1" a="1"/>
  <c r="J12" i="1" s="1"/>
  <c r="K12" i="1" a="1"/>
  <c r="K12" i="1" s="1"/>
  <c r="B13" i="1" a="1"/>
  <c r="B13" i="1" s="1"/>
  <c r="C13" i="1" a="1"/>
  <c r="C13" i="1" s="1"/>
  <c r="D13" i="1" a="1"/>
  <c r="D13" i="1" s="1"/>
  <c r="E13" i="1" a="1"/>
  <c r="E13" i="1" s="1"/>
  <c r="F13" i="1" a="1"/>
  <c r="F13" i="1" s="1"/>
  <c r="G13" i="1" a="1"/>
  <c r="G13" i="1" s="1"/>
  <c r="I13" i="1" a="1"/>
  <c r="I13" i="1" s="1"/>
  <c r="J13" i="1" a="1"/>
  <c r="J13" i="1" s="1"/>
  <c r="K13" i="1" a="1"/>
  <c r="K13" i="1" s="1"/>
  <c r="B14" i="1" a="1"/>
  <c r="B14" i="1" s="1"/>
  <c r="C14" i="1" a="1"/>
  <c r="C14" i="1" s="1"/>
  <c r="D14" i="1" a="1"/>
  <c r="D14" i="1" s="1"/>
  <c r="E14" i="1" a="1"/>
  <c r="E14" i="1" s="1"/>
  <c r="F14" i="1" a="1"/>
  <c r="F14" i="1" s="1"/>
  <c r="G14" i="1" a="1"/>
  <c r="G14" i="1" s="1"/>
  <c r="I14" i="1" a="1"/>
  <c r="I14" i="1" s="1"/>
  <c r="J14" i="1" a="1"/>
  <c r="J14" i="1" s="1"/>
  <c r="K14" i="1" a="1"/>
  <c r="K14" i="1" s="1"/>
  <c r="B15" i="1" a="1"/>
  <c r="B15" i="1" s="1"/>
  <c r="C15" i="1" a="1"/>
  <c r="C15" i="1" s="1"/>
  <c r="D15" i="1" a="1"/>
  <c r="D15" i="1" s="1"/>
  <c r="E15" i="1" a="1"/>
  <c r="E15" i="1" s="1"/>
  <c r="F15" i="1" a="1"/>
  <c r="F15" i="1" s="1"/>
  <c r="G15" i="1" a="1"/>
  <c r="G15" i="1" s="1"/>
  <c r="I15" i="1" a="1"/>
  <c r="I15" i="1" s="1"/>
  <c r="J15" i="1" a="1"/>
  <c r="J15" i="1" s="1"/>
  <c r="K15" i="1" a="1"/>
  <c r="K15" i="1" s="1"/>
  <c r="B16" i="1" a="1"/>
  <c r="B16" i="1" s="1"/>
  <c r="C16" i="1" a="1"/>
  <c r="C16" i="1" s="1"/>
  <c r="D16" i="1" a="1"/>
  <c r="D16" i="1" s="1"/>
  <c r="E16" i="1" a="1"/>
  <c r="E16" i="1" s="1"/>
  <c r="F16" i="1" a="1"/>
  <c r="F16" i="1" s="1"/>
  <c r="G16" i="1" a="1"/>
  <c r="G16" i="1" s="1"/>
  <c r="I16" i="1" a="1"/>
  <c r="I16" i="1" s="1"/>
  <c r="J16" i="1" a="1"/>
  <c r="J16" i="1" s="1"/>
  <c r="K16" i="1" a="1"/>
  <c r="K16" i="1" s="1"/>
  <c r="B17" i="1" a="1"/>
  <c r="B17" i="1" s="1"/>
  <c r="C17" i="1" a="1"/>
  <c r="C17" i="1" s="1"/>
  <c r="D17" i="1" a="1"/>
  <c r="D17" i="1" s="1"/>
  <c r="E17" i="1" a="1"/>
  <c r="E17" i="1" s="1"/>
  <c r="F17" i="1" a="1"/>
  <c r="F17" i="1" s="1"/>
  <c r="G17" i="1" a="1"/>
  <c r="G17" i="1" s="1"/>
  <c r="I17" i="1" a="1"/>
  <c r="I17" i="1" s="1"/>
  <c r="J17" i="1" a="1"/>
  <c r="J17" i="1" s="1"/>
  <c r="K17" i="1" a="1"/>
  <c r="K17" i="1" s="1"/>
  <c r="B18" i="1" a="1"/>
  <c r="B18" i="1" s="1"/>
  <c r="C18" i="1" a="1"/>
  <c r="C18" i="1" s="1"/>
  <c r="D18" i="1" a="1"/>
  <c r="D18" i="1" s="1"/>
  <c r="E18" i="1" a="1"/>
  <c r="E18" i="1" s="1"/>
  <c r="F18" i="1" a="1"/>
  <c r="F18" i="1" s="1"/>
  <c r="G18" i="1" a="1"/>
  <c r="G18" i="1" s="1"/>
  <c r="I18" i="1" a="1"/>
  <c r="I18" i="1" s="1"/>
  <c r="J18" i="1" a="1"/>
  <c r="J18" i="1" s="1"/>
  <c r="K18" i="1" a="1"/>
  <c r="K18" i="1" s="1"/>
  <c r="B19" i="1" a="1"/>
  <c r="B19" i="1" s="1"/>
  <c r="C19" i="1" a="1"/>
  <c r="C19" i="1" s="1"/>
  <c r="D19" i="1" a="1"/>
  <c r="D19" i="1" s="1"/>
  <c r="E19" i="1" a="1"/>
  <c r="E19" i="1" s="1"/>
  <c r="F19" i="1" a="1"/>
  <c r="F19" i="1" s="1"/>
  <c r="G19" i="1" a="1"/>
  <c r="G19" i="1" s="1"/>
  <c r="I19" i="1" a="1"/>
  <c r="I19" i="1" s="1"/>
  <c r="J19" i="1" a="1"/>
  <c r="J19" i="1" s="1"/>
  <c r="K19" i="1" a="1"/>
  <c r="K19" i="1" s="1"/>
  <c r="B20" i="1" a="1"/>
  <c r="B20" i="1" s="1"/>
  <c r="C20" i="1" a="1"/>
  <c r="C20" i="1" s="1"/>
  <c r="D20" i="1" a="1"/>
  <c r="D20" i="1" s="1"/>
  <c r="E20" i="1" a="1"/>
  <c r="E20" i="1" s="1"/>
  <c r="F20" i="1" a="1"/>
  <c r="F20" i="1" s="1"/>
  <c r="G20" i="1" a="1"/>
  <c r="G20" i="1" s="1"/>
  <c r="I20" i="1" a="1"/>
  <c r="I20" i="1" s="1"/>
  <c r="J20" i="1" a="1"/>
  <c r="J20" i="1" s="1"/>
  <c r="K20" i="1" a="1"/>
  <c r="K20" i="1" s="1"/>
  <c r="B21" i="1" a="1"/>
  <c r="B21" i="1" s="1"/>
  <c r="C21" i="1" a="1"/>
  <c r="C21" i="1" s="1"/>
  <c r="D21" i="1" a="1"/>
  <c r="D21" i="1" s="1"/>
  <c r="E21" i="1" a="1"/>
  <c r="E21" i="1" s="1"/>
  <c r="F21" i="1" a="1"/>
  <c r="F21" i="1" s="1"/>
  <c r="G21" i="1" a="1"/>
  <c r="G21" i="1" s="1"/>
  <c r="I21" i="1" a="1"/>
  <c r="I21" i="1" s="1"/>
  <c r="J21" i="1" a="1"/>
  <c r="J21" i="1" s="1"/>
  <c r="K21" i="1" a="1"/>
  <c r="K21" i="1" s="1"/>
  <c r="B22" i="1" a="1"/>
  <c r="B22" i="1" s="1"/>
  <c r="C22" i="1" a="1"/>
  <c r="C22" i="1" s="1"/>
  <c r="D22" i="1" a="1"/>
  <c r="D22" i="1" s="1"/>
  <c r="E22" i="1" a="1"/>
  <c r="E22" i="1" s="1"/>
  <c r="F22" i="1" a="1"/>
  <c r="F22" i="1" s="1"/>
  <c r="G22" i="1" a="1"/>
  <c r="G22" i="1" s="1"/>
  <c r="I22" i="1" a="1"/>
  <c r="I22" i="1" s="1"/>
  <c r="J22" i="1" a="1"/>
  <c r="J22" i="1" s="1"/>
  <c r="K22" i="1" a="1"/>
  <c r="K22" i="1" s="1"/>
  <c r="B23" i="1" a="1"/>
  <c r="B23" i="1" s="1"/>
  <c r="C23" i="1" a="1"/>
  <c r="C23" i="1" s="1"/>
  <c r="D23" i="1" a="1"/>
  <c r="D23" i="1" s="1"/>
  <c r="E23" i="1" a="1"/>
  <c r="E23" i="1" s="1"/>
  <c r="F23" i="1" a="1"/>
  <c r="F23" i="1" s="1"/>
  <c r="G23" i="1" a="1"/>
  <c r="G23" i="1" s="1"/>
  <c r="I23" i="1" a="1"/>
  <c r="I23" i="1" s="1"/>
  <c r="J23" i="1" a="1"/>
  <c r="J23" i="1" s="1"/>
  <c r="K23" i="1" a="1"/>
  <c r="K23" i="1" s="1"/>
  <c r="B24" i="1" a="1"/>
  <c r="B24" i="1" s="1"/>
  <c r="C24" i="1" a="1"/>
  <c r="C24" i="1" s="1"/>
  <c r="D24" i="1" a="1"/>
  <c r="D24" i="1" s="1"/>
  <c r="E24" i="1" a="1"/>
  <c r="E24" i="1" s="1"/>
  <c r="F24" i="1" a="1"/>
  <c r="F24" i="1" s="1"/>
  <c r="G24" i="1" a="1"/>
  <c r="G24" i="1" s="1"/>
  <c r="I24" i="1" a="1"/>
  <c r="I24" i="1" s="1"/>
  <c r="J24" i="1" a="1"/>
  <c r="J24" i="1" s="1"/>
  <c r="K24" i="1" a="1"/>
  <c r="K24" i="1" s="1"/>
  <c r="B25" i="1" a="1"/>
  <c r="B25" i="1" s="1"/>
  <c r="C25" i="1" a="1"/>
  <c r="C25" i="1" s="1"/>
  <c r="D25" i="1" a="1"/>
  <c r="D25" i="1" s="1"/>
  <c r="E25" i="1" a="1"/>
  <c r="E25" i="1" s="1"/>
  <c r="F25" i="1" a="1"/>
  <c r="F25" i="1" s="1"/>
  <c r="G25" i="1" a="1"/>
  <c r="G25" i="1" s="1"/>
  <c r="I25" i="1" a="1"/>
  <c r="I25" i="1" s="1"/>
  <c r="J25" i="1" a="1"/>
  <c r="J25" i="1" s="1"/>
  <c r="K25" i="1" a="1"/>
  <c r="K25" i="1" s="1"/>
  <c r="B26" i="1" a="1"/>
  <c r="B26" i="1" s="1"/>
  <c r="C26" i="1" a="1"/>
  <c r="C26" i="1" s="1"/>
  <c r="D26" i="1" a="1"/>
  <c r="D26" i="1" s="1"/>
  <c r="E26" i="1" a="1"/>
  <c r="E26" i="1" s="1"/>
  <c r="F26" i="1" a="1"/>
  <c r="F26" i="1" s="1"/>
  <c r="G26" i="1" a="1"/>
  <c r="G26" i="1" s="1"/>
  <c r="I26" i="1" a="1"/>
  <c r="I26" i="1" s="1"/>
  <c r="J26" i="1" a="1"/>
  <c r="J26" i="1" s="1"/>
  <c r="K26" i="1" a="1"/>
  <c r="K26" i="1" s="1"/>
  <c r="B27" i="1" a="1"/>
  <c r="B27" i="1" s="1"/>
  <c r="C27" i="1" a="1"/>
  <c r="C27" i="1" s="1"/>
  <c r="D27" i="1" a="1"/>
  <c r="D27" i="1" s="1"/>
  <c r="E27" i="1" a="1"/>
  <c r="E27" i="1" s="1"/>
  <c r="F27" i="1" a="1"/>
  <c r="F27" i="1" s="1"/>
  <c r="G27" i="1" a="1"/>
  <c r="G27" i="1" s="1"/>
  <c r="I27" i="1" a="1"/>
  <c r="I27" i="1" s="1"/>
  <c r="J27" i="1" a="1"/>
  <c r="J27" i="1" s="1"/>
  <c r="K27" i="1" a="1"/>
  <c r="K27" i="1" s="1"/>
  <c r="B28" i="1" a="1"/>
  <c r="B28" i="1" s="1"/>
  <c r="C28" i="1" a="1"/>
  <c r="C28" i="1" s="1"/>
  <c r="D28" i="1" a="1"/>
  <c r="D28" i="1" s="1"/>
  <c r="E28" i="1" a="1"/>
  <c r="E28" i="1" s="1"/>
  <c r="F28" i="1" a="1"/>
  <c r="F28" i="1" s="1"/>
  <c r="G28" i="1" a="1"/>
  <c r="G28" i="1" s="1"/>
  <c r="I28" i="1" a="1"/>
  <c r="I28" i="1" s="1"/>
  <c r="J28" i="1" a="1"/>
  <c r="J28" i="1" s="1"/>
  <c r="K28" i="1" a="1"/>
  <c r="K28" i="1" s="1"/>
  <c r="B29" i="1" a="1"/>
  <c r="B29" i="1" s="1"/>
  <c r="C29" i="1" a="1"/>
  <c r="C29" i="1" s="1"/>
  <c r="D29" i="1" a="1"/>
  <c r="D29" i="1" s="1"/>
  <c r="E29" i="1" a="1"/>
  <c r="E29" i="1" s="1"/>
  <c r="F29" i="1" a="1"/>
  <c r="F29" i="1" s="1"/>
  <c r="G29" i="1" a="1"/>
  <c r="G29" i="1" s="1"/>
  <c r="I29" i="1" a="1"/>
  <c r="I29" i="1" s="1"/>
  <c r="J29" i="1" a="1"/>
  <c r="J29" i="1" s="1"/>
  <c r="K29" i="1" a="1"/>
  <c r="K29" i="1" s="1"/>
  <c r="B30" i="1" a="1"/>
  <c r="B30" i="1" s="1"/>
  <c r="C30" i="1" a="1"/>
  <c r="C30" i="1" s="1"/>
  <c r="D30" i="1" a="1"/>
  <c r="D30" i="1" s="1"/>
  <c r="E30" i="1" a="1"/>
  <c r="E30" i="1" s="1"/>
  <c r="F30" i="1" a="1"/>
  <c r="F30" i="1" s="1"/>
  <c r="G30" i="1" a="1"/>
  <c r="G30" i="1" s="1"/>
  <c r="I30" i="1" a="1"/>
  <c r="I30" i="1" s="1"/>
  <c r="J30" i="1" a="1"/>
  <c r="J30" i="1" s="1"/>
  <c r="K30" i="1" a="1"/>
  <c r="K30" i="1" s="1"/>
  <c r="B31" i="1" a="1"/>
  <c r="B31" i="1" s="1"/>
  <c r="C31" i="1" a="1"/>
  <c r="C31" i="1" s="1"/>
  <c r="D31" i="1" a="1"/>
  <c r="D31" i="1" s="1"/>
  <c r="E31" i="1" a="1"/>
  <c r="E31" i="1" s="1"/>
  <c r="F31" i="1" a="1"/>
  <c r="F31" i="1" s="1"/>
  <c r="G31" i="1" a="1"/>
  <c r="G31" i="1" s="1"/>
  <c r="I31" i="1" a="1"/>
  <c r="I31" i="1" s="1"/>
  <c r="J31" i="1" a="1"/>
  <c r="J31" i="1" s="1"/>
  <c r="K31" i="1" a="1"/>
  <c r="K31" i="1" s="1"/>
  <c r="B32" i="1" a="1"/>
  <c r="B32" i="1" s="1"/>
  <c r="C32" i="1" a="1"/>
  <c r="C32" i="1" s="1"/>
  <c r="D32" i="1" a="1"/>
  <c r="D32" i="1" s="1"/>
  <c r="E32" i="1" a="1"/>
  <c r="E32" i="1" s="1"/>
  <c r="F32" i="1" a="1"/>
  <c r="F32" i="1" s="1"/>
  <c r="G32" i="1" a="1"/>
  <c r="G32" i="1" s="1"/>
  <c r="I32" i="1" a="1"/>
  <c r="I32" i="1" s="1"/>
  <c r="J32" i="1" a="1"/>
  <c r="J32" i="1" s="1"/>
  <c r="K32" i="1" a="1"/>
  <c r="K32" i="1" s="1"/>
  <c r="B33" i="1" a="1"/>
  <c r="B33" i="1" s="1"/>
  <c r="C33" i="1" a="1"/>
  <c r="C33" i="1" s="1"/>
  <c r="D33" i="1" a="1"/>
  <c r="D33" i="1" s="1"/>
  <c r="E33" i="1" a="1"/>
  <c r="E33" i="1" s="1"/>
  <c r="F33" i="1" a="1"/>
  <c r="F33" i="1" s="1"/>
  <c r="G33" i="1" a="1"/>
  <c r="G33" i="1" s="1"/>
  <c r="I33" i="1" a="1"/>
  <c r="I33" i="1" s="1"/>
  <c r="J33" i="1" a="1"/>
  <c r="J33" i="1"/>
  <c r="K33" i="1" a="1"/>
  <c r="K33" i="1" s="1"/>
  <c r="B34" i="1" a="1"/>
  <c r="B34" i="1" s="1"/>
  <c r="C34" i="1" a="1"/>
  <c r="C34" i="1" s="1"/>
  <c r="D34" i="1" a="1"/>
  <c r="D34" i="1" s="1"/>
  <c r="E34" i="1" a="1"/>
  <c r="E34" i="1" s="1"/>
  <c r="F34" i="1" a="1"/>
  <c r="F34" i="1" s="1"/>
  <c r="G34" i="1" a="1"/>
  <c r="G34" i="1" s="1"/>
  <c r="I34" i="1" a="1"/>
  <c r="I34" i="1" s="1"/>
  <c r="J34" i="1" a="1"/>
  <c r="J34" i="1" s="1"/>
  <c r="K34" i="1" a="1"/>
  <c r="K34" i="1" s="1"/>
  <c r="B35" i="1" a="1"/>
  <c r="B35" i="1" s="1"/>
  <c r="C35" i="1" a="1"/>
  <c r="C35" i="1" s="1"/>
  <c r="D35" i="1" a="1"/>
  <c r="D35" i="1" s="1"/>
  <c r="E35" i="1" a="1"/>
  <c r="E35" i="1" s="1"/>
  <c r="F35" i="1" a="1"/>
  <c r="F35" i="1"/>
  <c r="G35" i="1" a="1"/>
  <c r="G35" i="1" s="1"/>
  <c r="I35" i="1" a="1"/>
  <c r="I35" i="1" s="1"/>
  <c r="J35" i="1" a="1"/>
  <c r="J35" i="1" s="1"/>
  <c r="K35" i="1" a="1"/>
  <c r="K35" i="1" s="1"/>
  <c r="B36" i="1" a="1"/>
  <c r="B36" i="1" s="1"/>
  <c r="C36" i="1" a="1"/>
  <c r="C36" i="1" s="1"/>
  <c r="D36" i="1" a="1"/>
  <c r="D36" i="1" s="1"/>
  <c r="E36" i="1" a="1"/>
  <c r="E36" i="1" s="1"/>
  <c r="F36" i="1" a="1"/>
  <c r="F36" i="1" s="1"/>
  <c r="G36" i="1" a="1"/>
  <c r="G36" i="1" s="1"/>
  <c r="I36" i="1" a="1"/>
  <c r="I36" i="1" s="1"/>
  <c r="J36" i="1" a="1"/>
  <c r="J36" i="1" s="1"/>
  <c r="K36" i="1" a="1"/>
  <c r="K36" i="1" s="1"/>
  <c r="B37" i="1" a="1"/>
  <c r="B37" i="1" s="1"/>
  <c r="C37" i="1" a="1"/>
  <c r="C37" i="1" s="1"/>
  <c r="D37" i="1" a="1"/>
  <c r="D37" i="1" s="1"/>
  <c r="E37" i="1" a="1"/>
  <c r="E37" i="1" s="1"/>
  <c r="F37" i="1" a="1"/>
  <c r="F37" i="1" s="1"/>
  <c r="G37" i="1" a="1"/>
  <c r="G37" i="1" s="1"/>
  <c r="I37" i="1" a="1"/>
  <c r="I37" i="1" s="1"/>
  <c r="J37" i="1" a="1"/>
  <c r="J37" i="1" s="1"/>
  <c r="K37" i="1" a="1"/>
  <c r="K37" i="1" s="1"/>
  <c r="B38" i="1" a="1"/>
  <c r="B38" i="1" s="1"/>
  <c r="C38" i="1" a="1"/>
  <c r="C38" i="1" s="1"/>
  <c r="D38" i="1" a="1"/>
  <c r="D38" i="1" s="1"/>
  <c r="E38" i="1" a="1"/>
  <c r="E38" i="1"/>
  <c r="F38" i="1" a="1"/>
  <c r="F38" i="1" s="1"/>
  <c r="G38" i="1" a="1"/>
  <c r="G38" i="1" s="1"/>
  <c r="I38" i="1" a="1"/>
  <c r="I38" i="1" s="1"/>
  <c r="J38" i="1" a="1"/>
  <c r="J38" i="1" s="1"/>
  <c r="K38" i="1" a="1"/>
  <c r="K38" i="1" s="1"/>
  <c r="B39" i="1" a="1"/>
  <c r="B39" i="1" s="1"/>
  <c r="C39" i="1" a="1"/>
  <c r="C39" i="1" s="1"/>
  <c r="D39" i="1" a="1"/>
  <c r="D39" i="1" s="1"/>
  <c r="E39" i="1" a="1"/>
  <c r="E39" i="1" s="1"/>
  <c r="F39" i="1" a="1"/>
  <c r="F39" i="1" s="1"/>
  <c r="G39" i="1" a="1"/>
  <c r="G39" i="1" s="1"/>
  <c r="I39" i="1" a="1"/>
  <c r="I39" i="1" s="1"/>
  <c r="J39" i="1" a="1"/>
  <c r="J39" i="1" s="1"/>
  <c r="K39" i="1" a="1"/>
  <c r="K39" i="1" s="1"/>
  <c r="B40" i="1" a="1"/>
  <c r="B40" i="1"/>
  <c r="C40" i="1" a="1"/>
  <c r="C40" i="1" s="1"/>
  <c r="D40" i="1" a="1"/>
  <c r="D40" i="1" s="1"/>
  <c r="E40" i="1" a="1"/>
  <c r="E40" i="1" s="1"/>
  <c r="F40" i="1" a="1"/>
  <c r="F40" i="1" s="1"/>
  <c r="G40" i="1" a="1"/>
  <c r="G40" i="1" s="1"/>
  <c r="I40" i="1" a="1"/>
  <c r="I40" i="1" s="1"/>
  <c r="J40" i="1" a="1"/>
  <c r="J40" i="1" s="1"/>
  <c r="K40" i="1" a="1"/>
  <c r="K40" i="1" s="1"/>
  <c r="B41" i="1" a="1"/>
  <c r="B41" i="1" s="1"/>
  <c r="C41" i="1" a="1"/>
  <c r="C41" i="1" s="1"/>
  <c r="D41" i="1" a="1"/>
  <c r="D41" i="1"/>
  <c r="E41" i="1" a="1"/>
  <c r="E41" i="1" s="1"/>
  <c r="F41" i="1" a="1"/>
  <c r="F41" i="1" s="1"/>
  <c r="G41" i="1" a="1"/>
  <c r="G41" i="1" s="1"/>
  <c r="I41" i="1" a="1"/>
  <c r="I41" i="1" s="1"/>
  <c r="J41" i="1" a="1"/>
  <c r="J41" i="1" s="1"/>
  <c r="K41" i="1" a="1"/>
  <c r="K41" i="1" s="1"/>
  <c r="B42" i="1" a="1"/>
  <c r="B42" i="1" s="1"/>
  <c r="C42" i="1" a="1"/>
  <c r="C42" i="1" s="1"/>
  <c r="D42" i="1" a="1"/>
  <c r="D42" i="1" s="1"/>
  <c r="E42" i="1" a="1"/>
  <c r="E42" i="1" s="1"/>
  <c r="F42" i="1" a="1"/>
  <c r="F42" i="1" s="1"/>
  <c r="G42" i="1" a="1"/>
  <c r="G42" i="1"/>
  <c r="I42" i="1" a="1"/>
  <c r="I42" i="1" s="1"/>
  <c r="J42" i="1" a="1"/>
  <c r="J42" i="1" s="1"/>
  <c r="K42" i="1" a="1"/>
  <c r="K42" i="1" s="1"/>
  <c r="B43" i="1" a="1"/>
  <c r="B43" i="1" s="1"/>
  <c r="C43" i="1" a="1"/>
  <c r="C43" i="1" s="1"/>
  <c r="D43" i="1" a="1"/>
  <c r="D43" i="1" s="1"/>
  <c r="E43" i="1" a="1"/>
  <c r="E43" i="1" s="1"/>
  <c r="F43" i="1" a="1"/>
  <c r="F43" i="1" s="1"/>
  <c r="G43" i="1" a="1"/>
  <c r="G43" i="1" s="1"/>
  <c r="I43" i="1" a="1"/>
  <c r="I43" i="1" s="1"/>
  <c r="J43" i="1" a="1"/>
  <c r="J43" i="1" s="1"/>
  <c r="K43" i="1" a="1"/>
  <c r="K43" i="1" s="1"/>
  <c r="B44" i="1" a="1"/>
  <c r="B44" i="1" s="1"/>
  <c r="C44" i="1" a="1"/>
  <c r="C44" i="1" s="1"/>
  <c r="D44" i="1" a="1"/>
  <c r="D44" i="1" s="1"/>
  <c r="E44" i="1" a="1"/>
  <c r="E44" i="1" s="1"/>
  <c r="F44" i="1" a="1"/>
  <c r="F44" i="1" s="1"/>
  <c r="G44" i="1" a="1"/>
  <c r="G44" i="1"/>
  <c r="I44" i="1" a="1"/>
  <c r="I44" i="1" s="1"/>
  <c r="J44" i="1" a="1"/>
  <c r="J44" i="1" s="1"/>
  <c r="K44" i="1" a="1"/>
  <c r="K44" i="1" s="1"/>
  <c r="B45" i="1" a="1"/>
  <c r="B45" i="1" s="1"/>
  <c r="C45" i="1" a="1"/>
  <c r="C45" i="1" s="1"/>
  <c r="D45" i="1" a="1"/>
  <c r="D45" i="1" s="1"/>
  <c r="E45" i="1" a="1"/>
  <c r="E45" i="1" s="1"/>
  <c r="F45" i="1" a="1"/>
  <c r="F45" i="1" s="1"/>
  <c r="G45" i="1" a="1"/>
  <c r="G45" i="1" s="1"/>
  <c r="I45" i="1" a="1"/>
  <c r="I45" i="1" s="1"/>
  <c r="J45" i="1" a="1"/>
  <c r="J45" i="1"/>
  <c r="K45" i="1" a="1"/>
  <c r="K45" i="1" s="1"/>
  <c r="B46" i="1" a="1"/>
  <c r="B46" i="1" s="1"/>
  <c r="C46" i="1" a="1"/>
  <c r="C46" i="1" s="1"/>
  <c r="D46" i="1" a="1"/>
  <c r="D46" i="1" s="1"/>
  <c r="E46" i="1" a="1"/>
  <c r="E46" i="1" s="1"/>
  <c r="F46" i="1" a="1"/>
  <c r="F46" i="1" s="1"/>
  <c r="G46" i="1" a="1"/>
  <c r="G46" i="1" s="1"/>
  <c r="I46" i="1" a="1"/>
  <c r="I46" i="1" s="1"/>
  <c r="J46" i="1" a="1"/>
  <c r="J46" i="1" s="1"/>
  <c r="K46" i="1" a="1"/>
  <c r="K46" i="1" s="1"/>
  <c r="B47" i="1" a="1"/>
  <c r="B47" i="1" s="1"/>
  <c r="C47" i="1" a="1"/>
  <c r="C47" i="1" s="1"/>
  <c r="D47" i="1" a="1"/>
  <c r="D47" i="1" s="1"/>
  <c r="E47" i="1" a="1"/>
  <c r="E47" i="1" s="1"/>
  <c r="F47" i="1" a="1"/>
  <c r="F47" i="1" s="1"/>
  <c r="G47" i="1" a="1"/>
  <c r="G47" i="1" s="1"/>
  <c r="I47" i="1" a="1"/>
  <c r="I47" i="1" s="1"/>
  <c r="J47" i="1" a="1"/>
  <c r="J47" i="1" s="1"/>
  <c r="K47" i="1" a="1"/>
  <c r="K47" i="1" s="1"/>
  <c r="B48" i="1" a="1"/>
  <c r="B48" i="1" s="1"/>
  <c r="C48" i="1" a="1"/>
  <c r="C48" i="1" s="1"/>
  <c r="D48" i="1" a="1"/>
  <c r="D48" i="1" s="1"/>
  <c r="E48" i="1" a="1"/>
  <c r="E48" i="1" s="1"/>
  <c r="F48" i="1" a="1"/>
  <c r="F48" i="1" s="1"/>
  <c r="G48" i="1" a="1"/>
  <c r="G48" i="1" s="1"/>
  <c r="I48" i="1" a="1"/>
  <c r="I48" i="1" s="1"/>
  <c r="J48" i="1" a="1"/>
  <c r="J48" i="1" s="1"/>
  <c r="K48" i="1" a="1"/>
  <c r="K48" i="1" s="1"/>
  <c r="B49" i="1" a="1"/>
  <c r="B49" i="1" s="1"/>
  <c r="C49" i="1" a="1"/>
  <c r="C49" i="1" s="1"/>
  <c r="D49" i="1" a="1"/>
  <c r="D49" i="1" s="1"/>
  <c r="E49" i="1" a="1"/>
  <c r="E49" i="1" s="1"/>
  <c r="F49" i="1" a="1"/>
  <c r="F49" i="1" s="1"/>
  <c r="G49" i="1" a="1"/>
  <c r="G49" i="1" s="1"/>
  <c r="I49" i="1" a="1"/>
  <c r="I49" i="1" s="1"/>
  <c r="J49" i="1" a="1"/>
  <c r="J49" i="1" s="1"/>
  <c r="K49" i="1" a="1"/>
  <c r="K49" i="1" s="1"/>
  <c r="B50" i="1" a="1"/>
  <c r="B50" i="1" s="1"/>
  <c r="C50" i="1" a="1"/>
  <c r="C50" i="1" s="1"/>
  <c r="D50" i="1" a="1"/>
  <c r="D50" i="1" s="1"/>
  <c r="E50" i="1" a="1"/>
  <c r="E50" i="1" s="1"/>
  <c r="F50" i="1" a="1"/>
  <c r="F50" i="1" s="1"/>
  <c r="G50" i="1" a="1"/>
  <c r="G50" i="1" s="1"/>
  <c r="I50" i="1" a="1"/>
  <c r="I50" i="1" s="1"/>
  <c r="J50" i="1" a="1"/>
  <c r="J50" i="1" s="1"/>
  <c r="K50" i="1" a="1"/>
  <c r="K50" i="1" s="1"/>
  <c r="B51" i="1" a="1"/>
  <c r="B51" i="1" s="1"/>
  <c r="C51" i="1" a="1"/>
  <c r="C51" i="1" s="1"/>
  <c r="D51" i="1" a="1"/>
  <c r="D51" i="1" s="1"/>
  <c r="E51" i="1" a="1"/>
  <c r="E51" i="1" s="1"/>
  <c r="F51" i="1" a="1"/>
  <c r="F51" i="1" s="1"/>
  <c r="G51" i="1" a="1"/>
  <c r="G51" i="1" s="1"/>
  <c r="I51" i="1" a="1"/>
  <c r="I51" i="1" s="1"/>
  <c r="J51" i="1" a="1"/>
  <c r="J51" i="1" s="1"/>
  <c r="K51" i="1" a="1"/>
  <c r="K51" i="1" s="1"/>
  <c r="B52" i="1" a="1"/>
  <c r="B52" i="1" s="1"/>
  <c r="C52" i="1" a="1"/>
  <c r="C52" i="1" s="1"/>
  <c r="D52" i="1" a="1"/>
  <c r="D52" i="1" s="1"/>
  <c r="E52" i="1" a="1"/>
  <c r="E52" i="1" s="1"/>
  <c r="F52" i="1" a="1"/>
  <c r="F52" i="1" s="1"/>
  <c r="G52" i="1" a="1"/>
  <c r="G52" i="1"/>
  <c r="I52" i="1" a="1"/>
  <c r="I52" i="1" s="1"/>
  <c r="J52" i="1" a="1"/>
  <c r="J52" i="1" s="1"/>
  <c r="K52" i="1" a="1"/>
  <c r="K52" i="1" s="1"/>
  <c r="B53" i="1" a="1"/>
  <c r="B53" i="1" s="1"/>
  <c r="C53" i="1" a="1"/>
  <c r="C53" i="1" s="1"/>
  <c r="D53" i="1" a="1"/>
  <c r="D53" i="1" s="1"/>
  <c r="E53" i="1" a="1"/>
  <c r="E53" i="1" s="1"/>
  <c r="F53" i="1" a="1"/>
  <c r="F53" i="1" s="1"/>
  <c r="G53" i="1" a="1"/>
  <c r="G53" i="1" s="1"/>
  <c r="I53" i="1" a="1"/>
  <c r="I53" i="1" s="1"/>
  <c r="J53" i="1" a="1"/>
  <c r="J53" i="1" s="1"/>
  <c r="K53" i="1" a="1"/>
  <c r="K53" i="1" s="1"/>
  <c r="B54" i="1" a="1"/>
  <c r="B54" i="1" s="1"/>
  <c r="C54" i="1" a="1"/>
  <c r="C54" i="1" s="1"/>
  <c r="D54" i="1" a="1"/>
  <c r="D54" i="1" s="1"/>
  <c r="E54" i="1" a="1"/>
  <c r="E54" i="1" s="1"/>
  <c r="F54" i="1" a="1"/>
  <c r="F54" i="1" s="1"/>
  <c r="G54" i="1" a="1"/>
  <c r="G54" i="1" s="1"/>
  <c r="I54" i="1" a="1"/>
  <c r="I54" i="1" s="1"/>
  <c r="J54" i="1" a="1"/>
  <c r="J54" i="1" s="1"/>
  <c r="K54" i="1" a="1"/>
  <c r="K54" i="1" s="1"/>
  <c r="B55" i="1" a="1"/>
  <c r="B55" i="1" s="1"/>
  <c r="C55" i="1" a="1"/>
  <c r="C55" i="1" s="1"/>
  <c r="D55" i="1" a="1"/>
  <c r="D55" i="1" s="1"/>
  <c r="E55" i="1" a="1"/>
  <c r="E55" i="1" s="1"/>
  <c r="F55" i="1" a="1"/>
  <c r="F55" i="1" s="1"/>
  <c r="G55" i="1" a="1"/>
  <c r="G55" i="1" s="1"/>
  <c r="I55" i="1" a="1"/>
  <c r="I55" i="1" s="1"/>
  <c r="J55" i="1" a="1"/>
  <c r="J55" i="1" s="1"/>
  <c r="K55" i="1" a="1"/>
  <c r="K55" i="1" s="1"/>
  <c r="B56" i="1" a="1"/>
  <c r="B56" i="1" s="1"/>
  <c r="C56" i="1" a="1"/>
  <c r="C56" i="1" s="1"/>
  <c r="D56" i="1" a="1"/>
  <c r="D56" i="1" s="1"/>
  <c r="E56" i="1" a="1"/>
  <c r="E56" i="1" s="1"/>
  <c r="F56" i="1" a="1"/>
  <c r="F56" i="1" s="1"/>
  <c r="G56" i="1" a="1"/>
  <c r="G56" i="1" s="1"/>
  <c r="I56" i="1" a="1"/>
  <c r="I56" i="1" s="1"/>
  <c r="J56" i="1" a="1"/>
  <c r="J56" i="1" s="1"/>
  <c r="K56" i="1" a="1"/>
  <c r="K56" i="1" s="1"/>
  <c r="B57" i="1" a="1"/>
  <c r="B57" i="1" s="1"/>
  <c r="C57" i="1" a="1"/>
  <c r="C57" i="1" s="1"/>
  <c r="D57" i="1" a="1"/>
  <c r="D57" i="1" s="1"/>
  <c r="E57" i="1" a="1"/>
  <c r="E57" i="1" s="1"/>
  <c r="F57" i="1" a="1"/>
  <c r="F57" i="1" s="1"/>
  <c r="G57" i="1" a="1"/>
  <c r="G57" i="1" s="1"/>
  <c r="I57" i="1" a="1"/>
  <c r="I57" i="1" s="1"/>
  <c r="J57" i="1" a="1"/>
  <c r="J57" i="1" s="1"/>
  <c r="K57" i="1" a="1"/>
  <c r="K57" i="1" s="1"/>
  <c r="B58" i="1" a="1"/>
  <c r="B58" i="1" s="1"/>
  <c r="C58" i="1" a="1"/>
  <c r="C58" i="1" s="1"/>
  <c r="D58" i="1" a="1"/>
  <c r="D58" i="1" s="1"/>
  <c r="E58" i="1" a="1"/>
  <c r="E58" i="1" s="1"/>
  <c r="F58" i="1" a="1"/>
  <c r="F58" i="1" s="1"/>
  <c r="G58" i="1" a="1"/>
  <c r="G58" i="1" s="1"/>
  <c r="I58" i="1" a="1"/>
  <c r="I58" i="1"/>
  <c r="J58" i="1" a="1"/>
  <c r="J58" i="1" s="1"/>
  <c r="K58" i="1" a="1"/>
  <c r="K58" i="1" s="1"/>
  <c r="B59" i="1" a="1"/>
  <c r="B59" i="1" s="1"/>
  <c r="C59" i="1" a="1"/>
  <c r="C59" i="1" s="1"/>
  <c r="D59" i="1" a="1"/>
  <c r="D59" i="1" s="1"/>
  <c r="E59" i="1" a="1"/>
  <c r="E59" i="1" s="1"/>
  <c r="F59" i="1" a="1"/>
  <c r="F59" i="1" s="1"/>
  <c r="G59" i="1" a="1"/>
  <c r="G59" i="1" s="1"/>
  <c r="I59" i="1" a="1"/>
  <c r="I59" i="1" s="1"/>
  <c r="J59" i="1" a="1"/>
  <c r="J59" i="1" s="1"/>
  <c r="K59" i="1" a="1"/>
  <c r="K59" i="1" s="1"/>
  <c r="B60" i="1" a="1"/>
  <c r="B60" i="1" s="1"/>
  <c r="C60" i="1" a="1"/>
  <c r="C60" i="1" s="1"/>
  <c r="D60" i="1" a="1"/>
  <c r="D60" i="1" s="1"/>
  <c r="E60" i="1" a="1"/>
  <c r="E60" i="1" s="1"/>
  <c r="F60" i="1" a="1"/>
  <c r="F60" i="1" s="1"/>
  <c r="G60" i="1" a="1"/>
  <c r="G60" i="1" s="1"/>
  <c r="I60" i="1" a="1"/>
  <c r="I60" i="1" s="1"/>
  <c r="J60" i="1" a="1"/>
  <c r="J60" i="1" s="1"/>
  <c r="K60" i="1" a="1"/>
  <c r="K60" i="1" s="1"/>
  <c r="B61" i="1" a="1"/>
  <c r="B61" i="1" s="1"/>
  <c r="C61" i="1" a="1"/>
  <c r="C61" i="1" s="1"/>
  <c r="D61" i="1" a="1"/>
  <c r="D61" i="1" s="1"/>
  <c r="E61" i="1" a="1"/>
  <c r="E61" i="1" s="1"/>
  <c r="F61" i="1" a="1"/>
  <c r="F61" i="1" s="1"/>
  <c r="G61" i="1" a="1"/>
  <c r="G61" i="1" s="1"/>
  <c r="I61" i="1" a="1"/>
  <c r="I61" i="1" s="1"/>
  <c r="J61" i="1" a="1"/>
  <c r="J61" i="1" s="1"/>
  <c r="K61" i="1" a="1"/>
  <c r="K61" i="1" s="1"/>
  <c r="B62" i="1" a="1"/>
  <c r="B62" i="1" s="1"/>
  <c r="C62" i="1" a="1"/>
  <c r="C62" i="1" s="1"/>
  <c r="D62" i="1" a="1"/>
  <c r="D62" i="1" s="1"/>
  <c r="E62" i="1" a="1"/>
  <c r="E62" i="1" s="1"/>
  <c r="F62" i="1" a="1"/>
  <c r="F62" i="1" s="1"/>
  <c r="G62" i="1" a="1"/>
  <c r="G62" i="1" s="1"/>
  <c r="I62" i="1" a="1"/>
  <c r="I62" i="1" s="1"/>
  <c r="J62" i="1" a="1"/>
  <c r="J62" i="1" s="1"/>
  <c r="K62" i="1" a="1"/>
  <c r="K62" i="1" s="1"/>
  <c r="B63" i="1" a="1"/>
  <c r="B63" i="1" s="1"/>
  <c r="C63" i="1" a="1"/>
  <c r="C63" i="1" s="1"/>
  <c r="D63" i="1" a="1"/>
  <c r="D63" i="1" s="1"/>
  <c r="E63" i="1" a="1"/>
  <c r="E63" i="1" s="1"/>
  <c r="F63" i="1" a="1"/>
  <c r="F63" i="1" s="1"/>
  <c r="G63" i="1" a="1"/>
  <c r="G63" i="1" s="1"/>
  <c r="I63" i="1" a="1"/>
  <c r="I63" i="1" s="1"/>
  <c r="J63" i="1" a="1"/>
  <c r="J63" i="1" s="1"/>
  <c r="K63" i="1" a="1"/>
  <c r="K63" i="1" s="1"/>
  <c r="B64" i="1" a="1"/>
  <c r="B64" i="1" s="1"/>
  <c r="C64" i="1" a="1"/>
  <c r="C64" i="1" s="1"/>
  <c r="D64" i="1" a="1"/>
  <c r="D64" i="1" s="1"/>
  <c r="E64" i="1" a="1"/>
  <c r="E64" i="1" s="1"/>
  <c r="F64" i="1" a="1"/>
  <c r="F64" i="1" s="1"/>
  <c r="G64" i="1" a="1"/>
  <c r="G64" i="1" s="1"/>
  <c r="I64" i="1" a="1"/>
  <c r="I64" i="1" s="1"/>
  <c r="J64" i="1" a="1"/>
  <c r="J64" i="1" s="1"/>
  <c r="K64" i="1" a="1"/>
  <c r="K64" i="1" s="1"/>
  <c r="B65" i="1" a="1"/>
  <c r="B65" i="1" s="1"/>
  <c r="C65" i="1" a="1"/>
  <c r="C65" i="1" s="1"/>
  <c r="D65" i="1" a="1"/>
  <c r="D65" i="1" s="1"/>
  <c r="E65" i="1" a="1"/>
  <c r="E65" i="1" s="1"/>
  <c r="F65" i="1" a="1"/>
  <c r="F65" i="1" s="1"/>
  <c r="G65" i="1" a="1"/>
  <c r="G65" i="1" s="1"/>
  <c r="I65" i="1" a="1"/>
  <c r="I65" i="1" s="1"/>
  <c r="J65" i="1" a="1"/>
  <c r="J65" i="1" s="1"/>
  <c r="K65" i="1" a="1"/>
  <c r="K65" i="1" s="1"/>
  <c r="B66" i="1" a="1"/>
  <c r="B66" i="1" s="1"/>
  <c r="C66" i="1" a="1"/>
  <c r="C66" i="1" s="1"/>
  <c r="D66" i="1" a="1"/>
  <c r="D66" i="1" s="1"/>
  <c r="E66" i="1" a="1"/>
  <c r="E66" i="1" s="1"/>
  <c r="F66" i="1" a="1"/>
  <c r="F66" i="1" s="1"/>
  <c r="G66" i="1" a="1"/>
  <c r="G66" i="1" s="1"/>
  <c r="I66" i="1" a="1"/>
  <c r="I66" i="1" s="1"/>
  <c r="J66" i="1" a="1"/>
  <c r="J66" i="1" s="1"/>
  <c r="K66" i="1" a="1"/>
  <c r="K66" i="1" s="1"/>
  <c r="B67" i="1" a="1"/>
  <c r="B67" i="1" s="1"/>
  <c r="C67" i="1" a="1"/>
  <c r="C67" i="1" s="1"/>
  <c r="D67" i="1" a="1"/>
  <c r="D67" i="1" s="1"/>
  <c r="E67" i="1" a="1"/>
  <c r="E67" i="1" s="1"/>
  <c r="F67" i="1" a="1"/>
  <c r="F67" i="1" s="1"/>
  <c r="G67" i="1" a="1"/>
  <c r="G67" i="1" s="1"/>
  <c r="I67" i="1" a="1"/>
  <c r="I67" i="1" s="1"/>
  <c r="J67" i="1" a="1"/>
  <c r="J67" i="1" s="1"/>
  <c r="K67" i="1" a="1"/>
  <c r="K67" i="1" s="1"/>
  <c r="B68" i="1" a="1"/>
  <c r="B68" i="1" s="1"/>
  <c r="C68" i="1" a="1"/>
  <c r="C68" i="1" s="1"/>
  <c r="D68" i="1" a="1"/>
  <c r="D68" i="1" s="1"/>
  <c r="E68" i="1" a="1"/>
  <c r="E68" i="1" s="1"/>
  <c r="F68" i="1" a="1"/>
  <c r="F68" i="1" s="1"/>
  <c r="G68" i="1" a="1"/>
  <c r="G68" i="1" s="1"/>
  <c r="I68" i="1" a="1"/>
  <c r="I68" i="1" s="1"/>
  <c r="J68" i="1" a="1"/>
  <c r="J68" i="1" s="1"/>
  <c r="K68" i="1" a="1"/>
  <c r="K68" i="1" s="1"/>
  <c r="B69" i="1" a="1"/>
  <c r="B69" i="1" s="1"/>
  <c r="C69" i="1" a="1"/>
  <c r="C69" i="1" s="1"/>
  <c r="D69" i="1" a="1"/>
  <c r="D69" i="1" s="1"/>
  <c r="E69" i="1" a="1"/>
  <c r="E69" i="1" s="1"/>
  <c r="F69" i="1" a="1"/>
  <c r="F69" i="1" s="1"/>
  <c r="G69" i="1" a="1"/>
  <c r="G69" i="1" s="1"/>
  <c r="I69" i="1" a="1"/>
  <c r="I69" i="1" s="1"/>
  <c r="J69" i="1" a="1"/>
  <c r="J69" i="1" s="1"/>
  <c r="K69" i="1" a="1"/>
  <c r="K69" i="1" s="1"/>
  <c r="B70" i="1" a="1"/>
  <c r="B70" i="1" s="1"/>
  <c r="C70" i="1" a="1"/>
  <c r="C70" i="1" s="1"/>
  <c r="D70" i="1" a="1"/>
  <c r="D70" i="1" s="1"/>
  <c r="E70" i="1" a="1"/>
  <c r="E70" i="1" s="1"/>
  <c r="F70" i="1" a="1"/>
  <c r="F70" i="1" s="1"/>
  <c r="G70" i="1" a="1"/>
  <c r="G70" i="1" s="1"/>
  <c r="I70" i="1" a="1"/>
  <c r="I70" i="1" s="1"/>
  <c r="J70" i="1" a="1"/>
  <c r="J70" i="1" s="1"/>
  <c r="K70" i="1" a="1"/>
  <c r="K70" i="1" s="1"/>
  <c r="B71" i="1" a="1"/>
  <c r="B71" i="1" s="1"/>
  <c r="C71" i="1" a="1"/>
  <c r="C71" i="1" s="1"/>
  <c r="D71" i="1" a="1"/>
  <c r="D71" i="1" s="1"/>
  <c r="E71" i="1" a="1"/>
  <c r="E71" i="1" s="1"/>
  <c r="F71" i="1" a="1"/>
  <c r="F71" i="1" s="1"/>
  <c r="G71" i="1" a="1"/>
  <c r="G71" i="1" s="1"/>
  <c r="I71" i="1" a="1"/>
  <c r="I71" i="1" s="1"/>
  <c r="J71" i="1" a="1"/>
  <c r="J71" i="1" s="1"/>
  <c r="K71" i="1" a="1"/>
  <c r="K71" i="1" s="1"/>
  <c r="B72" i="1" a="1"/>
  <c r="B72" i="1" s="1"/>
  <c r="C72" i="1" a="1"/>
  <c r="C72" i="1" s="1"/>
  <c r="D72" i="1" a="1"/>
  <c r="D72" i="1" s="1"/>
  <c r="E72" i="1" a="1"/>
  <c r="E72" i="1" s="1"/>
  <c r="F72" i="1" a="1"/>
  <c r="F72" i="1" s="1"/>
  <c r="G72" i="1" a="1"/>
  <c r="G72" i="1" s="1"/>
  <c r="I72" i="1" a="1"/>
  <c r="I72" i="1" s="1"/>
  <c r="J72" i="1" a="1"/>
  <c r="J72" i="1" s="1"/>
  <c r="K72" i="1" a="1"/>
  <c r="K72" i="1" s="1"/>
  <c r="B73" i="1" a="1"/>
  <c r="B73" i="1" s="1"/>
  <c r="C73" i="1" a="1"/>
  <c r="C73" i="1" s="1"/>
  <c r="D73" i="1" a="1"/>
  <c r="D73" i="1" s="1"/>
  <c r="E73" i="1" a="1"/>
  <c r="E73" i="1" s="1"/>
  <c r="F73" i="1" a="1"/>
  <c r="F73" i="1" s="1"/>
  <c r="G73" i="1" a="1"/>
  <c r="G73" i="1" s="1"/>
  <c r="I73" i="1" a="1"/>
  <c r="I73" i="1" s="1"/>
  <c r="J73" i="1" a="1"/>
  <c r="J73" i="1" s="1"/>
  <c r="K73" i="1" a="1"/>
  <c r="K73" i="1" s="1"/>
  <c r="B74" i="1" a="1"/>
  <c r="B74" i="1" s="1"/>
  <c r="C74" i="1" a="1"/>
  <c r="C74" i="1" s="1"/>
  <c r="D74" i="1" a="1"/>
  <c r="D74" i="1" s="1"/>
  <c r="E74" i="1" a="1"/>
  <c r="E74" i="1" s="1"/>
  <c r="F74" i="1" a="1"/>
  <c r="F74" i="1" s="1"/>
  <c r="G74" i="1" a="1"/>
  <c r="G74" i="1" s="1"/>
  <c r="I74" i="1" a="1"/>
  <c r="I74" i="1" s="1"/>
  <c r="J74" i="1" a="1"/>
  <c r="J74" i="1" s="1"/>
  <c r="K74" i="1" a="1"/>
  <c r="K74" i="1" s="1"/>
  <c r="B75" i="1" a="1"/>
  <c r="B75" i="1" s="1"/>
  <c r="C75" i="1" a="1"/>
  <c r="C75" i="1" s="1"/>
  <c r="D75" i="1" a="1"/>
  <c r="D75" i="1" s="1"/>
  <c r="E75" i="1" a="1"/>
  <c r="E75" i="1" s="1"/>
  <c r="F75" i="1" a="1"/>
  <c r="F75" i="1" s="1"/>
  <c r="G75" i="1" a="1"/>
  <c r="G75" i="1" s="1"/>
  <c r="I75" i="1" a="1"/>
  <c r="I75" i="1" s="1"/>
  <c r="J75" i="1" a="1"/>
  <c r="J75" i="1" s="1"/>
  <c r="K75" i="1" a="1"/>
  <c r="K75" i="1" s="1"/>
  <c r="B76" i="1" a="1"/>
  <c r="B76" i="1" s="1"/>
  <c r="C76" i="1" a="1"/>
  <c r="C76" i="1" s="1"/>
  <c r="D76" i="1" a="1"/>
  <c r="D76" i="1" s="1"/>
  <c r="E76" i="1" a="1"/>
  <c r="E76" i="1" s="1"/>
  <c r="F76" i="1" a="1"/>
  <c r="F76" i="1" s="1"/>
  <c r="G76" i="1" a="1"/>
  <c r="G76" i="1" s="1"/>
  <c r="I76" i="1" a="1"/>
  <c r="I76" i="1" s="1"/>
  <c r="J76" i="1" a="1"/>
  <c r="J76" i="1" s="1"/>
  <c r="K76" i="1" a="1"/>
  <c r="K76" i="1" s="1"/>
  <c r="B77" i="1" a="1"/>
  <c r="B77" i="1" s="1"/>
  <c r="C77" i="1" a="1"/>
  <c r="C77" i="1" s="1"/>
  <c r="D77" i="1" a="1"/>
  <c r="D77" i="1" s="1"/>
  <c r="E77" i="1" a="1"/>
  <c r="E77" i="1" s="1"/>
  <c r="F77" i="1" a="1"/>
  <c r="F77" i="1" s="1"/>
  <c r="G77" i="1" a="1"/>
  <c r="G77" i="1" s="1"/>
  <c r="I77" i="1" a="1"/>
  <c r="I77" i="1" s="1"/>
  <c r="J77" i="1" a="1"/>
  <c r="J77" i="1" s="1"/>
  <c r="K77" i="1" a="1"/>
  <c r="K77" i="1" s="1"/>
  <c r="B78" i="1" a="1"/>
  <c r="B78" i="1" s="1"/>
  <c r="C78" i="1" a="1"/>
  <c r="C78" i="1" s="1"/>
  <c r="D78" i="1" a="1"/>
  <c r="D78" i="1" s="1"/>
  <c r="E78" i="1" a="1"/>
  <c r="E78" i="1" s="1"/>
  <c r="F78" i="1" a="1"/>
  <c r="F78" i="1" s="1"/>
  <c r="G78" i="1" a="1"/>
  <c r="G78" i="1" s="1"/>
  <c r="I78" i="1" a="1"/>
  <c r="I78" i="1" s="1"/>
  <c r="J78" i="1" a="1"/>
  <c r="J78" i="1" s="1"/>
  <c r="K78" i="1" a="1"/>
  <c r="K78" i="1" s="1"/>
  <c r="B79" i="1" a="1"/>
  <c r="B79" i="1" s="1"/>
  <c r="C79" i="1" a="1"/>
  <c r="C79" i="1" s="1"/>
  <c r="D79" i="1" a="1"/>
  <c r="D79" i="1" s="1"/>
  <c r="E79" i="1" a="1"/>
  <c r="E79" i="1" s="1"/>
  <c r="F79" i="1" a="1"/>
  <c r="F79" i="1" s="1"/>
  <c r="G79" i="1" a="1"/>
  <c r="G79" i="1" s="1"/>
  <c r="I79" i="1" a="1"/>
  <c r="I79" i="1" s="1"/>
  <c r="J79" i="1" a="1"/>
  <c r="J79" i="1" s="1"/>
  <c r="K79" i="1" a="1"/>
  <c r="K79" i="1" s="1"/>
  <c r="B80" i="1" a="1"/>
  <c r="B80" i="1" s="1"/>
  <c r="C80" i="1" a="1"/>
  <c r="C80" i="1" s="1"/>
  <c r="D80" i="1" a="1"/>
  <c r="D80" i="1" s="1"/>
  <c r="E80" i="1" a="1"/>
  <c r="E80" i="1" s="1"/>
  <c r="F80" i="1" a="1"/>
  <c r="F80" i="1" s="1"/>
  <c r="G80" i="1" a="1"/>
  <c r="G80" i="1" s="1"/>
  <c r="I80" i="1" a="1"/>
  <c r="I80" i="1" s="1"/>
  <c r="J80" i="1" a="1"/>
  <c r="J80" i="1" s="1"/>
  <c r="K80" i="1" a="1"/>
  <c r="K80" i="1" s="1"/>
  <c r="B81" i="1" a="1"/>
  <c r="B81" i="1" s="1"/>
  <c r="C81" i="1" a="1"/>
  <c r="C81" i="1" s="1"/>
  <c r="D81" i="1" a="1"/>
  <c r="D81" i="1" s="1"/>
  <c r="E81" i="1" a="1"/>
  <c r="E81" i="1" s="1"/>
  <c r="F81" i="1" a="1"/>
  <c r="F81" i="1" s="1"/>
  <c r="G81" i="1" a="1"/>
  <c r="G81" i="1" s="1"/>
  <c r="I81" i="1" a="1"/>
  <c r="I81" i="1" s="1"/>
  <c r="J81" i="1" a="1"/>
  <c r="J81" i="1" s="1"/>
  <c r="K81" i="1" a="1"/>
  <c r="K81" i="1" s="1"/>
  <c r="B82" i="1" a="1"/>
  <c r="B82" i="1" s="1"/>
  <c r="C82" i="1" a="1"/>
  <c r="C82" i="1" s="1"/>
  <c r="D82" i="1" a="1"/>
  <c r="D82" i="1" s="1"/>
  <c r="E82" i="1" a="1"/>
  <c r="E82" i="1" s="1"/>
  <c r="F82" i="1" a="1"/>
  <c r="F82" i="1" s="1"/>
  <c r="G82" i="1" a="1"/>
  <c r="G82" i="1" s="1"/>
  <c r="I82" i="1" a="1"/>
  <c r="I82" i="1" s="1"/>
  <c r="J82" i="1" a="1"/>
  <c r="J82" i="1" s="1"/>
  <c r="K82" i="1" a="1"/>
  <c r="K82" i="1" s="1"/>
  <c r="B83" i="1" a="1"/>
  <c r="B83" i="1" s="1"/>
  <c r="C83" i="1" a="1"/>
  <c r="C83" i="1" s="1"/>
  <c r="D83" i="1" a="1"/>
  <c r="D83" i="1" s="1"/>
  <c r="E83" i="1" a="1"/>
  <c r="E83" i="1" s="1"/>
  <c r="F83" i="1" a="1"/>
  <c r="F83" i="1" s="1"/>
  <c r="G83" i="1" a="1"/>
  <c r="G83" i="1" s="1"/>
  <c r="I83" i="1" a="1"/>
  <c r="I83" i="1" s="1"/>
  <c r="J83" i="1" a="1"/>
  <c r="J83" i="1" s="1"/>
  <c r="K83" i="1" a="1"/>
  <c r="K83" i="1" s="1"/>
  <c r="B84" i="1" a="1"/>
  <c r="B84" i="1" s="1"/>
  <c r="C84" i="1" a="1"/>
  <c r="C84" i="1" s="1"/>
  <c r="D84" i="1" a="1"/>
  <c r="D84" i="1" s="1"/>
  <c r="E84" i="1" a="1"/>
  <c r="E84" i="1" s="1"/>
  <c r="F84" i="1" a="1"/>
  <c r="F84" i="1" s="1"/>
  <c r="G84" i="1" a="1"/>
  <c r="G84" i="1" s="1"/>
  <c r="I84" i="1" a="1"/>
  <c r="I84" i="1" s="1"/>
  <c r="J84" i="1" a="1"/>
  <c r="J84" i="1" s="1"/>
  <c r="K84" i="1" a="1"/>
  <c r="K84" i="1" s="1"/>
  <c r="B85" i="1" a="1"/>
  <c r="B85" i="1" s="1"/>
  <c r="C85" i="1" a="1"/>
  <c r="C85" i="1" s="1"/>
  <c r="D85" i="1" a="1"/>
  <c r="D85" i="1" s="1"/>
  <c r="E85" i="1" a="1"/>
  <c r="E85" i="1" s="1"/>
  <c r="F85" i="1" a="1"/>
  <c r="F85" i="1" s="1"/>
  <c r="G85" i="1" a="1"/>
  <c r="G85" i="1" s="1"/>
  <c r="I85" i="1" a="1"/>
  <c r="I85" i="1" s="1"/>
  <c r="J85" i="1" a="1"/>
  <c r="J85" i="1" s="1"/>
  <c r="K85" i="1" a="1"/>
  <c r="K85" i="1" s="1"/>
  <c r="B86" i="1" a="1"/>
  <c r="B86" i="1" s="1"/>
  <c r="C86" i="1" a="1"/>
  <c r="C86" i="1" s="1"/>
  <c r="D86" i="1" a="1"/>
  <c r="D86" i="1" s="1"/>
  <c r="E86" i="1" a="1"/>
  <c r="E86" i="1" s="1"/>
  <c r="F86" i="1" a="1"/>
  <c r="F86" i="1" s="1"/>
  <c r="G86" i="1" a="1"/>
  <c r="G86" i="1" s="1"/>
  <c r="I86" i="1" a="1"/>
  <c r="I86" i="1" s="1"/>
  <c r="J86" i="1" a="1"/>
  <c r="J86" i="1" s="1"/>
  <c r="K86" i="1" a="1"/>
  <c r="K86" i="1" s="1"/>
  <c r="B87" i="1" a="1"/>
  <c r="B87" i="1" s="1"/>
  <c r="C87" i="1" a="1"/>
  <c r="C87" i="1" s="1"/>
  <c r="D87" i="1" a="1"/>
  <c r="D87" i="1" s="1"/>
  <c r="E87" i="1" a="1"/>
  <c r="E87" i="1" s="1"/>
  <c r="F87" i="1" a="1"/>
  <c r="F87" i="1" s="1"/>
  <c r="G87" i="1" a="1"/>
  <c r="G87" i="1" s="1"/>
  <c r="I87" i="1" a="1"/>
  <c r="I87" i="1"/>
  <c r="J87" i="1" a="1"/>
  <c r="J87" i="1" s="1"/>
  <c r="K87" i="1" a="1"/>
  <c r="K87" i="1" s="1"/>
  <c r="B88" i="1" a="1"/>
  <c r="B88" i="1" s="1"/>
  <c r="C88" i="1" a="1"/>
  <c r="C88" i="1" s="1"/>
  <c r="D88" i="1" a="1"/>
  <c r="D88" i="1" s="1"/>
  <c r="E88" i="1" a="1"/>
  <c r="E88" i="1" s="1"/>
  <c r="F88" i="1" a="1"/>
  <c r="F88" i="1" s="1"/>
  <c r="G88" i="1" a="1"/>
  <c r="G88" i="1" s="1"/>
  <c r="I88" i="1" a="1"/>
  <c r="I88" i="1" s="1"/>
  <c r="J88" i="1" a="1"/>
  <c r="J88" i="1" s="1"/>
  <c r="K88" i="1" a="1"/>
  <c r="K88" i="1" s="1"/>
  <c r="B89" i="1" a="1"/>
  <c r="B89" i="1" s="1"/>
  <c r="C89" i="1" a="1"/>
  <c r="C89" i="1" s="1"/>
  <c r="D89" i="1" a="1"/>
  <c r="D89" i="1" s="1"/>
  <c r="E89" i="1" a="1"/>
  <c r="E89" i="1" s="1"/>
  <c r="F89" i="1" a="1"/>
  <c r="F89" i="1" s="1"/>
  <c r="G89" i="1" a="1"/>
  <c r="G89" i="1" s="1"/>
  <c r="I89" i="1" a="1"/>
  <c r="I89" i="1" s="1"/>
  <c r="J89" i="1" a="1"/>
  <c r="J89" i="1" s="1"/>
  <c r="K89" i="1" a="1"/>
  <c r="K89" i="1" s="1"/>
  <c r="B90" i="1" a="1"/>
  <c r="B90" i="1" s="1"/>
  <c r="C90" i="1" a="1"/>
  <c r="C90" i="1" s="1"/>
  <c r="D90" i="1" a="1"/>
  <c r="D90" i="1" s="1"/>
  <c r="E90" i="1" a="1"/>
  <c r="E90" i="1" s="1"/>
  <c r="F90" i="1" a="1"/>
  <c r="F90" i="1" s="1"/>
  <c r="G90" i="1" a="1"/>
  <c r="G90" i="1" s="1"/>
  <c r="I90" i="1" a="1"/>
  <c r="I90" i="1" s="1"/>
  <c r="J90" i="1" a="1"/>
  <c r="J90" i="1" s="1"/>
  <c r="K90" i="1" a="1"/>
  <c r="K90" i="1" s="1"/>
  <c r="B91" i="1" a="1"/>
  <c r="B91" i="1" s="1"/>
  <c r="C91" i="1" a="1"/>
  <c r="C91" i="1" s="1"/>
  <c r="D91" i="1" a="1"/>
  <c r="D91" i="1" s="1"/>
  <c r="E91" i="1" a="1"/>
  <c r="E91" i="1" s="1"/>
  <c r="F91" i="1" a="1"/>
  <c r="F91" i="1" s="1"/>
  <c r="G91" i="1" a="1"/>
  <c r="G91" i="1" s="1"/>
  <c r="I91" i="1" a="1"/>
  <c r="I91" i="1" s="1"/>
  <c r="J91" i="1" a="1"/>
  <c r="J91" i="1" s="1"/>
  <c r="K91" i="1" a="1"/>
  <c r="K91" i="1" s="1"/>
  <c r="B92" i="1" a="1"/>
  <c r="B92" i="1" s="1"/>
  <c r="C92" i="1" a="1"/>
  <c r="C92" i="1" s="1"/>
  <c r="D92" i="1" a="1"/>
  <c r="D92" i="1" s="1"/>
  <c r="E92" i="1" a="1"/>
  <c r="E92" i="1" s="1"/>
  <c r="F92" i="1" a="1"/>
  <c r="F92" i="1" s="1"/>
  <c r="G92" i="1" a="1"/>
  <c r="G92" i="1" s="1"/>
  <c r="I92" i="1" a="1"/>
  <c r="I92" i="1" s="1"/>
  <c r="J92" i="1" a="1"/>
  <c r="J92" i="1" s="1"/>
  <c r="K92" i="1" a="1"/>
  <c r="K92" i="1" s="1"/>
  <c r="B93" i="1" a="1"/>
  <c r="B93" i="1" s="1"/>
  <c r="C93" i="1" a="1"/>
  <c r="C93" i="1" s="1"/>
  <c r="D93" i="1" a="1"/>
  <c r="D93" i="1" s="1"/>
  <c r="E93" i="1" a="1"/>
  <c r="E93" i="1" s="1"/>
  <c r="F93" i="1" a="1"/>
  <c r="F93" i="1" s="1"/>
  <c r="G93" i="1" a="1"/>
  <c r="G93" i="1" s="1"/>
  <c r="I93" i="1" a="1"/>
  <c r="I93" i="1" s="1"/>
  <c r="J93" i="1" a="1"/>
  <c r="J93" i="1" s="1"/>
  <c r="K93" i="1" a="1"/>
  <c r="K93" i="1" s="1"/>
  <c r="B94" i="1" a="1"/>
  <c r="B94" i="1" s="1"/>
  <c r="C94" i="1" a="1"/>
  <c r="C94" i="1" s="1"/>
  <c r="D94" i="1" a="1"/>
  <c r="D94" i="1" s="1"/>
  <c r="E94" i="1" a="1"/>
  <c r="E94" i="1" s="1"/>
  <c r="F94" i="1" a="1"/>
  <c r="F94" i="1" s="1"/>
  <c r="G94" i="1" a="1"/>
  <c r="G94" i="1" s="1"/>
  <c r="I94" i="1" a="1"/>
  <c r="I94" i="1" s="1"/>
  <c r="J94" i="1" a="1"/>
  <c r="J94" i="1" s="1"/>
  <c r="K94" i="1" a="1"/>
  <c r="K94" i="1" s="1"/>
  <c r="B95" i="1" a="1"/>
  <c r="B95" i="1" s="1"/>
  <c r="C95" i="1" a="1"/>
  <c r="C95" i="1" s="1"/>
  <c r="D95" i="1" a="1"/>
  <c r="D95" i="1" s="1"/>
  <c r="E95" i="1" a="1"/>
  <c r="E95" i="1" s="1"/>
  <c r="F95" i="1" a="1"/>
  <c r="F95" i="1" s="1"/>
  <c r="G95" i="1" a="1"/>
  <c r="G95" i="1" s="1"/>
  <c r="I95" i="1" a="1"/>
  <c r="I95" i="1" s="1"/>
  <c r="J95" i="1" a="1"/>
  <c r="J95" i="1" s="1"/>
  <c r="K95" i="1" a="1"/>
  <c r="K95" i="1" s="1"/>
  <c r="B96" i="1" a="1"/>
  <c r="B96" i="1" s="1"/>
  <c r="C96" i="1" a="1"/>
  <c r="C96" i="1" s="1"/>
  <c r="D96" i="1" a="1"/>
  <c r="D96" i="1" s="1"/>
  <c r="E96" i="1" a="1"/>
  <c r="E96" i="1" s="1"/>
  <c r="F96" i="1" a="1"/>
  <c r="F96" i="1" s="1"/>
  <c r="G96" i="1" a="1"/>
  <c r="G96" i="1" s="1"/>
  <c r="I96" i="1" a="1"/>
  <c r="I96" i="1" s="1"/>
  <c r="J96" i="1" a="1"/>
  <c r="J96" i="1" s="1"/>
  <c r="K96" i="1" a="1"/>
  <c r="K96" i="1" s="1"/>
  <c r="B97" i="1" a="1"/>
  <c r="B97" i="1" s="1"/>
  <c r="C97" i="1" a="1"/>
  <c r="C97" i="1" s="1"/>
  <c r="D97" i="1" a="1"/>
  <c r="D97" i="1" s="1"/>
  <c r="E97" i="1" a="1"/>
  <c r="E97" i="1" s="1"/>
  <c r="F97" i="1" a="1"/>
  <c r="F97" i="1" s="1"/>
  <c r="G97" i="1" a="1"/>
  <c r="G97" i="1" s="1"/>
  <c r="I97" i="1" a="1"/>
  <c r="I97" i="1" s="1"/>
  <c r="J97" i="1" a="1"/>
  <c r="J97" i="1" s="1"/>
  <c r="K97" i="1" a="1"/>
  <c r="K97" i="1" s="1"/>
  <c r="B98" i="1" a="1"/>
  <c r="B98" i="1" s="1"/>
  <c r="C98" i="1" a="1"/>
  <c r="C98" i="1" s="1"/>
  <c r="D98" i="1" a="1"/>
  <c r="D98" i="1" s="1"/>
  <c r="E98" i="1" a="1"/>
  <c r="E98" i="1" s="1"/>
  <c r="F98" i="1" a="1"/>
  <c r="F98" i="1" s="1"/>
  <c r="G98" i="1" a="1"/>
  <c r="G98" i="1" s="1"/>
  <c r="I98" i="1" a="1"/>
  <c r="I98" i="1" s="1"/>
  <c r="J98" i="1" a="1"/>
  <c r="J98" i="1" s="1"/>
  <c r="K98" i="1" a="1"/>
  <c r="K98" i="1" s="1"/>
  <c r="B99" i="1" a="1"/>
  <c r="B99" i="1" s="1"/>
  <c r="C99" i="1" a="1"/>
  <c r="C99" i="1" s="1"/>
  <c r="D99" i="1" a="1"/>
  <c r="D99" i="1" s="1"/>
  <c r="E99" i="1" a="1"/>
  <c r="E99" i="1" s="1"/>
  <c r="F99" i="1" a="1"/>
  <c r="F99" i="1" s="1"/>
  <c r="G99" i="1" a="1"/>
  <c r="G99" i="1" s="1"/>
  <c r="I99" i="1" a="1"/>
  <c r="I99" i="1" s="1"/>
  <c r="J99" i="1" a="1"/>
  <c r="J99" i="1" s="1"/>
  <c r="K99" i="1" a="1"/>
  <c r="K99" i="1" s="1"/>
  <c r="B100" i="1" a="1"/>
  <c r="B100" i="1" s="1"/>
  <c r="C100" i="1" a="1"/>
  <c r="C100" i="1" s="1"/>
  <c r="D100" i="1" a="1"/>
  <c r="D100" i="1" s="1"/>
  <c r="E100" i="1" a="1"/>
  <c r="E100" i="1" s="1"/>
  <c r="F100" i="1" a="1"/>
  <c r="F100" i="1" s="1"/>
  <c r="G100" i="1" a="1"/>
  <c r="G100" i="1" s="1"/>
  <c r="I100" i="1" a="1"/>
  <c r="I100" i="1" s="1"/>
  <c r="J100" i="1" a="1"/>
  <c r="J100" i="1" s="1"/>
  <c r="K100" i="1" a="1"/>
  <c r="K100" i="1" s="1"/>
  <c r="B101" i="1" a="1"/>
  <c r="B101" i="1" s="1"/>
  <c r="C101" i="1" a="1"/>
  <c r="C101" i="1" s="1"/>
  <c r="D101" i="1" a="1"/>
  <c r="D101" i="1" s="1"/>
  <c r="E101" i="1" a="1"/>
  <c r="E101" i="1" s="1"/>
  <c r="F101" i="1" a="1"/>
  <c r="F101" i="1" s="1"/>
  <c r="G101" i="1" a="1"/>
  <c r="G101" i="1" s="1"/>
  <c r="I101" i="1" a="1"/>
  <c r="I101" i="1" s="1"/>
  <c r="J101" i="1" a="1"/>
  <c r="J101" i="1" s="1"/>
  <c r="K101" i="1" a="1"/>
  <c r="K101" i="1" s="1"/>
  <c r="B102" i="1" a="1"/>
  <c r="B102" i="1" s="1"/>
  <c r="C102" i="1" a="1"/>
  <c r="C102" i="1" s="1"/>
  <c r="D102" i="1" a="1"/>
  <c r="D102" i="1" s="1"/>
  <c r="E102" i="1" a="1"/>
  <c r="E102" i="1" s="1"/>
  <c r="F102" i="1" a="1"/>
  <c r="F102" i="1" s="1"/>
  <c r="G102" i="1" a="1"/>
  <c r="G102" i="1" s="1"/>
  <c r="I102" i="1" a="1"/>
  <c r="I102" i="1" s="1"/>
  <c r="J102" i="1" a="1"/>
  <c r="J102" i="1" s="1"/>
  <c r="K102" i="1" a="1"/>
  <c r="K102" i="1" s="1"/>
  <c r="B103" i="1" a="1"/>
  <c r="B103" i="1" s="1"/>
  <c r="C103" i="1" a="1"/>
  <c r="C103" i="1" s="1"/>
  <c r="D103" i="1" a="1"/>
  <c r="D103" i="1" s="1"/>
  <c r="E103" i="1" a="1"/>
  <c r="E103" i="1" s="1"/>
  <c r="F103" i="1" a="1"/>
  <c r="F103" i="1" s="1"/>
  <c r="G103" i="1" a="1"/>
  <c r="G103" i="1" s="1"/>
  <c r="I103" i="1" a="1"/>
  <c r="I103" i="1" s="1"/>
  <c r="J103" i="1" a="1"/>
  <c r="J103" i="1" s="1"/>
  <c r="K103" i="1" a="1"/>
  <c r="K103" i="1" s="1"/>
  <c r="B104" i="1" a="1"/>
  <c r="B104" i="1" s="1"/>
  <c r="C104" i="1" a="1"/>
  <c r="C104" i="1" s="1"/>
  <c r="D104" i="1" a="1"/>
  <c r="D104" i="1" s="1"/>
  <c r="E104" i="1" a="1"/>
  <c r="E104" i="1" s="1"/>
  <c r="F104" i="1" a="1"/>
  <c r="F104" i="1" s="1"/>
  <c r="G104" i="1" a="1"/>
  <c r="G104" i="1" s="1"/>
  <c r="I104" i="1" a="1"/>
  <c r="I104" i="1" s="1"/>
  <c r="J104" i="1" a="1"/>
  <c r="J104" i="1" s="1"/>
  <c r="K104" i="1" a="1"/>
  <c r="K104" i="1" s="1"/>
  <c r="B105" i="1" a="1"/>
  <c r="B105" i="1" s="1"/>
  <c r="C105" i="1" a="1"/>
  <c r="C105" i="1" s="1"/>
  <c r="D105" i="1" a="1"/>
  <c r="D105" i="1" s="1"/>
  <c r="E105" i="1" a="1"/>
  <c r="E105" i="1" s="1"/>
  <c r="F105" i="1" a="1"/>
  <c r="F105" i="1" s="1"/>
  <c r="G105" i="1" a="1"/>
  <c r="G105" i="1" s="1"/>
  <c r="I105" i="1" a="1"/>
  <c r="I105" i="1" s="1"/>
  <c r="J105" i="1" a="1"/>
  <c r="J105" i="1" s="1"/>
  <c r="K105" i="1" a="1"/>
  <c r="K105" i="1" s="1"/>
  <c r="B106" i="1" a="1"/>
  <c r="B106" i="1" s="1"/>
  <c r="C106" i="1" a="1"/>
  <c r="C106" i="1" s="1"/>
  <c r="D106" i="1" a="1"/>
  <c r="D106" i="1" s="1"/>
  <c r="E106" i="1" a="1"/>
  <c r="E106" i="1" s="1"/>
  <c r="F106" i="1" a="1"/>
  <c r="F106" i="1" s="1"/>
  <c r="G106" i="1" a="1"/>
  <c r="G106" i="1" s="1"/>
  <c r="I106" i="1" a="1"/>
  <c r="I106" i="1" s="1"/>
  <c r="J106" i="1" a="1"/>
  <c r="J106" i="1" s="1"/>
  <c r="K106" i="1" a="1"/>
  <c r="K106" i="1" s="1"/>
  <c r="B107" i="1" a="1"/>
  <c r="B107" i="1" s="1"/>
  <c r="C107" i="1" a="1"/>
  <c r="C107" i="1" s="1"/>
  <c r="D107" i="1" a="1"/>
  <c r="D107" i="1" s="1"/>
  <c r="E107" i="1" a="1"/>
  <c r="E107" i="1" s="1"/>
  <c r="F107" i="1" a="1"/>
  <c r="F107" i="1" s="1"/>
  <c r="G107" i="1" a="1"/>
  <c r="G107" i="1" s="1"/>
  <c r="I107" i="1" a="1"/>
  <c r="I107" i="1" s="1"/>
  <c r="J107" i="1" a="1"/>
  <c r="J107" i="1" s="1"/>
  <c r="K107" i="1" a="1"/>
  <c r="K107" i="1" s="1"/>
  <c r="B108" i="1" a="1"/>
  <c r="B108" i="1" s="1"/>
  <c r="C108" i="1" a="1"/>
  <c r="C108" i="1" s="1"/>
  <c r="D108" i="1" a="1"/>
  <c r="D108" i="1" s="1"/>
  <c r="E108" i="1" a="1"/>
  <c r="E108" i="1" s="1"/>
  <c r="F108" i="1" a="1"/>
  <c r="F108" i="1" s="1"/>
  <c r="G108" i="1" a="1"/>
  <c r="G108" i="1" s="1"/>
  <c r="I108" i="1" a="1"/>
  <c r="I108" i="1" s="1"/>
  <c r="J108" i="1" a="1"/>
  <c r="J108" i="1" s="1"/>
  <c r="K108" i="1" a="1"/>
  <c r="K108" i="1" s="1"/>
  <c r="B109" i="1" a="1"/>
  <c r="B109" i="1" s="1"/>
  <c r="C109" i="1" a="1"/>
  <c r="C109" i="1" s="1"/>
  <c r="D109" i="1" a="1"/>
  <c r="D109" i="1" s="1"/>
  <c r="E109" i="1" a="1"/>
  <c r="E109" i="1" s="1"/>
  <c r="F109" i="1" a="1"/>
  <c r="F109" i="1" s="1"/>
  <c r="G109" i="1" a="1"/>
  <c r="G109" i="1" s="1"/>
  <c r="I109" i="1" a="1"/>
  <c r="I109" i="1" s="1"/>
  <c r="J109" i="1" a="1"/>
  <c r="J109" i="1" s="1"/>
  <c r="K109" i="1" a="1"/>
  <c r="K109" i="1" s="1"/>
  <c r="B110" i="1" a="1"/>
  <c r="B110" i="1" s="1"/>
  <c r="C110" i="1" a="1"/>
  <c r="C110" i="1" s="1"/>
  <c r="D110" i="1" a="1"/>
  <c r="D110" i="1" s="1"/>
  <c r="E110" i="1" a="1"/>
  <c r="E110" i="1" s="1"/>
  <c r="F110" i="1" a="1"/>
  <c r="F110" i="1" s="1"/>
  <c r="G110" i="1" a="1"/>
  <c r="G110" i="1" s="1"/>
  <c r="I110" i="1" a="1"/>
  <c r="I110" i="1" s="1"/>
  <c r="J110" i="1" a="1"/>
  <c r="J110" i="1" s="1"/>
  <c r="K110" i="1" a="1"/>
  <c r="K110" i="1" s="1"/>
  <c r="B111" i="1" a="1"/>
  <c r="B111" i="1" s="1"/>
  <c r="C111" i="1" a="1"/>
  <c r="C111" i="1" s="1"/>
  <c r="D111" i="1" a="1"/>
  <c r="D111" i="1" s="1"/>
  <c r="E111" i="1" a="1"/>
  <c r="E111" i="1" s="1"/>
  <c r="F111" i="1" a="1"/>
  <c r="F111" i="1" s="1"/>
  <c r="G111" i="1" a="1"/>
  <c r="G111" i="1" s="1"/>
  <c r="I111" i="1" a="1"/>
  <c r="I111" i="1" s="1"/>
  <c r="J111" i="1" a="1"/>
  <c r="J111" i="1" s="1"/>
  <c r="K111" i="1" a="1"/>
  <c r="K111" i="1" s="1"/>
  <c r="B112" i="1" a="1"/>
  <c r="B112" i="1" s="1"/>
  <c r="C112" i="1" a="1"/>
  <c r="C112" i="1" s="1"/>
  <c r="D112" i="1" a="1"/>
  <c r="D112" i="1" s="1"/>
  <c r="E112" i="1" a="1"/>
  <c r="E112" i="1" s="1"/>
  <c r="F112" i="1" a="1"/>
  <c r="F112" i="1" s="1"/>
  <c r="G112" i="1" a="1"/>
  <c r="G112" i="1" s="1"/>
  <c r="I112" i="1" a="1"/>
  <c r="I112" i="1" s="1"/>
  <c r="J112" i="1" a="1"/>
  <c r="J112" i="1" s="1"/>
  <c r="K112" i="1" a="1"/>
  <c r="K112" i="1" s="1"/>
  <c r="B113" i="1" a="1"/>
  <c r="B113" i="1" s="1"/>
  <c r="C113" i="1" a="1"/>
  <c r="C113" i="1" s="1"/>
  <c r="D113" i="1" a="1"/>
  <c r="D113" i="1" s="1"/>
  <c r="E113" i="1" a="1"/>
  <c r="E113" i="1" s="1"/>
  <c r="F113" i="1" a="1"/>
  <c r="F113" i="1" s="1"/>
  <c r="G113" i="1" a="1"/>
  <c r="G113" i="1" s="1"/>
  <c r="I113" i="1" a="1"/>
  <c r="I113" i="1" s="1"/>
  <c r="J113" i="1" a="1"/>
  <c r="J113" i="1" s="1"/>
  <c r="K113" i="1" a="1"/>
  <c r="K113" i="1" s="1"/>
  <c r="B114" i="1" a="1"/>
  <c r="B114" i="1" s="1"/>
  <c r="C114" i="1" a="1"/>
  <c r="C114" i="1" s="1"/>
  <c r="D114" i="1" a="1"/>
  <c r="D114" i="1" s="1"/>
  <c r="E114" i="1" a="1"/>
  <c r="E114" i="1" s="1"/>
  <c r="F114" i="1" a="1"/>
  <c r="F114" i="1" s="1"/>
  <c r="G114" i="1" a="1"/>
  <c r="G114" i="1" s="1"/>
  <c r="I114" i="1" a="1"/>
  <c r="I114" i="1" s="1"/>
  <c r="J114" i="1" a="1"/>
  <c r="J114" i="1" s="1"/>
  <c r="K114" i="1" a="1"/>
  <c r="K114" i="1" s="1"/>
  <c r="B115" i="1" a="1"/>
  <c r="B115" i="1" s="1"/>
  <c r="C115" i="1" a="1"/>
  <c r="C115" i="1" s="1"/>
  <c r="D115" i="1" a="1"/>
  <c r="D115" i="1" s="1"/>
  <c r="E115" i="1" a="1"/>
  <c r="E115" i="1" s="1"/>
  <c r="F115" i="1" a="1"/>
  <c r="F115" i="1" s="1"/>
  <c r="G115" i="1" a="1"/>
  <c r="G115" i="1" s="1"/>
  <c r="I115" i="1" a="1"/>
  <c r="I115" i="1" s="1"/>
  <c r="J115" i="1" a="1"/>
  <c r="J115" i="1" s="1"/>
  <c r="K115" i="1" a="1"/>
  <c r="K115" i="1" s="1"/>
  <c r="B116" i="1" a="1"/>
  <c r="B116" i="1" s="1"/>
  <c r="C116" i="1" a="1"/>
  <c r="C116" i="1" s="1"/>
  <c r="D116" i="1" a="1"/>
  <c r="D116" i="1" s="1"/>
  <c r="E116" i="1" a="1"/>
  <c r="E116" i="1" s="1"/>
  <c r="F116" i="1" a="1"/>
  <c r="F116" i="1" s="1"/>
  <c r="G116" i="1" a="1"/>
  <c r="G116" i="1" s="1"/>
  <c r="I116" i="1" a="1"/>
  <c r="I116" i="1" s="1"/>
  <c r="J116" i="1" a="1"/>
  <c r="J116" i="1" s="1"/>
  <c r="K116" i="1" a="1"/>
  <c r="K116" i="1" s="1"/>
  <c r="B117" i="1" a="1"/>
  <c r="B117" i="1" s="1"/>
  <c r="C117" i="1" a="1"/>
  <c r="C117" i="1" s="1"/>
  <c r="D117" i="1" a="1"/>
  <c r="D117" i="1" s="1"/>
  <c r="E117" i="1" a="1"/>
  <c r="E117" i="1" s="1"/>
  <c r="F117" i="1" a="1"/>
  <c r="F117" i="1" s="1"/>
  <c r="G117" i="1" a="1"/>
  <c r="G117" i="1" s="1"/>
  <c r="I117" i="1" a="1"/>
  <c r="I117" i="1" s="1"/>
  <c r="J117" i="1" a="1"/>
  <c r="J117" i="1" s="1"/>
  <c r="K117" i="1" a="1"/>
  <c r="K117" i="1" s="1"/>
  <c r="B118" i="1" a="1"/>
  <c r="B118" i="1" s="1"/>
  <c r="C118" i="1" a="1"/>
  <c r="C118" i="1" s="1"/>
  <c r="D118" i="1" a="1"/>
  <c r="D118" i="1" s="1"/>
  <c r="E118" i="1" a="1"/>
  <c r="E118" i="1" s="1"/>
  <c r="F118" i="1" a="1"/>
  <c r="F118" i="1" s="1"/>
  <c r="G118" i="1" a="1"/>
  <c r="G118" i="1" s="1"/>
  <c r="I118" i="1" a="1"/>
  <c r="I118" i="1" s="1"/>
  <c r="J118" i="1" a="1"/>
  <c r="J118" i="1" s="1"/>
  <c r="K118" i="1" a="1"/>
  <c r="K118" i="1" s="1"/>
  <c r="B119" i="1" a="1"/>
  <c r="B119" i="1" s="1"/>
  <c r="C119" i="1" a="1"/>
  <c r="C119" i="1" s="1"/>
  <c r="D119" i="1" a="1"/>
  <c r="D119" i="1" s="1"/>
  <c r="E119" i="1" a="1"/>
  <c r="E119" i="1" s="1"/>
  <c r="F119" i="1" a="1"/>
  <c r="F119" i="1" s="1"/>
  <c r="G119" i="1" a="1"/>
  <c r="G119" i="1" s="1"/>
  <c r="I119" i="1" a="1"/>
  <c r="I119" i="1" s="1"/>
  <c r="J119" i="1" a="1"/>
  <c r="J119" i="1" s="1"/>
  <c r="K119" i="1" a="1"/>
  <c r="K119" i="1" s="1"/>
  <c r="B120" i="1" a="1"/>
  <c r="B120" i="1" s="1"/>
  <c r="C120" i="1" a="1"/>
  <c r="C120" i="1" s="1"/>
  <c r="D120" i="1" a="1"/>
  <c r="D120" i="1" s="1"/>
  <c r="E120" i="1" a="1"/>
  <c r="E120" i="1" s="1"/>
  <c r="F120" i="1" a="1"/>
  <c r="F120" i="1" s="1"/>
  <c r="G120" i="1" a="1"/>
  <c r="G120" i="1" s="1"/>
  <c r="I120" i="1" a="1"/>
  <c r="I120" i="1" s="1"/>
  <c r="J120" i="1" a="1"/>
  <c r="J120" i="1" s="1"/>
  <c r="K120" i="1" a="1"/>
  <c r="K120" i="1" s="1"/>
  <c r="B121" i="1" a="1"/>
  <c r="B121" i="1" s="1"/>
  <c r="C121" i="1" a="1"/>
  <c r="C121" i="1" s="1"/>
  <c r="D121" i="1" a="1"/>
  <c r="D121" i="1" s="1"/>
  <c r="E121" i="1" a="1"/>
  <c r="E121" i="1" s="1"/>
  <c r="F121" i="1" a="1"/>
  <c r="F121" i="1" s="1"/>
  <c r="G121" i="1" a="1"/>
  <c r="G121" i="1" s="1"/>
  <c r="I121" i="1" a="1"/>
  <c r="I121" i="1" s="1"/>
  <c r="J121" i="1" a="1"/>
  <c r="J121" i="1" s="1"/>
  <c r="K121" i="1" a="1"/>
  <c r="K121" i="1" s="1"/>
  <c r="B122" i="1" a="1"/>
  <c r="B122" i="1" s="1"/>
  <c r="C122" i="1" a="1"/>
  <c r="C122" i="1" s="1"/>
  <c r="D122" i="1" a="1"/>
  <c r="D122" i="1" s="1"/>
  <c r="E122" i="1" a="1"/>
  <c r="E122" i="1" s="1"/>
  <c r="F122" i="1" a="1"/>
  <c r="F122" i="1" s="1"/>
  <c r="G122" i="1" a="1"/>
  <c r="G122" i="1" s="1"/>
  <c r="I122" i="1" a="1"/>
  <c r="I122" i="1" s="1"/>
  <c r="J122" i="1" a="1"/>
  <c r="J122" i="1" s="1"/>
  <c r="K122" i="1" a="1"/>
  <c r="K122" i="1" s="1"/>
  <c r="B123" i="1" a="1"/>
  <c r="B123" i="1" s="1"/>
  <c r="C123" i="1" a="1"/>
  <c r="C123" i="1" s="1"/>
  <c r="D123" i="1" a="1"/>
  <c r="D123" i="1" s="1"/>
  <c r="E123" i="1" a="1"/>
  <c r="E123" i="1" s="1"/>
  <c r="F123" i="1" a="1"/>
  <c r="F123" i="1" s="1"/>
  <c r="G123" i="1" a="1"/>
  <c r="G123" i="1" s="1"/>
  <c r="I123" i="1" a="1"/>
  <c r="I123" i="1" s="1"/>
  <c r="J123" i="1" a="1"/>
  <c r="J123" i="1" s="1"/>
  <c r="K123" i="1" a="1"/>
  <c r="K123" i="1" s="1"/>
  <c r="B124" i="1" a="1"/>
  <c r="B124" i="1" s="1"/>
  <c r="C124" i="1" a="1"/>
  <c r="C124" i="1" s="1"/>
  <c r="D124" i="1" a="1"/>
  <c r="D124" i="1" s="1"/>
  <c r="E124" i="1" a="1"/>
  <c r="E124" i="1" s="1"/>
  <c r="F124" i="1" a="1"/>
  <c r="F124" i="1" s="1"/>
  <c r="G124" i="1" a="1"/>
  <c r="G124" i="1" s="1"/>
  <c r="I124" i="1" a="1"/>
  <c r="I124" i="1" s="1"/>
  <c r="J124" i="1" a="1"/>
  <c r="J124" i="1" s="1"/>
  <c r="K124" i="1" a="1"/>
  <c r="K124" i="1" s="1"/>
  <c r="B125" i="1" a="1"/>
  <c r="B125" i="1" s="1"/>
  <c r="C125" i="1" a="1"/>
  <c r="C125" i="1" s="1"/>
  <c r="D125" i="1" a="1"/>
  <c r="D125" i="1" s="1"/>
  <c r="E125" i="1" a="1"/>
  <c r="E125" i="1" s="1"/>
  <c r="F125" i="1" a="1"/>
  <c r="F125" i="1" s="1"/>
  <c r="G125" i="1" a="1"/>
  <c r="G125" i="1" s="1"/>
  <c r="I125" i="1" a="1"/>
  <c r="I125" i="1" s="1"/>
  <c r="J125" i="1" a="1"/>
  <c r="J125" i="1" s="1"/>
  <c r="K125" i="1" a="1"/>
  <c r="K125" i="1" s="1"/>
  <c r="B126" i="1" a="1"/>
  <c r="B126" i="1" s="1"/>
  <c r="C126" i="1" a="1"/>
  <c r="C126" i="1" s="1"/>
  <c r="D126" i="1" a="1"/>
  <c r="D126" i="1" s="1"/>
  <c r="E126" i="1" a="1"/>
  <c r="E126" i="1" s="1"/>
  <c r="F126" i="1" a="1"/>
  <c r="F126" i="1" s="1"/>
  <c r="G126" i="1" a="1"/>
  <c r="G126" i="1" s="1"/>
  <c r="I126" i="1" a="1"/>
  <c r="I126" i="1" s="1"/>
  <c r="J126" i="1" a="1"/>
  <c r="J126" i="1" s="1"/>
  <c r="K126" i="1" a="1"/>
  <c r="K126" i="1" s="1"/>
  <c r="B127" i="1" a="1"/>
  <c r="B127" i="1" s="1"/>
  <c r="C127" i="1" a="1"/>
  <c r="C127" i="1" s="1"/>
  <c r="D127" i="1" a="1"/>
  <c r="D127" i="1" s="1"/>
  <c r="E127" i="1" a="1"/>
  <c r="E127" i="1" s="1"/>
  <c r="F127" i="1" a="1"/>
  <c r="F127" i="1" s="1"/>
  <c r="G127" i="1" a="1"/>
  <c r="G127" i="1" s="1"/>
  <c r="I127" i="1" a="1"/>
  <c r="I127" i="1" s="1"/>
  <c r="J127" i="1" a="1"/>
  <c r="J127" i="1" s="1"/>
  <c r="K127" i="1" a="1"/>
  <c r="K127" i="1" s="1"/>
  <c r="B128" i="1" a="1"/>
  <c r="B128" i="1" s="1"/>
  <c r="C128" i="1" a="1"/>
  <c r="C128" i="1" s="1"/>
  <c r="D128" i="1" a="1"/>
  <c r="D128" i="1" s="1"/>
  <c r="E128" i="1" a="1"/>
  <c r="E128" i="1" s="1"/>
  <c r="F128" i="1" a="1"/>
  <c r="F128" i="1" s="1"/>
  <c r="G128" i="1" a="1"/>
  <c r="G128" i="1" s="1"/>
  <c r="I128" i="1" a="1"/>
  <c r="I128" i="1" s="1"/>
  <c r="J128" i="1" a="1"/>
  <c r="J128" i="1" s="1"/>
  <c r="K128" i="1" a="1"/>
  <c r="K128" i="1" s="1"/>
  <c r="B129" i="1" a="1"/>
  <c r="B129" i="1" s="1"/>
  <c r="C129" i="1" a="1"/>
  <c r="C129" i="1" s="1"/>
  <c r="D129" i="1" a="1"/>
  <c r="D129" i="1" s="1"/>
  <c r="E129" i="1" a="1"/>
  <c r="E129" i="1" s="1"/>
  <c r="F129" i="1" a="1"/>
  <c r="F129" i="1" s="1"/>
  <c r="G129" i="1" a="1"/>
  <c r="G129" i="1" s="1"/>
  <c r="I129" i="1" a="1"/>
  <c r="I129" i="1" s="1"/>
  <c r="J129" i="1" a="1"/>
  <c r="J129" i="1" s="1"/>
  <c r="K129" i="1" a="1"/>
  <c r="K129" i="1" s="1"/>
  <c r="B130" i="1" a="1"/>
  <c r="B130" i="1" s="1"/>
  <c r="C130" i="1" a="1"/>
  <c r="C130" i="1" s="1"/>
  <c r="D130" i="1" a="1"/>
  <c r="D130" i="1" s="1"/>
  <c r="E130" i="1" a="1"/>
  <c r="E130" i="1" s="1"/>
  <c r="F130" i="1" a="1"/>
  <c r="F130" i="1" s="1"/>
  <c r="G130" i="1" a="1"/>
  <c r="G130" i="1" s="1"/>
  <c r="I130" i="1" a="1"/>
  <c r="I130" i="1" s="1"/>
  <c r="J130" i="1" a="1"/>
  <c r="J130" i="1" s="1"/>
  <c r="K130" i="1" a="1"/>
  <c r="K130" i="1" s="1"/>
  <c r="B131" i="1" a="1"/>
  <c r="B131" i="1" s="1"/>
  <c r="C131" i="1" a="1"/>
  <c r="C131" i="1" s="1"/>
  <c r="D131" i="1" a="1"/>
  <c r="D131" i="1" s="1"/>
  <c r="E131" i="1" a="1"/>
  <c r="E131" i="1" s="1"/>
  <c r="F131" i="1" a="1"/>
  <c r="F131" i="1" s="1"/>
  <c r="G131" i="1" a="1"/>
  <c r="G131" i="1" s="1"/>
  <c r="I131" i="1" a="1"/>
  <c r="I131" i="1" s="1"/>
  <c r="J131" i="1" a="1"/>
  <c r="J131" i="1" s="1"/>
  <c r="K131" i="1" a="1"/>
  <c r="K131" i="1" s="1"/>
  <c r="B132" i="1" a="1"/>
  <c r="B132" i="1" s="1"/>
  <c r="C132" i="1" a="1"/>
  <c r="C132" i="1" s="1"/>
  <c r="D132" i="1" a="1"/>
  <c r="D132" i="1" s="1"/>
  <c r="E132" i="1" a="1"/>
  <c r="E132" i="1" s="1"/>
  <c r="F132" i="1" a="1"/>
  <c r="F132" i="1" s="1"/>
  <c r="G132" i="1" a="1"/>
  <c r="G132" i="1" s="1"/>
  <c r="I132" i="1" a="1"/>
  <c r="I132" i="1" s="1"/>
  <c r="J132" i="1" a="1"/>
  <c r="J132" i="1" s="1"/>
  <c r="K132" i="1" a="1"/>
  <c r="K132" i="1" s="1"/>
  <c r="B133" i="1" a="1"/>
  <c r="B133" i="1" s="1"/>
  <c r="C133" i="1" a="1"/>
  <c r="C133" i="1" s="1"/>
  <c r="D133" i="1" a="1"/>
  <c r="D133" i="1"/>
  <c r="E133" i="1" a="1"/>
  <c r="E133" i="1" s="1"/>
  <c r="F133" i="1" a="1"/>
  <c r="F133" i="1" s="1"/>
  <c r="G133" i="1" a="1"/>
  <c r="G133" i="1" s="1"/>
  <c r="I133" i="1" a="1"/>
  <c r="I133" i="1" s="1"/>
  <c r="J133" i="1" a="1"/>
  <c r="J133" i="1" s="1"/>
  <c r="K133" i="1" a="1"/>
  <c r="K133" i="1" s="1"/>
  <c r="B134" i="1" a="1"/>
  <c r="B134" i="1" s="1"/>
  <c r="C134" i="1" a="1"/>
  <c r="C134" i="1" s="1"/>
  <c r="D134" i="1" a="1"/>
  <c r="D134" i="1" s="1"/>
  <c r="E134" i="1" a="1"/>
  <c r="E134" i="1" s="1"/>
  <c r="F134" i="1" a="1"/>
  <c r="F134" i="1" s="1"/>
  <c r="G134" i="1" a="1"/>
  <c r="G134" i="1" s="1"/>
  <c r="I134" i="1" a="1"/>
  <c r="I134" i="1" s="1"/>
  <c r="J134" i="1" a="1"/>
  <c r="J134" i="1" s="1"/>
  <c r="K134" i="1" a="1"/>
  <c r="K134" i="1" s="1"/>
  <c r="B135" i="1" a="1"/>
  <c r="B135" i="1" s="1"/>
  <c r="C135" i="1" a="1"/>
  <c r="C135" i="1" s="1"/>
  <c r="D135" i="1" a="1"/>
  <c r="D135" i="1" s="1"/>
  <c r="E135" i="1" a="1"/>
  <c r="E135" i="1" s="1"/>
  <c r="F135" i="1" a="1"/>
  <c r="F135" i="1" s="1"/>
  <c r="G135" i="1" a="1"/>
  <c r="G135" i="1" s="1"/>
  <c r="I135" i="1" a="1"/>
  <c r="I135" i="1"/>
  <c r="J135" i="1" a="1"/>
  <c r="J135" i="1" s="1"/>
  <c r="K135" i="1" a="1"/>
  <c r="K135" i="1" s="1"/>
  <c r="B136" i="1" a="1"/>
  <c r="B136" i="1" s="1"/>
  <c r="C136" i="1" a="1"/>
  <c r="C136" i="1" s="1"/>
  <c r="D136" i="1" a="1"/>
  <c r="D136" i="1" s="1"/>
  <c r="E136" i="1" a="1"/>
  <c r="E136" i="1" s="1"/>
  <c r="F136" i="1" a="1"/>
  <c r="F136" i="1" s="1"/>
  <c r="G136" i="1" a="1"/>
  <c r="G136" i="1" s="1"/>
  <c r="I136" i="1" a="1"/>
  <c r="I136" i="1" s="1"/>
  <c r="J136" i="1" a="1"/>
  <c r="J136" i="1" s="1"/>
  <c r="K136" i="1" a="1"/>
  <c r="K136" i="1" s="1"/>
  <c r="B137" i="1" a="1"/>
  <c r="B137" i="1"/>
  <c r="C137" i="1" a="1"/>
  <c r="C137" i="1" s="1"/>
  <c r="D137" i="1" a="1"/>
  <c r="D137" i="1" s="1"/>
  <c r="E137" i="1" a="1"/>
  <c r="E137" i="1" s="1"/>
  <c r="F137" i="1" a="1"/>
  <c r="F137" i="1" s="1"/>
  <c r="G137" i="1" a="1"/>
  <c r="G137" i="1" s="1"/>
  <c r="I137" i="1" a="1"/>
  <c r="I137" i="1" s="1"/>
  <c r="J137" i="1" a="1"/>
  <c r="J137" i="1" s="1"/>
  <c r="K137" i="1" a="1"/>
  <c r="K137" i="1" s="1"/>
  <c r="B138" i="1" a="1"/>
  <c r="B138" i="1" s="1"/>
  <c r="C138" i="1" a="1"/>
  <c r="C138" i="1" s="1"/>
  <c r="D138" i="1" a="1"/>
  <c r="D138" i="1" s="1"/>
  <c r="E138" i="1" a="1"/>
  <c r="E138" i="1" s="1"/>
  <c r="F138" i="1" a="1"/>
  <c r="F138" i="1" s="1"/>
  <c r="G138" i="1" a="1"/>
  <c r="G138" i="1" s="1"/>
  <c r="I138" i="1" a="1"/>
  <c r="I138" i="1" s="1"/>
  <c r="J138" i="1" a="1"/>
  <c r="J138" i="1" s="1"/>
  <c r="K138" i="1" a="1"/>
  <c r="K138" i="1" s="1"/>
  <c r="B139" i="1" a="1"/>
  <c r="B139" i="1" s="1"/>
  <c r="C139" i="1" a="1"/>
  <c r="C139" i="1" s="1"/>
  <c r="D139" i="1" a="1"/>
  <c r="D139" i="1" s="1"/>
  <c r="E139" i="1" a="1"/>
  <c r="E139" i="1" s="1"/>
  <c r="F139" i="1" a="1"/>
  <c r="F139" i="1" s="1"/>
  <c r="G139" i="1" a="1"/>
  <c r="G139" i="1" s="1"/>
  <c r="I139" i="1" a="1"/>
  <c r="I139" i="1" s="1"/>
  <c r="J139" i="1" a="1"/>
  <c r="J139" i="1" s="1"/>
  <c r="K139" i="1" a="1"/>
  <c r="K139" i="1" s="1"/>
  <c r="B140" i="1" a="1"/>
  <c r="B140" i="1" s="1"/>
  <c r="C140" i="1" a="1"/>
  <c r="C140" i="1" s="1"/>
  <c r="D140" i="1" a="1"/>
  <c r="D140" i="1" s="1"/>
  <c r="E140" i="1" a="1"/>
  <c r="E140" i="1" s="1"/>
  <c r="F140" i="1" a="1"/>
  <c r="F140" i="1" s="1"/>
  <c r="G140" i="1" a="1"/>
  <c r="G140" i="1"/>
  <c r="I140" i="1" a="1"/>
  <c r="I140" i="1" s="1"/>
  <c r="J140" i="1" a="1"/>
  <c r="J140" i="1" s="1"/>
  <c r="K140" i="1" a="1"/>
  <c r="K140" i="1" s="1"/>
  <c r="B141" i="1" a="1"/>
  <c r="B141" i="1" s="1"/>
  <c r="C141" i="1" a="1"/>
  <c r="C141" i="1" s="1"/>
  <c r="D141" i="1" a="1"/>
  <c r="D141" i="1" s="1"/>
  <c r="E141" i="1" a="1"/>
  <c r="E141" i="1" s="1"/>
  <c r="F141" i="1" a="1"/>
  <c r="F141" i="1" s="1"/>
  <c r="G141" i="1" a="1"/>
  <c r="G141" i="1" s="1"/>
  <c r="I141" i="1" a="1"/>
  <c r="I141" i="1" s="1"/>
  <c r="J141" i="1" a="1"/>
  <c r="J141" i="1" s="1"/>
  <c r="K141" i="1" a="1"/>
  <c r="K141" i="1" s="1"/>
  <c r="B142" i="1" a="1"/>
  <c r="B142" i="1" s="1"/>
  <c r="C142" i="1" a="1"/>
  <c r="C142" i="1" s="1"/>
  <c r="D142" i="1" a="1"/>
  <c r="D142" i="1" s="1"/>
  <c r="E142" i="1" a="1"/>
  <c r="E142" i="1" s="1"/>
  <c r="F142" i="1" a="1"/>
  <c r="F142" i="1" s="1"/>
  <c r="G142" i="1" a="1"/>
  <c r="G142" i="1" s="1"/>
  <c r="I142" i="1" a="1"/>
  <c r="I142" i="1" s="1"/>
  <c r="J142" i="1" a="1"/>
  <c r="J142" i="1" s="1"/>
  <c r="K142" i="1" a="1"/>
  <c r="K142" i="1" s="1"/>
  <c r="B143" i="1" a="1"/>
  <c r="B143" i="1" s="1"/>
  <c r="C143" i="1" a="1"/>
  <c r="C143" i="1" s="1"/>
  <c r="D143" i="1" a="1"/>
  <c r="D143" i="1" s="1"/>
  <c r="E143" i="1" a="1"/>
  <c r="E143" i="1" s="1"/>
  <c r="F143" i="1" a="1"/>
  <c r="F143" i="1" s="1"/>
  <c r="G143" i="1" a="1"/>
  <c r="G143" i="1" s="1"/>
  <c r="I143" i="1" a="1"/>
  <c r="I143" i="1" s="1"/>
  <c r="J143" i="1" a="1"/>
  <c r="J143" i="1" s="1"/>
  <c r="K143" i="1" a="1"/>
  <c r="K143" i="1" s="1"/>
  <c r="B144" i="1" a="1"/>
  <c r="B144" i="1" s="1"/>
  <c r="C144" i="1" a="1"/>
  <c r="C144" i="1" s="1"/>
  <c r="D144" i="1" a="1"/>
  <c r="D144" i="1" s="1"/>
  <c r="E144" i="1" a="1"/>
  <c r="E144" i="1" s="1"/>
  <c r="F144" i="1" a="1"/>
  <c r="F144" i="1" s="1"/>
  <c r="G144" i="1" a="1"/>
  <c r="G144" i="1" s="1"/>
  <c r="I144" i="1" a="1"/>
  <c r="I144" i="1" s="1"/>
  <c r="J144" i="1" a="1"/>
  <c r="J144" i="1" s="1"/>
  <c r="K144" i="1" a="1"/>
  <c r="K144" i="1" s="1"/>
  <c r="B145" i="1" a="1"/>
  <c r="B145" i="1" s="1"/>
  <c r="C145" i="1" a="1"/>
  <c r="C145" i="1" s="1"/>
  <c r="D145" i="1" a="1"/>
  <c r="D145" i="1" s="1"/>
  <c r="E145" i="1" a="1"/>
  <c r="E145" i="1" s="1"/>
  <c r="F145" i="1" a="1"/>
  <c r="F145" i="1" s="1"/>
  <c r="G145" i="1" a="1"/>
  <c r="G145" i="1" s="1"/>
  <c r="I145" i="1" a="1"/>
  <c r="I145" i="1"/>
  <c r="J145" i="1" a="1"/>
  <c r="J145" i="1" s="1"/>
  <c r="K145" i="1" a="1"/>
  <c r="K145" i="1" s="1"/>
  <c r="B146" i="1" a="1"/>
  <c r="B146" i="1" s="1"/>
  <c r="C146" i="1" a="1"/>
  <c r="C146" i="1" s="1"/>
  <c r="D146" i="1" a="1"/>
  <c r="D146" i="1" s="1"/>
  <c r="E146" i="1" a="1"/>
  <c r="E146" i="1" s="1"/>
  <c r="F146" i="1" a="1"/>
  <c r="F146" i="1" s="1"/>
  <c r="G146" i="1" a="1"/>
  <c r="G146" i="1" s="1"/>
  <c r="I146" i="1" a="1"/>
  <c r="I146" i="1" s="1"/>
  <c r="J146" i="1" a="1"/>
  <c r="J146" i="1" s="1"/>
  <c r="K146" i="1" a="1"/>
  <c r="K146" i="1" s="1"/>
  <c r="B147" i="1" a="1"/>
  <c r="B147" i="1" s="1"/>
  <c r="C147" i="1" a="1"/>
  <c r="C147" i="1" s="1"/>
  <c r="D147" i="1" a="1"/>
  <c r="D147" i="1" s="1"/>
  <c r="E147" i="1" a="1"/>
  <c r="E147" i="1" s="1"/>
  <c r="F147" i="1" a="1"/>
  <c r="F147" i="1" s="1"/>
  <c r="G147" i="1" a="1"/>
  <c r="G147" i="1" s="1"/>
  <c r="I147" i="1" a="1"/>
  <c r="I147" i="1" s="1"/>
  <c r="J147" i="1" a="1"/>
  <c r="J147" i="1" s="1"/>
  <c r="K147" i="1" a="1"/>
  <c r="K147" i="1" s="1"/>
  <c r="B148" i="1" a="1"/>
  <c r="B148" i="1" s="1"/>
  <c r="C148" i="1" a="1"/>
  <c r="C148" i="1" s="1"/>
  <c r="D148" i="1" a="1"/>
  <c r="D148" i="1" s="1"/>
  <c r="E148" i="1" a="1"/>
  <c r="E148" i="1" s="1"/>
  <c r="F148" i="1" a="1"/>
  <c r="F148" i="1" s="1"/>
  <c r="G148" i="1" a="1"/>
  <c r="G148" i="1" s="1"/>
  <c r="I148" i="1" a="1"/>
  <c r="I148" i="1" s="1"/>
  <c r="J148" i="1" a="1"/>
  <c r="J148" i="1" s="1"/>
  <c r="K148" i="1" a="1"/>
  <c r="K148" i="1" s="1"/>
  <c r="B149" i="1" a="1"/>
  <c r="B149" i="1" s="1"/>
  <c r="C149" i="1" a="1"/>
  <c r="C149" i="1" s="1"/>
  <c r="D149" i="1" a="1"/>
  <c r="D149" i="1" s="1"/>
  <c r="E149" i="1" a="1"/>
  <c r="E149" i="1" s="1"/>
  <c r="F149" i="1" a="1"/>
  <c r="F149" i="1" s="1"/>
  <c r="G149" i="1" a="1"/>
  <c r="G149" i="1" s="1"/>
  <c r="I149" i="1" a="1"/>
  <c r="I149" i="1" s="1"/>
  <c r="J149" i="1" a="1"/>
  <c r="J149" i="1" s="1"/>
  <c r="K149" i="1" a="1"/>
  <c r="K149" i="1" s="1"/>
  <c r="B150" i="1" a="1"/>
  <c r="B150" i="1" s="1"/>
  <c r="C150" i="1" a="1"/>
  <c r="C150" i="1" s="1"/>
  <c r="D150" i="1" a="1"/>
  <c r="D150" i="1" s="1"/>
  <c r="E150" i="1" a="1"/>
  <c r="E150" i="1" s="1"/>
  <c r="F150" i="1" a="1"/>
  <c r="F150" i="1" s="1"/>
  <c r="G150" i="1" a="1"/>
  <c r="G150" i="1" s="1"/>
  <c r="I150" i="1" a="1"/>
  <c r="I150" i="1" s="1"/>
  <c r="J150" i="1" a="1"/>
  <c r="J150" i="1" s="1"/>
  <c r="K150" i="1" a="1"/>
  <c r="K150" i="1" s="1"/>
  <c r="B151" i="1" a="1"/>
  <c r="B151" i="1" s="1"/>
  <c r="C151" i="1" a="1"/>
  <c r="C151" i="1" s="1"/>
  <c r="D151" i="1" a="1"/>
  <c r="D151" i="1" s="1"/>
  <c r="E151" i="1" a="1"/>
  <c r="E151" i="1" s="1"/>
  <c r="F151" i="1" a="1"/>
  <c r="F151" i="1" s="1"/>
  <c r="G151" i="1" a="1"/>
  <c r="G151" i="1" s="1"/>
  <c r="I151" i="1" a="1"/>
  <c r="I151" i="1" s="1"/>
  <c r="J151" i="1" a="1"/>
  <c r="J151" i="1" s="1"/>
  <c r="K151" i="1" a="1"/>
  <c r="K151" i="1" s="1"/>
  <c r="B152" i="1" a="1"/>
  <c r="B152" i="1" s="1"/>
  <c r="C152" i="1" a="1"/>
  <c r="C152" i="1" s="1"/>
  <c r="D152" i="1" a="1"/>
  <c r="D152" i="1" s="1"/>
  <c r="E152" i="1" a="1"/>
  <c r="E152" i="1" s="1"/>
  <c r="F152" i="1" a="1"/>
  <c r="F152" i="1" s="1"/>
  <c r="G152" i="1" a="1"/>
  <c r="G152" i="1" s="1"/>
  <c r="I152" i="1" a="1"/>
  <c r="I152" i="1" s="1"/>
  <c r="J152" i="1" a="1"/>
  <c r="J152" i="1" s="1"/>
  <c r="K152" i="1" a="1"/>
  <c r="K152" i="1" s="1"/>
  <c r="B153" i="1" a="1"/>
  <c r="B153" i="1" s="1"/>
  <c r="C153" i="1" a="1"/>
  <c r="C153" i="1" s="1"/>
  <c r="D153" i="1" a="1"/>
  <c r="D153" i="1" s="1"/>
  <c r="E153" i="1" a="1"/>
  <c r="E153" i="1" s="1"/>
  <c r="F153" i="1" a="1"/>
  <c r="F153" i="1"/>
  <c r="G153" i="1" a="1"/>
  <c r="G153" i="1" s="1"/>
  <c r="I153" i="1" a="1"/>
  <c r="I153" i="1" s="1"/>
  <c r="J153" i="1" a="1"/>
  <c r="J153" i="1" s="1"/>
  <c r="K153" i="1" a="1"/>
  <c r="K153" i="1" s="1"/>
  <c r="B154" i="1" a="1"/>
  <c r="B154" i="1" s="1"/>
  <c r="C154" i="1" a="1"/>
  <c r="C154" i="1" s="1"/>
  <c r="D154" i="1" a="1"/>
  <c r="D154" i="1" s="1"/>
  <c r="E154" i="1" a="1"/>
  <c r="E154" i="1" s="1"/>
  <c r="F154" i="1" a="1"/>
  <c r="F154" i="1" s="1"/>
  <c r="G154" i="1" a="1"/>
  <c r="G154" i="1" s="1"/>
  <c r="I154" i="1" a="1"/>
  <c r="I154" i="1" s="1"/>
  <c r="J154" i="1" a="1"/>
  <c r="J154" i="1"/>
  <c r="K154" i="1" a="1"/>
  <c r="K154" i="1" s="1"/>
  <c r="B155" i="1" a="1"/>
  <c r="B155" i="1" s="1"/>
  <c r="C155" i="1" a="1"/>
  <c r="C155" i="1" s="1"/>
  <c r="D155" i="1" a="1"/>
  <c r="D155" i="1" s="1"/>
  <c r="E155" i="1" a="1"/>
  <c r="E155" i="1" s="1"/>
  <c r="F155" i="1" a="1"/>
  <c r="F155" i="1" s="1"/>
  <c r="G155" i="1" a="1"/>
  <c r="G155" i="1" s="1"/>
  <c r="I155" i="1" a="1"/>
  <c r="I155" i="1" s="1"/>
  <c r="J155" i="1" a="1"/>
  <c r="J155" i="1" s="1"/>
  <c r="K155" i="1" a="1"/>
  <c r="K155" i="1" s="1"/>
  <c r="B156" i="1" a="1"/>
  <c r="B156" i="1" s="1"/>
  <c r="C156" i="1" a="1"/>
  <c r="C156" i="1" s="1"/>
  <c r="D156" i="1" a="1"/>
  <c r="D156" i="1" s="1"/>
  <c r="E156" i="1" a="1"/>
  <c r="E156" i="1" s="1"/>
  <c r="F156" i="1" a="1"/>
  <c r="F156" i="1" s="1"/>
  <c r="G156" i="1" a="1"/>
  <c r="G156" i="1" s="1"/>
  <c r="I156" i="1" a="1"/>
  <c r="I156" i="1" s="1"/>
  <c r="J156" i="1" a="1"/>
  <c r="J156" i="1" s="1"/>
  <c r="K156" i="1" a="1"/>
  <c r="K156" i="1" s="1"/>
  <c r="B157" i="1" a="1"/>
  <c r="B157" i="1" s="1"/>
  <c r="C157" i="1" a="1"/>
  <c r="C157" i="1" s="1"/>
  <c r="D157" i="1" a="1"/>
  <c r="D157" i="1" s="1"/>
  <c r="E157" i="1" a="1"/>
  <c r="E157" i="1" s="1"/>
  <c r="F157" i="1" a="1"/>
  <c r="F157" i="1" s="1"/>
  <c r="G157" i="1" a="1"/>
  <c r="G157" i="1" s="1"/>
  <c r="I157" i="1" a="1"/>
  <c r="I157" i="1" s="1"/>
  <c r="J157" i="1" a="1"/>
  <c r="J157" i="1" s="1"/>
  <c r="K157" i="1" a="1"/>
  <c r="K157" i="1" s="1"/>
  <c r="B158" i="1" a="1"/>
  <c r="B158" i="1" s="1"/>
  <c r="C158" i="1" a="1"/>
  <c r="C158" i="1" s="1"/>
  <c r="D158" i="1" a="1"/>
  <c r="D158" i="1" s="1"/>
  <c r="E158" i="1" a="1"/>
  <c r="E158" i="1" s="1"/>
  <c r="F158" i="1" a="1"/>
  <c r="F158" i="1" s="1"/>
  <c r="G158" i="1" a="1"/>
  <c r="G158" i="1" s="1"/>
  <c r="I158" i="1" a="1"/>
  <c r="I158" i="1" s="1"/>
  <c r="J158" i="1" a="1"/>
  <c r="J158" i="1" s="1"/>
  <c r="K158" i="1" a="1"/>
  <c r="K158" i="1" s="1"/>
  <c r="B159" i="1" a="1"/>
  <c r="B159" i="1" s="1"/>
  <c r="C159" i="1" a="1"/>
  <c r="C159" i="1" s="1"/>
  <c r="D159" i="1" a="1"/>
  <c r="D159" i="1" s="1"/>
  <c r="E159" i="1" a="1"/>
  <c r="E159" i="1" s="1"/>
  <c r="F159" i="1" a="1"/>
  <c r="F159" i="1" s="1"/>
  <c r="G159" i="1" a="1"/>
  <c r="G159" i="1" s="1"/>
  <c r="I159" i="1" a="1"/>
  <c r="I159" i="1" s="1"/>
  <c r="J159" i="1" a="1"/>
  <c r="J159" i="1" s="1"/>
  <c r="K159" i="1" a="1"/>
  <c r="K159" i="1" s="1"/>
  <c r="B160" i="1" a="1"/>
  <c r="B160" i="1" s="1"/>
  <c r="C160" i="1" a="1"/>
  <c r="C160" i="1" s="1"/>
  <c r="D160" i="1" a="1"/>
  <c r="D160" i="1" s="1"/>
  <c r="E160" i="1" a="1"/>
  <c r="E160" i="1" s="1"/>
  <c r="F160" i="1" a="1"/>
  <c r="F160" i="1" s="1"/>
  <c r="G160" i="1" a="1"/>
  <c r="G160" i="1" s="1"/>
  <c r="I160" i="1" a="1"/>
  <c r="I160" i="1" s="1"/>
  <c r="J160" i="1" a="1"/>
  <c r="J160" i="1" s="1"/>
  <c r="K160" i="1" a="1"/>
  <c r="K160" i="1" s="1"/>
  <c r="B161" i="1" a="1"/>
  <c r="B161" i="1" s="1"/>
  <c r="C161" i="1" a="1"/>
  <c r="C161" i="1" s="1"/>
  <c r="D161" i="1" a="1"/>
  <c r="D161" i="1" s="1"/>
  <c r="E161" i="1" a="1"/>
  <c r="E161" i="1" s="1"/>
  <c r="F161" i="1" a="1"/>
  <c r="F161" i="1" s="1"/>
  <c r="G161" i="1" a="1"/>
  <c r="G161" i="1" s="1"/>
  <c r="I161" i="1" a="1"/>
  <c r="I161" i="1" s="1"/>
  <c r="J161" i="1" a="1"/>
  <c r="J161" i="1" s="1"/>
  <c r="K161" i="1" a="1"/>
  <c r="K161" i="1" s="1"/>
  <c r="B162" i="1" a="1"/>
  <c r="B162" i="1" s="1"/>
  <c r="C162" i="1" a="1"/>
  <c r="C162" i="1" s="1"/>
  <c r="D162" i="1" a="1"/>
  <c r="D162" i="1" s="1"/>
  <c r="E162" i="1" a="1"/>
  <c r="E162" i="1" s="1"/>
  <c r="F162" i="1" a="1"/>
  <c r="F162" i="1" s="1"/>
  <c r="G162" i="1" a="1"/>
  <c r="G162" i="1" s="1"/>
  <c r="I162" i="1" a="1"/>
  <c r="I162" i="1" s="1"/>
  <c r="J162" i="1" a="1"/>
  <c r="J162" i="1" s="1"/>
  <c r="K162" i="1" a="1"/>
  <c r="K162" i="1" s="1"/>
  <c r="B163" i="1" a="1"/>
  <c r="B163" i="1" s="1"/>
  <c r="C163" i="1" a="1"/>
  <c r="C163" i="1" s="1"/>
  <c r="D163" i="1" a="1"/>
  <c r="D163" i="1" s="1"/>
  <c r="E163" i="1" a="1"/>
  <c r="E163" i="1" s="1"/>
  <c r="F163" i="1" a="1"/>
  <c r="F163" i="1" s="1"/>
  <c r="G163" i="1" a="1"/>
  <c r="G163" i="1" s="1"/>
  <c r="I163" i="1" a="1"/>
  <c r="I163" i="1" s="1"/>
  <c r="J163" i="1" a="1"/>
  <c r="J163" i="1" s="1"/>
  <c r="K163" i="1" a="1"/>
  <c r="K163" i="1" s="1"/>
  <c r="B164" i="1" a="1"/>
  <c r="B164" i="1" s="1"/>
  <c r="C164" i="1" a="1"/>
  <c r="C164" i="1" s="1"/>
  <c r="D164" i="1" a="1"/>
  <c r="D164" i="1" s="1"/>
  <c r="E164" i="1" a="1"/>
  <c r="E164" i="1" s="1"/>
  <c r="F164" i="1" a="1"/>
  <c r="F164" i="1" s="1"/>
  <c r="G164" i="1" a="1"/>
  <c r="G164" i="1" s="1"/>
  <c r="I164" i="1" a="1"/>
  <c r="I164" i="1"/>
  <c r="J164" i="1" a="1"/>
  <c r="J164" i="1" s="1"/>
  <c r="K164" i="1" a="1"/>
  <c r="K164" i="1" s="1"/>
  <c r="B165" i="1" a="1"/>
  <c r="B165" i="1" s="1"/>
  <c r="C165" i="1" a="1"/>
  <c r="C165" i="1" s="1"/>
  <c r="D165" i="1" a="1"/>
  <c r="D165" i="1" s="1"/>
  <c r="E165" i="1" a="1"/>
  <c r="E165" i="1" s="1"/>
  <c r="F165" i="1" a="1"/>
  <c r="F165" i="1" s="1"/>
  <c r="G165" i="1" a="1"/>
  <c r="G165" i="1" s="1"/>
  <c r="I165" i="1" a="1"/>
  <c r="I165" i="1" s="1"/>
  <c r="J165" i="1" a="1"/>
  <c r="J165" i="1" s="1"/>
  <c r="K165" i="1" a="1"/>
  <c r="K165" i="1" s="1"/>
  <c r="B166" i="1" a="1"/>
  <c r="B166" i="1" s="1"/>
  <c r="C166" i="1" a="1"/>
  <c r="C166" i="1" s="1"/>
  <c r="D166" i="1" a="1"/>
  <c r="D166" i="1" s="1"/>
  <c r="E166" i="1" a="1"/>
  <c r="E166" i="1" s="1"/>
  <c r="F166" i="1" a="1"/>
  <c r="F166" i="1" s="1"/>
  <c r="G166" i="1" a="1"/>
  <c r="G166" i="1" s="1"/>
  <c r="I166" i="1" a="1"/>
  <c r="I166" i="1" s="1"/>
  <c r="J166" i="1" a="1"/>
  <c r="J166" i="1" s="1"/>
  <c r="K166" i="1" a="1"/>
  <c r="K166" i="1" s="1"/>
  <c r="B167" i="1" a="1"/>
  <c r="B167" i="1" s="1"/>
  <c r="C167" i="1" a="1"/>
  <c r="C167" i="1" s="1"/>
  <c r="D167" i="1" a="1"/>
  <c r="D167" i="1" s="1"/>
  <c r="E167" i="1" a="1"/>
  <c r="E167" i="1"/>
  <c r="F167" i="1" a="1"/>
  <c r="F167" i="1" s="1"/>
  <c r="G167" i="1" a="1"/>
  <c r="G167" i="1" s="1"/>
  <c r="I167" i="1" a="1"/>
  <c r="I167" i="1" s="1"/>
  <c r="J167" i="1" a="1"/>
  <c r="J167" i="1" s="1"/>
  <c r="K167" i="1" a="1"/>
  <c r="K167" i="1" s="1"/>
  <c r="B168" i="1" a="1"/>
  <c r="B168" i="1" s="1"/>
  <c r="C168" i="1" a="1"/>
  <c r="C168" i="1" s="1"/>
  <c r="D168" i="1" a="1"/>
  <c r="D168" i="1" s="1"/>
  <c r="E168" i="1" a="1"/>
  <c r="E168" i="1" s="1"/>
  <c r="F168" i="1" a="1"/>
  <c r="F168" i="1" s="1"/>
  <c r="G168" i="1" a="1"/>
  <c r="G168" i="1" s="1"/>
  <c r="I168" i="1" a="1"/>
  <c r="I168" i="1" s="1"/>
  <c r="J168" i="1" a="1"/>
  <c r="J168" i="1" s="1"/>
  <c r="K168" i="1" a="1"/>
  <c r="K168" i="1" s="1"/>
  <c r="B169" i="1" a="1"/>
  <c r="B169" i="1" s="1"/>
  <c r="C169" i="1" a="1"/>
  <c r="C169" i="1" s="1"/>
  <c r="D169" i="1" a="1"/>
  <c r="D169" i="1" s="1"/>
  <c r="E169" i="1" a="1"/>
  <c r="E169" i="1" s="1"/>
  <c r="F169" i="1" a="1"/>
  <c r="F169" i="1" s="1"/>
  <c r="G169" i="1" a="1"/>
  <c r="G169" i="1" s="1"/>
  <c r="I169" i="1" a="1"/>
  <c r="I169" i="1" s="1"/>
  <c r="J169" i="1" a="1"/>
  <c r="J169" i="1" s="1"/>
  <c r="K169" i="1" a="1"/>
  <c r="K169" i="1"/>
  <c r="B170" i="1" a="1"/>
  <c r="B170" i="1" s="1"/>
  <c r="C170" i="1" a="1"/>
  <c r="C170" i="1" s="1"/>
  <c r="D170" i="1" a="1"/>
  <c r="D170" i="1" s="1"/>
  <c r="E170" i="1" a="1"/>
  <c r="E170" i="1" s="1"/>
  <c r="F170" i="1" a="1"/>
  <c r="F170" i="1" s="1"/>
  <c r="G170" i="1" a="1"/>
  <c r="G170" i="1" s="1"/>
  <c r="I170" i="1" a="1"/>
  <c r="I170" i="1" s="1"/>
  <c r="J170" i="1" a="1"/>
  <c r="J170" i="1" s="1"/>
  <c r="K170" i="1" a="1"/>
  <c r="K170" i="1" s="1"/>
  <c r="B171" i="1" a="1"/>
  <c r="B171" i="1" s="1"/>
  <c r="C171" i="1" a="1"/>
  <c r="C171" i="1" s="1"/>
  <c r="D171" i="1" a="1"/>
  <c r="D171" i="1" s="1"/>
  <c r="E171" i="1" a="1"/>
  <c r="E171" i="1" s="1"/>
  <c r="F171" i="1" a="1"/>
  <c r="F171" i="1" s="1"/>
  <c r="G171" i="1" a="1"/>
  <c r="G171" i="1" s="1"/>
  <c r="I171" i="1" a="1"/>
  <c r="I171" i="1" s="1"/>
  <c r="J171" i="1" a="1"/>
  <c r="J171" i="1" s="1"/>
  <c r="K171" i="1" a="1"/>
  <c r="K171" i="1" s="1"/>
  <c r="B172" i="1" a="1"/>
  <c r="B172" i="1" s="1"/>
  <c r="C172" i="1" a="1"/>
  <c r="C172" i="1" s="1"/>
  <c r="D172" i="1" a="1"/>
  <c r="D172" i="1" s="1"/>
  <c r="E172" i="1" a="1"/>
  <c r="E172" i="1" s="1"/>
  <c r="F172" i="1" a="1"/>
  <c r="F172" i="1" s="1"/>
  <c r="G172" i="1" a="1"/>
  <c r="G172" i="1" s="1"/>
  <c r="I172" i="1" a="1"/>
  <c r="I172" i="1" s="1"/>
  <c r="J172" i="1" a="1"/>
  <c r="J172" i="1" s="1"/>
  <c r="K172" i="1" a="1"/>
  <c r="K172" i="1" s="1"/>
  <c r="B173" i="1" a="1"/>
  <c r="B173" i="1" s="1"/>
  <c r="C173" i="1" a="1"/>
  <c r="C173" i="1" s="1"/>
  <c r="D173" i="1" a="1"/>
  <c r="D173" i="1" s="1"/>
  <c r="E173" i="1" a="1"/>
  <c r="E173" i="1" s="1"/>
  <c r="F173" i="1" a="1"/>
  <c r="F173" i="1" s="1"/>
  <c r="G173" i="1" a="1"/>
  <c r="G173" i="1" s="1"/>
  <c r="I173" i="1" a="1"/>
  <c r="I173" i="1" s="1"/>
  <c r="J173" i="1" a="1"/>
  <c r="J173" i="1" s="1"/>
  <c r="K173" i="1" a="1"/>
  <c r="K173" i="1" s="1"/>
  <c r="B174" i="1" a="1"/>
  <c r="B174" i="1" s="1"/>
  <c r="C174" i="1" a="1"/>
  <c r="C174" i="1" s="1"/>
  <c r="D174" i="1" a="1"/>
  <c r="D174" i="1" s="1"/>
  <c r="E174" i="1" a="1"/>
  <c r="E174" i="1" s="1"/>
  <c r="F174" i="1" a="1"/>
  <c r="F174" i="1" s="1"/>
  <c r="G174" i="1" a="1"/>
  <c r="G174" i="1" s="1"/>
  <c r="I174" i="1" a="1"/>
  <c r="I174" i="1" s="1"/>
  <c r="J174" i="1" a="1"/>
  <c r="J174" i="1" s="1"/>
  <c r="K174" i="1" a="1"/>
  <c r="K174" i="1" s="1"/>
  <c r="B175" i="1" a="1"/>
  <c r="B175" i="1" s="1"/>
  <c r="C175" i="1" a="1"/>
  <c r="C175" i="1" s="1"/>
  <c r="D175" i="1" a="1"/>
  <c r="D175" i="1" s="1"/>
  <c r="E175" i="1" a="1"/>
  <c r="E175" i="1" s="1"/>
  <c r="F175" i="1" a="1"/>
  <c r="F175" i="1" s="1"/>
  <c r="G175" i="1" a="1"/>
  <c r="G175" i="1" s="1"/>
  <c r="I175" i="1" a="1"/>
  <c r="I175" i="1" s="1"/>
  <c r="J175" i="1" a="1"/>
  <c r="J175" i="1" s="1"/>
  <c r="K175" i="1" a="1"/>
  <c r="K175" i="1" s="1"/>
  <c r="B176" i="1" a="1"/>
  <c r="B176" i="1" s="1"/>
  <c r="C176" i="1" a="1"/>
  <c r="C176" i="1" s="1"/>
  <c r="D176" i="1" a="1"/>
  <c r="D176" i="1" s="1"/>
  <c r="E176" i="1" a="1"/>
  <c r="E176" i="1" s="1"/>
  <c r="F176" i="1" a="1"/>
  <c r="F176" i="1" s="1"/>
  <c r="G176" i="1" a="1"/>
  <c r="G176" i="1" s="1"/>
  <c r="I176" i="1" a="1"/>
  <c r="I176" i="1" s="1"/>
  <c r="J176" i="1" a="1"/>
  <c r="J176" i="1" s="1"/>
  <c r="K176" i="1" a="1"/>
  <c r="K176" i="1" s="1"/>
  <c r="B177" i="1" a="1"/>
  <c r="B177" i="1" s="1"/>
  <c r="C177" i="1" a="1"/>
  <c r="C177" i="1" s="1"/>
  <c r="D177" i="1" a="1"/>
  <c r="D177" i="1" s="1"/>
  <c r="E177" i="1" a="1"/>
  <c r="E177" i="1" s="1"/>
  <c r="F177" i="1" a="1"/>
  <c r="F177" i="1" s="1"/>
  <c r="G177" i="1" a="1"/>
  <c r="G177" i="1" s="1"/>
  <c r="I177" i="1" a="1"/>
  <c r="I177" i="1" s="1"/>
  <c r="J177" i="1" a="1"/>
  <c r="J177" i="1" s="1"/>
  <c r="K177" i="1" a="1"/>
  <c r="K177" i="1" s="1"/>
  <c r="B178" i="1" a="1"/>
  <c r="B178" i="1" s="1"/>
  <c r="C178" i="1" a="1"/>
  <c r="C178" i="1" s="1"/>
  <c r="D178" i="1" a="1"/>
  <c r="D178" i="1" s="1"/>
  <c r="E178" i="1" a="1"/>
  <c r="E178" i="1" s="1"/>
  <c r="F178" i="1" a="1"/>
  <c r="F178" i="1" s="1"/>
  <c r="G178" i="1" a="1"/>
  <c r="G178" i="1" s="1"/>
  <c r="I178" i="1" a="1"/>
  <c r="I178" i="1" s="1"/>
  <c r="J178" i="1" a="1"/>
  <c r="J178" i="1" s="1"/>
  <c r="K178" i="1" a="1"/>
  <c r="K178" i="1" s="1"/>
  <c r="B179" i="1" a="1"/>
  <c r="B179" i="1" s="1"/>
  <c r="C179" i="1" a="1"/>
  <c r="C179" i="1" s="1"/>
  <c r="D179" i="1" a="1"/>
  <c r="D179" i="1" s="1"/>
  <c r="E179" i="1" a="1"/>
  <c r="E179" i="1" s="1"/>
  <c r="F179" i="1" a="1"/>
  <c r="F179" i="1" s="1"/>
  <c r="G179" i="1" a="1"/>
  <c r="G179" i="1" s="1"/>
  <c r="I179" i="1" a="1"/>
  <c r="I179" i="1" s="1"/>
  <c r="J179" i="1" a="1"/>
  <c r="J179" i="1" s="1"/>
  <c r="K179" i="1" a="1"/>
  <c r="K179" i="1" s="1"/>
  <c r="B180" i="1" a="1"/>
  <c r="B180" i="1" s="1"/>
  <c r="C180" i="1" a="1"/>
  <c r="C180" i="1" s="1"/>
  <c r="D180" i="1" a="1"/>
  <c r="D180" i="1" s="1"/>
  <c r="E180" i="1" a="1"/>
  <c r="E180" i="1" s="1"/>
  <c r="F180" i="1" a="1"/>
  <c r="F180" i="1" s="1"/>
  <c r="G180" i="1" a="1"/>
  <c r="G180" i="1" s="1"/>
  <c r="I180" i="1" a="1"/>
  <c r="I180" i="1" s="1"/>
  <c r="J180" i="1" a="1"/>
  <c r="J180" i="1" s="1"/>
  <c r="K180" i="1" a="1"/>
  <c r="K18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<sst xmlns="http://schemas.openxmlformats.org/spreadsheetml/2006/main" count="369" uniqueCount="369">
  <si>
    <t>Asset</t>
  </si>
  <si>
    <t>Data</t>
  </si>
  <si>
    <t>Último</t>
  </si>
  <si>
    <t>Abertura</t>
  </si>
  <si>
    <t>Máximo</t>
  </si>
  <si>
    <t>Mínimo</t>
  </si>
  <si>
    <t>Variação</t>
  </si>
  <si>
    <t>Nome do Ativo</t>
  </si>
  <si>
    <t>Negócios</t>
  </si>
  <si>
    <t>Quantidade</t>
  </si>
  <si>
    <t>Volume</t>
  </si>
  <si>
    <t>AERI3</t>
  </si>
  <si>
    <t>Aeris ON NM</t>
  </si>
  <si>
    <t>ALPA4</t>
  </si>
  <si>
    <t>Alpargatas PN N1</t>
  </si>
  <si>
    <t>AMBP3</t>
  </si>
  <si>
    <t>Ambipar ON NM</t>
  </si>
  <si>
    <t>ARZZ3</t>
  </si>
  <si>
    <t>Arezzo Co ON NM</t>
  </si>
  <si>
    <t>AZUL4</t>
  </si>
  <si>
    <t>Azul PN N2</t>
  </si>
  <si>
    <t>B3SA3</t>
  </si>
  <si>
    <t>B3 ON NM</t>
  </si>
  <si>
    <t>BBAS3</t>
  </si>
  <si>
    <t>Brasil ON NM</t>
  </si>
  <si>
    <t>BBDC4</t>
  </si>
  <si>
    <t>BBSE3</t>
  </si>
  <si>
    <t>Bbseguridade ON NM</t>
  </si>
  <si>
    <t>BIDI11</t>
  </si>
  <si>
    <t>Banco Inter UNT N2</t>
  </si>
  <si>
    <t>BMGB4</t>
  </si>
  <si>
    <t>Banco Bmg PN N1</t>
  </si>
  <si>
    <t>BOAS3</t>
  </si>
  <si>
    <t>Boa Vista ON NM</t>
  </si>
  <si>
    <t>BPAN4</t>
  </si>
  <si>
    <t>Banco Pan PN N1</t>
  </si>
  <si>
    <t>BRAP4</t>
  </si>
  <si>
    <t>Bradespar PN N1</t>
  </si>
  <si>
    <t>BRSR6</t>
  </si>
  <si>
    <t>Banrisul PNB N1</t>
  </si>
  <si>
    <t>BTOW3</t>
  </si>
  <si>
    <t>B2w Digital ON NM</t>
  </si>
  <si>
    <t>CARD3</t>
  </si>
  <si>
    <t>Csu Cardsyst ON NM</t>
  </si>
  <si>
    <t>CASH3</t>
  </si>
  <si>
    <t>Meliuz ON NM</t>
  </si>
  <si>
    <t>CCRO3</t>
  </si>
  <si>
    <t>Ccr Sa ON NM</t>
  </si>
  <si>
    <t>CMIG4</t>
  </si>
  <si>
    <t>Cemig PN N1</t>
  </si>
  <si>
    <t>CNTO3</t>
  </si>
  <si>
    <t>Centauro ON NM</t>
  </si>
  <si>
    <t>CSAN3</t>
  </si>
  <si>
    <t>Cosan ON NM</t>
  </si>
  <si>
    <t>CSMG3</t>
  </si>
  <si>
    <t>Copasa ON NM</t>
  </si>
  <si>
    <t>CSNA3</t>
  </si>
  <si>
    <t>Sid Nacional ON</t>
  </si>
  <si>
    <t>CURY3</t>
  </si>
  <si>
    <t>Cury S/A ON NM</t>
  </si>
  <si>
    <t>CVCB3</t>
  </si>
  <si>
    <t>Cvc Brasil ON NM</t>
  </si>
  <si>
    <t>CYRE3</t>
  </si>
  <si>
    <t>Cyrela Realt ON NM</t>
  </si>
  <si>
    <t>DTEX3</t>
  </si>
  <si>
    <t>Duratex ON NM</t>
  </si>
  <si>
    <t>ECOR3</t>
  </si>
  <si>
    <t>Ecorodovias ON NM</t>
  </si>
  <si>
    <t>ELET3</t>
  </si>
  <si>
    <t>ENEV3</t>
  </si>
  <si>
    <t>Eneva ON NM</t>
  </si>
  <si>
    <t>ENJU3</t>
  </si>
  <si>
    <t>Enjoei ON NM</t>
  </si>
  <si>
    <t>EQTL3</t>
  </si>
  <si>
    <t>Equatorial ON NM</t>
  </si>
  <si>
    <t>ETER3</t>
  </si>
  <si>
    <t>Eternit ON NM</t>
  </si>
  <si>
    <t>EZTC3</t>
  </si>
  <si>
    <t>Eztec ON NM</t>
  </si>
  <si>
    <t>FLRY3</t>
  </si>
  <si>
    <t>GMAT3</t>
  </si>
  <si>
    <t>Grupo Mateus ON NM</t>
  </si>
  <si>
    <t>GNDI3</t>
  </si>
  <si>
    <t>Intermedica ON NM</t>
  </si>
  <si>
    <t>GOAU4</t>
  </si>
  <si>
    <t>Gerdau Met PN N1</t>
  </si>
  <si>
    <t>GOLL4</t>
  </si>
  <si>
    <t>Gol PN N2</t>
  </si>
  <si>
    <t>HAPV3</t>
  </si>
  <si>
    <t>HBSA3</t>
  </si>
  <si>
    <t>Hidrovias ON NM</t>
  </si>
  <si>
    <t>IBOV</t>
  </si>
  <si>
    <t>Ibovespa</t>
  </si>
  <si>
    <t>ITSA4</t>
  </si>
  <si>
    <t>ITUB4</t>
  </si>
  <si>
    <t>JBSS3</t>
  </si>
  <si>
    <t>Jbs ON NM</t>
  </si>
  <si>
    <t>JHSF3</t>
  </si>
  <si>
    <t>Jhsf Part ON NM</t>
  </si>
  <si>
    <t>KLBN11</t>
  </si>
  <si>
    <t>Klabin S/A UNT N2</t>
  </si>
  <si>
    <t>LAME4</t>
  </si>
  <si>
    <t>Lojas Americ PN N1</t>
  </si>
  <si>
    <t>LCAM3</t>
  </si>
  <si>
    <t>Locamerica ON NM</t>
  </si>
  <si>
    <t>LIGT3</t>
  </si>
  <si>
    <t>Light S/A ON NM</t>
  </si>
  <si>
    <t>LJQQ3</t>
  </si>
  <si>
    <t>Quero-Quero ON NM</t>
  </si>
  <si>
    <t>LOGN3</t>
  </si>
  <si>
    <t>Log-In ON NM</t>
  </si>
  <si>
    <t>LREN3</t>
  </si>
  <si>
    <t>Lojas Renner ON NM</t>
  </si>
  <si>
    <t>LWSA3</t>
  </si>
  <si>
    <t>MGLU3</t>
  </si>
  <si>
    <t>Magaz Luiza ON NM</t>
  </si>
  <si>
    <t>MOVI3</t>
  </si>
  <si>
    <t>Movida ON NM</t>
  </si>
  <si>
    <t>MRFG3</t>
  </si>
  <si>
    <t>Marfrig ON NM</t>
  </si>
  <si>
    <t>MRVE3</t>
  </si>
  <si>
    <t>MULT3</t>
  </si>
  <si>
    <t>Multiplan ON N2</t>
  </si>
  <si>
    <t>NEOE3</t>
  </si>
  <si>
    <t>NGRD3</t>
  </si>
  <si>
    <t>Neogrid ON NM</t>
  </si>
  <si>
    <t>NTCO3</t>
  </si>
  <si>
    <t>Grupo Natura ON NM</t>
  </si>
  <si>
    <t>OIBR3</t>
  </si>
  <si>
    <t>Oi ON N1</t>
  </si>
  <si>
    <t>PETR4</t>
  </si>
  <si>
    <t>Petrobras PN N2</t>
  </si>
  <si>
    <t>PETZ3</t>
  </si>
  <si>
    <t>Petz ON NM</t>
  </si>
  <si>
    <t>PGMN3</t>
  </si>
  <si>
    <t>Pague Menos ON NM</t>
  </si>
  <si>
    <t>POSI3</t>
  </si>
  <si>
    <t>Positivo Tec ON NM</t>
  </si>
  <si>
    <t>PRIO3</t>
  </si>
  <si>
    <t>Petrorio ON NM</t>
  </si>
  <si>
    <t>PTBL3</t>
  </si>
  <si>
    <t>QUAL3</t>
  </si>
  <si>
    <t>Qualicorp ON NM</t>
  </si>
  <si>
    <t>RADL3</t>
  </si>
  <si>
    <t>Raiadrogasil ON NM</t>
  </si>
  <si>
    <t>RAIL3</t>
  </si>
  <si>
    <t>Rumo S.A. ON NM</t>
  </si>
  <si>
    <t>RAPT4</t>
  </si>
  <si>
    <t>Randon Part PN N1</t>
  </si>
  <si>
    <t>RDOR3</t>
  </si>
  <si>
    <t>Rede D Or ON NM</t>
  </si>
  <si>
    <t>RENT3</t>
  </si>
  <si>
    <t>Localiza ON NM</t>
  </si>
  <si>
    <t>RLOG3</t>
  </si>
  <si>
    <t>Cosan Log ON NM</t>
  </si>
  <si>
    <t>ROMI3</t>
  </si>
  <si>
    <t>Inds Romi ON NM</t>
  </si>
  <si>
    <t>SANB11</t>
  </si>
  <si>
    <t>SAPR11</t>
  </si>
  <si>
    <t>Sanepar UNT N2</t>
  </si>
  <si>
    <t>SEER3</t>
  </si>
  <si>
    <t>Ser Educa ON NM</t>
  </si>
  <si>
    <t>SEQL3</t>
  </si>
  <si>
    <t>Sequoia Log ON NM</t>
  </si>
  <si>
    <t>SIMH3</t>
  </si>
  <si>
    <t>SLCE3</t>
  </si>
  <si>
    <t>Slc Agricola ON NM</t>
  </si>
  <si>
    <t>SQIA3</t>
  </si>
  <si>
    <t>Sinqia ON NM</t>
  </si>
  <si>
    <t>SUZB3</t>
  </si>
  <si>
    <t>Suzano S.A. ON NM</t>
  </si>
  <si>
    <t>TASA4</t>
  </si>
  <si>
    <t>Taurus Armas PN N2</t>
  </si>
  <si>
    <t>TGMA3</t>
  </si>
  <si>
    <t>Tegma ON NM</t>
  </si>
  <si>
    <t>TOTS3</t>
  </si>
  <si>
    <t>Totvs ON NM</t>
  </si>
  <si>
    <t>TRIS3</t>
  </si>
  <si>
    <t>Trisul ON NM</t>
  </si>
  <si>
    <t>UNIP6</t>
  </si>
  <si>
    <t>Unipar PNB</t>
  </si>
  <si>
    <t>USIM5</t>
  </si>
  <si>
    <t>Usiminas PNA N1</t>
  </si>
  <si>
    <t>VALE3</t>
  </si>
  <si>
    <t>Vale ON NM</t>
  </si>
  <si>
    <t>VIVA3</t>
  </si>
  <si>
    <t>Vivara S.A. ON NM</t>
  </si>
  <si>
    <t>VVAR3</t>
  </si>
  <si>
    <t>Viavarejo ON NM</t>
  </si>
  <si>
    <t>WEGE3</t>
  </si>
  <si>
    <t>Weg ON NM</t>
  </si>
  <si>
    <t>YDUQ3</t>
  </si>
  <si>
    <t>Yduqs Part ON NM</t>
  </si>
  <si>
    <t>Fleury ON NM</t>
  </si>
  <si>
    <t>Hapvida ON NM</t>
  </si>
  <si>
    <t>Itausa PN EJ N1</t>
  </si>
  <si>
    <t>Neoenergia ON NM</t>
  </si>
  <si>
    <t>Portobello ON ED NM</t>
  </si>
  <si>
    <t>Santander Br UNT</t>
  </si>
  <si>
    <t>Simpar ON NM</t>
  </si>
  <si>
    <t>BPAC11</t>
  </si>
  <si>
    <t>Btgp Banco UNT N2</t>
  </si>
  <si>
    <t>Itauunibanco PN EDJ N1</t>
  </si>
  <si>
    <t>Locaweb ON EB NM</t>
  </si>
  <si>
    <t>Mrv ON NM</t>
  </si>
  <si>
    <t>ESPA3</t>
  </si>
  <si>
    <t>Espacolaser ON NM</t>
  </si>
  <si>
    <t>Bradesco PN EJ N1</t>
  </si>
  <si>
    <t>AALR3</t>
  </si>
  <si>
    <t>Alliar ON NM</t>
  </si>
  <si>
    <t>ABCB4</t>
  </si>
  <si>
    <t>Abc Brasil PN N2</t>
  </si>
  <si>
    <t>ABEV3</t>
  </si>
  <si>
    <t>Ambev S/A ON</t>
  </si>
  <si>
    <t>AGRO3</t>
  </si>
  <si>
    <t>Brasilagro ON NM</t>
  </si>
  <si>
    <t>ALSO3</t>
  </si>
  <si>
    <t>Alianscsonae ON NM</t>
  </si>
  <si>
    <t>AMAR3</t>
  </si>
  <si>
    <t>Lojas Marisa ON NM</t>
  </si>
  <si>
    <t>ANIM3</t>
  </si>
  <si>
    <t>Anima ON NM</t>
  </si>
  <si>
    <t>BBRK3</t>
  </si>
  <si>
    <t>Br Brokers ON NM</t>
  </si>
  <si>
    <t>BEEF3</t>
  </si>
  <si>
    <t>Minerva ON NM</t>
  </si>
  <si>
    <t>BKBR3</t>
  </si>
  <si>
    <t>Bk Brasil ON NM</t>
  </si>
  <si>
    <t>BOVA11</t>
  </si>
  <si>
    <t>Ishares Bova CI</t>
  </si>
  <si>
    <t>BRDT3</t>
  </si>
  <si>
    <t>Petrobras Br ON NM</t>
  </si>
  <si>
    <t>BRFS3</t>
  </si>
  <si>
    <t>Brf Sa ON NM</t>
  </si>
  <si>
    <t>BRKM5</t>
  </si>
  <si>
    <t>Braskem PNA N1</t>
  </si>
  <si>
    <t>BRML3</t>
  </si>
  <si>
    <t>Br Malls Par ON NM</t>
  </si>
  <si>
    <t>BRPR3</t>
  </si>
  <si>
    <t>Br Propert ON NM</t>
  </si>
  <si>
    <t>CAML3</t>
  </si>
  <si>
    <t>Camil ON NM</t>
  </si>
  <si>
    <t>CEAB3</t>
  </si>
  <si>
    <t>Cea Modas ON NM</t>
  </si>
  <si>
    <t>CESP6</t>
  </si>
  <si>
    <t>Cesp PNB N1</t>
  </si>
  <si>
    <t>CIEL3</t>
  </si>
  <si>
    <t>Cielo ON ED NM</t>
  </si>
  <si>
    <t>COGN3</t>
  </si>
  <si>
    <t>Cogna On ON NM</t>
  </si>
  <si>
    <t>CPFE3</t>
  </si>
  <si>
    <t>Cpfl Energia ON NM</t>
  </si>
  <si>
    <t>CPLE6</t>
  </si>
  <si>
    <t>Copel PNB N1</t>
  </si>
  <si>
    <t>DMVF3</t>
  </si>
  <si>
    <t>D1000vfarma ON NM</t>
  </si>
  <si>
    <t>EGIE3</t>
  </si>
  <si>
    <t>Engie Brasil ON NM</t>
  </si>
  <si>
    <t>EMBR3</t>
  </si>
  <si>
    <t>Embraer ON NM</t>
  </si>
  <si>
    <t>ENAT3</t>
  </si>
  <si>
    <t>Enauta Part ON NM</t>
  </si>
  <si>
    <t>ENBR3</t>
  </si>
  <si>
    <t>Energias Br ON NM</t>
  </si>
  <si>
    <t>ENGI11</t>
  </si>
  <si>
    <t>Energisa UNT N2</t>
  </si>
  <si>
    <t>EVEN3</t>
  </si>
  <si>
    <t>Even ON NM</t>
  </si>
  <si>
    <t>FESA4</t>
  </si>
  <si>
    <t>Ferbasa PN N1</t>
  </si>
  <si>
    <t>GFSA3</t>
  </si>
  <si>
    <t>Gafisa ON NM</t>
  </si>
  <si>
    <t>GGBR4</t>
  </si>
  <si>
    <t>Gerdau PN N1</t>
  </si>
  <si>
    <t>GRND3</t>
  </si>
  <si>
    <t>Grendene ON NM</t>
  </si>
  <si>
    <t>GUAR3</t>
  </si>
  <si>
    <t>Guararapes ON</t>
  </si>
  <si>
    <t>HBOR3</t>
  </si>
  <si>
    <t>Helbor ON NM</t>
  </si>
  <si>
    <t>HGTX3</t>
  </si>
  <si>
    <t>Cia Hering ON NM</t>
  </si>
  <si>
    <t>HYPE3</t>
  </si>
  <si>
    <t>Hypera ON NM</t>
  </si>
  <si>
    <t>IGTA3</t>
  </si>
  <si>
    <t>Iguatemi ON NM</t>
  </si>
  <si>
    <t>IRBR3</t>
  </si>
  <si>
    <t>Irbbrasil Re ON NM</t>
  </si>
  <si>
    <t>JPSA3</t>
  </si>
  <si>
    <t>Jereissati ON</t>
  </si>
  <si>
    <t>LAVV3</t>
  </si>
  <si>
    <t>Lavvi ON NM</t>
  </si>
  <si>
    <t>LEVE3</t>
  </si>
  <si>
    <t>Metal Leve ON NM</t>
  </si>
  <si>
    <t>LINX3</t>
  </si>
  <si>
    <t>Linx ON NM</t>
  </si>
  <si>
    <t>LOGG3</t>
  </si>
  <si>
    <t>Log Com Prop ON NM</t>
  </si>
  <si>
    <t>MDIA3</t>
  </si>
  <si>
    <t>M.Diasbranco ON NM</t>
  </si>
  <si>
    <t>MDNE3</t>
  </si>
  <si>
    <t>Moura Dubeux ON NM</t>
  </si>
  <si>
    <t>MELK3</t>
  </si>
  <si>
    <t>Melnick ON NM</t>
  </si>
  <si>
    <t>MILS3</t>
  </si>
  <si>
    <t>Mills ON NM</t>
  </si>
  <si>
    <t>MTRE3</t>
  </si>
  <si>
    <t>Mitre Realty ON NM</t>
  </si>
  <si>
    <t>MYPK3</t>
  </si>
  <si>
    <t>Iochp-Maxion ON NM</t>
  </si>
  <si>
    <t>ODPV3</t>
  </si>
  <si>
    <t>Odontoprev ON NM</t>
  </si>
  <si>
    <t>OMGE3</t>
  </si>
  <si>
    <t>Omega Ger ON NM</t>
  </si>
  <si>
    <t>PARD3</t>
  </si>
  <si>
    <t>Ihpardini ON NM</t>
  </si>
  <si>
    <t>PCAR3</t>
  </si>
  <si>
    <t>P.Acucar-Cbd ON NM</t>
  </si>
  <si>
    <t>PFRM3</t>
  </si>
  <si>
    <t>Profarma ON NM</t>
  </si>
  <si>
    <t>PLPL3</t>
  </si>
  <si>
    <t>Planoeplano ON NM</t>
  </si>
  <si>
    <t>PNVL3</t>
  </si>
  <si>
    <t>Dimed ON N2</t>
  </si>
  <si>
    <t>POMO4</t>
  </si>
  <si>
    <t>Marcopolo PN N2</t>
  </si>
  <si>
    <t>PRNR3</t>
  </si>
  <si>
    <t>Priner ON NM</t>
  </si>
  <si>
    <t>PSSA3</t>
  </si>
  <si>
    <t>Porto Seguro ON NM</t>
  </si>
  <si>
    <t>RRRP3</t>
  </si>
  <si>
    <t>3r Petroleum ON NM</t>
  </si>
  <si>
    <t>SBSP3</t>
  </si>
  <si>
    <t>Sabesp ON NM</t>
  </si>
  <si>
    <t>SMLS3</t>
  </si>
  <si>
    <t>Smiles ON NM</t>
  </si>
  <si>
    <t>SMTO3</t>
  </si>
  <si>
    <t>Sao Martinho ON NM</t>
  </si>
  <si>
    <t>SOMA3</t>
  </si>
  <si>
    <t>Grupo Soma ON NM</t>
  </si>
  <si>
    <t>STBP3</t>
  </si>
  <si>
    <t>Santos Brp ON NM</t>
  </si>
  <si>
    <t>TAEE11</t>
  </si>
  <si>
    <t>Taesa UNT N2</t>
  </si>
  <si>
    <t>TEND3</t>
  </si>
  <si>
    <t>Tenda ON NM</t>
  </si>
  <si>
    <t>TFCO4</t>
  </si>
  <si>
    <t>Track Field PN N2</t>
  </si>
  <si>
    <t>TIET11</t>
  </si>
  <si>
    <t>Aes Tiete E UNT N2</t>
  </si>
  <si>
    <t>TIMS3</t>
  </si>
  <si>
    <t>Tim ON NM</t>
  </si>
  <si>
    <t>TRPL4</t>
  </si>
  <si>
    <t>Tran Paulist PN N1</t>
  </si>
  <si>
    <t>TUPY3</t>
  </si>
  <si>
    <t>Tupy ON NM</t>
  </si>
  <si>
    <t>UGPA3</t>
  </si>
  <si>
    <t>Ultrapar ON NM</t>
  </si>
  <si>
    <t>VIVT3</t>
  </si>
  <si>
    <t>Telef Brasil ON</t>
  </si>
  <si>
    <t>VLID3</t>
  </si>
  <si>
    <t>Valid ON NM</t>
  </si>
  <si>
    <t>VULC3</t>
  </si>
  <si>
    <t>Vulcabras ON NM</t>
  </si>
  <si>
    <t>WIZS3</t>
  </si>
  <si>
    <t>Wiz S.A. ON NM</t>
  </si>
  <si>
    <t>Eletrobras ON ED N1</t>
  </si>
  <si>
    <t>INTB3</t>
  </si>
  <si>
    <t>Intelbras ON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</si>
</sst>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profitchart" ddeTopic="cot">
    <ddeItems>
      <ddeItem name="AALR3.ABE" advise="1">
        <values>
          <value>
            <val>10.9</val>
          </value>
        </values>
      </ddeItem>
      <ddeItem name="AALR3.DAT" advise="1">
        <values>
          <value t="str">
            <val>08/02/2021</val>
          </value>
        </values>
      </ddeItem>
      <ddeItem name="AALR3.MAX" advise="1">
        <values>
          <value>
            <val>11</val>
          </value>
        </values>
      </ddeItem>
      <ddeItem name="AALR3.MIN" advise="1">
        <values>
          <value>
            <val>10.75</val>
          </value>
        </values>
      </ddeItem>
      <ddeItem name="AALR3.NEG" advise="1">
        <values>
          <value>
            <val>1163</val>
          </value>
        </values>
      </ddeItem>
      <ddeItem name="AALR3.QTT" advise="1">
        <values>
          <value>
            <val>294600</val>
          </value>
        </values>
      </ddeItem>
      <ddeItem name="AALR3.ULT" advise="1">
        <values>
          <value>
            <val>10.83</val>
          </value>
        </values>
      </ddeItem>
      <ddeItem name="AALR3.VAR" advise="1">
        <values>
          <value>
            <val>-0.64220183486238791</val>
          </value>
        </values>
      </ddeItem>
      <ddeItem name="AALR3.VOL" advise="1">
        <values>
          <value>
            <val>3195797</val>
          </value>
        </values>
      </ddeItem>
      <ddeItem name="ABCB4.ABE" advise="1">
        <values>
          <value>
            <val>16</val>
          </value>
        </values>
      </ddeItem>
      <ddeItem name="ABCB4.DAT" advise="1">
        <values>
          <value t="str">
            <val>08/02/2021</val>
          </value>
        </values>
      </ddeItem>
      <ddeItem name="ABCB4.MAX" advise="1">
        <values>
          <value>
            <val>16.149999999999999</val>
          </value>
        </values>
      </ddeItem>
      <ddeItem name="ABCB4.MIN" advise="1">
        <values>
          <value>
            <val>15.42</val>
          </value>
        </values>
      </ddeItem>
      <ddeItem name="ABCB4.NEG" advise="1">
        <values>
          <value>
            <val>2731</val>
          </value>
        </values>
      </ddeItem>
      <ddeItem name="ABCB4.QTT" advise="1">
        <values>
          <value>
            <val>609300</val>
          </value>
        </values>
      </ddeItem>
      <ddeItem name="ABCB4.ULT" advise="1">
        <values>
          <value>
            <val>15.42</val>
          </value>
        </values>
      </ddeItem>
      <ddeItem name="ABCB4.VAR" advise="1">
        <values>
          <value>
            <val>-2.2813688212927721</val>
          </value>
        </values>
      </ddeItem>
      <ddeItem name="ABCB4.VOL" advise="1">
        <values>
          <value>
            <val>9566608</val>
          </value>
        </values>
      </ddeItem>
      <ddeItem name="ABEV3.ABE" advise="1">
        <values>
          <value>
            <val>15.54</val>
          </value>
        </values>
      </ddeItem>
      <ddeItem name="ABEV3.DAT" advise="1">
        <values>
          <value t="str">
            <val>08/02/2021</val>
          </value>
        </values>
      </ddeItem>
      <ddeItem name="ABEV3.MAX" advise="1">
        <values>
          <value>
            <val>15.57</val>
          </value>
        </values>
      </ddeItem>
      <ddeItem name="ABEV3.MIN" advise="1">
        <values>
          <value>
            <val>14.87</val>
          </value>
        </values>
      </ddeItem>
      <ddeItem name="ABEV3.NEG" advise="1">
        <values>
          <value>
            <val>46945</val>
          </value>
        </values>
      </ddeItem>
      <ddeItem name="ABEV3.QTT" advise="1">
        <values>
          <value>
            <val>35731300</val>
          </value>
        </values>
      </ddeItem>
      <ddeItem name="ABEV3.ULT" advise="1">
        <values>
          <value>
            <val>14.94</val>
          </value>
        </values>
      </ddeItem>
      <ddeItem name="ABEV3.VAR" advise="1">
        <values>
          <value>
            <val>-3.7371134020618562</val>
          </value>
        </values>
      </ddeItem>
      <ddeItem name="ABEV3.VOL" advise="1">
        <values>
          <value>
            <val>537714015</val>
          </value>
        </values>
      </ddeItem>
      <ddeItem name="AERI3.ABE" advise="1">
        <values>
          <value>
            <val>11.85</val>
          </value>
        </values>
      </ddeItem>
      <ddeItem name="AERI3.DAT" advise="1">
        <values>
          <value t="str">
            <val>08/02/2021</val>
          </value>
        </values>
      </ddeItem>
      <ddeItem name="AERI3.MAX" advise="1">
        <values>
          <value>
            <val>12.09</val>
          </value>
        </values>
      </ddeItem>
      <ddeItem name="AERI3.MIN" advise="1">
        <values>
          <value>
            <val>11.45</val>
          </value>
        </values>
      </ddeItem>
      <ddeItem name="AERI3.NEG" advise="1">
        <values>
          <value>
            <val>13539</val>
          </value>
        </values>
      </ddeItem>
      <ddeItem name="AERI3.QTT" advise="1">
        <values>
          <value>
            <val>9070700</val>
          </value>
        </values>
      </ddeItem>
      <ddeItem name="AERI3.ULT" advise="1">
        <values>
          <value>
            <val>11.9</val>
          </value>
        </values>
      </ddeItem>
      <ddeItem name="AERI3.VAR" advise="1">
        <values>
          <value>
            <val>1.5358361774744003</val>
          </value>
        </values>
      </ddeItem>
      <ddeItem name="AERI3.VOL" advise="1">
        <values>
          <value>
            <val>108025664</val>
          </value>
        </values>
      </ddeItem>
      <ddeItem name="AGRO3.ABE" advise="1">
        <values>
          <value>
            <val>23.86</val>
          </value>
        </values>
      </ddeItem>
      <ddeItem name="AGRO3.DAT" advise="1">
        <values>
          <value t="str">
            <val>08/02/2021</val>
          </value>
        </values>
      </ddeItem>
      <ddeItem name="AGRO3.MAX" advise="1">
        <values>
          <value>
            <val>24.41</val>
          </value>
        </values>
      </ddeItem>
      <ddeItem name="AGRO3.MIN" advise="1">
        <values>
          <value>
            <val>23.56</val>
          </value>
        </values>
      </ddeItem>
      <ddeItem name="AGRO3.NEG" advise="1">
        <values>
          <value>
            <val>5899</val>
          </value>
        </values>
      </ddeItem>
      <ddeItem name="AGRO3.QTT" advise="1">
        <values>
          <value>
            <val>1355000</val>
          </value>
        </values>
      </ddeItem>
      <ddeItem name="AGRO3.ULT" advise="1">
        <values>
          <value>
            <val>24</val>
          </value>
        </values>
      </ddeItem>
      <ddeItem name="AGRO3.VAR" advise="1">
        <values>
          <value>
            <val>0.92514718250630301</val>
          </value>
        </values>
      </ddeItem>
      <ddeItem name="AGRO3.VOL" advise="1">
        <values>
          <value>
            <val>32609078</val>
          </value>
        </values>
      </ddeItem>
      <ddeItem name="ALPA4.ABE" advise="1">
        <values>
          <value>
            <val>40.54</val>
          </value>
        </values>
      </ddeItem>
      <ddeItem name="ALPA4.DAT" advise="1">
        <values>
          <value t="str">
            <val>08/02/2021</val>
          </value>
        </values>
      </ddeItem>
      <ddeItem name="ALPA4.MAX" advise="1">
        <values>
          <value>
            <val>40.74</val>
          </value>
        </values>
      </ddeItem>
      <ddeItem name="ALPA4.MIN" advise="1">
        <values>
          <value>
            <val>39.29</val>
          </value>
        </values>
      </ddeItem>
      <ddeItem name="ALPA4.NEG" advise="1">
        <values>
          <value>
            <val>4096</val>
          </value>
        </values>
      </ddeItem>
      <ddeItem name="ALPA4.QTT" advise="1">
        <values>
          <value>
            <val>756800</val>
          </value>
        </values>
      </ddeItem>
      <ddeItem name="ALPA4.ULT" advise="1">
        <values>
          <value>
            <val>39.42</val>
          </value>
        </values>
      </ddeItem>
      <ddeItem name="ALPA4.VAR" advise="1">
        <values>
          <value>
            <val>-2.5463535228677405</val>
          </value>
        </values>
      </ddeItem>
      <ddeItem name="ALPA4.VOL" advise="1">
        <values>
          <value>
            <val>30168264</val>
          </value>
        </values>
      </ddeItem>
      <ddeItem name="ALSO3.ABE" advise="1">
        <values>
          <value>
            <val>28.66</val>
          </value>
        </values>
      </ddeItem>
      <ddeItem name="ALSO3.DAT" advise="1">
        <values>
          <value t="str">
            <val>08/02/2021</val>
          </value>
        </values>
      </ddeItem>
      <ddeItem name="ALSO3.MAX" advise="1">
        <values>
          <value>
            <val>28.86</val>
          </value>
        </values>
      </ddeItem>
      <ddeItem name="ALSO3.MIN" advise="1">
        <values>
          <value>
            <val>28.07</val>
          </value>
        </values>
      </ddeItem>
      <ddeItem name="ALSO3.NEG" advise="1">
        <values>
          <value>
            <val>5065</val>
          </value>
        </values>
      </ddeItem>
      <ddeItem name="ALSO3.QTT" advise="1">
        <values>
          <value>
            <val>997200</val>
          </value>
        </values>
      </ddeItem>
      <ddeItem name="ALSO3.ULT" advise="1">
        <values>
          <value>
            <val>28.72</val>
          </value>
        </values>
      </ddeItem>
      <ddeItem name="ALSO3.VAR" advise="1">
        <values>
          <value>
            <val>0.52502625131256064</val>
          </value>
        </values>
      </ddeItem>
      <ddeItem name="ALSO3.VOL" advise="1">
        <values>
          <value>
            <val>28527270</val>
          </value>
        </values>
      </ddeItem>
      <ddeItem name="AMAR3.ABE" advise="1">
        <values>
          <value>
            <val>6.16</val>
          </value>
        </values>
      </ddeItem>
      <ddeItem name="AMAR3.DAT" advise="1">
        <values>
          <value t="str">
            <val>08/02/2021</val>
          </value>
        </values>
      </ddeItem>
      <ddeItem name="AMAR3.MAX" advise="1">
        <values>
          <value>
            <val>6.29</val>
          </value>
        </values>
      </ddeItem>
      <ddeItem name="AMAR3.MIN" advise="1">
        <values>
          <value>
            <val>6.09</val>
          </value>
        </values>
      </ddeItem>
      <ddeItem name="AMAR3.NEG" advise="1">
        <values>
          <value>
            <val>5953</val>
          </value>
        </values>
      </ddeItem>
      <ddeItem name="AMAR3.QTT" advise="1">
        <values>
          <value>
            <val>4426800</val>
          </value>
        </values>
      </ddeItem>
      <ddeItem name="AMAR3.ULT" advise="1">
        <values>
          <value>
            <val>6.13</val>
          </value>
        </values>
      </ddeItem>
      <ddeItem name="AMAR3.VAR" advise="1">
        <values>
          <value>
            <val>-0.48701298701299106</val>
          </value>
        </values>
      </ddeItem>
      <ddeItem name="AMAR3.VOL" advise="1">
        <values>
          <value>
            <val>27241996</val>
          </value>
        </values>
      </ddeItem>
      <ddeItem name="AMBP3.ABE" advise="1">
        <values>
          <value>
            <val>25.89</val>
          </value>
        </values>
      </ddeItem>
      <ddeItem name="AMBP3.DAT" advise="1">
        <values>
          <value t="str">
            <val>08/02/2021</val>
          </value>
        </values>
      </ddeItem>
      <ddeItem name="AMBP3.MAX" advise="1">
        <values>
          <value>
            <val>26.27</val>
          </value>
        </values>
      </ddeItem>
      <ddeItem name="AMBP3.MIN" advise="1">
        <values>
          <value>
            <val>25.41</val>
          </value>
        </values>
      </ddeItem>
      <ddeItem name="AMBP3.NEG" advise="1">
        <values>
          <value>
            <val>2117</val>
          </value>
        </values>
      </ddeItem>
      <ddeItem name="AMBP3.QTT" advise="1">
        <values>
          <value>
            <val>273500</val>
          </value>
        </values>
      </ddeItem>
      <ddeItem name="AMBP3.ULT" advise="1">
        <values>
          <value>
            <val>26.16</val>
          </value>
        </values>
      </ddeItem>
      <ddeItem name="AMBP3.VAR" advise="1">
        <values>
          <value>
            <val>1.90884300740163</val>
          </value>
        </values>
      </ddeItem>
      <ddeItem name="AMBP3.VOL" advise="1">
        <values>
          <value>
            <val>7095428</val>
          </value>
        </values>
      </ddeItem>
      <ddeItem name="ANIM3.ABE" advise="1">
        <values>
          <value>
            <val>33.71</val>
          </value>
        </values>
      </ddeItem>
      <ddeItem name="ANIM3.DAT" advise="1">
        <values>
          <value t="str">
            <val>08/02/2021</val>
          </value>
        </values>
      </ddeItem>
      <ddeItem name="ANIM3.MAX" advise="1">
        <values>
          <value>
            <val>34.17</val>
          </value>
        </values>
      </ddeItem>
      <ddeItem name="ANIM3.MIN" advise="1">
        <values>
          <value>
            <val>33.590000000000003</val>
          </value>
        </values>
      </ddeItem>
      <ddeItem name="ANIM3.NEG" advise="1">
        <values>
          <value>
            <val>3072</val>
          </value>
        </values>
      </ddeItem>
      <ddeItem name="ANIM3.QTT" advise="1">
        <values>
          <value>
            <val>612800</val>
          </value>
        </values>
      </ddeItem>
      <ddeItem name="ANIM3.ULT" advise="1">
        <values>
          <value>
            <val>33.82</val>
          </value>
        </values>
      </ddeItem>
      <ddeItem name="ANIM3.VAR" advise="1">
        <values>
          <value>
            <val>0.14806040864671943</val>
          </value>
        </values>
      </ddeItem>
      <ddeItem name="ANIM3.VOL" advise="1">
        <values>
          <value>
            <val>20751319</val>
          </value>
        </values>
      </ddeItem>
      <ddeItem name="ARZZ3.ABE" advise="1">
        <values>
          <value>
            <val>74.16</val>
          </value>
        </values>
      </ddeItem>
      <ddeItem name="ARZZ3.DAT" advise="1">
        <values>
          <value t="str">
            <val>08/02/2021</val>
          </value>
        </values>
      </ddeItem>
      <ddeItem name="ARZZ3.MAX" advise="1">
        <values>
          <value>
            <val>76.239999999999995</val>
          </value>
        </values>
      </ddeItem>
      <ddeItem name="ARZZ3.MIN" advise="1">
        <values>
          <value>
            <val>73.260000000000005</val>
          </value>
        </values>
      </ddeItem>
      <ddeItem name="ARZZ3.NEG" advise="1">
        <values>
          <value>
            <val>2877</val>
          </value>
        </values>
      </ddeItem>
      <ddeItem name="ARZZ3.QTT" advise="1">
        <values>
          <value>
            <val>443100</val>
          </value>
        </values>
      </ddeItem>
      <ddeItem name="ARZZ3.ULT" advise="1">
        <values>
          <value>
            <val>74.56</val>
          </value>
        </values>
      </ddeItem>
      <ddeItem name="ARZZ3.VAR" advise="1">
        <values>
          <value>
            <val>0.7567567567567598</val>
          </value>
        </values>
      </ddeItem>
      <ddeItem name="ARZZ3.VOL" advise="1">
        <values>
          <value>
            <val>33271501</val>
          </value>
        </values>
      </ddeItem>
      <ddeItem name="AZUL4.ABE" advise="1">
        <values>
          <value>
            <val>43.58</val>
          </value>
        </values>
      </ddeItem>
      <ddeItem name="AZUL4.DAT" advise="1">
        <values>
          <value t="str">
            <val>08/02/2021</val>
          </value>
        </values>
      </ddeItem>
      <ddeItem name="AZUL4.MAX" advise="1">
        <values>
          <value>
            <val>44.85</val>
          </value>
        </values>
      </ddeItem>
      <ddeItem name="AZUL4.MIN" advise="1">
        <values>
          <value>
            <val>43.2</val>
          </value>
        </values>
      </ddeItem>
      <ddeItem name="AZUL4.NEG" advise="1">
        <values>
          <value>
            <val>17774</val>
          </value>
        </values>
      </ddeItem>
      <ddeItem name="AZUL4.QTT" advise="1">
        <values>
          <value>
            <val>7033200</val>
          </value>
        </values>
      </ddeItem>
      <ddeItem name="AZUL4.ULT" advise="1">
        <values>
          <value>
            <val>44.59</val>
          </value>
        </values>
      </ddeItem>
      <ddeItem name="AZUL4.VAR" advise="1">
        <values>
          <value>
            <val>2.3880597014925518</val>
          </value>
        </values>
      </ddeItem>
      <ddeItem name="AZUL4.VOL" advise="1">
        <values>
          <value>
            <val>311957362</val>
          </value>
        </values>
      </ddeItem>
      <ddeItem name="B3SA3.ABE" advise="1">
        <values>
          <value>
            <val>62.79</val>
          </value>
        </values>
      </ddeItem>
      <ddeItem name="B3SA3.DAT" advise="1">
        <values>
          <value t="str">
            <val>08/02/2021</val>
          </value>
        </values>
      </ddeItem>
      <ddeItem name="B3SA3.MAX" advise="1">
        <values>
          <value>
            <val>63.39</val>
          </value>
        </values>
      </ddeItem>
      <ddeItem name="B3SA3.MIN" advise="1">
        <values>
          <value>
            <val>62.01</val>
          </value>
        </values>
      </ddeItem>
      <ddeItem name="B3SA3.NEG" advise="1">
        <values>
          <value>
            <val>41076</val>
          </value>
        </values>
      </ddeItem>
      <ddeItem name="B3SA3.QTT" advise="1">
        <values>
          <value>
            <val>8492600</val>
          </value>
        </values>
      </ddeItem>
      <ddeItem name="B3SA3.ULT" advise="1">
        <values>
          <value>
            <val>62.51</val>
          </value>
        </values>
      </ddeItem>
      <ddeItem name="B3SA3.VAR" advise="1">
        <values>
          <value>
            <val>-1.4814814814814889</val>
          </value>
        </values>
      </ddeItem>
      <ddeItem name="B3SA3.VOL" advise="1">
        <values>
          <value>
            <val>531355686</val>
          </value>
        </values>
      </ddeItem>
      <ddeItem name="BBAS3.ABE" advise="1">
        <values>
          <value>
            <val>33.94</val>
          </value>
        </values>
      </ddeItem>
      <ddeItem name="BBAS3.DAT" advise="1">
        <values>
          <value t="str">
            <val>08/02/2021</val>
          </value>
        </values>
      </ddeItem>
      <ddeItem name="BBAS3.MAX" advise="1">
        <values>
          <value>
            <val>34.25</val>
          </value>
        </values>
      </ddeItem>
      <ddeItem name="BBAS3.MIN" advise="1">
        <values>
          <value>
            <val>33.6</val>
          </value>
        </values>
      </ddeItem>
      <ddeItem name="BBAS3.NEG" advise="1">
        <values>
          <value>
            <val>27788</val>
          </value>
        </values>
      </ddeItem>
      <ddeItem name="BBAS3.QTT" advise="1">
        <values>
          <value>
            <val>11651600</val>
          </value>
        </values>
      </ddeItem>
      <ddeItem name="BBAS3.ULT" advise="1">
        <values>
          <value>
            <val>33.869999999999997</val>
          </value>
        </values>
      </ddeItem>
      <ddeItem name="BBAS3.VAR" advise="1">
        <values>
          <value>
            <val>-0.26501766784453301</val>
          </value>
        </values>
      </ddeItem>
      <ddeItem name="BBAS3.VOL" advise="1">
        <values>
          <value>
            <val>395439038</val>
          </value>
        </values>
      </ddeItem>
      <ddeItem name="BBDC4.ABE" advise="1">
        <values>
          <value>
            <val>25.87</val>
          </value>
        </values>
      </ddeItem>
      <ddeItem name="BBDC4.DAT" advise="1">
        <values>
          <value t="str">
            <val>08/02/2021</val>
          </value>
        </values>
      </ddeItem>
      <ddeItem name="BBDC4.MAX" advise="1">
        <values>
          <value>
            <val>25.91</val>
          </value>
        </values>
      </ddeItem>
      <ddeItem name="BBDC4.MIN" advise="1">
        <values>
          <value>
            <val>25.24</val>
          </value>
        </values>
      </ddeItem>
      <ddeItem name="BBDC4.NEG" advise="1">
        <values>
          <value>
            <val>42218</val>
          </value>
        </values>
      </ddeItem>
      <ddeItem name="BBDC4.QTT" advise="1">
        <values>
          <value>
            <val>24959700</val>
          </value>
        </values>
      </ddeItem>
      <ddeItem name="BBDC4.ULT" advise="1">
        <values>
          <value>
            <val>25.32</val>
          </value>
        </values>
      </ddeItem>
      <ddeItem name="BBDC4.VAR" advise="1">
        <values>
          <value>
            <val>-2.1260146888287617</val>
          </value>
        </values>
      </ddeItem>
      <ddeItem name="BBDC4.VOL" advise="1">
        <values>
          <value>
            <val>636751893</val>
          </value>
        </values>
      </ddeItem>
      <ddeItem name="BBRK3.ABE" advise="1">
        <values>
          <value>
            <val>2.2999999999999998</val>
          </value>
        </values>
      </ddeItem>
      <ddeItem name="BBRK3.DAT" advise="1">
        <values>
          <value t="str">
            <val>08/02/2021</val>
          </value>
        </values>
      </ddeItem>
      <ddeItem name="BBRK3.MAX" advise="1">
        <values>
          <value>
            <val>2.31</val>
          </value>
        </values>
      </ddeItem>
      <ddeItem name="BBRK3.MIN" advise="1">
        <values>
          <value>
            <val>2.2200000000000002</val>
          </value>
        </values>
      </ddeItem>
      <ddeItem name="BBRK3.NEG" advise="1">
        <values>
          <value>
            <val>360</val>
          </value>
        </values>
      </ddeItem>
      <ddeItem name="BBRK3.QTT" advise="1">
        <values>
          <value>
            <val>272100</val>
          </value>
        </values>
      </ddeItem>
      <ddeItem name="BBRK3.ULT" advise="1">
        <values>
          <value>
            <val>2.23</val>
          </value>
        </values>
      </ddeItem>
      <ddeItem name="BBRK3.VAR" advise="1">
        <values>
          <value>
            <val>-2.1929824561403435</val>
          </value>
        </values>
      </ddeItem>
      <ddeItem name="BBRK3.VOL" advise="1">
        <values>
          <value>
            <val>614119</val>
          </value>
        </values>
      </ddeItem>
      <ddeItem name="BBSE3.ABE" advise="1">
        <values>
          <value>
            <val>28.96</val>
          </value>
        </values>
      </ddeItem>
      <ddeItem name="BBSE3.DAT" advise="1">
        <values>
          <value t="str">
            <val>08/02/2021</val>
          </value>
        </values>
      </ddeItem>
      <ddeItem name="BBSE3.MAX" advise="1">
        <values>
          <value>
            <val>29</val>
          </value>
        </values>
      </ddeItem>
      <ddeItem name="BBSE3.MIN" advise="1">
        <values>
          <value>
            <val>27.95</val>
          </value>
        </values>
      </ddeItem>
      <ddeItem name="BBSE3.NEG" advise="1">
        <values>
          <value>
            <val>28942</val>
          </value>
        </values>
      </ddeItem>
      <ddeItem name="BBSE3.QTT" advise="1">
        <values>
          <value>
            <val>6880200</val>
          </value>
        </values>
      </ddeItem>
      <ddeItem name="BBSE3.ULT" advise="1">
        <values>
          <value>
            <val>28.09</val>
          </value>
        </values>
      </ddeItem>
      <ddeItem name="BBSE3.VAR" advise="1">
        <values>
          <value>
            <val>-1.5077138849929863</val>
          </value>
        </values>
      </ddeItem>
      <ddeItem name="BBSE3.VOL" advise="1">
        <values>
          <value>
            <val>193726709</val>
          </value>
        </values>
      </ddeItem>
      <ddeItem name="BEEF3.ABE" advise="1">
        <values>
          <value>
            <val>9.3699999999999992</val>
          </value>
        </values>
      </ddeItem>
      <ddeItem name="BEEF3.DAT" advise="1">
        <values>
          <value t="str">
            <val>08/02/2021</val>
          </value>
        </values>
      </ddeItem>
      <ddeItem name="BEEF3.MAX" advise="1">
        <values>
          <value>
            <val>9.49</val>
          </value>
        </values>
      </ddeItem>
      <ddeItem name="BEEF3.MIN" advise="1">
        <values>
          <value>
            <val>9.31</val>
          </value>
        </values>
      </ddeItem>
      <ddeItem name="BEEF3.NEG" advise="1">
        <values>
          <value>
            <val>12892</val>
          </value>
        </values>
      </ddeItem>
      <ddeItem name="BEEF3.QTT" advise="1">
        <values>
          <value>
            <val>8455600</val>
          </value>
        </values>
      </ddeItem>
      <ddeItem name="BEEF3.ULT" advise="1">
        <values>
          <value>
            <val>9.42</val>
          </value>
        </values>
      </ddeItem>
      <ddeItem name="BEEF3.VAR" advise="1">
        <values>
          <value>
            <val>0.74866310160428118</val>
          </value>
        </values>
      </ddeItem>
      <ddeItem name="BEEF3.VOL" advise="1">
        <values>
          <value>
            <val>79701127</val>
          </value>
        </values>
      </ddeItem>
      <ddeItem name="BIDI11.ABE" advise="1">
        <values>
          <value>
            <val>152.01</val>
          </value>
        </values>
      </ddeItem>
      <ddeItem name="BIDI11.DAT" advise="1">
        <values>
          <value t="str">
            <val>08/02/2021</val>
          </value>
        </values>
      </ddeItem>
      <ddeItem name="BIDI11.MAX" advise="1">
        <values>
          <value>
            <val>161.41999999999999</val>
          </value>
        </values>
      </ddeItem>
      <ddeItem name="BIDI11.MIN" advise="1">
        <values>
          <value>
            <val>150.63</val>
          </value>
        </values>
      </ddeItem>
      <ddeItem name="BIDI11.NEG" advise="1">
        <values>
          <value>
            <val>6176</val>
          </value>
        </values>
      </ddeItem>
      <ddeItem name="BIDI11.QTT" advise="1">
        <values>
          <value>
            <val>1092900</val>
          </value>
        </values>
      </ddeItem>
      <ddeItem name="BIDI11.ULT" advise="1">
        <values>
          <value>
            <val>159.55000000000001</val>
          </value>
        </values>
      </ddeItem>
      <ddeItem name="BIDI11.VAR" advise="1">
        <values>
          <value>
            <val>5.4248711510506196</val>
          </value>
        </values>
      </ddeItem>
      <ddeItem name="BIDI11.VOL" advise="1">
        <values>
          <value>
            <val>173029063</val>
          </value>
        </values>
      </ddeItem>
      <ddeItem name="BKBR3.ABE" advise="1">
        <values>
          <value>
            <val>10.14</val>
          </value>
        </values>
      </ddeItem>
      <ddeItem name="BKBR3.DAT" advise="1">
        <values>
          <value t="str">
            <val>08/02/2021</val>
          </value>
        </values>
      </ddeItem>
      <ddeItem name="BKBR3.MAX" advise="1">
        <values>
          <value>
            <val>10.29</val>
          </value>
        </values>
      </ddeItem>
      <ddeItem name="BKBR3.MIN" advise="1">
        <values>
          <value>
            <val>10.050000000000001</val>
          </value>
        </values>
      </ddeItem>
      <ddeItem name="BKBR3.NEG" advise="1">
        <values>
          <value>
            <val>6555</val>
          </value>
        </values>
      </ddeItem>
      <ddeItem name="BKBR3.QTT" advise="1">
        <values>
          <value>
            <val>1997500</val>
          </value>
        </values>
      </ddeItem>
      <ddeItem name="BKBR3.ULT" advise="1">
        <values>
          <value>
            <val>10.29</val>
          </value>
        </values>
      </ddeItem>
      <ddeItem name="BKBR3.VAR" advise="1">
        <values>
          <value>
            <val>1.4792899408283882</val>
          </value>
        </values>
      </ddeItem>
      <ddeItem name="BKBR3.VOL" advise="1">
        <values>
          <value>
            <val>20396500</val>
          </value>
        </values>
      </ddeItem>
      <ddeItem name="BMGB4.ABE" advise="1">
        <values>
          <value>
            <val>5.67</val>
          </value>
        </values>
      </ddeItem>
      <ddeItem name="BMGB4.DAT" advise="1">
        <values>
          <value t="str">
            <val>08/02/2021</val>
          </value>
        </values>
      </ddeItem>
      <ddeItem name="BMGB4.MAX" advise="1">
        <values>
          <value>
            <val>5.71</val>
          </value>
        </values>
      </ddeItem>
      <ddeItem name="BMGB4.MIN" advise="1">
        <values>
          <value>
            <val>5.53</val>
          </value>
        </values>
      </ddeItem>
      <ddeItem name="BMGB4.NEG" advise="1">
        <values>
          <value>
            <val>3490</val>
          </value>
        </values>
      </ddeItem>
      <ddeItem name="BMGB4.QTT" advise="1">
        <values>
          <value>
            <val>1292700</val>
          </value>
        </values>
      </ddeItem>
      <ddeItem name="BMGB4.ULT" advise="1">
        <values>
          <value>
            <val>5.59</val>
          </value>
        </values>
      </ddeItem>
      <ddeItem name="BMGB4.VAR" advise="1">
        <values>
          <value>
            <val>-1.4109347442680789</val>
          </value>
        </values>
      </ddeItem>
      <ddeItem name="BMGB4.VOL" advise="1">
        <values>
          <value>
            <val>7273550</val>
          </value>
        </values>
      </ddeItem>
      <ddeItem name="BOAS3.ABE" advise="1">
        <values>
          <value>
            <val>9.66</val>
          </value>
        </values>
      </ddeItem>
      <ddeItem name="BOAS3.DAT" advise="1">
        <values>
          <value t="str">
            <val>08/02/2021</val>
          </value>
        </values>
      </ddeItem>
      <ddeItem name="BOAS3.MAX" advise="1">
        <values>
          <value>
            <val>9.8000000000000007</val>
          </value>
        </values>
      </ddeItem>
      <ddeItem name="BOAS3.MIN" advise="1">
        <values>
          <value>
            <val>9.1999999999999993</val>
          </value>
        </values>
      </ddeItem>
      <ddeItem name="BOAS3.NEG" advise="1">
        <values>
          <value>
            <val>3442</val>
          </value>
        </values>
      </ddeItem>
      <ddeItem name="BOAS3.QTT" advise="1">
        <values>
          <value>
            <val>1059800</val>
          </value>
        </values>
      </ddeItem>
      <ddeItem name="BOAS3.ULT" advise="1">
        <values>
          <value>
            <val>9.2100000000000009</val>
          </value>
        </values>
      </ddeItem>
      <ddeItem name="BOAS3.VAR" advise="1">
        <values>
          <value>
            <val>-4.658385093167694</val>
          </value>
        </values>
      </ddeItem>
      <ddeItem name="BOAS3.VOL" advise="1">
        <values>
          <value>
            <val>9959852</val>
          </value>
        </values>
      </ddeItem>
      <ddeItem name="BOVA11.ABE" advise="1">
        <values>
          <value>
            <val>115.41</val>
          </value>
        </values>
      </ddeItem>
      <ddeItem name="BOVA11.DAT" advise="1">
        <values>
          <value t="str">
            <val>08/02/2021</val>
          </value>
        </values>
      </ddeItem>
      <ddeItem name="BOVA11.MAX" advise="1">
        <values>
          <value>
            <val>116.32</val>
          </value>
        </values>
      </ddeItem>
      <ddeItem name="BOVA11.MIN" advise="1">
        <values>
          <value>
            <val>114.6</val>
          </value>
        </values>
      </ddeItem>
      <ddeItem name="BOVA11.NEG" advise="1">
        <values>
          <value>
            <val>49734</val>
          </value>
        </values>
      </ddeItem>
      <ddeItem name="BOVA11.QTT" advise="1">
        <values>
          <value>
            <val>3924618</val>
          </value>
        </values>
      </ddeItem>
      <ddeItem name="BOVA11.ULT" advise="1">
        <values>
          <value>
            <val>115.18</val>
          </value>
        </values>
      </ddeItem>
      <ddeItem name="BOVA11.VAR" advise="1">
        <values>
          <value>
            <val>-0.55258159212570057</val>
          </value>
        </values>
      </ddeItem>
      <ddeItem name="BOVA11.VOL" advise="1">
        <values>
          <value>
            <val>453068292.58999997</val>
          </value>
        </values>
      </ddeItem>
      <ddeItem name="BPAC11.ABE" advise="1">
        <values>
          <value>
            <val>110.42</val>
          </value>
        </values>
      </ddeItem>
      <ddeItem name="BPAC11.DAT" advise="1">
        <values>
          <value t="str">
            <val>08/02/2021</val>
          </value>
        </values>
      </ddeItem>
      <ddeItem name="BPAC11.MAX" advise="1">
        <values>
          <value>
            <val>115.85</val>
          </value>
        </values>
      </ddeItem>
      <ddeItem name="BPAC11.MIN" advise="1">
        <values>
          <value>
            <val>109.87</val>
          </value>
        </values>
      </ddeItem>
      <ddeItem name="BPAC11.NEG" advise="1">
        <values>
          <value>
            <val>22672</val>
          </value>
        </values>
      </ddeItem>
      <ddeItem name="BPAC11.QTT" advise="1">
        <values>
          <value>
            <val>4589300</val>
          </value>
        </values>
      </ddeItem>
      <ddeItem name="BPAC11.ULT" advise="1">
        <values>
          <value>
            <val>114.15</val>
          </value>
        </values>
      </ddeItem>
      <ddeItem name="BPAC11.VAR" advise="1">
        <values>
          <value>
            <val>3.7727272727272778</val>
          </value>
        </values>
      </ddeItem>
      <ddeItem name="BPAC11.VOL" advise="1">
        <values>
          <value>
            <val>523344173</val>
          </value>
        </values>
      </ddeItem>
      <ddeItem name="BPAN4.ABE" advise="1">
        <values>
          <value>
            <val>12.37</val>
          </value>
        </values>
      </ddeItem>
      <ddeItem name="BPAN4.DAT" advise="1">
        <values>
          <value t="str">
            <val>08/02/2021</val>
          </value>
        </values>
      </ddeItem>
      <ddeItem name="BPAN4.MAX" advise="1">
        <values>
          <value>
            <val>13.32</val>
          </value>
        </values>
      </ddeItem>
      <ddeItem name="BPAN4.MIN" advise="1">
        <values>
          <value>
            <val>12.26</val>
          </value>
        </values>
      </ddeItem>
      <ddeItem name="BPAN4.NEG" advise="1">
        <values>
          <value>
            <val>18537</val>
          </value>
        </values>
      </ddeItem>
      <ddeItem name="BPAN4.QTT" advise="1">
        <values>
          <value>
            <val>7743700</val>
          </value>
        </values>
      </ddeItem>
      <ddeItem name="BPAN4.ULT" advise="1">
        <values>
          <value>
            <val>13.04</val>
          </value>
        </values>
      </ddeItem>
      <ddeItem name="BPAN4.VAR" advise="1">
        <values>
          <value>
            <val>6.3621533442088039</val>
          </value>
        </values>
      </ddeItem>
      <ddeItem name="BPAN4.VOL" advise="1">
        <values>
          <value>
            <val>99900416</val>
          </value>
        </values>
      </ddeItem>
      <ddeItem name="BRAP4.ABE" advise="1">
        <values>
          <value>
            <val>62.79</val>
          </value>
        </values>
      </ddeItem>
      <ddeItem name="BRAP4.DAT" advise="1">
        <values>
          <value t="str">
            <val>08/02/2021</val>
          </value>
        </values>
      </ddeItem>
      <ddeItem name="BRAP4.MAX" advise="1">
        <values>
          <value>
            <val>64.790000000000006</val>
          </value>
        </values>
      </ddeItem>
      <ddeItem name="BRAP4.MIN" advise="1">
        <values>
          <value>
            <val>62.73</val>
          </value>
        </values>
      </ddeItem>
      <ddeItem name="BRAP4.NEG" advise="1">
        <values>
          <value>
            <val>13173</val>
          </value>
        </values>
      </ddeItem>
      <ddeItem name="BRAP4.QTT" advise="1">
        <values>
          <value>
            <val>2229000</val>
          </value>
        </values>
      </ddeItem>
      <ddeItem name="BRAP4.ULT" advise="1">
        <values>
          <value>
            <val>63.27</val>
          </value>
        </values>
      </ddeItem>
      <ddeItem name="BRAP4.VAR" advise="1">
        <values>
          <value>
            <val>0.31710797526558243</val>
          </value>
        </values>
      </ddeItem>
      <ddeItem name="BRAP4.VOL" advise="1">
        <values>
          <value>
            <val>142291826</val>
          </value>
        </values>
      </ddeItem>
      <ddeItem name="BRDT3.ABE" advise="1">
        <values>
          <value>
            <val>22.59</val>
          </value>
        </values>
      </ddeItem>
      <ddeItem name="BRDT3.DAT" advise="1">
        <values>
          <value t="str">
            <val>08/02/2021</val>
          </value>
        </values>
      </ddeItem>
      <ddeItem name="BRDT3.MAX" advise="1">
        <values>
          <value>
            <val>23.04</val>
          </value>
        </values>
      </ddeItem>
      <ddeItem name="BRDT3.MIN" advise="1">
        <values>
          <value>
            <val>22.24</val>
          </value>
        </values>
      </ddeItem>
      <ddeItem name="BRDT3.NEG" advise="1">
        <values>
          <value>
            <val>28458</val>
          </value>
        </values>
      </ddeItem>
      <ddeItem name="BRDT3.QTT" advise="1">
        <values>
          <value>
            <val>16276700</val>
          </value>
        </values>
      </ddeItem>
      <ddeItem name="BRDT3.ULT" advise="1">
        <values>
          <value>
            <val>22.43</val>
          </value>
        </values>
      </ddeItem>
      <ddeItem name="BRDT3.VAR" advise="1">
        <values>
          <value>
            <val>-0.22241992882562595</val>
          </value>
        </values>
      </ddeItem>
      <ddeItem name="BRDT3.VOL" advise="1">
        <values>
          <value>
            <val>367146046</val>
          </value>
        </values>
      </ddeItem>
      <ddeItem name="BRFS3.ABE" advise="1">
        <values>
          <value>
            <val>22.43</val>
          </value>
        </values>
      </ddeItem>
      <ddeItem name="BRFS3.DAT" advise="1">
        <values>
          <value t="str">
            <val>08/02/2021</val>
          </value>
        </values>
      </ddeItem>
      <ddeItem name="BRFS3.MAX" advise="1">
        <values>
          <value>
            <val>23.47</val>
          </value>
        </values>
      </ddeItem>
      <ddeItem name="BRFS3.MIN" advise="1">
        <values>
          <value>
            <val>22.43</val>
          </value>
        </values>
      </ddeItem>
      <ddeItem name="BRFS3.NEG" advise="1">
        <values>
          <value>
            <val>27530</val>
          </value>
        </values>
      </ddeItem>
      <ddeItem name="BRFS3.QTT" advise="1">
        <values>
          <value>
            <val>11023400</val>
          </value>
        </values>
      </ddeItem>
      <ddeItem name="BRFS3.ULT" advise="1">
        <values>
          <value>
            <val>23.1</val>
          </value>
        </values>
      </ddeItem>
      <ddeItem name="BRFS3.VAR" advise="1">
        <values>
          <value>
            <val>3.0789825970548921</val>
          </value>
        </values>
      </ddeItem>
      <ddeItem name="BRFS3.VOL" advise="1">
        <values>
          <value>
            <val>254933770</val>
          </value>
        </values>
      </ddeItem>
      <ddeItem name="BRKM5.ABE" advise="1">
        <values>
          <value>
            <val>29.16</val>
          </value>
        </values>
      </ddeItem>
      <ddeItem name="BRKM5.DAT" advise="1">
        <values>
          <value t="str">
            <val>08/02/2021</val>
          </value>
        </values>
      </ddeItem>
      <ddeItem name="BRKM5.MAX" advise="1">
        <values>
          <value>
            <val>29.72</val>
          </value>
        </values>
      </ddeItem>
      <ddeItem name="BRKM5.MIN" advise="1">
        <values>
          <value>
            <val>28.43</val>
          </value>
        </values>
      </ddeItem>
      <ddeItem name="BRKM5.NEG" advise="1">
        <values>
          <value>
            <val>16398</val>
          </value>
        </values>
      </ddeItem>
      <ddeItem name="BRKM5.QTT" advise="1">
        <values>
          <value>
            <val>3416200</val>
          </value>
        </values>
      </ddeItem>
      <ddeItem name="BRKM5.ULT" advise="1">
        <values>
          <value>
            <val>28.63</val>
          </value>
        </values>
      </ddeItem>
      <ddeItem name="BRKM5.VAR" advise="1">
        <values>
          <value>
            <val>-1.8175582990397845</val>
          </value>
        </values>
      </ddeItem>
      <ddeItem name="BRKM5.VOL" advise="1">
        <values>
          <value>
            <val>98411816</val>
          </value>
        </values>
      </ddeItem>
      <ddeItem name="BRML3.ABE" advise="1">
        <values>
          <value>
            <val>9.82</val>
          </value>
        </values>
      </ddeItem>
      <ddeItem name="BRML3.DAT" advise="1">
        <values>
          <value t="str">
            <val>08/02/2021</val>
          </value>
        </values>
      </ddeItem>
      <ddeItem name="BRML3.MAX" advise="1">
        <values>
          <value>
            <val>9.8699999999999992</val>
          </value>
        </values>
      </ddeItem>
      <ddeItem name="BRML3.MIN" advise="1">
        <values>
          <value>
            <val>9.67</val>
          </value>
        </values>
      </ddeItem>
      <ddeItem name="BRML3.NEG" advise="1">
        <values>
          <value>
            <val>21510</val>
          </value>
        </values>
      </ddeItem>
      <ddeItem name="BRML3.QTT" advise="1">
        <values>
          <value>
            <val>8741900</val>
          </value>
        </values>
      </ddeItem>
      <ddeItem name="BRML3.ULT" advise="1">
        <values>
          <value>
            <val>9.75</val>
          </value>
        </values>
      </ddeItem>
      <ddeItem name="BRML3.VAR" advise="1">
        <values>
          <value>
            <val>-0.81383519837233032</val>
          </value>
        </values>
      </ddeItem>
      <ddeItem name="BRML3.VOL" advise="1">
        <values>
          <value>
            <val>85409465</val>
          </value>
        </values>
      </ddeItem>
      <ddeItem name="BRPR3.ABE" advise="1">
        <values>
          <value>
            <val>9.1</val>
          </value>
        </values>
      </ddeItem>
      <ddeItem name="BRPR3.DAT" advise="1">
        <values>
          <value t="str">
            <val>08/02/2021</val>
          </value>
        </values>
      </ddeItem>
      <ddeItem name="BRPR3.MAX" advise="1">
        <values>
          <value>
            <val>9.36</val>
          </value>
        </values>
      </ddeItem>
      <ddeItem name="BRPR3.MIN" advise="1">
        <values>
          <value>
            <val>9</val>
          </value>
        </values>
      </ddeItem>
      <ddeItem name="BRPR3.NEG" advise="1">
        <values>
          <value>
            <val>9021</val>
          </value>
        </values>
      </ddeItem>
      <ddeItem name="BRPR3.QTT" advise="1">
        <values>
          <value>
            <val>2436200</val>
          </value>
        </values>
      </ddeItem>
      <ddeItem name="BRPR3.ULT" advise="1">
        <values>
          <value>
            <val>9.24</val>
          </value>
        </values>
      </ddeItem>
      <ddeItem name="BRPR3.VAR" advise="1">
        <values>
          <value>
            <val>1.8743109151047401</val>
          </value>
        </values>
      </ddeItem>
      <ddeItem name="BRPR3.VOL" advise="1">
        <values>
          <value>
            <val>22379245</val>
          </value>
        </values>
      </ddeItem>
      <ddeItem name="BRSR6.ABE" advise="1">
        <values>
          <value>
            <val>13.36</val>
          </value>
        </values>
      </ddeItem>
      <ddeItem name="BRSR6.DAT" advise="1">
        <values>
          <value t="str">
            <val>08/02/2021</val>
          </value>
        </values>
      </ddeItem>
      <ddeItem name="BRSR6.MAX" advise="1">
        <values>
          <value>
            <val>13.55</val>
          </value>
        </values>
      </ddeItem>
      <ddeItem name="BRSR6.MIN" advise="1">
        <values>
          <value>
            <val>13.32</val>
          </value>
        </values>
      </ddeItem>
      <ddeItem name="BRSR6.NEG" advise="1">
        <values>
          <value>
            <val>4280</val>
          </value>
        </values>
      </ddeItem>
      <ddeItem name="BRSR6.QTT" advise="1">
        <values>
          <value>
            <val>1441500</val>
          </value>
        </values>
      </ddeItem>
      <ddeItem name="BRSR6.ULT" advise="1">
        <values>
          <value>
            <val>13.41</val>
          </value>
        </values>
      </ddeItem>
      <ddeItem name="BRSR6.VAR" advise="1">
        <values>
          <value>
            <val>-0.66666666666666563</val>
          </value>
        </values>
      </ddeItem>
      <ddeItem name="BRSR6.VOL" advise="1">
        <values>
          <value>
            <val>19339323</val>
          </value>
        </values>
      </ddeItem>
      <ddeItem name="BTOW3.ABE" advise="1">
        <values>
          <value>
            <val>84.77</val>
          </value>
        </values>
      </ddeItem>
      <ddeItem name="BTOW3.DAT" advise="1">
        <values>
          <value t="str">
            <val>08/02/2021</val>
          </value>
        </values>
      </ddeItem>
      <ddeItem name="BTOW3.MAX" advise="1">
        <values>
          <value>
            <val>85.5</val>
          </value>
        </values>
      </ddeItem>
      <ddeItem name="BTOW3.MIN" advise="1">
        <values>
          <value>
            <val>83.4</val>
          </value>
        </values>
      </ddeItem>
      <ddeItem name="BTOW3.NEG" advise="1">
        <values>
          <value>
            <val>13182</val>
          </value>
        </values>
      </ddeItem>
      <ddeItem name="BTOW3.QTT" advise="1">
        <values>
          <value>
            <val>2194600</val>
          </value>
        </values>
      </ddeItem>
      <ddeItem name="BTOW3.ULT" advise="1">
        <values>
          <value>
            <val>84.07</val>
          </value>
        </values>
      </ddeItem>
      <ddeItem name="BTOW3.VAR" advise="1">
        <values>
          <value>
            <val>-0.52064844397114174</val>
          </value>
        </values>
      </ddeItem>
      <ddeItem name="BTOW3.VOL" advise="1">
        <values>
          <value>
            <val>185332251</val>
          </value>
        </values>
      </ddeItem>
      <ddeItem name="CAML3.ABE" advise="1">
        <values>
          <value>
            <val>11.38</val>
          </value>
        </values>
      </ddeItem>
      <ddeItem name="CAML3.DAT" advise="1">
        <values>
          <value t="str">
            <val>08/02/2021</val>
          </value>
        </values>
      </ddeItem>
      <ddeItem name="CAML3.MAX" advise="1">
        <values>
          <value>
            <val>11.48</val>
          </value>
        </values>
      </ddeItem>
      <ddeItem name="CAML3.MIN" advise="1">
        <values>
          <value>
            <val>11.14</val>
          </value>
        </values>
      </ddeItem>
      <ddeItem name="CAML3.NEG" advise="1">
        <values>
          <value>
            <val>5901</val>
          </value>
        </values>
      </ddeItem>
      <ddeItem name="CAML3.QTT" advise="1">
        <values>
          <value>
            <val>1236300</val>
          </value>
        </values>
      </ddeItem>
      <ddeItem name="CAML3.ULT" advise="1">
        <values>
          <value>
            <val>11.24</val>
          </value>
        </values>
      </ddeItem>
      <ddeItem name="CAML3.VAR" advise="1">
        <values>
          <value>
            <val>-1.143359718557599</val>
          </value>
        </values>
      </ddeItem>
      <ddeItem name="CAML3.VOL" advise="1">
        <values>
          <value>
            <val>13991465</val>
          </value>
        </values>
      </ddeItem>
      <ddeItem name="CARD3.ABE" advise="1">
        <values>
          <value>
            <val>15.46</val>
          </value>
        </values>
      </ddeItem>
      <ddeItem name="CARD3.DAT" advise="1">
        <values>
          <value t="str">
            <val>08/02/2021</val>
          </value>
        </values>
      </ddeItem>
      <ddeItem name="CARD3.MAX" advise="1">
        <values>
          <value>
            <val>15.57</val>
          </value>
        </values>
      </ddeItem>
      <ddeItem name="CARD3.MIN" advise="1">
        <values>
          <value>
            <val>15.22</val>
          </value>
        </values>
      </ddeItem>
      <ddeItem name="CARD3.NEG" advise="1">
        <values>
          <value>
            <val>582</val>
          </value>
        </values>
      </ddeItem>
      <ddeItem name="CARD3.QTT" advise="1">
        <values>
          <value>
            <val>180900</val>
          </value>
        </values>
      </ddeItem>
      <ddeItem name="CARD3.ULT" advise="1">
        <values>
          <value>
            <val>15.31</val>
          </value>
        </values>
      </ddeItem>
      <ddeItem name="CARD3.VAR" advise="1">
        <values>
          <value>
            <val>-0.97024579560155466</val>
          </value>
        </values>
      </ddeItem>
      <ddeItem name="CARD3.VOL" advise="1">
        <values>
          <value>
            <val>2775166</val>
          </value>
        </values>
      </ddeItem>
      <ddeItem name="CASH3.ABE" advise="1">
        <values>
          <value>
            <val>35.42</val>
          </value>
        </values>
      </ddeItem>
      <ddeItem name="CASH3.DAT" advise="1">
        <values>
          <value t="str">
            <val>08/02/2021</val>
          </value>
        </values>
      </ddeItem>
      <ddeItem name="CASH3.MAX" advise="1">
        <values>
          <value>
            <val>35.700000000000003</val>
          </value>
        </values>
      </ddeItem>
      <ddeItem name="CASH3.MIN" advise="1">
        <values>
          <value>
            <val>32.56</val>
          </value>
        </values>
      </ddeItem>
      <ddeItem name="CASH3.NEG" advise="1">
        <values>
          <value>
            <val>9057</val>
          </value>
        </values>
      </ddeItem>
      <ddeItem name="CASH3.QTT" advise="1">
        <values>
          <value>
            <val>2653900</val>
          </value>
        </values>
      </ddeItem>
      <ddeItem name="CASH3.ULT" advise="1">
        <values>
          <value>
            <val>32.56</val>
          </value>
        </values>
      </ddeItem>
      <ddeItem name="CASH3.VAR" advise="1">
        <values>
          <value>
            <val>-5.0728862973760789</val>
          </value>
        </values>
      </ddeItem>
      <ddeItem name="CASH3.VOL" advise="1">
        <values>
          <value>
            <val>90161944</val>
          </value>
        </values>
      </ddeItem>
      <ddeItem name="CCRO3.ABE" advise="1">
        <values>
          <value>
            <val>12.29</val>
          </value>
        </values>
      </ddeItem>
      <ddeItem name="CCRO3.DAT" advise="1">
        <values>
          <value t="str">
            <val>08/02/2021</val>
          </value>
        </values>
      </ddeItem>
      <ddeItem name="CCRO3.MAX" advise="1">
        <values>
          <value>
            <val>12.38</val>
          </value>
        </values>
      </ddeItem>
      <ddeItem name="CCRO3.MIN" advise="1">
        <values>
          <value>
            <val>12.08</val>
          </value>
        </values>
      </ddeItem>
      <ddeItem name="CCRO3.NEG" advise="1">
        <values>
          <value>
            <val>19858</val>
          </value>
        </values>
      </ddeItem>
      <ddeItem name="CCRO3.QTT" advise="1">
        <values>
          <value>
            <val>7196200</val>
          </value>
        </values>
      </ddeItem>
      <ddeItem name="CCRO3.ULT" advise="1">
        <values>
          <value>
            <val>12.2</val>
          </value>
        </values>
      </ddeItem>
      <ddeItem name="CCRO3.VAR" advise="1">
        <values>
          <value>
            <val>-0.57049714751426472</val>
          </value>
        </values>
      </ddeItem>
      <ddeItem name="CCRO3.VOL" advise="1">
        <values>
          <value>
            <val>88020691</val>
          </value>
        </values>
      </ddeItem>
      <ddeItem name="CEAB3.ABE" advise="1">
        <values>
          <value>
            <val>12.3</val>
          </value>
        </values>
      </ddeItem>
      <ddeItem name="CEAB3.DAT" advise="1">
        <values>
          <value t="str">
            <val>08/02/2021</val>
          </value>
        </values>
      </ddeItem>
      <ddeItem name="CEAB3.MAX" advise="1">
        <values>
          <value>
            <val>12.37</val>
          </value>
        </values>
      </ddeItem>
      <ddeItem name="CEAB3.MIN" advise="1">
        <values>
          <value>
            <val>11.91</val>
          </value>
        </values>
      </ddeItem>
      <ddeItem name="CEAB3.NEG" advise="1">
        <values>
          <value>
            <val>5904</val>
          </value>
        </values>
      </ddeItem>
      <ddeItem name="CEAB3.QTT" advise="1">
        <values>
          <value>
            <val>1845700</val>
          </value>
        </values>
      </ddeItem>
      <ddeItem name="CEAB3.ULT" advise="1">
        <values>
          <value>
            <val>12.02</val>
          </value>
        </values>
      </ddeItem>
      <ddeItem name="CEAB3.VAR" advise="1">
        <values>
          <value>
            <val>-2.2764227642276516</val>
          </value>
        </values>
      </ddeItem>
      <ddeItem name="CEAB3.VOL" advise="1">
        <values>
          <value>
            <val>22218126</val>
          </value>
        </values>
      </ddeItem>
      <ddeItem name="CESP6.ABE" advise="1">
        <values>
          <value>
            <val>31.2</val>
          </value>
        </values>
      </ddeItem>
      <ddeItem name="CESP6.DAT" advise="1">
        <values>
          <value t="str">
            <val>08/02/2021</val>
          </value>
        </values>
      </ddeItem>
      <ddeItem name="CESP6.MAX" advise="1">
        <values>
          <value>
            <val>31.68</val>
          </value>
        </values>
      </ddeItem>
      <ddeItem name="CESP6.MIN" advise="1">
        <values>
          <value>
            <val>30.84</val>
          </value>
        </values>
      </ddeItem>
      <ddeItem name="CESP6.NEG" advise="1">
        <values>
          <value>
            <val>11622</val>
          </value>
        </values>
      </ddeItem>
      <ddeItem name="CESP6.QTT" advise="1">
        <values>
          <value>
            <val>1769100</val>
          </value>
        </values>
      </ddeItem>
      <ddeItem name="CESP6.ULT" advise="1">
        <values>
          <value>
            <val>31.13</val>
          </value>
        </values>
      </ddeItem>
      <ddeItem name="CESP6.VAR" advise="1">
        <values>
          <value>
            <val>-9.6277278562262952E-2</val>
          </value>
        </values>
      </ddeItem>
      <ddeItem name="CESP6.VOL" advise="1">
        <values>
          <value>
            <val>55297701</val>
          </value>
        </values>
      </ddeItem>
      <ddeItem name="CIEL3.ABE" advise="1">
        <values>
          <value>
            <val>4.2</val>
          </value>
        </values>
      </ddeItem>
      <ddeItem name="CIEL3.DAT" advise="1">
        <values>
          <value t="str">
            <val>08/02/2021</val>
          </value>
        </values>
      </ddeItem>
      <ddeItem name="CIEL3.MAX" advise="1">
        <values>
          <value>
            <val>4.2</val>
          </value>
        </values>
      </ddeItem>
      <ddeItem name="CIEL3.MIN" advise="1">
        <values>
          <value>
            <val>4.04</val>
          </value>
        </values>
      </ddeItem>
      <ddeItem name="CIEL3.NEG" advise="1">
        <values>
          <value>
            <val>30286</val>
          </value>
        </values>
      </ddeItem>
      <ddeItem name="CIEL3.QTT" advise="1">
        <values>
          <value>
            <val>47138500</val>
          </value>
        </values>
      </ddeItem>
      <ddeItem name="CIEL3.ULT" advise="1">
        <values>
          <value>
            <val>4.0599999999999996</val>
          </value>
        </values>
      </ddeItem>
      <ddeItem name="CIEL3.VAR" advise="1">
        <values>
          <value>
            <val>-3.1026252983293738</val>
          </value>
        </values>
      </ddeItem>
      <ddeItem name="CIEL3.VOL" advise="1">
        <values>
          <value>
            <val>193481506</val>
          </value>
        </values>
      </ddeItem>
      <ddeItem name="CMIG4.ABE" advise="1">
        <values>
          <value>
            <val>14.19</val>
          </value>
        </values>
      </ddeItem>
      <ddeItem name="CMIG4.DAT" advise="1">
        <values>
          <value t="str">
            <val>08/02/2021</val>
          </value>
        </values>
      </ddeItem>
      <ddeItem name="CMIG4.MAX" advise="1">
        <values>
          <value>
            <val>14.45</val>
          </value>
        </values>
      </ddeItem>
      <ddeItem name="CMIG4.MIN" advise="1">
        <values>
          <value>
            <val>13.95</val>
          </value>
        </values>
      </ddeItem>
      <ddeItem name="CMIG4.NEG" advise="1">
        <values>
          <value>
            <val>15149</val>
          </value>
        </values>
      </ddeItem>
      <ddeItem name="CMIG4.QTT" advise="1">
        <values>
          <value>
            <val>7483400</val>
          </value>
        </values>
      </ddeItem>
      <ddeItem name="CMIG4.ULT" advise="1">
        <values>
          <value>
            <val>14.16</val>
          </value>
        </values>
      </ddeItem>
      <ddeItem name="CMIG4.VAR" advise="1">
        <values>
          <value>
            <val>0.14144271570013842</val>
          </value>
        </values>
      </ddeItem>
      <ddeItem name="CMIG4.VOL" advise="1">
        <values>
          <value>
            <val>106466204</val>
          </value>
        </values>
      </ddeItem>
      <ddeItem name="CNTO3.ABE" advise="1">
        <values>
          <value>
            <val>24.91</val>
          </value>
        </values>
      </ddeItem>
      <ddeItem name="CNTO3.DAT" advise="1">
        <values>
          <value t="str">
            <val>08/02/2021</val>
          </value>
        </values>
      </ddeItem>
      <ddeItem name="CNTO3.MAX" advise="1">
        <values>
          <value>
            <val>24.97</val>
          </value>
        </values>
      </ddeItem>
      <ddeItem name="CNTO3.MIN" advise="1">
        <values>
          <value>
            <val>24.54</val>
          </value>
        </values>
      </ddeItem>
      <ddeItem name="CNTO3.NEG" advise="1">
        <values>
          <value>
            <val>4703</val>
          </value>
        </values>
      </ddeItem>
      <ddeItem name="CNTO3.QTT" advise="1">
        <values>
          <value>
            <val>1066300</val>
          </value>
        </values>
      </ddeItem>
      <ddeItem name="CNTO3.ULT" advise="1">
        <values>
          <value>
            <val>24.68</val>
          </value>
        </values>
      </ddeItem>
      <ddeItem name="CNTO3.VAR" advise="1">
        <values>
          <value>
            <val>-1.0425020048115539</val>
          </value>
        </values>
      </ddeItem>
      <ddeItem name="CNTO3.VOL" advise="1">
        <values>
          <value>
            <val>26357396</val>
          </value>
        </values>
      </ddeItem>
      <ddeItem name="COGN3.ABE" advise="1">
        <values>
          <value>
            <val>4.6399999999999997</val>
          </value>
        </values>
      </ddeItem>
      <ddeItem name="COGN3.DAT" advise="1">
        <values>
          <value t="str">
            <val>08/02/2021</val>
          </value>
        </values>
      </ddeItem>
      <ddeItem name="COGN3.MAX" advise="1">
        <values>
          <value>
            <val>4.6399999999999997</val>
          </value>
        </values>
      </ddeItem>
      <ddeItem name="COGN3.MIN" advise="1">
        <values>
          <value>
            <val>4.46</val>
          </value>
        </values>
      </ddeItem>
      <ddeItem name="COGN3.NEG" advise="1">
        <values>
          <value>
            <val>22206</val>
          </value>
        </values>
      </ddeItem>
      <ddeItem name="COGN3.QTT" advise="1">
        <values>
          <value>
            <val>49741600</val>
          </value>
        </values>
      </ddeItem>
      <ddeItem name="COGN3.ULT" advise="1">
        <values>
          <value>
            <val>4.47</val>
          </value>
        </values>
      </ddeItem>
      <ddeItem name="COGN3.VAR" advise="1">
        <values>
          <value>
            <val>-3.4557235421166337</val>
          </value>
        </values>
      </ddeItem>
      <ddeItem name="COGN3.VOL" advise="1">
        <values>
          <value>
            <val>224906419</val>
          </value>
        </values>
      </ddeItem>
      <ddeItem name="CPFE3.ABE" advise="1">
        <values>
          <value>
            <val>33.43</val>
          </value>
        </values>
      </ddeItem>
      <ddeItem name="CPFE3.DAT" advise="1">
        <values>
          <value t="str">
            <val>08/02/2021</val>
          </value>
        </values>
      </ddeItem>
      <ddeItem name="CPFE3.MAX" advise="1">
        <values>
          <value>
            <val>33.869999999999997</val>
          </value>
        </values>
      </ddeItem>
      <ddeItem name="CPFE3.MIN" advise="1">
        <values>
          <value>
            <val>33.04</val>
          </value>
        </values>
      </ddeItem>
      <ddeItem name="CPFE3.NEG" advise="1">
        <values>
          <value>
            <val>12865</val>
          </value>
        </values>
      </ddeItem>
      <ddeItem name="CPFE3.QTT" advise="1">
        <values>
          <value>
            <val>2727800</val>
          </value>
        </values>
      </ddeItem>
      <ddeItem name="CPFE3.ULT" advise="1">
        <values>
          <value>
            <val>33.5</val>
          </value>
        </values>
      </ddeItem>
      <ddeItem name="CPFE3.VAR" advise="1">
        <values>
          <value>
            <val>0.20939276099312082</val>
          </value>
        </values>
      </ddeItem>
      <ddeItem name="CPFE3.VOL" advise="1">
        <values>
          <value>
            <val>91630546</val>
          </value>
        </values>
      </ddeItem>
      <ddeItem name="CPLE6.ABE" advise="1">
        <values>
          <value>
            <val>68.14</val>
          </value>
        </values>
      </ddeItem>
      <ddeItem name="CPLE6.DAT" advise="1">
        <values>
          <value t="str">
            <val>08/02/2021</val>
          </value>
        </values>
      </ddeItem>
      <ddeItem name="CPLE6.MAX" advise="1">
        <values>
          <value>
            <val>68.67</val>
          </value>
        </values>
      </ddeItem>
      <ddeItem name="CPLE6.MIN" advise="1">
        <values>
          <value>
            <val>67.06</val>
          </value>
        </values>
      </ddeItem>
      <ddeItem name="CPLE6.NEG" advise="1">
        <values>
          <value>
            <val>5278</val>
          </value>
        </values>
      </ddeItem>
      <ddeItem name="CPLE6.QTT" advise="1">
        <values>
          <value>
            <val>811700</val>
          </value>
        </values>
      </ddeItem>
      <ddeItem name="CPLE6.ULT" advise="1">
        <values>
          <value>
            <val>67.8</val>
          </value>
        </values>
      </ddeItem>
      <ddeItem name="CPLE6.VAR" advise="1">
        <values>
          <value>
            <val>-0.19137347269249175</val>
          </value>
        </values>
      </ddeItem>
      <ddeItem name="CPLE6.VOL" advise="1">
        <values>
          <value>
            <val>55128778</val>
          </value>
        </values>
      </ddeItem>
      <ddeItem name="CSAN3.ABE" advise="1">
        <values>
          <value>
            <val>78.89</val>
          </value>
        </values>
      </ddeItem>
      <ddeItem name="CSAN3.DAT" advise="1">
        <values>
          <value t="str">
            <val>08/02/2021</val>
          </value>
        </values>
      </ddeItem>
      <ddeItem name="CSAN3.MAX" advise="1">
        <values>
          <value>
            <val>85.87</val>
          </value>
        </values>
      </ddeItem>
      <ddeItem name="CSAN3.MIN" advise="1">
        <values>
          <value>
            <val>78.56</val>
          </value>
        </values>
      </ddeItem>
      <ddeItem name="CSAN3.NEG" advise="1">
        <values>
          <value>
            <val>20555</val>
          </value>
        </values>
      </ddeItem>
      <ddeItem name="CSAN3.QTT" advise="1">
        <values>
          <value>
            <val>3945600</val>
          </value>
        </values>
      </ddeItem>
      <ddeItem name="CSAN3.ULT" advise="1">
        <values>
          <value>
            <val>85.49</val>
          </value>
        </values>
      </ddeItem>
      <ddeItem name="CSAN3.VAR" advise="1">
        <values>
          <value>
            <val>8.5725171450342899</val>
          </value>
        </values>
      </ddeItem>
      <ddeItem name="CSAN3.VOL" advise="1">
        <values>
          <value>
            <val>330589699</val>
          </value>
        </values>
      </ddeItem>
      <ddeItem name="CSMG3.ABE" advise="1">
        <values>
          <value>
            <val>16</val>
          </value>
        </values>
      </ddeItem>
      <ddeItem name="CSMG3.DAT" advise="1">
        <values>
          <value t="str">
            <val>08/02/2021</val>
          </value>
        </values>
      </ddeItem>
      <ddeItem name="CSMG3.MAX" advise="1">
        <values>
          <value>
            <val>16.09</val>
          </value>
        </values>
      </ddeItem>
      <ddeItem name="CSMG3.MIN" advise="1">
        <values>
          <value>
            <val>15.76</val>
          </value>
        </values>
      </ddeItem>
      <ddeItem name="CSMG3.NEG" advise="1">
        <values>
          <value>
            <val>5806</val>
          </value>
        </values>
      </ddeItem>
      <ddeItem name="CSMG3.QTT" advise="1">
        <values>
          <value>
            <val>1054000</val>
          </value>
        </values>
      </ddeItem>
      <ddeItem name="CSMG3.ULT" advise="1">
        <values>
          <value>
            <val>15.83</val>
          </value>
        </values>
      </ddeItem>
      <ddeItem name="CSMG3.VAR" advise="1">
        <values>
          <value>
            <val>-0.87664370695053573</val>
          </value>
        </values>
      </ddeItem>
      <ddeItem name="CSMG3.VOL" advise="1">
        <values>
          <value>
            <val>16772150</val>
          </value>
        </values>
      </ddeItem>
      <ddeItem name="CSNA3.ABE" advise="1">
        <values>
          <value>
            <val>34.78</val>
          </value>
        </values>
      </ddeItem>
      <ddeItem name="CSNA3.DAT" advise="1">
        <values>
          <value t="str">
            <val>08/02/2021</val>
          </value>
        </values>
      </ddeItem>
      <ddeItem name="CSNA3.MAX" advise="1">
        <values>
          <value>
            <val>35.729999999999997</val>
          </value>
        </values>
      </ddeItem>
      <ddeItem name="CSNA3.MIN" advise="1">
        <values>
          <value>
            <val>33.65</val>
          </value>
        </values>
      </ddeItem>
      <ddeItem name="CSNA3.NEG" advise="1">
        <values>
          <value>
            <val>55482</val>
          </value>
        </values>
      </ddeItem>
      <ddeItem name="CSNA3.QTT" advise="1">
        <values>
          <value>
            <val>30261700</val>
          </value>
        </values>
      </ddeItem>
      <ddeItem name="CSNA3.ULT" advise="1">
        <values>
          <value>
            <val>34.61</val>
          </value>
        </values>
      </ddeItem>
      <ddeItem name="CSNA3.VAR" advise="1">
        <values>
          <value>
            <val>3.6537885594489334</val>
          </value>
        </values>
      </ddeItem>
      <ddeItem name="CSNA3.VOL" advise="1">
        <values>
          <value>
            <val>1053019082</val>
          </value>
        </values>
      </ddeItem>
      <ddeItem name="CURY3.ABE" advise="1">
        <values>
          <value>
            <val>11.24</val>
          </value>
        </values>
      </ddeItem>
      <ddeItem name="CURY3.DAT" advise="1">
        <values>
          <value t="str">
            <val>08/02/2021</val>
          </value>
        </values>
      </ddeItem>
      <ddeItem name="CURY3.MAX" advise="1">
        <values>
          <value>
            <val>11.31</val>
          </value>
        </values>
      </ddeItem>
      <ddeItem name="CURY3.MIN" advise="1">
        <values>
          <value>
            <val>10.99</val>
          </value>
        </values>
      </ddeItem>
      <ddeItem name="CURY3.NEG" advise="1">
        <values>
          <value>
            <val>2017</val>
          </value>
        </values>
      </ddeItem>
      <ddeItem name="CURY3.QTT" advise="1">
        <values>
          <value>
            <val>464200</val>
          </value>
        </values>
      </ddeItem>
      <ddeItem name="CURY3.ULT" advise="1">
        <values>
          <value>
            <val>11.16</val>
          </value>
        </values>
      </ddeItem>
      <ddeItem name="CURY3.VAR" advise="1">
        <values>
          <value>
            <val>-0.26809651474530261</val>
          </value>
        </values>
      </ddeItem>
      <ddeItem name="CURY3.VOL" advise="1">
        <values>
          <value>
            <val>5160543</val>
          </value>
        </values>
      </ddeItem>
      <ddeItem name="CVCB3.ABE" advise="1">
        <values>
          <value>
            <val>19.96</val>
          </value>
        </values>
      </ddeItem>
      <ddeItem name="CVCB3.DAT" advise="1">
        <values>
          <value t="str">
            <val>08/02/2021</val>
          </value>
        </values>
      </ddeItem>
      <ddeItem name="CVCB3.MAX" advise="1">
        <values>
          <value>
            <val>20.190000000000001</val>
          </value>
        </values>
      </ddeItem>
      <ddeItem name="CVCB3.MIN" advise="1">
        <values>
          <value>
            <val>19.670000000000002</val>
          </value>
        </values>
      </ddeItem>
      <ddeItem name="CVCB3.NEG" advise="1">
        <values>
          <value>
            <val>10567</val>
          </value>
        </values>
      </ddeItem>
      <ddeItem name="CVCB3.QTT" advise="1">
        <values>
          <value>
            <val>3813600</val>
          </value>
        </values>
      </ddeItem>
      <ddeItem name="CVCB3.ULT" advise="1">
        <values>
          <value>
            <val>19.87</val>
          </value>
        </values>
      </ddeItem>
      <ddeItem name="CVCB3.VAR" advise="1">
        <values>
          <value>
            <val>-0.50075112669002442</val>
          </value>
        </values>
      </ddeItem>
      <ddeItem name="CVCB3.VOL" advise="1">
        <values>
          <value>
            <val>75987379</val>
          </value>
        </values>
      </ddeItem>
      <ddeItem name="CYRE3.ABE" advise="1">
        <values>
          <value>
            <val>27.49</val>
          </value>
        </values>
      </ddeItem>
      <ddeItem name="CYRE3.DAT" advise="1">
        <values>
          <value t="str">
            <val>08/02/2021</val>
          </value>
        </values>
      </ddeItem>
      <ddeItem name="CYRE3.MAX" advise="1">
        <values>
          <value>
            <val>28.75</val>
          </value>
        </values>
      </ddeItem>
      <ddeItem name="CYRE3.MIN" advise="1">
        <values>
          <value>
            <val>27.22</val>
          </value>
        </values>
      </ddeItem>
      <ddeItem name="CYRE3.NEG" advise="1">
        <values>
          <value>
            <val>22897</val>
          </value>
        </values>
      </ddeItem>
      <ddeItem name="CYRE3.QTT" advise="1">
        <values>
          <value>
            <val>6452500</val>
          </value>
        </values>
      </ddeItem>
      <ddeItem name="CYRE3.ULT" advise="1">
        <values>
          <value>
            <val>28.75</val>
          </value>
        </values>
      </ddeItem>
      <ddeItem name="CYRE3.VAR" advise="1">
        <values>
          <value>
            <val>4.7740524781341058</val>
          </value>
        </values>
      </ddeItem>
      <ddeItem name="CYRE3.VOL" advise="1">
        <values>
          <value>
            <val>183546779</val>
          </value>
        </values>
      </ddeItem>
      <ddeItem name="DMVF3.ABE" advise="1">
        <values>
          <value>
            <val>11.94</val>
          </value>
        </values>
      </ddeItem>
      <ddeItem name="DMVF3.DAT" advise="1">
        <values>
          <value t="str">
            <val>08/02/2021</val>
          </value>
        </values>
      </ddeItem>
      <ddeItem name="DMVF3.MAX" advise="1">
        <values>
          <value>
            <val>11.94</val>
          </value>
        </values>
      </ddeItem>
      <ddeItem name="DMVF3.MIN" advise="1">
        <values>
          <value>
            <val>11.73</val>
          </value>
        </values>
      </ddeItem>
      <ddeItem name="DMVF3.NEG" advise="1">
        <values>
          <value>
            <val>340</val>
          </value>
        </values>
      </ddeItem>
      <ddeItem name="DMVF3.QTT" advise="1">
        <values>
          <value>
            <val>113200</val>
          </value>
        </values>
      </ddeItem>
      <ddeItem name="DMVF3.ULT" advise="1">
        <values>
          <value>
            <val>11.79</val>
          </value>
        </values>
      </ddeItem>
      <ddeItem name="DMVF3.VAR" advise="1">
        <values>
          <value>
            <val>-1.0075566750629807</val>
          </value>
        </values>
      </ddeItem>
      <ddeItem name="DMVF3.VOL" advise="1">
        <values>
          <value>
            <val>1336454</val>
          </value>
        </values>
      </ddeItem>
      <ddeItem name="DTEX3.ABE" advise="1">
        <values>
          <value>
            <val>21.61</val>
          </value>
        </values>
      </ddeItem>
      <ddeItem name="DTEX3.DAT" advise="1">
        <values>
          <value t="str">
            <val>08/02/2021</val>
          </value>
        </values>
      </ddeItem>
      <ddeItem name="DTEX3.MAX" advise="1">
        <values>
          <value>
            <val>22.3</val>
          </value>
        </values>
      </ddeItem>
      <ddeItem name="DTEX3.MIN" advise="1">
        <values>
          <value>
            <val>21.32</val>
          </value>
        </values>
      </ddeItem>
      <ddeItem name="DTEX3.NEG" advise="1">
        <values>
          <value>
            <val>17599</val>
          </value>
        </values>
      </ddeItem>
      <ddeItem name="DTEX3.QTT" advise="1">
        <values>
          <value>
            <val>3676000</val>
          </value>
        </values>
      </ddeItem>
      <ddeItem name="DTEX3.ULT" advise="1">
        <values>
          <value>
            <val>21.32</val>
          </value>
        </values>
      </ddeItem>
      <ddeItem name="DTEX3.VAR" advise="1">
        <values>
          <value>
            <val>-1.2962962962963014</val>
          </value>
        </values>
      </ddeItem>
      <ddeItem name="DTEX3.VOL" advise="1">
        <values>
          <value>
            <val>80103571</val>
          </value>
        </values>
      </ddeItem>
      <ddeItem name="ECOR3.ABE" advise="1">
        <values>
          <value>
            <val>12.5</val>
          </value>
        </values>
      </ddeItem>
      <ddeItem name="ECOR3.DAT" advise="1">
        <values>
          <value t="str">
            <val>08/02/2021</val>
          </value>
        </values>
      </ddeItem>
      <ddeItem name="ECOR3.MAX" advise="1">
        <values>
          <value>
            <val>12.77</val>
          </value>
        </values>
      </ddeItem>
      <ddeItem name="ECOR3.MIN" advise="1">
        <values>
          <value>
            <val>12.41</val>
          </value>
        </values>
      </ddeItem>
      <ddeItem name="ECOR3.NEG" advise="1">
        <values>
          <value>
            <val>12255</val>
          </value>
        </values>
      </ddeItem>
      <ddeItem name="ECOR3.QTT" advise="1">
        <values>
          <value>
            <val>3213100</val>
          </value>
        </values>
      </ddeItem>
      <ddeItem name="ECOR3.ULT" advise="1">
        <values>
          <value>
            <val>12.74</val>
          </value>
        </values>
      </ddeItem>
      <ddeItem name="ECOR3.VAR" advise="1">
        <values>
          <value>
            <val>1.9200000000000017</val>
          </value>
        </values>
      </ddeItem>
      <ddeItem name="ECOR3.VOL" advise="1">
        <values>
          <value>
            <val>40517803</val>
          </value>
        </values>
      </ddeItem>
      <ddeItem name="EGIE3.ABE" advise="1">
        <values>
          <value>
            <val>45.22</val>
          </value>
        </values>
      </ddeItem>
      <ddeItem name="EGIE3.DAT" advise="1">
        <values>
          <value t="str">
            <val>08/02/2021</val>
          </value>
        </values>
      </ddeItem>
      <ddeItem name="EGIE3.MAX" advise="1">
        <values>
          <value>
            <val>45.34</val>
          </value>
        </values>
      </ddeItem>
      <ddeItem name="EGIE3.MIN" advise="1">
        <values>
          <value>
            <val>44.45</val>
          </value>
        </values>
      </ddeItem>
      <ddeItem name="EGIE3.NEG" advise="1">
        <values>
          <value>
            <val>7935</val>
          </value>
        </values>
      </ddeItem>
      <ddeItem name="EGIE3.QTT" advise="1">
        <values>
          <value>
            <val>1489800</val>
          </value>
        </values>
      </ddeItem>
      <ddeItem name="EGIE3.ULT" advise="1">
        <values>
          <value>
            <val>45.02</val>
          </value>
        </values>
      </ddeItem>
      <ddeItem name="EGIE3.VAR" advise="1">
        <values>
          <value>
            <val>-0.22163120567374628</val>
          </value>
        </values>
      </ddeItem>
      <ddeItem name="EGIE3.VOL" advise="1">
        <values>
          <value>
            <val>66905263</val>
          </value>
        </values>
      </ddeItem>
      <ddeItem name="ELET3.ABE" advise="1">
        <values>
          <value>
            <val>29.74</val>
          </value>
        </values>
      </ddeItem>
      <ddeItem name="ELET3.DAT" advise="1">
        <values>
          <value t="str">
            <val>08/02/2021</val>
          </value>
        </values>
      </ddeItem>
      <ddeItem name="ELET3.MAX" advise="1">
        <values>
          <value>
            <val>29.89</val>
          </value>
        </values>
      </ddeItem>
      <ddeItem name="ELET3.MIN" advise="1">
        <values>
          <value>
            <val>29.21</val>
          </value>
        </values>
      </ddeItem>
      <ddeItem name="ELET3.NEG" advise="1">
        <values>
          <value>
            <val>16053</val>
          </value>
        </values>
      </ddeItem>
      <ddeItem name="ELET3.QTT" advise="1">
        <values>
          <value>
            <val>4639400</val>
          </value>
        </values>
      </ddeItem>
      <ddeItem name="ELET3.ULT" advise="1">
        <values>
          <value>
            <val>29.69</val>
          </value>
        </values>
      </ddeItem>
      <ddeItem name="ELET3.VAR" advise="1">
        <values>
          <value>
            <val>-0.36912751677852157</val>
          </value>
        </values>
      </ddeItem>
      <ddeItem name="ELET3.VOL" advise="1">
        <values>
          <value>
            <val>137107549</val>
          </value>
        </values>
      </ddeItem>
      <ddeItem name="EMBR3.ABE" advise="1">
        <values>
          <value>
            <val>9.44</val>
          </value>
        </values>
      </ddeItem>
      <ddeItem name="EMBR3.DAT" advise="1">
        <values>
          <value t="str">
            <val>08/02/2021</val>
          </value>
        </values>
      </ddeItem>
      <ddeItem name="EMBR3.MAX" advise="1">
        <values>
          <value>
            <val>9.75</val>
          </value>
        </values>
      </ddeItem>
      <ddeItem name="EMBR3.MIN" advise="1">
        <values>
          <value>
            <val>9.32</val>
          </value>
        </values>
      </ddeItem>
      <ddeItem name="EMBR3.NEG" advise="1">
        <values>
          <value>
            <val>13840</val>
          </value>
        </values>
      </ddeItem>
      <ddeItem name="EMBR3.QTT" advise="1">
        <values>
          <value>
            <val>9757300</val>
          </value>
        </values>
      </ddeItem>
      <ddeItem name="EMBR3.ULT" advise="1">
        <values>
          <value>
            <val>9.6300000000000008</val>
          </value>
        </values>
      </ddeItem>
      <ddeItem name="EMBR3.VAR" advise="1">
        <values>
          <value>
            <val>1.6895459345300965</val>
          </value>
        </values>
      </ddeItem>
      <ddeItem name="EMBR3.VOL" advise="1">
        <values>
          <value>
            <val>93283378</val>
          </value>
        </values>
      </ddeItem>
      <ddeItem name="ENAT3.ABE" advise="1">
        <values>
          <value>
            <val>12.3</val>
          </value>
        </values>
      </ddeItem>
      <ddeItem name="ENAT3.DAT" advise="1">
        <values>
          <value t="str">
            <val>08/02/2021</val>
          </value>
        </values>
      </ddeItem>
      <ddeItem name="ENAT3.MAX" advise="1">
        <values>
          <value>
            <val>12.49</val>
          </value>
        </values>
      </ddeItem>
      <ddeItem name="ENAT3.MIN" advise="1">
        <values>
          <value>
            <val>12.13</val>
          </value>
        </values>
      </ddeItem>
      <ddeItem name="ENAT3.NEG" advise="1">
        <values>
          <value>
            <val>6018</val>
          </value>
        </values>
      </ddeItem>
      <ddeItem name="ENAT3.QTT" advise="1">
        <values>
          <value>
            <val>1521300</val>
          </value>
        </values>
      </ddeItem>
      <ddeItem name="ENAT3.ULT" advise="1">
        <values>
          <value>
            <val>12.3</val>
          </value>
        </values>
      </ddeItem>
      <ddeItem name="ENAT3.VAR" advise="1">
        <values>
          <value>
            <val>-0.16233766233765887</val>
          </value>
        </values>
      </ddeItem>
      <ddeItem name="ENAT3.VOL" advise="1">
        <values>
          <value>
            <val>18773309</val>
          </value>
        </values>
      </ddeItem>
      <ddeItem name="ENBR3.ABE" advise="1">
        <values>
          <value>
            <val>19.66</val>
          </value>
        </values>
      </ddeItem>
      <ddeItem name="ENBR3.DAT" advise="1">
        <values>
          <value t="str">
            <val>08/02/2021</val>
          </value>
        </values>
      </ddeItem>
      <ddeItem name="ENBR3.MAX" advise="1">
        <values>
          <value>
            <val>19.71</val>
          </value>
        </values>
      </ddeItem>
      <ddeItem name="ENBR3.MIN" advise="1">
        <values>
          <value>
            <val>19.29</val>
          </value>
        </values>
      </ddeItem>
      <ddeItem name="ENBR3.NEG" advise="1">
        <values>
          <value>
            <val>9658</val>
          </value>
        </values>
      </ddeItem>
      <ddeItem name="ENBR3.QTT" advise="1">
        <values>
          <value>
            <val>1783300</val>
          </value>
        </values>
      </ddeItem>
      <ddeItem name="ENBR3.ULT" advise="1">
        <values>
          <value>
            <val>19.5</val>
          </value>
        </values>
      </ddeItem>
      <ddeItem name="ENBR3.VAR" advise="1">
        <values>
          <value>
            <val>-0.81383519837233032</val>
          </value>
        </values>
      </ddeItem>
      <ddeItem name="ENBR3.VOL" advise="1">
        <values>
          <value>
            <val>34782513</val>
          </value>
        </values>
      </ddeItem>
      <ddeItem name="ENEV3.ABE" advise="1">
        <values>
          <value>
            <val>73.75</val>
          </value>
        </values>
      </ddeItem>
      <ddeItem name="ENEV3.DAT" advise="1">
        <values>
          <value t="str">
            <val>08/02/2021</val>
          </value>
        </values>
      </ddeItem>
      <ddeItem name="ENEV3.MAX" advise="1">
        <values>
          <value>
            <val>75.44</val>
          </value>
        </values>
      </ddeItem>
      <ddeItem name="ENEV3.MIN" advise="1">
        <values>
          <value>
            <val>73.260000000000005</val>
          </value>
        </values>
      </ddeItem>
      <ddeItem name="ENEV3.NEG" advise="1">
        <values>
          <value>
            <val>9733</val>
          </value>
        </values>
      </ddeItem>
      <ddeItem name="ENEV3.QTT" advise="1">
        <values>
          <value>
            <val>1634000</val>
          </value>
        </values>
      </ddeItem>
      <ddeItem name="ENEV3.ULT" advise="1">
        <values>
          <value>
            <val>74.45</val>
          </value>
        </values>
      </ddeItem>
      <ddeItem name="ENEV3.VAR" advise="1">
        <values>
          <value>
            <val>0.94915254237288527</val>
          </value>
        </values>
      </ddeItem>
      <ddeItem name="ENEV3.VOL" advise="1">
        <values>
          <value>
            <val>121503910</val>
          </value>
        </values>
      </ddeItem>
      <ddeItem name="ENGI11.ABE" advise="1">
        <values>
          <value>
            <val>49.98</val>
          </value>
        </values>
      </ddeItem>
      <ddeItem name="ENGI11.DAT" advise="1">
        <values>
          <value t="str">
            <val>08/02/2021</val>
          </value>
        </values>
      </ddeItem>
      <ddeItem name="ENGI11.MAX" advise="1">
        <values>
          <value>
            <val>51.24</val>
          </value>
        </values>
      </ddeItem>
      <ddeItem name="ENGI11.MIN" advise="1">
        <values>
          <value>
            <val>49.5</val>
          </value>
        </values>
      </ddeItem>
      <ddeItem name="ENGI11.NEG" advise="1">
        <values>
          <value>
            <val>5980</val>
          </value>
        </values>
      </ddeItem>
      <ddeItem name="ENGI11.QTT" advise="1">
        <values>
          <value>
            <val>997600</val>
          </value>
        </values>
      </ddeItem>
      <ddeItem name="ENGI11.ULT" advise="1">
        <values>
          <value>
            <val>50.78</val>
          </value>
        </values>
      </ddeItem>
      <ddeItem name="ENGI11.VAR" advise="1">
        <values>
          <value>
            <val>1.3370584713630049</val>
          </value>
        </values>
      </ddeItem>
      <ddeItem name="ENGI11.VOL" advise="1">
        <values>
          <value>
            <val>50514530</val>
          </value>
        </values>
      </ddeItem>
      <ddeItem name="ENJU3.ABE" advise="1">
        <values>
          <value>
            <val>19.32</val>
          </value>
        </values>
      </ddeItem>
      <ddeItem name="ENJU3.DAT" advise="1">
        <values>
          <value t="str">
            <val>08/02/2021</val>
          </value>
        </values>
      </ddeItem>
      <ddeItem name="ENJU3.MAX" advise="1">
        <values>
          <value>
            <val>19.48</val>
          </value>
        </values>
      </ddeItem>
      <ddeItem name="ENJU3.MIN" advise="1">
        <values>
          <value>
            <val>17.52</val>
          </value>
        </values>
      </ddeItem>
      <ddeItem name="ENJU3.NEG" advise="1">
        <values>
          <value>
            <val>8226</val>
          </value>
        </values>
      </ddeItem>
      <ddeItem name="ENJU3.QTT" advise="1">
        <values>
          <value>
            <val>3885600</val>
          </value>
        </values>
      </ddeItem>
      <ddeItem name="ENJU3.ULT" advise="1">
        <values>
          <value>
            <val>18.16</val>
          </value>
        </values>
      </ddeItem>
      <ddeItem name="ENJU3.VAR" advise="1">
        <values>
          <value>
            <val>-7.0624360286591559</val>
          </value>
        </values>
      </ddeItem>
      <ddeItem name="ENJU3.VOL" advise="1">
        <values>
          <value>
            <val>71613518</val>
          </value>
        </values>
      </ddeItem>
      <ddeItem name="EQTL3.ABE" advise="1">
        <values>
          <value>
            <val>23.36</val>
          </value>
        </values>
      </ddeItem>
      <ddeItem name="EQTL3.DAT" advise="1">
        <values>
          <value t="str">
            <val>08/02/2021</val>
          </value>
        </values>
      </ddeItem>
      <ddeItem name="EQTL3.MAX" advise="1">
        <values>
          <value>
            <val>23.43</val>
          </value>
        </values>
      </ddeItem>
      <ddeItem name="EQTL3.MIN" advise="1">
        <values>
          <value>
            <val>23.03</val>
          </value>
        </values>
      </ddeItem>
      <ddeItem name="EQTL3.NEG" advise="1">
        <values>
          <value>
            <val>18933</val>
          </value>
        </values>
      </ddeItem>
      <ddeItem name="EQTL3.QTT" advise="1">
        <values>
          <value>
            <val>6179800</val>
          </value>
        </values>
      </ddeItem>
      <ddeItem name="EQTL3.ULT" advise="1">
        <values>
          <value>
            <val>23.34</val>
          </value>
        </values>
      </ddeItem>
      <ddeItem name="EQTL3.VAR" advise="1">
        <values>
          <value>
            <val>-0.63856960408683949</val>
          </value>
        </values>
      </ddeItem>
      <ddeItem name="EQTL3.VOL" advise="1">
        <values>
          <value>
            <val>143528931</val>
          </value>
        </values>
      </ddeItem>
      <ddeItem name="ESPA3.ABE" advise="1">
        <values>
          <value>
            <val>21</val>
          </value>
        </values>
      </ddeItem>
      <ddeItem name="ESPA3.DAT" advise="1">
        <values>
          <value t="str">
            <val>08/02/2021</val>
          </value>
        </values>
      </ddeItem>
      <ddeItem name="ESPA3.MAX" advise="1">
        <values>
          <value>
            <val>21</val>
          </value>
        </values>
      </ddeItem>
      <ddeItem name="ESPA3.MIN" advise="1">
        <values>
          <value>
            <val>19.7</val>
          </value>
        </values>
      </ddeItem>
      <ddeItem name="ESPA3.NEG" advise="1">
        <values>
          <value>
            <val>6594</val>
          </value>
        </values>
      </ddeItem>
      <ddeItem name="ESPA3.QTT" advise="1">
        <values>
          <value>
            <val>3759800</val>
          </value>
        </values>
      </ddeItem>
      <ddeItem name="ESPA3.ULT" advise="1">
        <values>
          <value>
            <val>20</val>
          </value>
        </values>
      </ddeItem>
      <ddeItem name="ESPA3.VAR" advise="1">
        <values>
          <value>
            <val>-4.7619047619047619</val>
          </value>
        </values>
      </ddeItem>
      <ddeItem name="ESPA3.VOL" advise="1">
        <values>
          <value>
            <val>75435366</val>
          </value>
        </values>
      </ddeItem>
      <ddeItem name="ETER3.ABE" advise="1">
        <values>
          <value>
            <val>13</val>
          </value>
        </values>
      </ddeItem>
      <ddeItem name="ETER3.DAT" advise="1">
        <values>
          <value t="str">
            <val>08/02/2021</val>
          </value>
        </values>
      </ddeItem>
      <ddeItem name="ETER3.MAX" advise="1">
        <values>
          <value>
            <val>14.24</val>
          </value>
        </values>
      </ddeItem>
      <ddeItem name="ETER3.MIN" advise="1">
        <values>
          <value>
            <val>12.86</val>
          </value>
        </values>
      </ddeItem>
      <ddeItem name="ETER3.NEG" advise="1">
        <values>
          <value>
            <val>5400</val>
          </value>
        </values>
      </ddeItem>
      <ddeItem name="ETER3.QTT" advise="1">
        <values>
          <value>
            <val>2984900</val>
          </value>
        </values>
      </ddeItem>
      <ddeItem name="ETER3.ULT" advise="1">
        <values>
          <value>
            <val>13.29</val>
          </value>
        </values>
      </ddeItem>
      <ddeItem name="ETER3.VAR" advise="1">
        <values>
          <value>
            <val>2.2307692307692242</val>
          </value>
        </values>
      </ddeItem>
      <ddeItem name="ETER3.VOL" advise="1">
        <values>
          <value>
            <val>40772671</val>
          </value>
        </values>
      </ddeItem>
      <ddeItem name="EVEN3.ABE" advise="1">
        <values>
          <value>
            <val>12.4</val>
          </value>
        </values>
      </ddeItem>
      <ddeItem name="EVEN3.DAT" advise="1">
        <values>
          <value t="str">
            <val>08/02/2021</val>
          </value>
        </values>
      </ddeItem>
      <ddeItem name="EVEN3.MAX" advise="1">
        <values>
          <value>
            <val>12.68</val>
          </value>
        </values>
      </ddeItem>
      <ddeItem name="EVEN3.MIN" advise="1">
        <values>
          <value>
            <val>12.15</val>
          </value>
        </values>
      </ddeItem>
      <ddeItem name="EVEN3.NEG" advise="1">
        <values>
          <value>
            <val>10589</val>
          </value>
        </values>
      </ddeItem>
      <ddeItem name="EVEN3.QTT" advise="1">
        <values>
          <value>
            <val>2512600</val>
          </value>
        </values>
      </ddeItem>
      <ddeItem name="EVEN3.ULT" advise="1">
        <values>
          <value>
            <val>12.15</val>
          </value>
        </values>
      </ddeItem>
      <ddeItem name="EVEN3.VAR" advise="1">
        <values>
          <value>
            <val>-2.0161290322580645</val>
          </value>
        </values>
      </ddeItem>
      <ddeItem name="EVEN3.VOL" advise="1">
        <values>
          <value>
            <val>31140498</val>
          </value>
        </values>
      </ddeItem>
      <ddeItem name="EZTC3.ABE" advise="1">
        <values>
          <value>
            <val>38.28</val>
          </value>
        </values>
      </ddeItem>
      <ddeItem name="EZTC3.DAT" advise="1">
        <values>
          <value t="str">
            <val>08/02/2021</val>
          </value>
        </values>
      </ddeItem>
      <ddeItem name="EZTC3.MAX" advise="1">
        <values>
          <value>
            <val>39.07</val>
          </value>
        </values>
      </ddeItem>
      <ddeItem name="EZTC3.MIN" advise="1">
        <values>
          <value>
            <val>37.47</val>
          </value>
        </values>
      </ddeItem>
      <ddeItem name="EZTC3.NEG" advise="1">
        <values>
          <value>
            <val>14264</val>
          </value>
        </values>
      </ddeItem>
      <ddeItem name="EZTC3.QTT" advise="1">
        <values>
          <value>
            <val>3328800</val>
          </value>
        </values>
      </ddeItem>
      <ddeItem name="EZTC3.ULT" advise="1">
        <values>
          <value>
            <val>38.119999999999997</val>
          </value>
        </values>
      </ddeItem>
      <ddeItem name="EZTC3.VAR" advise="1">
        <values>
          <value>
            <val>-0.20942408376964763</val>
          </value>
        </values>
      </ddeItem>
      <ddeItem name="EZTC3.VOL" advise="1">
        <values>
          <value>
            <val>127351321</val>
          </value>
        </values>
      </ddeItem>
      <ddeItem name="FESA4.ABE" advise="1">
        <values>
          <value>
            <val>22.5</val>
          </value>
        </values>
      </ddeItem>
      <ddeItem name="FESA4.DAT" advise="1">
        <values>
          <value t="str">
            <val>08/02/2021</val>
          </value>
        </values>
      </ddeItem>
      <ddeItem name="FESA4.MAX" advise="1">
        <values>
          <value>
            <val>23.38</val>
          </value>
        </values>
      </ddeItem>
      <ddeItem name="FESA4.MIN" advise="1">
        <values>
          <value>
            <val>22.49</val>
          </value>
        </values>
      </ddeItem>
      <ddeItem name="FESA4.NEG" advise="1">
        <values>
          <value>
            <val>881</val>
          </value>
        </values>
      </ddeItem>
      <ddeItem name="FESA4.QTT" advise="1">
        <values>
          <value>
            <val>290400</val>
          </value>
        </values>
      </ddeItem>
      <ddeItem name="FESA4.ULT" advise="1">
        <values>
          <value>
            <val>23.29</val>
          </value>
        </values>
      </ddeItem>
      <ddeItem name="FESA4.VAR" advise="1">
        <values>
          <value>
            <val>3.6493101913662676</val>
          </value>
        </values>
      </ddeItem>
      <ddeItem name="FESA4.VOL" advise="1">
        <values>
          <value>
            <val>6700306</val>
          </value>
        </values>
      </ddeItem>
      <ddeItem name="FLRY3.ABE" advise="1">
        <values>
          <value>
            <val>28.21</val>
          </value>
        </values>
      </ddeItem>
      <ddeItem name="FLRY3.DAT" advise="1">
        <values>
          <value t="str">
            <val>08/02/2021</val>
          </value>
        </values>
      </ddeItem>
      <ddeItem name="FLRY3.MAX" advise="1">
        <values>
          <value>
            <val>28.7</val>
          </value>
        </values>
      </ddeItem>
      <ddeItem name="FLRY3.MIN" advise="1">
        <values>
          <value>
            <val>27.66</val>
          </value>
        </values>
      </ddeItem>
      <ddeItem name="FLRY3.NEG" advise="1">
        <values>
          <value>
            <val>9848</val>
          </value>
        </values>
      </ddeItem>
      <ddeItem name="FLRY3.QTT" advise="1">
        <values>
          <value>
            <val>1573700</val>
          </value>
        </values>
      </ddeItem>
      <ddeItem name="FLRY3.ULT" advise="1">
        <values>
          <value>
            <val>27.96</val>
          </value>
        </values>
      </ddeItem>
      <ddeItem name="FLRY3.VAR" advise="1">
        <values>
          <value>
            <val>-0.71022727272727015</val>
          </value>
        </values>
      </ddeItem>
      <ddeItem name="FLRY3.VOL" advise="1">
        <values>
          <value>
            <val>44265856</val>
          </value>
        </values>
      </ddeItem>
      <ddeItem name="GFSA3.ABE" advise="1">
        <values>
          <value>
            <val>5.3</val>
          </value>
        </values>
      </ddeItem>
      <ddeItem name="GFSA3.DAT" advise="1">
        <values>
          <value t="str">
            <val>08/02/2021</val>
          </value>
        </values>
      </ddeItem>
      <ddeItem name="GFSA3.MAX" advise="1">
        <values>
          <value>
            <val>5.97</val>
          </value>
        </values>
      </ddeItem>
      <ddeItem name="GFSA3.MIN" advise="1">
        <values>
          <value>
            <val>5.25</val>
          </value>
        </values>
      </ddeItem>
      <ddeItem name="GFSA3.NEG" advise="1">
        <values>
          <value>
            <val>14421</val>
          </value>
        </values>
      </ddeItem>
      <ddeItem name="GFSA3.QTT" advise="1">
        <values>
          <value>
            <val>24544500</val>
          </value>
        </values>
      </ddeItem>
      <ddeItem name="GFSA3.ULT" advise="1">
        <values>
          <value>
            <val>5.91</val>
          </value>
        </values>
      </ddeItem>
      <ddeItem name="GFSA3.VAR" advise="1">
        <values>
          <value>
            <val>11.090225563909771</val>
          </value>
        </values>
      </ddeItem>
      <ddeItem name="GFSA3.VOL" advise="1">
        <values>
          <value>
            <val>141191960</val>
          </value>
        </values>
      </ddeItem>
      <ddeItem name="GGBR4.ABE" advise="1">
        <values>
          <value>
            <val>24.38</val>
          </value>
        </values>
      </ddeItem>
      <ddeItem name="GGBR4.DAT" advise="1">
        <values>
          <value t="str">
            <val>08/02/2021</val>
          </value>
        </values>
      </ddeItem>
      <ddeItem name="GGBR4.MAX" advise="1">
        <values>
          <value>
            <val>24.78</val>
          </value>
        </values>
      </ddeItem>
      <ddeItem name="GGBR4.MIN" advise="1">
        <values>
          <value>
            <val>23.86</val>
          </value>
        </values>
      </ddeItem>
      <ddeItem name="GGBR4.NEG" advise="1">
        <values>
          <value>
            <val>23187</val>
          </value>
        </values>
      </ddeItem>
      <ddeItem name="GGBR4.QTT" advise="1">
        <values>
          <value>
            <val>10495600</val>
          </value>
        </values>
      </ddeItem>
      <ddeItem name="GGBR4.ULT" advise="1">
        <values>
          <value>
            <val>24</val>
          </value>
        </values>
      </ddeItem>
      <ddeItem name="GGBR4.VAR" advise="1">
        <values>
          <value>
            <val>-0.82644628099173267</val>
          </value>
        </values>
      </ddeItem>
      <ddeItem name="GGBR4.VOL" advise="1">
        <values>
          <value>
            <val>254789859</val>
          </value>
        </values>
      </ddeItem>
      <ddeItem name="GMAT3.ABE" advise="1">
        <values>
          <value>
            <val>8.56</val>
          </value>
        </values>
      </ddeItem>
      <ddeItem name="GMAT3.DAT" advise="1">
        <values>
          <value t="str">
            <val>08/02/2021</val>
          </value>
        </values>
      </ddeItem>
      <ddeItem name="GMAT3.MAX" advise="1">
        <values>
          <value>
            <val>8.57</val>
          </value>
        </values>
      </ddeItem>
      <ddeItem name="GMAT3.MIN" advise="1">
        <values>
          <value>
            <val>8.23</val>
          </value>
        </values>
      </ddeItem>
      <ddeItem name="GMAT3.NEG" advise="1">
        <values>
          <value>
            <val>8380</val>
          </value>
        </values>
      </ddeItem>
      <ddeItem name="GMAT3.QTT" advise="1">
        <values>
          <value>
            <val>2494600</val>
          </value>
        </values>
      </ddeItem>
      <ddeItem name="GMAT3.ULT" advise="1">
        <values>
          <value>
            <val>8.33</val>
          </value>
        </values>
      </ddeItem>
      <ddeItem name="GMAT3.VAR" advise="1">
        <values>
          <value>
            <val>-2.6869158878504722</val>
          </value>
        </values>
      </ddeItem>
      <ddeItem name="GMAT3.VOL" advise="1">
        <values>
          <value>
            <val>20949403</val>
          </value>
        </values>
      </ddeItem>
      <ddeItem name="GNDI3.ABE" advise="1">
        <values>
          <value>
            <val>98.7</val>
          </value>
        </values>
      </ddeItem>
      <ddeItem name="GNDI3.DAT" advise="1">
        <values>
          <value t="str">
            <val>08/02/2021</val>
          </value>
        </values>
      </ddeItem>
      <ddeItem name="GNDI3.MAX" advise="1">
        <values>
          <value>
            <val>101.45</val>
          </value>
        </values>
      </ddeItem>
      <ddeItem name="GNDI3.MIN" advise="1">
        <values>
          <value>
            <val>97.6</val>
          </value>
        </values>
      </ddeItem>
      <ddeItem name="GNDI3.NEG" advise="1">
        <values>
          <value>
            <val>11913</val>
          </value>
        </values>
      </ddeItem>
      <ddeItem name="GNDI3.QTT" advise="1">
        <values>
          <value>
            <val>2571000</val>
          </value>
        </values>
      </ddeItem>
      <ddeItem name="GNDI3.ULT" advise="1">
        <values>
          <value>
            <val>98.07</val>
          </value>
        </values>
      </ddeItem>
      <ddeItem name="GNDI3.VAR" advise="1">
        <values>
          <value>
            <val>-0.6684898207231954</val>
          </value>
        </values>
      </ddeItem>
      <ddeItem name="GNDI3.VOL" advise="1">
        <values>
          <value>
            <val>255329196</val>
          </value>
        </values>
      </ddeItem>
      <ddeItem name="GOAU4.ABE" advise="1">
        <values>
          <value>
            <val>11.11</val>
          </value>
        </values>
      </ddeItem>
      <ddeItem name="GOAU4.DAT" advise="1">
        <values>
          <value t="str">
            <val>08/02/2021</val>
          </value>
        </values>
      </ddeItem>
      <ddeItem name="GOAU4.MAX" advise="1">
        <values>
          <value>
            <val>11.29</val>
          </value>
        </values>
      </ddeItem>
      <ddeItem name="GOAU4.MIN" advise="1">
        <values>
          <value>
            <val>10.86</val>
          </value>
        </values>
      </ddeItem>
      <ddeItem name="GOAU4.NEG" advise="1">
        <values>
          <value>
            <val>16045</val>
          </value>
        </values>
      </ddeItem>
      <ddeItem name="GOAU4.QTT" advise="1">
        <values>
          <value>
            <val>12795300</val>
          </value>
        </values>
      </ddeItem>
      <ddeItem name="GOAU4.ULT" advise="1">
        <values>
          <value>
            <val>10.91</val>
          </value>
        </values>
      </ddeItem>
      <ddeItem name="GOAU4.VAR" advise="1">
        <values>
          <value>
            <val>-0.99818511796732701</val>
          </value>
        </values>
      </ddeItem>
      <ddeItem name="GOAU4.VOL" advise="1">
        <values>
          <value>
            <val>141497690</val>
          </value>
        </values>
      </ddeItem>
      <ddeItem name="GOLL4.ABE" advise="1">
        <values>
          <value>
            <val>25.02</val>
          </value>
        </values>
      </ddeItem>
      <ddeItem name="GOLL4.DAT" advise="1">
        <values>
          <value t="str">
            <val>08/02/2021</val>
          </value>
        </values>
      </ddeItem>
      <ddeItem name="GOLL4.MAX" advise="1">
        <values>
          <value>
            <val>26.2</val>
          </value>
        </values>
      </ddeItem>
      <ddeItem name="GOLL4.MIN" advise="1">
        <values>
          <value>
            <val>24.92</val>
          </value>
        </values>
      </ddeItem>
      <ddeItem name="GOLL4.NEG" advise="1">
        <values>
          <value>
            <val>16823</val>
          </value>
        </values>
      </ddeItem>
      <ddeItem name="GOLL4.QTT" advise="1">
        <values>
          <value>
            <val>8464500</val>
          </value>
        </values>
      </ddeItem>
      <ddeItem name="GOLL4.ULT" advise="1">
        <values>
          <value>
            <val>25.76</val>
          </value>
        </values>
      </ddeItem>
      <ddeItem name="GOLL4.VAR" advise="1">
        <values>
          <value>
            <val>2.6703866082104493</val>
          </value>
        </values>
      </ddeItem>
      <ddeItem name="GOLL4.VOL" advise="1">
        <values>
          <value>
            <val>218317299</val>
          </value>
        </values>
      </ddeItem>
      <ddeItem name="GRND3.ABE" advise="1">
        <values>
          <value>
            <val>7.87</val>
          </value>
        </values>
      </ddeItem>
      <ddeItem name="GRND3.DAT" advise="1">
        <values>
          <value t="str">
            <val>08/02/2021</val>
          </value>
        </values>
      </ddeItem>
      <ddeItem name="GRND3.MAX" advise="1">
        <values>
          <value>
            <val>7.87</val>
          </value>
        </values>
      </ddeItem>
      <ddeItem name="GRND3.MIN" advise="1">
        <values>
          <value>
            <val>7.52</val>
          </value>
        </values>
      </ddeItem>
      <ddeItem name="GRND3.NEG" advise="1">
        <values>
          <value>
            <val>8494</val>
          </value>
        </values>
      </ddeItem>
      <ddeItem name="GRND3.QTT" advise="1">
        <values>
          <value>
            <val>3119800</val>
          </value>
        </values>
      </ddeItem>
      <ddeItem name="GRND3.ULT" advise="1">
        <values>
          <value>
            <val>7.58</val>
          </value>
        </values>
      </ddeItem>
      <ddeItem name="GRND3.VAR" advise="1">
        <values>
          <value>
            <val>-2.5706940874036013</val>
          </value>
        </values>
      </ddeItem>
      <ddeItem name="GRND3.VOL" advise="1">
        <values>
          <value>
            <val>23817293</val>
          </value>
        </values>
      </ddeItem>
      <ddeItem name="GUAR3.ABE" advise="1">
        <values>
          <value>
            <val>15</val>
          </value>
        </values>
      </ddeItem>
      <ddeItem name="GUAR3.DAT" advise="1">
        <values>
          <value t="str">
            <val>08/02/2021</val>
          </value>
        </values>
      </ddeItem>
      <ddeItem name="GUAR3.MAX" advise="1">
        <values>
          <value>
            <val>15.04</val>
          </value>
        </values>
      </ddeItem>
      <ddeItem name="GUAR3.MIN" advise="1">
        <values>
          <value>
            <val>14.72</val>
          </value>
        </values>
      </ddeItem>
      <ddeItem name="GUAR3.NEG" advise="1">
        <values>
          <value>
            <val>2148</val>
          </value>
        </values>
      </ddeItem>
      <ddeItem name="GUAR3.QTT" advise="1">
        <values>
          <value>
            <val>392400</val>
          </value>
        </values>
      </ddeItem>
      <ddeItem name="GUAR3.ULT" advise="1">
        <values>
          <value>
            <val>14.78</val>
          </value>
        </values>
      </ddeItem>
      <ddeItem name="GUAR3.VAR" advise="1">
        <values>
          <value>
            <val>-0.87189805499665174</val>
          </value>
        </values>
      </ddeItem>
      <ddeItem name="GUAR3.VOL" advise="1">
        <values>
          <value>
            <val>5820968</val>
          </value>
        </values>
      </ddeItem>
      <ddeItem name="HAPV3.ABE" advise="1">
        <values>
          <value>
            <val>17.89</val>
          </value>
        </values>
      </ddeItem>
      <ddeItem name="HAPV3.DAT" advise="1">
        <values>
          <value t="str">
            <val>08/02/2021</val>
          </value>
        </values>
      </ddeItem>
      <ddeItem name="HAPV3.MAX" advise="1">
        <values>
          <value>
            <val>18.239999999999998</val>
          </value>
        </values>
      </ddeItem>
      <ddeItem name="HAPV3.MIN" advise="1">
        <values>
          <value>
            <val>17.55</val>
          </value>
        </values>
      </ddeItem>
      <ddeItem name="HAPV3.NEG" advise="1">
        <values>
          <value>
            <val>20676</val>
          </value>
        </values>
      </ddeItem>
      <ddeItem name="HAPV3.QTT" advise="1">
        <values>
          <value>
            <val>9677500</val>
          </value>
        </values>
      </ddeItem>
      <ddeItem name="HAPV3.ULT" advise="1">
        <values>
          <value>
            <val>18.07</val>
          </value>
        </values>
      </ddeItem>
      <ddeItem name="HAPV3.VAR" advise="1">
        <values>
          <value>
            <val>1.2324929971988732</val>
          </value>
        </values>
      </ddeItem>
      <ddeItem name="HAPV3.VOL" advise="1">
        <values>
          <value>
            <val>173827110</val>
          </value>
        </values>
      </ddeItem>
      <ddeItem name="HBOR3.ABE" advise="1">
        <values>
          <value>
            <val>10.68</val>
          </value>
        </values>
      </ddeItem>
      <ddeItem name="HBOR3.DAT" advise="1">
        <values>
          <value t="str">
            <val>08/02/2021</val>
          </value>
        </values>
      </ddeItem>
      <ddeItem name="HBOR3.MAX" advise="1">
        <values>
          <value>
            <val>10.93</val>
          </value>
        </values>
      </ddeItem>
      <ddeItem name="HBOR3.MIN" advise="1">
        <values>
          <value>
            <val>10.53</val>
          </value>
        </values>
      </ddeItem>
      <ddeItem name="HBOR3.NEG" advise="1">
        <values>
          <value>
            <val>4855</val>
          </value>
        </values>
      </ddeItem>
      <ddeItem name="HBOR3.QTT" advise="1">
        <values>
          <value>
            <val>1736800</val>
          </value>
        </values>
      </ddeItem>
      <ddeItem name="HBOR3.ULT" advise="1">
        <values>
          <value>
            <val>10.73</val>
          </value>
        </values>
      </ddeItem>
      <ddeItem name="HBOR3.VAR" advise="1">
        <values>
          <value>
            <val>0.46816479400749728</val>
          </value>
        </values>
      </ddeItem>
      <ddeItem name="HBOR3.VOL" advise="1">
        <values>
          <value>
            <val>18670230</val>
          </value>
        </values>
      </ddeItem>
      <ddeItem name="HBSA3.ABE" advise="1">
        <values>
          <value>
            <val>6.6</val>
          </value>
        </values>
      </ddeItem>
      <ddeItem name="HBSA3.DAT" advise="1">
        <values>
          <value t="str">
            <val>08/02/2021</val>
          </value>
        </values>
      </ddeItem>
      <ddeItem name="HBSA3.MAX" advise="1">
        <values>
          <value>
            <val>6.66</val>
          </value>
        </values>
      </ddeItem>
      <ddeItem name="HBSA3.MIN" advise="1">
        <values>
          <value>
            <val>6.41</val>
          </value>
        </values>
      </ddeItem>
      <ddeItem name="HBSA3.NEG" advise="1">
        <values>
          <value>
            <val>4977</val>
          </value>
        </values>
      </ddeItem>
      <ddeItem name="HBSA3.QTT" advise="1">
        <values>
          <value>
            <val>3317100</val>
          </value>
        </values>
      </ddeItem>
      <ddeItem name="HBSA3.ULT" advise="1">
        <values>
          <value>
            <val>6.5</val>
          </value>
        </values>
      </ddeItem>
      <ddeItem name="HBSA3.VAR" advise="1">
        <values>
          <value>
            <val>-2.1084337349397542</val>
          </value>
        </values>
      </ddeItem>
      <ddeItem name="HBSA3.VOL" advise="1">
        <values>
          <value>
            <val>21599192</val>
          </value>
        </values>
      </ddeItem>
      <ddeItem name="HGTX3.ABE" advise="1">
        <values>
          <value>
            <val>17.78</val>
          </value>
        </values>
      </ddeItem>
      <ddeItem name="HGTX3.DAT" advise="1">
        <values>
          <value t="str">
            <val>08/02/2021</val>
          </value>
        </values>
      </ddeItem>
      <ddeItem name="HGTX3.MAX" advise="1">
        <values>
          <value>
            <val>17.98</val>
          </value>
        </values>
      </ddeItem>
      <ddeItem name="HGTX3.MIN" advise="1">
        <values>
          <value>
            <val>17.41</val>
          </value>
        </values>
      </ddeItem>
      <ddeItem name="HGTX3.NEG" advise="1">
        <values>
          <value>
            <val>10955</val>
          </value>
        </values>
      </ddeItem>
      <ddeItem name="HGTX3.QTT" advise="1">
        <values>
          <value>
            <val>2486500</val>
          </value>
        </values>
      </ddeItem>
      <ddeItem name="HGTX3.ULT" advise="1">
        <values>
          <value>
            <val>17.579999999999998</val>
          </value>
        </values>
      </ddeItem>
      <ddeItem name="HGTX3.VAR" advise="1">
        <values>
          <value>
            <val>-1.0692177827799734</val>
          </value>
        </values>
      </ddeItem>
      <ddeItem name="HGTX3.VOL" advise="1">
        <values>
          <value>
            <val>43933930</val>
          </value>
        </values>
      </ddeItem>
      <ddeItem name="HYPE3.ABE" advise="1">
        <values>
          <value>
            <val>32.81</val>
          </value>
        </values>
      </ddeItem>
      <ddeItem name="HYPE3.DAT" advise="1">
        <values>
          <value t="str">
            <val>08/02/2021</val>
          </value>
        </values>
      </ddeItem>
      <ddeItem name="HYPE3.MAX" advise="1">
        <values>
          <value>
            <val>33.229999999999997</val>
          </value>
        </values>
      </ddeItem>
      <ddeItem name="HYPE3.MIN" advise="1">
        <values>
          <value>
            <val>32.54</val>
          </value>
        </values>
      </ddeItem>
      <ddeItem name="HYPE3.NEG" advise="1">
        <values>
          <value>
            <val>11795</val>
          </value>
        </values>
      </ddeItem>
      <ddeItem name="HYPE3.QTT" advise="1">
        <values>
          <value>
            <val>2042200</val>
          </value>
        </values>
      </ddeItem>
      <ddeItem name="HYPE3.ULT" advise="1">
        <values>
          <value>
            <val>33.020000000000003</val>
          </value>
        </values>
      </ddeItem>
      <ddeItem name="HYPE3.VAR" advise="1">
        <values>
          <value>
            <val>6.0606060606070079E-2</val>
          </value>
        </values>
      </ddeItem>
      <ddeItem name="HYPE3.VOL" advise="1">
        <values>
          <value>
            <val>67273523</val>
          </value>
        </values>
      </ddeItem>
      <ddeItem name="IBOV.ABE" advise="1">
        <values>
          <value>
            <val>120239.34</val>
          </value>
        </values>
      </ddeItem>
      <ddeItem name="IBOV.DAT" advise="1">
        <values>
          <value t="str">
            <val>08/02/2021</val>
          </value>
        </values>
      </ddeItem>
      <ddeItem name="IBOV.MAX" advise="1">
        <values>
          <value>
            <val>120844.42</val>
          </value>
        </values>
      </ddeItem>
      <ddeItem name="IBOV.MIN" advise="1">
        <values>
          <value>
            <val>119140.08</val>
          </value>
        </values>
      </ddeItem>
      <ddeItem name="IBOV.NEG" advise="1">
        <values>
          <value>
            <val>1823500</val>
          </value>
        </values>
      </ddeItem>
      <ddeItem name="IBOV.QTT" advise="1">
        <values>
          <value>
            <val>861910900</val>
          </value>
        </values>
      </ddeItem>
      <ddeItem name="IBOV.ULT" advise="1">
        <values>
          <value>
            <val>119696.36</val>
          </value>
        </values>
      </ddeItem>
      <ddeItem name="IBOV.VAR" advise="1">
        <values>
          <value>
            <val>-0.45234433125809459</val>
          </value>
        </values>
      </ddeItem>
      <ddeItem name="IBOV.VOL" advise="1">
        <values>
          <value>
            <val>22671693615</val>
          </value>
        </values>
      </ddeItem>
      <ddeItem name="IGTA3.ABE" advise="1">
        <values>
          <value>
            <val>35.270000000000003</val>
          </value>
        </values>
      </ddeItem>
      <ddeItem name="IGTA3.DAT" advise="1">
        <values>
          <value t="str">
            <val>08/02/2021</val>
          </value>
        </values>
      </ddeItem>
      <ddeItem name="IGTA3.MAX" advise="1">
        <values>
          <value>
            <val>35.79</val>
          </value>
        </values>
      </ddeItem>
      <ddeItem name="IGTA3.MIN" advise="1">
        <values>
          <value>
            <val>34.82</val>
          </value>
        </values>
      </ddeItem>
      <ddeItem name="IGTA3.NEG" advise="1">
        <values>
          <value>
            <val>7895</val>
          </value>
        </values>
      </ddeItem>
      <ddeItem name="IGTA3.QTT" advise="1">
        <values>
          <value>
            <val>1529100</val>
          </value>
        </values>
      </ddeItem>
      <ddeItem name="IGTA3.ULT" advise="1">
        <values>
          <value>
            <val>35.5</val>
          </value>
        </values>
      </ddeItem>
      <ddeItem name="IGTA3.VAR" advise="1">
        <values>
          <value>
            <val>0.88093208297812531</val>
          </value>
        </values>
      </ddeItem>
      <ddeItem name="IGTA3.VOL" advise="1">
        <values>
          <value>
            <val>54128864</val>
          </value>
        </values>
      </ddeItem>
      <ddeItem name="INTB3.ABE" advise="1">
        <values>
          <value>
            <val>20.2</val>
          </value>
        </values>
      </ddeItem>
      <ddeItem name="INTB3.DAT" advise="1">
        <values>
          <value t="str">
            <val>08/02/2021</val>
          </value>
        </values>
      </ddeItem>
      <ddeItem name="INTB3.MAX" advise="1">
        <values>
          <value>
            <val>20.2</val>
          </value>
        </values>
      </ddeItem>
      <ddeItem name="INTB3.MIN" advise="1">
        <values>
          <value>
            <val>18.73</val>
          </value>
        </values>
      </ddeItem>
      <ddeItem name="INTB3.NEG" advise="1">
        <values>
          <value>
            <val>15021</val>
          </value>
        </values>
      </ddeItem>
      <ddeItem name="INTB3.QTT" advise="1">
        <values>
          <value>
            <val>4609700</val>
          </value>
        </values>
      </ddeItem>
      <ddeItem name="INTB3.ULT" advise="1">
        <values>
          <value>
            <val>19.29</val>
          </value>
        </values>
      </ddeItem>
      <ddeItem name="INTB3.VAR" advise="1">
        <values>
          <value>
            <val>-3.5500000000000043</val>
          </value>
        </values>
      </ddeItem>
      <ddeItem name="INTB3.VOL" advise="1">
        <values>
          <value>
            <val>89236357</val>
          </value>
        </values>
      </ddeItem>
      <ddeItem name="IRBR3.ABE" advise="1">
        <values>
          <value>
            <val>6.9</val>
          </value>
        </values>
      </ddeItem>
      <ddeItem name="IRBR3.DAT" advise="1">
        <values>
          <value t="str">
            <val>08/02/2021</val>
          </value>
        </values>
      </ddeItem>
      <ddeItem name="IRBR3.MAX" advise="1">
        <values>
          <value>
            <val>6.97</val>
          </value>
        </values>
      </ddeItem>
      <ddeItem name="IRBR3.MIN" advise="1">
        <values>
          <value>
            <val>6.68</val>
          </value>
        </values>
      </ddeItem>
      <ddeItem name="IRBR3.NEG" advise="1">
        <values>
          <value>
            <val>24060</val>
          </value>
        </values>
      </ddeItem>
      <ddeItem name="IRBR3.QTT" advise="1">
        <values>
          <value>
            <val>36250000</val>
          </value>
        </values>
      </ddeItem>
      <ddeItem name="IRBR3.ULT" advise="1">
        <values>
          <value>
            <val>6.72</val>
          </value>
        </values>
      </ddeItem>
      <ddeItem name="IRBR3.VAR" advise="1">
        <values>
          <value>
            <val>-2.7496382054992821</val>
          </value>
        </values>
      </ddeItem>
      <ddeItem name="IRBR3.VOL" advise="1">
        <values>
          <value>
            <val>245972195</val>
          </value>
        </values>
      </ddeItem>
      <ddeItem name="ITSA4.ABE" advise="1">
        <values>
          <value>
            <val>10.73</val>
          </value>
        </values>
      </ddeItem>
      <ddeItem name="ITSA4.DAT" advise="1">
        <values>
          <value t="str">
            <val>08/02/2021</val>
          </value>
        </values>
      </ddeItem>
      <ddeItem name="ITSA4.MAX" advise="1">
        <values>
          <value>
            <val>10.75</val>
          </value>
        </values>
      </ddeItem>
      <ddeItem name="ITSA4.MIN" advise="1">
        <values>
          <value>
            <val>10.58</val>
          </value>
        </values>
      </ddeItem>
      <ddeItem name="ITSA4.NEG" advise="1">
        <values>
          <value>
            <val>36591</val>
          </value>
        </values>
      </ddeItem>
      <ddeItem name="ITSA4.QTT" advise="1">
        <values>
          <value>
            <val>26015400</val>
          </value>
        </values>
      </ddeItem>
      <ddeItem name="ITSA4.ULT" advise="1">
        <values>
          <value>
            <val>10.6</val>
          </value>
        </values>
      </ddeItem>
      <ddeItem name="ITSA4.VAR" advise="1">
        <values>
          <value>
            <val>-1.4869888475836446</val>
          </value>
        </values>
      </ddeItem>
      <ddeItem name="ITSA4.VOL" advise="1">
        <values>
          <value>
            <val>277311365</val>
          </value>
        </values>
      </ddeItem>
      <ddeItem name="ITUB4.ABE" advise="1">
        <values>
          <value>
            <val>28</val>
          </value>
        </values>
      </ddeItem>
      <ddeItem name="ITUB4.DAT" advise="1">
        <values>
          <value t="str">
            <val>08/02/2021</val>
          </value>
        </values>
      </ddeItem>
      <ddeItem name="ITUB4.MAX" advise="1">
        <values>
          <value>
            <val>28.2</val>
          </value>
        </values>
      </ddeItem>
      <ddeItem name="ITUB4.MIN" advise="1">
        <values>
          <value>
            <val>27.51</val>
          </value>
        </values>
      </ddeItem>
      <ddeItem name="ITUB4.NEG" advise="1">
        <values>
          <value>
            <val>56540</val>
          </value>
        </values>
      </ddeItem>
      <ddeItem name="ITUB4.QTT" advise="1">
        <values>
          <value>
            <val>28937500</val>
          </value>
        </values>
      </ddeItem>
      <ddeItem name="ITUB4.ULT" advise="1">
        <values>
          <value>
            <val>27.56</val>
          </value>
        </values>
      </ddeItem>
      <ddeItem name="ITUB4.VAR" advise="1">
        <values>
          <value>
            <val>-1.8518518518518505</val>
          </value>
        </values>
      </ddeItem>
      <ddeItem name="ITUB4.VOL" advise="1">
        <values>
          <value>
            <val>804551035</val>
          </value>
        </values>
      </ddeItem>
      <ddeItem name="JBSS3.ABE" advise="1">
        <values>
          <value>
            <val>25.28</val>
          </value>
        </values>
      </ddeItem>
      <ddeItem name="JBSS3.DAT" advise="1">
        <values>
          <value t="str">
            <val>08/02/2021</val>
          </value>
        </values>
      </ddeItem>
      <ddeItem name="JBSS3.MAX" advise="1">
        <values>
          <value>
            <val>25.75</val>
          </value>
        </values>
      </ddeItem>
      <ddeItem name="JBSS3.MIN" advise="1">
        <values>
          <value>
            <val>25.02</val>
          </value>
        </values>
      </ddeItem>
      <ddeItem name="JBSS3.NEG" advise="1">
        <values>
          <value>
            <val>32716</val>
          </value>
        </values>
      </ddeItem>
      <ddeItem name="JBSS3.QTT" advise="1">
        <values>
          <value>
            <val>16404400</val>
          </value>
        </values>
      </ddeItem>
      <ddeItem name="JBSS3.ULT" advise="1">
        <values>
          <value>
            <val>25.6</val>
          </value>
        </values>
      </ddeItem>
      <ddeItem name="JBSS3.VAR" advise="1">
        <values>
          <value>
            <val>1.789264413518898</val>
          </value>
        </values>
      </ddeItem>
      <ddeItem name="JBSS3.VOL" advise="1">
        <values>
          <value>
            <val>416943862</val>
          </value>
        </values>
      </ddeItem>
      <ddeItem name="JHSF3.ABE" advise="1">
        <values>
          <value>
            <val>7.58</val>
          </value>
        </values>
      </ddeItem>
      <ddeItem name="JHSF3.DAT" advise="1">
        <values>
          <value t="str">
            <val>08/02/2021</val>
          </value>
        </values>
      </ddeItem>
      <ddeItem name="JHSF3.MAX" advise="1">
        <values>
          <value>
            <val>7.68</val>
          </value>
        </values>
      </ddeItem>
      <ddeItem name="JHSF3.MIN" advise="1">
        <values>
          <value>
            <val>7.49</val>
          </value>
        </values>
      </ddeItem>
      <ddeItem name="JHSF3.NEG" advise="1">
        <values>
          <value>
            <val>8643</val>
          </value>
        </values>
      </ddeItem>
      <ddeItem name="JHSF3.QTT" advise="1">
        <values>
          <value>
            <val>6263700</val>
          </value>
        </values>
      </ddeItem>
      <ddeItem name="JHSF3.ULT" advise="1">
        <values>
          <value>
            <val>7.58</val>
          </value>
        </values>
      </ddeItem>
      <ddeItem name="JHSF3.VAR" advise="1">
        <values>
          <value>
            <val>-0.13175230566534635</val>
          </value>
        </values>
      </ddeItem>
      <ddeItem name="JHSF3.VOL" advise="1">
        <values>
          <value>
            <val>47448404</val>
          </value>
        </values>
      </ddeItem>
      <ddeItem name="JPSA3.ABE" advise="1">
        <values>
          <value>
            <val>25.05</val>
          </value>
        </values>
      </ddeItem>
      <ddeItem name="JPSA3.DAT" advise="1">
        <values>
          <value t="str">
            <val>08/02/2021</val>
          </value>
        </values>
      </ddeItem>
      <ddeItem name="JPSA3.MAX" advise="1">
        <values>
          <value>
            <val>25.71</val>
          </value>
        </values>
      </ddeItem>
      <ddeItem name="JPSA3.MIN" advise="1">
        <values>
          <value>
            <val>24.81</val>
          </value>
        </values>
      </ddeItem>
      <ddeItem name="JPSA3.NEG" advise="1">
        <values>
          <value>
            <val>724</val>
          </value>
        </values>
      </ddeItem>
      <ddeItem name="JPSA3.QTT" advise="1">
        <values>
          <value>
            <val>233700</val>
          </value>
        </values>
      </ddeItem>
      <ddeItem name="JPSA3.ULT" advise="1">
        <values>
          <value>
            <val>25.71</val>
          </value>
        </values>
      </ddeItem>
      <ddeItem name="JPSA3.VAR" advise="1">
        <values>
          <value>
            <val>3.0460921843687436</val>
          </value>
        </values>
      </ddeItem>
      <ddeItem name="JPSA3.VOL" advise="1">
        <values>
          <value>
            <val>5934681</val>
          </value>
        </values>
      </ddeItem>
      <ddeItem name="KLBN11.ABE" advise="1">
        <values>
          <value>
            <val>28.46</val>
          </value>
        </values>
      </ddeItem>
      <ddeItem name="KLBN11.DAT" advise="1">
        <values>
          <value t="str">
            <val>08/02/2021</val>
          </value>
        </values>
      </ddeItem>
      <ddeItem name="KLBN11.MAX" advise="1">
        <values>
          <value>
            <val>28.9</val>
          </value>
        </values>
      </ddeItem>
      <ddeItem name="KLBN11.MIN" advise="1">
        <values>
          <value>
            <val>27.82</val>
          </value>
        </values>
      </ddeItem>
      <ddeItem name="KLBN11.NEG" advise="1">
        <values>
          <value>
            <val>28945</val>
          </value>
        </values>
      </ddeItem>
      <ddeItem name="KLBN11.QTT" advise="1">
        <values>
          <value>
            <val>6097300</val>
          </value>
        </values>
      </ddeItem>
      <ddeItem name="KLBN11.ULT" advise="1">
        <values>
          <value>
            <val>28.16</val>
          </value>
        </values>
      </ddeItem>
      <ddeItem name="KLBN11.VAR" advise="1">
        <values>
          <value>
            <val>-1.0541110330288148</val>
          </value>
        </values>
      </ddeItem>
      <ddeItem name="KLBN11.VOL" advise="1">
        <values>
          <value>
            <val>172920702</val>
          </value>
        </values>
      </ddeItem>
      <ddeItem name="LAME4.ABE" advise="1">
        <values>
          <value>
            <val>24.8</val>
          </value>
        </values>
      </ddeItem>
      <ddeItem name="LAME4.DAT" advise="1">
        <values>
          <value t="str">
            <val>08/02/2021</val>
          </value>
        </values>
      </ddeItem>
      <ddeItem name="LAME4.MAX" advise="1">
        <values>
          <value>
            <val>24.96</val>
          </value>
        </values>
      </ddeItem>
      <ddeItem name="LAME4.MIN" advise="1">
        <values>
          <value>
            <val>24.27</val>
          </value>
        </values>
      </ddeItem>
      <ddeItem name="LAME4.NEG" advise="1">
        <values>
          <value>
            <val>16169</val>
          </value>
        </values>
      </ddeItem>
      <ddeItem name="LAME4.QTT" advise="1">
        <values>
          <value>
            <val>5805900</val>
          </value>
        </values>
      </ddeItem>
      <ddeItem name="LAME4.ULT" advise="1">
        <values>
          <value>
            <val>24.52</val>
          </value>
        </values>
      </ddeItem>
      <ddeItem name="LAME4.VAR" advise="1">
        <values>
          <value>
            <val>-1.1290322580645207</val>
          </value>
        </values>
      </ddeItem>
      <ddeItem name="LAME4.VOL" advise="1">
        <values>
          <value>
            <val>142663483</val>
          </value>
        </values>
      </ddeItem>
      <ddeItem name="LAVV3.ABE" advise="1">
        <values>
          <value>
            <val>8.32</val>
          </value>
        </values>
      </ddeItem>
      <ddeItem name="LAVV3.DAT" advise="1">
        <values>
          <value t="str">
            <val>08/02/2021</val>
          </value>
        </values>
      </ddeItem>
      <ddeItem name="LAVV3.MAX" advise="1">
        <values>
          <value>
            <val>8.43</val>
          </value>
        </values>
      </ddeItem>
      <ddeItem name="LAVV3.MIN" advise="1">
        <values>
          <value>
            <val>8.1300000000000008</val>
          </value>
        </values>
      </ddeItem>
      <ddeItem name="LAVV3.NEG" advise="1">
        <values>
          <value>
            <val>4200</val>
          </value>
        </values>
      </ddeItem>
      <ddeItem name="LAVV3.QTT" advise="1">
        <values>
          <value>
            <val>919300</val>
          </value>
        </values>
      </ddeItem>
      <ddeItem name="LAVV3.ULT" advise="1">
        <values>
          <value>
            <val>8.1999999999999993</val>
          </value>
        </values>
      </ddeItem>
      <ddeItem name="LAVV3.VAR" advise="1">
        <values>
          <value>
            <val>-1.3237063778580169</val>
          </value>
        </values>
      </ddeItem>
      <ddeItem name="LAVV3.VOL" advise="1">
        <values>
          <value>
            <val>7609127</val>
          </value>
        </values>
      </ddeItem>
      <ddeItem name="LCAM3.ABE" advise="1">
        <values>
          <value>
            <val>27.62</val>
          </value>
        </values>
      </ddeItem>
      <ddeItem name="LCAM3.DAT" advise="1">
        <values>
          <value t="str">
            <val>08/02/2021</val>
          </value>
        </values>
      </ddeItem>
      <ddeItem name="LCAM3.MAX" advise="1">
        <values>
          <value>
            <val>28.25</val>
          </value>
        </values>
      </ddeItem>
      <ddeItem name="LCAM3.MIN" advise="1">
        <values>
          <value>
            <val>27.32</val>
          </value>
        </values>
      </ddeItem>
      <ddeItem name="LCAM3.NEG" advise="1">
        <values>
          <value>
            <val>8452</val>
          </value>
        </values>
      </ddeItem>
      <ddeItem name="LCAM3.QTT" advise="1">
        <values>
          <value>
            <val>1770700</val>
          </value>
        </values>
      </ddeItem>
      <ddeItem name="LCAM3.ULT" advise="1">
        <values>
          <value>
            <val>27.48</val>
          </value>
        </values>
      </ddeItem>
      <ddeItem name="LCAM3.VAR" advise="1">
        <values>
          <value>
            <val>-0.50687907313541114</val>
          </value>
        </values>
      </ddeItem>
      <ddeItem name="LCAM3.VOL" advise="1">
        <values>
          <value>
            <val>49180302</val>
          </value>
        </values>
      </ddeItem>
      <ddeItem name="LEVE3.ABE" advise="1">
        <values>
          <value>
            <val>19.16</val>
          </value>
        </values>
      </ddeItem>
      <ddeItem name="LEVE3.DAT" advise="1">
        <values>
          <value t="str">
            <val>08/02/2021</val>
          </value>
        </values>
      </ddeItem>
      <ddeItem name="LEVE3.MAX" advise="1">
        <values>
          <value>
            <val>19.2</val>
          </value>
        </values>
      </ddeItem>
      <ddeItem name="LEVE3.MIN" advise="1">
        <values>
          <value>
            <val>19.010000000000002</val>
          </value>
        </values>
      </ddeItem>
      <ddeItem name="LEVE3.NEG" advise="1">
        <values>
          <value>
            <val>1389</val>
          </value>
        </values>
      </ddeItem>
      <ddeItem name="LEVE3.QTT" advise="1">
        <values>
          <value>
            <val>208800</val>
          </value>
        </values>
      </ddeItem>
      <ddeItem name="LEVE3.ULT" advise="1">
        <values>
          <value>
            <val>19.05</val>
          </value>
        </values>
      </ddeItem>
      <ddeItem name="LEVE3.VAR" advise="1">
        <values>
          <value>
            <val>-0.31397174254316446</val>
          </value>
        </values>
      </ddeItem>
      <ddeItem name="LEVE3.VOL" advise="1">
        <values>
          <value>
            <val>3985647</val>
          </value>
        </values>
      </ddeItem>
      <ddeItem name="LIGT3.ABE" advise="1">
        <values>
          <value>
            <val>21.36</val>
          </value>
        </values>
      </ddeItem>
      <ddeItem name="LIGT3.DAT" advise="1">
        <values>
          <value t="str">
            <val>08/02/2021</val>
          </value>
        </values>
      </ddeItem>
      <ddeItem name="LIGT3.MAX" advise="1">
        <values>
          <value>
            <val>21.64</val>
          </value>
        </values>
      </ddeItem>
      <ddeItem name="LIGT3.MIN" advise="1">
        <values>
          <value>
            <val>20.88</val>
          </value>
        </values>
      </ddeItem>
      <ddeItem name="LIGT3.NEG" advise="1">
        <values>
          <value>
            <val>15442</val>
          </value>
        </values>
      </ddeItem>
      <ddeItem name="LIGT3.QTT" advise="1">
        <values>
          <value>
            <val>3561900</val>
          </value>
        </values>
      </ddeItem>
      <ddeItem name="LIGT3.ULT" advise="1">
        <values>
          <value>
            <val>21.02</val>
          </value>
        </values>
      </ddeItem>
      <ddeItem name="LIGT3.VAR" advise="1">
        <values>
          <value>
            <val>-1.4533520862634728</val>
          </value>
        </values>
      </ddeItem>
      <ddeItem name="LIGT3.VOL" advise="1">
        <values>
          <value>
            <val>75294718</val>
          </value>
        </values>
      </ddeItem>
      <ddeItem name="LINX3.ABE" advise="1">
        <values>
          <value>
            <val>38.299999999999997</val>
          </value>
        </values>
      </ddeItem>
      <ddeItem name="LINX3.DAT" advise="1">
        <values>
          <value t="str">
            <val>08/02/2021</val>
          </value>
        </values>
      </ddeItem>
      <ddeItem name="LINX3.MAX" advise="1">
        <values>
          <value>
            <val>38.5</val>
          </value>
        </values>
      </ddeItem>
      <ddeItem name="LINX3.MIN" advise="1">
        <values>
          <value>
            <val>38.11</val>
          </value>
        </values>
      </ddeItem>
      <ddeItem name="LINX3.NEG" advise="1">
        <values>
          <value>
            <val>1735</val>
          </value>
        </values>
      </ddeItem>
      <ddeItem name="LINX3.QTT" advise="1">
        <values>
          <value>
            <val>527800</val>
          </value>
        </values>
      </ddeItem>
      <ddeItem name="LINX3.ULT" advise="1">
        <values>
          <value>
            <val>38.5</val>
          </value>
        </values>
      </ddeItem>
      <ddeItem name="LINX3.VAR" advise="1">
        <values>
          <value>
            <val>0.52219321148825815</val>
          </value>
        </values>
      </ddeItem>
      <ddeItem name="LINX3.VOL" advise="1">
        <values>
          <value>
            <val>20242349</val>
          </value>
        </values>
      </ddeItem>
      <ddeItem name="LJQQ3.ABE" advise="1">
        <values>
          <value>
            <val>20.67</val>
          </value>
        </values>
      </ddeItem>
      <ddeItem name="LJQQ3.DAT" advise="1">
        <values>
          <value t="str">
            <val>08/02/2021</val>
          </value>
        </values>
      </ddeItem>
      <ddeItem name="LJQQ3.MAX" advise="1">
        <values>
          <value>
            <val>21.15</val>
          </value>
        </values>
      </ddeItem>
      <ddeItem name="LJQQ3.MIN" advise="1">
        <values>
          <value>
            <val>20.13</val>
          </value>
        </values>
      </ddeItem>
      <ddeItem name="LJQQ3.NEG" advise="1">
        <values>
          <value>
            <val>5606</val>
          </value>
        </values>
      </ddeItem>
      <ddeItem name="LJQQ3.QTT" advise="1">
        <values>
          <value>
            <val>1353700</val>
          </value>
        </values>
      </ddeItem>
      <ddeItem name="LJQQ3.ULT" advise="1">
        <values>
          <value>
            <val>20.239999999999998</val>
          </value>
        </values>
      </ddeItem>
      <ddeItem name="LJQQ3.VAR" advise="1">
        <values>
          <value>
            <val>-0.5893909626719106</val>
          </value>
        </values>
      </ddeItem>
      <ddeItem name="LJQQ3.VOL" advise="1">
        <values>
          <value>
            <val>27936524</val>
          </value>
        </values>
      </ddeItem>
      <ddeItem name="LOGG3.ABE" advise="1">
        <values>
          <value>
            <val>33.6</val>
          </value>
        </values>
      </ddeItem>
      <ddeItem name="LOGG3.DAT" advise="1">
        <values>
          <value t="str">
            <val>08/02/2021</val>
          </value>
        </values>
      </ddeItem>
      <ddeItem name="LOGG3.MAX" advise="1">
        <values>
          <value>
            <val>34.630000000000003</val>
          </value>
        </values>
      </ddeItem>
      <ddeItem name="LOGG3.MIN" advise="1">
        <values>
          <value>
            <val>33.54</val>
          </value>
        </values>
      </ddeItem>
      <ddeItem name="LOGG3.NEG" advise="1">
        <values>
          <value>
            <val>2798</val>
          </value>
        </values>
      </ddeItem>
      <ddeItem name="LOGG3.QTT" advise="1">
        <values>
          <value>
            <val>489700</val>
          </value>
        </values>
      </ddeItem>
      <ddeItem name="LOGG3.ULT" advise="1">
        <values>
          <value>
            <val>33.89</val>
          </value>
        </values>
      </ddeItem>
      <ddeItem name="LOGG3.VAR" advise="1">
        <values>
          <value>
            <val>0.89312295325989022</val>
          </value>
        </values>
      </ddeItem>
      <ddeItem name="LOGG3.VOL" advise="1">
        <values>
          <value>
            <val>16756950</val>
          </value>
        </values>
      </ddeItem>
      <ddeItem name="LOGN3.ABE" advise="1">
        <values>
          <value>
            <val>15.66</val>
          </value>
        </values>
      </ddeItem>
      <ddeItem name="LOGN3.DAT" advise="1">
        <values>
          <value t="str">
            <val>08/02/2021</val>
          </value>
        </values>
      </ddeItem>
      <ddeItem name="LOGN3.MAX" advise="1">
        <values>
          <value>
            <val>15.78</val>
          </value>
        </values>
      </ddeItem>
      <ddeItem name="LOGN3.MIN" advise="1">
        <values>
          <value>
            <val>15.47</val>
          </value>
        </values>
      </ddeItem>
      <ddeItem name="LOGN3.NEG" advise="1">
        <values>
          <value>
            <val>1896</val>
          </value>
        </values>
      </ddeItem>
      <ddeItem name="LOGN3.QTT" advise="1">
        <values>
          <value>
            <val>455700</val>
          </value>
        </values>
      </ddeItem>
      <ddeItem name="LOGN3.ULT" advise="1">
        <values>
          <value>
            <val>15.71</val>
          </value>
        </values>
      </ddeItem>
      <ddeItem name="LOGN3.VAR" advise="1">
        <values>
          <value>
            <val>0.31928480204342724</val>
          </value>
        </values>
      </ddeItem>
      <ddeItem name="LOGN3.VOL" advise="1">
        <values>
          <value>
            <val>7109307</val>
          </value>
        </values>
      </ddeItem>
      <ddeItem name="LREN3.ABE" advise="1">
        <values>
          <value>
            <val>41.1</val>
          </value>
        </values>
      </ddeItem>
      <ddeItem name="LREN3.DAT" advise="1">
        <values>
          <value t="str">
            <val>08/02/2021</val>
          </value>
        </values>
      </ddeItem>
      <ddeItem name="LREN3.MAX" advise="1">
        <values>
          <value>
            <val>41.58</val>
          </value>
        </values>
      </ddeItem>
      <ddeItem name="LREN3.MIN" advise="1">
        <values>
          <value>
            <val>40.5</val>
          </value>
        </values>
      </ddeItem>
      <ddeItem name="LREN3.NEG" advise="1">
        <values>
          <value>
            <val>17924</val>
          </value>
        </values>
      </ddeItem>
      <ddeItem name="LREN3.QTT" advise="1">
        <values>
          <value>
            <val>4259300</val>
          </value>
        </values>
      </ddeItem>
      <ddeItem name="LREN3.ULT" advise="1">
        <values>
          <value>
            <val>41.24</val>
          </value>
        </values>
      </ddeItem>
      <ddeItem name="LREN3.VAR" advise="1">
        <values>
          <value>
            <val>0.56083881980005845</val>
          </value>
        </values>
      </ddeItem>
      <ddeItem name="LREN3.VOL" advise="1">
        <values>
          <value>
            <val>174882482</val>
          </value>
        </values>
      </ddeItem>
      <ddeItem name="LWSA3.ABE" advise="1">
        <values>
          <value>
            <val>30.15</val>
          </value>
        </values>
      </ddeItem>
      <ddeItem name="LWSA3.DAT" advise="1">
        <values>
          <value t="str">
            <val>08/02/2021</val>
          </value>
        </values>
      </ddeItem>
      <ddeItem name="LWSA3.MAX" advise="1">
        <values>
          <value>
            <val>32</val>
          </value>
        </values>
      </ddeItem>
      <ddeItem name="LWSA3.MIN" advise="1">
        <values>
          <value>
            <val>30.01</val>
          </value>
        </values>
      </ddeItem>
      <ddeItem name="LWSA3.NEG" advise="1">
        <values>
          <value>
            <val>21416</val>
          </value>
        </values>
      </ddeItem>
      <ddeItem name="LWSA3.QTT" advise="1">
        <values>
          <value>
            <val>6007200</val>
          </value>
        </values>
      </ddeItem>
      <ddeItem name="LWSA3.ULT" advise="1">
        <values>
          <value>
            <val>31.99</val>
          </value>
        </values>
      </ddeItem>
      <ddeItem name="LWSA3.VAR" advise="1">
        <values>
          <value>
            <val>6.7757009345794312</val>
          </value>
        </values>
      </ddeItem>
      <ddeItem name="LWSA3.VOL" advise="1">
        <values>
          <value>
            <val>187339763</val>
          </value>
        </values>
      </ddeItem>
      <ddeItem name="MDIA3.ABE" advise="1">
        <values>
          <value>
            <val>31.74</val>
          </value>
        </values>
      </ddeItem>
      <ddeItem name="MDIA3.DAT" advise="1">
        <values>
          <value t="str">
            <val>08/02/2021</val>
          </value>
        </values>
      </ddeItem>
      <ddeItem name="MDIA3.MAX" advise="1">
        <values>
          <value>
            <val>31.77</val>
          </value>
        </values>
      </ddeItem>
      <ddeItem name="MDIA3.MIN" advise="1">
        <values>
          <value>
            <val>31.09</val>
          </value>
        </values>
      </ddeItem>
      <ddeItem name="MDIA3.NEG" advise="1">
        <values>
          <value>
            <val>4787</val>
          </value>
        </values>
      </ddeItem>
      <ddeItem name="MDIA3.QTT" advise="1">
        <values>
          <value>
            <val>1013800</val>
          </value>
        </values>
      </ddeItem>
      <ddeItem name="MDIA3.ULT" advise="1">
        <values>
          <value>
            <val>31.44</val>
          </value>
        </values>
      </ddeItem>
      <ddeItem name="MDIA3.VAR" advise="1">
        <values>
          <value>
            <val>-0.97637795275590145</val>
          </value>
        </values>
      </ddeItem>
      <ddeItem name="MDIA3.VOL" advise="1">
        <values>
          <value>
            <val>31847203</val>
          </value>
        </values>
      </ddeItem>
      <ddeItem name="MDNE3.ABE" advise="1">
        <values>
          <value>
            <val>10.130000000000001</val>
          </value>
        </values>
      </ddeItem>
      <ddeItem name="MDNE3.DAT" advise="1">
        <values>
          <value t="str">
            <val>08/02/2021</val>
          </value>
        </values>
      </ddeItem>
      <ddeItem name="MDNE3.MAX" advise="1">
        <values>
          <value>
            <val>10.41</val>
          </value>
        </values>
      </ddeItem>
      <ddeItem name="MDNE3.MIN" advise="1">
        <values>
          <value>
            <val>10.1</val>
          </value>
        </values>
      </ddeItem>
      <ddeItem name="MDNE3.NEG" advise="1">
        <values>
          <value>
            <val>2417</val>
          </value>
        </values>
      </ddeItem>
      <ddeItem name="MDNE3.QTT" advise="1">
        <values>
          <value>
            <val>451800</val>
          </value>
        </values>
      </ddeItem>
      <ddeItem name="MDNE3.ULT" advise="1">
        <values>
          <value>
            <val>10.4</val>
          </value>
        </values>
      </ddeItem>
      <ddeItem name="MDNE3.VAR" advise="1">
        <values>
          <value>
            <val>1.1673151750972861</val>
          </value>
        </values>
      </ddeItem>
      <ddeItem name="MDNE3.VOL" advise="1">
        <values>
          <value>
            <val>4659351</val>
          </value>
        </values>
      </ddeItem>
      <ddeItem name="MELK3.ABE" advise="1">
        <values>
          <value>
            <val>6.84</val>
          </value>
        </values>
      </ddeItem>
      <ddeItem name="MELK3.DAT" advise="1">
        <values>
          <value t="str">
            <val>08/02/2021</val>
          </value>
        </values>
      </ddeItem>
      <ddeItem name="MELK3.MAX" advise="1">
        <values>
          <value>
            <val>6.93</val>
          </value>
        </values>
      </ddeItem>
      <ddeItem name="MELK3.MIN" advise="1">
        <values>
          <value>
            <val>6.72</val>
          </value>
        </values>
      </ddeItem>
      <ddeItem name="MELK3.NEG" advise="1">
        <values>
          <value>
            <val>1441</val>
          </value>
        </values>
      </ddeItem>
      <ddeItem name="MELK3.QTT" advise="1">
        <values>
          <value>
            <val>653600</val>
          </value>
        </values>
      </ddeItem>
      <ddeItem name="MELK3.ULT" advise="1">
        <values>
          <value>
            <val>6.83</val>
          </value>
        </values>
      </ddeItem>
      <ddeItem name="MELK3.VAR" advise="1">
        <values>
          <value>
            <val>1.1851851851851862</val>
          </value>
        </values>
      </ddeItem>
      <ddeItem name="MELK3.VOL" advise="1">
        <values>
          <value>
            <val>4465823</val>
          </value>
        </values>
      </ddeItem>
      <ddeItem name="MGLU3.ABE" advise="1">
        <values>
          <value>
            <val>25.85</val>
          </value>
        </values>
      </ddeItem>
      <ddeItem name="MGLU3.DAT" advise="1">
        <values>
          <value t="str">
            <val>08/02/2021</val>
          </value>
        </values>
      </ddeItem>
      <ddeItem name="MGLU3.MAX" advise="1">
        <values>
          <value>
            <val>26.4</val>
          </value>
        </values>
      </ddeItem>
      <ddeItem name="MGLU3.MIN" advise="1">
        <values>
          <value>
            <val>25.52</val>
          </value>
        </values>
      </ddeItem>
      <ddeItem name="MGLU3.NEG" advise="1">
        <values>
          <value>
            <val>60698</val>
          </value>
        </values>
      </ddeItem>
      <ddeItem name="MGLU3.QTT" advise="1">
        <values>
          <value>
            <val>25773300</val>
          </value>
        </values>
      </ddeItem>
      <ddeItem name="MGLU3.ULT" advise="1">
        <values>
          <value>
            <val>26.16</val>
          </value>
        </values>
      </ddeItem>
      <ddeItem name="MGLU3.VAR" advise="1">
        <values>
          <value>
            <val>1.1992263056092793</val>
          </value>
        </values>
      </ddeItem>
      <ddeItem name="MGLU3.VOL" advise="1">
        <values>
          <value>
            <val>673214762</val>
          </value>
        </values>
      </ddeItem>
      <ddeItem name="MILS3.ABE" advise="1">
        <values>
          <value>
            <val>6.18</val>
          </value>
        </values>
      </ddeItem>
      <ddeItem name="MILS3.DAT" advise="1">
        <values>
          <value t="str">
            <val>08/02/2021</val>
          </value>
        </values>
      </ddeItem>
      <ddeItem name="MILS3.MAX" advise="1">
        <values>
          <value>
            <val>6.21</val>
          </value>
        </values>
      </ddeItem>
      <ddeItem name="MILS3.MIN" advise="1">
        <values>
          <value>
            <val>6.08</val>
          </value>
        </values>
      </ddeItem>
      <ddeItem name="MILS3.NEG" advise="1">
        <values>
          <value>
            <val>1220</val>
          </value>
        </values>
      </ddeItem>
      <ddeItem name="MILS3.QTT" advise="1">
        <values>
          <value>
            <val>511500</val>
          </value>
        </values>
      </ddeItem>
      <ddeItem name="MILS3.ULT" advise="1">
        <values>
          <value>
            <val>6.21</val>
          </value>
        </values>
      </ddeItem>
      <ddeItem name="MILS3.VAR" advise="1">
        <values>
          <value>
            <val>0.64829821717990332</val>
          </value>
        </values>
      </ddeItem>
      <ddeItem name="MILS3.VOL" advise="1">
        <values>
          <value>
            <val>3155556</val>
          </value>
        </values>
      </ddeItem>
      <ddeItem name="MOVI3.ABE" advise="1">
        <values>
          <value>
            <val>19.510000000000002</val>
          </value>
        </values>
      </ddeItem>
      <ddeItem name="MOVI3.DAT" advise="1">
        <values>
          <value t="str">
            <val>08/02/2021</val>
          </value>
        </values>
      </ddeItem>
      <ddeItem name="MOVI3.MAX" advise="1">
        <values>
          <value>
            <val>19.95</val>
          </value>
        </values>
      </ddeItem>
      <ddeItem name="MOVI3.MIN" advise="1">
        <values>
          <value>
            <val>19.21</val>
          </value>
        </values>
      </ddeItem>
      <ddeItem name="MOVI3.NEG" advise="1">
        <values>
          <value>
            <val>6481</val>
          </value>
        </values>
      </ddeItem>
      <ddeItem name="MOVI3.QTT" advise="1">
        <values>
          <value>
            <val>1454300</val>
          </value>
        </values>
      </ddeItem>
      <ddeItem name="MOVI3.ULT" advise="1">
        <values>
          <value>
            <val>19.559999999999999</val>
          </value>
        </values>
      </ddeItem>
      <ddeItem name="MOVI3.VAR" advise="1">
        <values>
          <value>
            <val>0.56555269922878892</val>
          </value>
        </values>
      </ddeItem>
      <ddeItem name="MOVI3.VOL" advise="1">
        <values>
          <value>
            <val>28564122</val>
          </value>
        </values>
      </ddeItem>
      <ddeItem name="MRFG3.ABE" advise="1">
        <values>
          <value>
            <val>14.38</val>
          </value>
        </values>
      </ddeItem>
      <ddeItem name="MRFG3.DAT" advise="1">
        <values>
          <value t="str">
            <val>08/02/2021</val>
          </value>
        </values>
      </ddeItem>
      <ddeItem name="MRFG3.MAX" advise="1">
        <values>
          <value>
            <val>14.63</val>
          </value>
        </values>
      </ddeItem>
      <ddeItem name="MRFG3.MIN" advise="1">
        <values>
          <value>
            <val>14.21</val>
          </value>
        </values>
      </ddeItem>
      <ddeItem name="MRFG3.NEG" advise="1">
        <values>
          <value>
            <val>21827</val>
          </value>
        </values>
      </ddeItem>
      <ddeItem name="MRFG3.QTT" advise="1">
        <values>
          <value>
            <val>8612300</val>
          </value>
        </values>
      </ddeItem>
      <ddeItem name="MRFG3.ULT" advise="1">
        <values>
          <value>
            <val>14.43</val>
          </value>
        </values>
      </ddeItem>
      <ddeItem name="MRFG3.VAR" advise="1">
        <values>
          <value>
            <val>0.83857442348007838</val>
          </value>
        </values>
      </ddeItem>
      <ddeItem name="MRFG3.VOL" advise="1">
        <values>
          <value>
            <val>124041076</val>
          </value>
        </values>
      </ddeItem>
      <ddeItem name="MRVE3.ABE" advise="1">
        <values>
          <value>
            <val>19.75</val>
          </value>
        </values>
      </ddeItem>
      <ddeItem name="MRVE3.DAT" advise="1">
        <values>
          <value t="str">
            <val>08/02/2021</val>
          </value>
        </values>
      </ddeItem>
      <ddeItem name="MRVE3.MAX" advise="1">
        <values>
          <value>
            <val>20.260000000000002</val>
          </value>
        </values>
      </ddeItem>
      <ddeItem name="MRVE3.MIN" advise="1">
        <values>
          <value>
            <val>19.5</val>
          </value>
        </values>
      </ddeItem>
      <ddeItem name="MRVE3.NEG" advise="1">
        <values>
          <value>
            <val>13324</val>
          </value>
        </values>
      </ddeItem>
      <ddeItem name="MRVE3.QTT" advise="1">
        <values>
          <value>
            <val>3228600</val>
          </value>
        </values>
      </ddeItem>
      <ddeItem name="MRVE3.ULT" advise="1">
        <values>
          <value>
            <val>19.91</val>
          </value>
        </values>
      </ddeItem>
      <ddeItem name="MRVE3.VAR" advise="1">
        <values>
          <value>
            <val>0.81012658227848178</val>
          </value>
        </values>
      </ddeItem>
      <ddeItem name="MRVE3.VOL" advise="1">
        <values>
          <value>
            <val>64129044</val>
          </value>
        </values>
      </ddeItem>
      <ddeItem name="MTRE3.ABE" advise="1">
        <values>
          <value>
            <val>15.42</val>
          </value>
        </values>
      </ddeItem>
      <ddeItem name="MTRE3.DAT" advise="1">
        <values>
          <value t="str">
            <val>08/02/2021</val>
          </value>
        </values>
      </ddeItem>
      <ddeItem name="MTRE3.MAX" advise="1">
        <values>
          <value>
            <val>15.47</val>
          </value>
        </values>
      </ddeItem>
      <ddeItem name="MTRE3.MIN" advise="1">
        <values>
          <value>
            <val>15.07</val>
          </value>
        </values>
      </ddeItem>
      <ddeItem name="MTRE3.NEG" advise="1">
        <values>
          <value>
            <val>1217</val>
          </value>
        </values>
      </ddeItem>
      <ddeItem name="MTRE3.QTT" advise="1">
        <values>
          <value>
            <val>216100</val>
          </value>
        </values>
      </ddeItem>
      <ddeItem name="MTRE3.ULT" advise="1">
        <values>
          <value>
            <val>15.16</val>
          </value>
        </values>
      </ddeItem>
      <ddeItem name="MTRE3.VAR" advise="1">
        <values>
          <value>
            <val>-2.0038784744667129</val>
          </value>
        </values>
      </ddeItem>
      <ddeItem name="MTRE3.VOL" advise="1">
        <values>
          <value>
            <val>3289570</val>
          </value>
        </values>
      </ddeItem>
      <ddeItem name="MULT3.ABE" advise="1">
        <values>
          <value>
            <val>21.84</val>
          </value>
        </values>
      </ddeItem>
      <ddeItem name="MULT3.DAT" advise="1">
        <values>
          <value t="str">
            <val>08/02/2021</val>
          </value>
        </values>
      </ddeItem>
      <ddeItem name="MULT3.MAX" advise="1">
        <values>
          <value>
            <val>22</val>
          </value>
        </values>
      </ddeItem>
      <ddeItem name="MULT3.MIN" advise="1">
        <values>
          <value>
            <val>21.57</val>
          </value>
        </values>
      </ddeItem>
      <ddeItem name="MULT3.NEG" advise="1">
        <values>
          <value>
            <val>15970</val>
          </value>
        </values>
      </ddeItem>
      <ddeItem name="MULT3.QTT" advise="1">
        <values>
          <value>
            <val>4168600</val>
          </value>
        </values>
      </ddeItem>
      <ddeItem name="MULT3.ULT" advise="1">
        <values>
          <value>
            <val>21.6</val>
          </value>
        </values>
      </ddeItem>
      <ddeItem name="MULT3.VAR" advise="1">
        <values>
          <value>
            <val>-1.0989010989010917</val>
          </value>
        </values>
      </ddeItem>
      <ddeItem name="MULT3.VOL" advise="1">
        <values>
          <value>
            <val>90664030</val>
          </value>
        </values>
      </ddeItem>
      <ddeItem name="MYPK3.ABE" advise="1">
        <values>
          <value>
            <val>14.18</val>
          </value>
        </values>
      </ddeItem>
      <ddeItem name="MYPK3.DAT" advise="1">
        <values>
          <value t="str">
            <val>08/02/2021</val>
          </value>
        </values>
      </ddeItem>
      <ddeItem name="MYPK3.MAX" advise="1">
        <values>
          <value>
            <val>14.42</val>
          </value>
        </values>
      </ddeItem>
      <ddeItem name="MYPK3.MIN" advise="1">
        <values>
          <value>
            <val>13.83</val>
          </value>
        </values>
      </ddeItem>
      <ddeItem name="MYPK3.NEG" advise="1">
        <values>
          <value>
            <val>9858</val>
          </value>
        </values>
      </ddeItem>
      <ddeItem name="MYPK3.QTT" advise="1">
        <values>
          <value>
            <val>1799800</val>
          </value>
        </values>
      </ddeItem>
      <ddeItem name="MYPK3.ULT" advise="1">
        <values>
          <value>
            <val>13.98</val>
          </value>
        </values>
      </ddeItem>
      <ddeItem name="MYPK3.VAR" advise="1">
        <values>
          <value>
            <val>-1.271186440677964</val>
          </value>
        </values>
      </ddeItem>
      <ddeItem name="MYPK3.VOL" advise="1">
        <values>
          <value>
            <val>25357030</val>
          </value>
        </values>
      </ddeItem>
      <ddeItem name="NEOE3.ABE" advise="1">
        <values>
          <value>
            <val>18.86</val>
          </value>
        </values>
      </ddeItem>
      <ddeItem name="NEOE3.DAT" advise="1">
        <values>
          <value t="str">
            <val>08/02/2021</val>
          </value>
        </values>
      </ddeItem>
      <ddeItem name="NEOE3.MAX" advise="1">
        <values>
          <value>
            <val>19.21</val>
          </value>
        </values>
      </ddeItem>
      <ddeItem name="NEOE3.MIN" advise="1">
        <values>
          <value>
            <val>18.62</val>
          </value>
        </values>
      </ddeItem>
      <ddeItem name="NEOE3.NEG" advise="1">
        <values>
          <value>
            <val>7800</val>
          </value>
        </values>
      </ddeItem>
      <ddeItem name="NEOE3.QTT" advise="1">
        <values>
          <value>
            <val>1881800</val>
          </value>
        </values>
      </ddeItem>
      <ddeItem name="NEOE3.ULT" advise="1">
        <values>
          <value>
            <val>18.920000000000002</val>
          </value>
        </values>
      </ddeItem>
      <ddeItem name="NEOE3.VAR" advise="1">
        <values>
          <value>
            <val>0.31813361611878194</val>
          </value>
        </values>
      </ddeItem>
      <ddeItem name="NEOE3.VOL" advise="1">
        <values>
          <value>
            <val>35665204</val>
          </value>
        </values>
      </ddeItem>
      <ddeItem name="NGRD3.ABE" advise="1">
        <values>
          <value>
            <val>8.57</val>
          </value>
        </values>
      </ddeItem>
      <ddeItem name="NGRD3.DAT" advise="1">
        <values>
          <value t="str">
            <val>08/02/2021</val>
          </value>
        </values>
      </ddeItem>
      <ddeItem name="NGRD3.MAX" advise="1">
        <values>
          <value>
            <val>8.6199999999999992</val>
          </value>
        </values>
      </ddeItem>
      <ddeItem name="NGRD3.MIN" advise="1">
        <values>
          <value>
            <val>7.9</val>
          </value>
        </values>
      </ddeItem>
      <ddeItem name="NGRD3.NEG" advise="1">
        <values>
          <value>
            <val>19404</val>
          </value>
        </values>
      </ddeItem>
      <ddeItem name="NGRD3.QTT" advise="1">
        <values>
          <value>
            <val>10968300</val>
          </value>
        </values>
      </ddeItem>
      <ddeItem name="NGRD3.ULT" advise="1">
        <values>
          <value>
            <val>7.99</val>
          </value>
        </values>
      </ddeItem>
      <ddeItem name="NGRD3.VAR" advise="1">
        <values>
          <value>
            <val>-6.3305978898006936</val>
          </value>
        </values>
      </ddeItem>
      <ddeItem name="NGRD3.VOL" advise="1">
        <values>
          <value>
            <val>88608134</val>
          </value>
        </values>
      </ddeItem>
      <ddeItem name="NTCO3.ABE" advise="1">
        <values>
          <value>
            <val>50.5</val>
          </value>
        </values>
      </ddeItem>
      <ddeItem name="NTCO3.DAT" advise="1">
        <values>
          <value t="str">
            <val>08/02/2021</val>
          </value>
        </values>
      </ddeItem>
      <ddeItem name="NTCO3.MAX" advise="1">
        <values>
          <value>
            <val>51.09</val>
          </value>
        </values>
      </ddeItem>
      <ddeItem name="NTCO3.MIN" advise="1">
        <values>
          <value>
            <val>50.08</val>
          </value>
        </values>
      </ddeItem>
      <ddeItem name="NTCO3.NEG" advise="1">
        <values>
          <value>
            <val>23289</val>
          </value>
        </values>
      </ddeItem>
      <ddeItem name="NTCO3.QTT" advise="1">
        <values>
          <value>
            <val>5372800</val>
          </value>
        </values>
      </ddeItem>
      <ddeItem name="NTCO3.ULT" advise="1">
        <values>
          <value>
            <val>50.73</val>
          </value>
        </values>
      </ddeItem>
      <ddeItem name="NTCO3.VAR" advise="1">
        <values>
          <value>
            <val>-0.47086521483225818</val>
          </value>
        </values>
      </ddeItem>
      <ddeItem name="NTCO3.VOL" advise="1">
        <values>
          <value>
            <val>272583220</val>
          </value>
        </values>
      </ddeItem>
      <ddeItem name="ODPV3.ABE" advise="1">
        <values>
          <value>
            <val>14</val>
          </value>
        </values>
      </ddeItem>
      <ddeItem name="ODPV3.DAT" advise="1">
        <values>
          <value t="str">
            <val>08/02/2021</val>
          </value>
        </values>
      </ddeItem>
      <ddeItem name="ODPV3.MAX" advise="1">
        <values>
          <value>
            <val>14.08</val>
          </value>
        </values>
      </ddeItem>
      <ddeItem name="ODPV3.MIN" advise="1">
        <values>
          <value>
            <val>13.48</val>
          </value>
        </values>
      </ddeItem>
      <ddeItem name="ODPV3.NEG" advise="1">
        <values>
          <value>
            <val>5920</val>
          </value>
        </values>
      </ddeItem>
      <ddeItem name="ODPV3.QTT" advise="1">
        <values>
          <value>
            <val>6083300</val>
          </value>
        </values>
      </ddeItem>
      <ddeItem name="ODPV3.ULT" advise="1">
        <values>
          <value>
            <val>13.6</val>
          </value>
        </values>
      </ddeItem>
      <ddeItem name="ODPV3.VAR" advise="1">
        <values>
          <value>
            <val>-2.5787965616045931</val>
          </value>
        </values>
      </ddeItem>
      <ddeItem name="ODPV3.VOL" advise="1">
        <values>
          <value>
            <val>82476430</val>
          </value>
        </values>
      </ddeItem>
      <ddeItem name="OIBR3.ABE" advise="1">
        <values>
          <value>
            <val>2.13</val>
          </value>
        </values>
      </ddeItem>
      <ddeItem name="OIBR3.DAT" advise="1">
        <values>
          <value t="str">
            <val>08/02/2021</val>
          </value>
        </values>
      </ddeItem>
      <ddeItem name="OIBR3.MAX" advise="1">
        <values>
          <value>
            <val>2.17</val>
          </value>
        </values>
      </ddeItem>
      <ddeItem name="OIBR3.MIN" advise="1">
        <values>
          <value>
            <val>2.09</val>
          </value>
        </values>
      </ddeItem>
      <ddeItem name="OIBR3.NEG" advise="1">
        <values>
          <value>
            <val>25529</val>
          </value>
        </values>
      </ddeItem>
      <ddeItem name="OIBR3.QTT" advise="1">
        <values>
          <value>
            <val>84232500</val>
          </value>
        </values>
      </ddeItem>
      <ddeItem name="OIBR3.ULT" advise="1">
        <values>
          <value>
            <val>2.11</val>
          </value>
        </values>
      </ddeItem>
      <ddeItem name="OIBR3.VAR" advise="1">
        <values>
          <value>
            <val>-0.47169811320755806</val>
          </value>
        </values>
      </ddeItem>
      <ddeItem name="OIBR3.VOL" advise="1">
        <values>
          <value>
            <val>179275170</val>
          </value>
        </values>
      </ddeItem>
      <ddeItem name="OMGE3.ABE" advise="1">
        <values>
          <value>
            <val>42.19</val>
          </value>
        </values>
      </ddeItem>
      <ddeItem name="OMGE3.DAT" advise="1">
        <values>
          <value t="str">
            <val>08/02/2021</val>
          </value>
        </values>
      </ddeItem>
      <ddeItem name="OMGE3.MAX" advise="1">
        <values>
          <value>
            <val>43.26</val>
          </value>
        </values>
      </ddeItem>
      <ddeItem name="OMGE3.MIN" advise="1">
        <values>
          <value>
            <val>42.07</val>
          </value>
        </values>
      </ddeItem>
      <ddeItem name="OMGE3.NEG" advise="1">
        <values>
          <value>
            <val>3174</val>
          </value>
        </values>
      </ddeItem>
      <ddeItem name="OMGE3.QTT" advise="1">
        <values>
          <value>
            <val>1663000</val>
          </value>
        </values>
      </ddeItem>
      <ddeItem name="OMGE3.ULT" advise="1">
        <values>
          <value>
            <val>42.81</val>
          </value>
        </values>
      </ddeItem>
      <ddeItem name="OMGE3.VAR" advise="1">
        <values>
          <value>
            <val>1.58993830090176</val>
          </value>
        </values>
      </ddeItem>
      <ddeItem name="OMGE3.VOL" advise="1">
        <values>
          <value>
            <val>71218018</val>
          </value>
        </values>
      </ddeItem>
      <ddeItem name="PARD3.ABE" advise="1">
        <values>
          <value>
            <val>22.07</val>
          </value>
        </values>
      </ddeItem>
      <ddeItem name="PARD3.DAT" advise="1">
        <values>
          <value t="str">
            <val>08/02/2021</val>
          </value>
        </values>
      </ddeItem>
      <ddeItem name="PARD3.MAX" advise="1">
        <values>
          <value>
            <val>22.19</val>
          </value>
        </values>
      </ddeItem>
      <ddeItem name="PARD3.MIN" advise="1">
        <values>
          <value>
            <val>21.69</val>
          </value>
        </values>
      </ddeItem>
      <ddeItem name="PARD3.NEG" advise="1">
        <values>
          <value>
            <val>892</val>
          </value>
        </values>
      </ddeItem>
      <ddeItem name="PARD3.QTT" advise="1">
        <values>
          <value>
            <val>166900</val>
          </value>
        </values>
      </ddeItem>
      <ddeItem name="PARD3.ULT" advise="1">
        <values>
          <value>
            <val>21.75</val>
          </value>
        </values>
      </ddeItem>
      <ddeItem name="PARD3.VAR" advise="1">
        <values>
          <value>
            <val>-1.2261580381471371</val>
          </value>
        </values>
      </ddeItem>
      <ddeItem name="PARD3.VOL" advise="1">
        <values>
          <value>
            <val>3648914</val>
          </value>
        </values>
      </ddeItem>
      <ddeItem name="PCAR3.ABE" advise="1">
        <values>
          <value>
            <val>85.5</val>
          </value>
        </values>
      </ddeItem>
      <ddeItem name="PCAR3.DAT" advise="1">
        <values>
          <value t="str">
            <val>08/02/2021</val>
          </value>
        </values>
      </ddeItem>
      <ddeItem name="PCAR3.MAX" advise="1">
        <values>
          <value>
            <val>88.31</val>
          </value>
        </values>
      </ddeItem>
      <ddeItem name="PCAR3.MIN" advise="1">
        <values>
          <value>
            <val>84.72</val>
          </value>
        </values>
      </ddeItem>
      <ddeItem name="PCAR3.NEG" advise="1">
        <values>
          <value>
            <val>11152</val>
          </value>
        </values>
      </ddeItem>
      <ddeItem name="PCAR3.QTT" advise="1">
        <values>
          <value>
            <val>1842100</val>
          </value>
        </values>
      </ddeItem>
      <ddeItem name="PCAR3.ULT" advise="1">
        <values>
          <value>
            <val>87.6</val>
          </value>
        </values>
      </ddeItem>
      <ddeItem name="PCAR3.VAR" advise="1">
        <values>
          <value>
            <val>2.9377203290246769</val>
          </value>
        </values>
      </ddeItem>
      <ddeItem name="PCAR3.VOL" advise="1">
        <values>
          <value>
            <val>160521990</val>
          </value>
        </values>
      </ddeItem>
      <ddeItem name="PETR4.ABE" advise="1">
        <values>
          <value>
            <val>28.51</val>
          </value>
        </values>
      </ddeItem>
      <ddeItem name="PETR4.DAT" advise="1">
        <values>
          <value t="str">
            <val>08/02/2021</val>
          </value>
        </values>
      </ddeItem>
      <ddeItem name="PETR4.MAX" advise="1">
        <values>
          <value>
            <val>29.3</val>
          </value>
        </values>
      </ddeItem>
      <ddeItem name="PETR4.MIN" advise="1">
        <values>
          <value>
            <val>27.8</val>
          </value>
        </values>
      </ddeItem>
      <ddeItem name="PETR4.NEG" advise="1">
        <values>
          <value>
            <val>129505</val>
          </value>
        </values>
      </ddeItem>
      <ddeItem name="PETR4.QTT" advise="1">
        <values>
          <value>
            <val>98821700</val>
          </value>
        </values>
      </ddeItem>
      <ddeItem name="PETR4.ULT" advise="1">
        <values>
          <value>
            <val>28.11</val>
          </value>
        </values>
      </ddeItem>
      <ddeItem name="PETR4.VAR" advise="1">
        <values>
          <value>
            <val>-3.1357684355616819</val>
          </value>
        </values>
      </ddeItem>
      <ddeItem name="PETR4.VOL" advise="1">
        <values>
          <value>
            <val>2804707429</val>
          </value>
        </values>
      </ddeItem>
      <ddeItem name="PETZ3.ABE" advise="1">
        <values>
          <value>
            <val>21.66</val>
          </value>
        </values>
      </ddeItem>
      <ddeItem name="PETZ3.DAT" advise="1">
        <values>
          <value t="str">
            <val>08/02/2021</val>
          </value>
        </values>
      </ddeItem>
      <ddeItem name="PETZ3.MAX" advise="1">
        <values>
          <value>
            <val>22.22</val>
          </value>
        </values>
      </ddeItem>
      <ddeItem name="PETZ3.MIN" advise="1">
        <values>
          <value>
            <val>21.43</val>
          </value>
        </values>
      </ddeItem>
      <ddeItem name="PETZ3.NEG" advise="1">
        <values>
          <value>
            <val>6495</val>
          </value>
        </values>
      </ddeItem>
      <ddeItem name="PETZ3.QTT" advise="1">
        <values>
          <value>
            <val>1522200</val>
          </value>
        </values>
      </ddeItem>
      <ddeItem name="PETZ3.ULT" advise="1">
        <values>
          <value>
            <val>22.03</val>
          </value>
        </values>
      </ddeItem>
      <ddeItem name="PETZ3.VAR" advise="1">
        <values>
          <value>
            <val>1.7082179132040674</val>
          </value>
        </values>
      </ddeItem>
      <ddeItem name="PETZ3.VOL" advise="1">
        <values>
          <value>
            <val>33429003</val>
          </value>
        </values>
      </ddeItem>
      <ddeItem name="PFRM3.ABE" advise="1">
        <values>
          <value>
            <val>6.32</val>
          </value>
        </values>
      </ddeItem>
      <ddeItem name="PFRM3.DAT" advise="1">
        <values>
          <value t="str">
            <val>08/02/2021</val>
          </value>
        </values>
      </ddeItem>
      <ddeItem name="PFRM3.MAX" advise="1">
        <values>
          <value>
            <val>6.41</val>
          </value>
        </values>
      </ddeItem>
      <ddeItem name="PFRM3.MIN" advise="1">
        <values>
          <value>
            <val>6.14</val>
          </value>
        </values>
      </ddeItem>
      <ddeItem name="PFRM3.NEG" advise="1">
        <values>
          <value>
            <val>617</val>
          </value>
        </values>
      </ddeItem>
      <ddeItem name="PFRM3.QTT" advise="1">
        <values>
          <value>
            <val>384400</val>
          </value>
        </values>
      </ddeItem>
      <ddeItem name="PFRM3.ULT" advise="1">
        <values>
          <value>
            <val>6.28</val>
          </value>
        </values>
      </ddeItem>
      <ddeItem name="PFRM3.VAR" advise="1">
        <values>
          <value>
            <val>-0.15898251192368501</val>
          </value>
        </values>
      </ddeItem>
      <ddeItem name="PFRM3.VOL" advise="1">
        <values>
          <value>
            <val>2412231</val>
          </value>
        </values>
      </ddeItem>
      <ddeItem name="PGMN3.ABE" advise="1">
        <values>
          <value>
            <val>10.66</val>
          </value>
        </values>
      </ddeItem>
      <ddeItem name="PGMN3.DAT" advise="1">
        <values>
          <value t="str">
            <val>08/02/2021</val>
          </value>
        </values>
      </ddeItem>
      <ddeItem name="PGMN3.MAX" advise="1">
        <values>
          <value>
            <val>10.79</val>
          </value>
        </values>
      </ddeItem>
      <ddeItem name="PGMN3.MIN" advise="1">
        <values>
          <value>
            <val>10.06</val>
          </value>
        </values>
      </ddeItem>
      <ddeItem name="PGMN3.NEG" advise="1">
        <values>
          <value>
            <val>4159</val>
          </value>
        </values>
      </ddeItem>
      <ddeItem name="PGMN3.QTT" advise="1">
        <values>
          <value>
            <val>1000200</val>
          </value>
        </values>
      </ddeItem>
      <ddeItem name="PGMN3.ULT" advise="1">
        <values>
          <value>
            <val>10.220000000000001</val>
          </value>
        </values>
      </ddeItem>
      <ddeItem name="PGMN3.VAR" advise="1">
        <values>
          <value>
            <val>-2.1072796934865794</val>
          </value>
        </values>
      </ddeItem>
      <ddeItem name="PGMN3.VOL" advise="1">
        <values>
          <value>
            <val>10457253</val>
          </value>
        </values>
      </ddeItem>
      <ddeItem name="PLPL3.ABE" advise="1">
        <values>
          <value>
            <val>6.54</val>
          </value>
        </values>
      </ddeItem>
      <ddeItem name="PLPL3.DAT" advise="1">
        <values>
          <value t="str">
            <val>08/02/2021</val>
          </value>
        </values>
      </ddeItem>
      <ddeItem name="PLPL3.MAX" advise="1">
        <values>
          <value>
            <val>6.69</val>
          </value>
        </values>
      </ddeItem>
      <ddeItem name="PLPL3.MIN" advise="1">
        <values>
          <value>
            <val>6.29</val>
          </value>
        </values>
      </ddeItem>
      <ddeItem name="PLPL3.NEG" advise="1">
        <values>
          <value>
            <val>1518</val>
          </value>
        </values>
      </ddeItem>
      <ddeItem name="PLPL3.QTT" advise="1">
        <values>
          <value>
            <val>967200</val>
          </value>
        </values>
      </ddeItem>
      <ddeItem name="PLPL3.ULT" advise="1">
        <values>
          <value>
            <val>6.58</val>
          </value>
        </values>
      </ddeItem>
      <ddeItem name="PLPL3.VAR" advise="1">
        <values>
          <value>
            <val>0.45801526717557633</val>
          </value>
        </values>
      </ddeItem>
      <ddeItem name="PLPL3.VOL" advise="1">
        <values>
          <value>
            <val>6274450</val>
          </value>
        </values>
      </ddeItem>
      <ddeItem name="PNVL3.ABE" advise="1">
        <values>
          <value>
            <val>21.23</val>
          </value>
        </values>
      </ddeItem>
      <ddeItem name="PNVL3.DAT" advise="1">
        <values>
          <value t="str">
            <val>08/02/2021</val>
          </value>
        </values>
      </ddeItem>
      <ddeItem name="PNVL3.MAX" advise="1">
        <values>
          <value>
            <val>21.28</val>
          </value>
        </values>
      </ddeItem>
      <ddeItem name="PNVL3.MIN" advise="1">
        <values>
          <value>
            <val>20.85</val>
          </value>
        </values>
      </ddeItem>
      <ddeItem name="PNVL3.NEG" advise="1">
        <values>
          <value>
            <val>2643</val>
          </value>
        </values>
      </ddeItem>
      <ddeItem name="PNVL3.QTT" advise="1">
        <values>
          <value>
            <val>510500</val>
          </value>
        </values>
      </ddeItem>
      <ddeItem name="PNVL3.ULT" advise="1">
        <values>
          <value>
            <val>20.98</val>
          </value>
        </values>
      </ddeItem>
      <ddeItem name="PNVL3.VAR" advise="1">
        <values>
          <value>
            <val>-0.94428706326722989</val>
          </value>
        </values>
      </ddeItem>
      <ddeItem name="PNVL3.VOL" advise="1">
        <values>
          <value>
            <val>10760845</val>
          </value>
        </values>
      </ddeItem>
      <ddeItem name="POMO4.ABE" advise="1">
        <values>
          <value>
            <val>2.9</val>
          </value>
        </values>
      </ddeItem>
      <ddeItem name="POMO4.DAT" advise="1">
        <values>
          <value t="str">
            <val>08/02/2021</val>
          </value>
        </values>
      </ddeItem>
      <ddeItem name="POMO4.MAX" advise="1">
        <values>
          <value>
            <val>2.91</val>
          </value>
        </values>
      </ddeItem>
      <ddeItem name="POMO4.MIN" advise="1">
        <values>
          <value>
            <val>2.83</val>
          </value>
        </values>
      </ddeItem>
      <ddeItem name="POMO4.NEG" advise="1">
        <values>
          <value>
            <val>12775</val>
          </value>
        </values>
      </ddeItem>
      <ddeItem name="POMO4.QTT" advise="1">
        <values>
          <value>
            <val>11647500</val>
          </value>
        </values>
      </ddeItem>
      <ddeItem name="POMO4.ULT" advise="1">
        <values>
          <value>
            <val>2.83</val>
          </value>
        </values>
      </ddeItem>
      <ddeItem name="POMO4.VAR" advise="1">
        <values>
          <value>
            <val>-2.4137931034482705</val>
          </value>
        </values>
      </ddeItem>
      <ddeItem name="POMO4.VOL" advise="1">
        <values>
          <value>
            <val>33339478</val>
          </value>
        </values>
      </ddeItem>
      <ddeItem name="POSI3.ABE" advise="1">
        <values>
          <value>
            <val>4.67</val>
          </value>
        </values>
      </ddeItem>
      <ddeItem name="POSI3.DAT" advise="1">
        <values>
          <value t="str">
            <val>08/02/2021</val>
          </value>
        </values>
      </ddeItem>
      <ddeItem name="POSI3.MAX" advise="1">
        <values>
          <value>
            <val>4.8600000000000003</val>
          </value>
        </values>
      </ddeItem>
      <ddeItem name="POSI3.MIN" advise="1">
        <values>
          <value>
            <val>4.57</val>
          </value>
        </values>
      </ddeItem>
      <ddeItem name="POSI3.NEG" advise="1">
        <values>
          <value>
            <val>3589</val>
          </value>
        </values>
      </ddeItem>
      <ddeItem name="POSI3.QTT" advise="1">
        <values>
          <value>
            <val>1350200</val>
          </value>
        </values>
      </ddeItem>
      <ddeItem name="POSI3.ULT" advise="1">
        <values>
          <value>
            <val>4.84</val>
          </value>
        </values>
      </ddeItem>
      <ddeItem name="POSI3.VAR" advise="1">
        <values>
          <value>
            <val>4.3103448275862108</val>
          </value>
        </values>
      </ddeItem>
      <ddeItem name="POSI3.VOL" advise="1">
        <values>
          <value>
            <val>6390716</val>
          </value>
        </values>
      </ddeItem>
      <ddeItem name="PRIO3.ABE" advise="1">
        <values>
          <value>
            <val>79.260000000000005</val>
          </value>
        </values>
      </ddeItem>
      <ddeItem name="PRIO3.DAT" advise="1">
        <values>
          <value t="str">
            <val>08/02/2021</val>
          </value>
        </values>
      </ddeItem>
      <ddeItem name="PRIO3.MAX" advise="1">
        <values>
          <value>
            <val>82.68</val>
          </value>
        </values>
      </ddeItem>
      <ddeItem name="PRIO3.MIN" advise="1">
        <values>
          <value>
            <val>79.260000000000005</val>
          </value>
        </values>
      </ddeItem>
      <ddeItem name="PRIO3.NEG" advise="1">
        <values>
          <value>
            <val>29253</val>
          </value>
        </values>
      </ddeItem>
      <ddeItem name="PRIO3.QTT" advise="1">
        <values>
          <value>
            <val>6758000</val>
          </value>
        </values>
      </ddeItem>
      <ddeItem name="PRIO3.ULT" advise="1">
        <values>
          <value>
            <val>81.09</val>
          </value>
        </values>
      </ddeItem>
      <ddeItem name="PRIO3.VAR" advise="1">
        <values>
          <value>
            <val>3.2993630573248449</val>
          </value>
        </values>
      </ddeItem>
      <ddeItem name="PRIO3.VOL" advise="1">
        <values>
          <value>
            <val>547942899</val>
          </value>
        </values>
      </ddeItem>
      <ddeItem name="PRNR3.ABE" advise="1">
        <values>
          <value>
            <val>8.6300000000000008</val>
          </value>
        </values>
      </ddeItem>
      <ddeItem name="PRNR3.DAT" advise="1">
        <values>
          <value t="str">
            <val>08/02/2021</val>
          </value>
        </values>
      </ddeItem>
      <ddeItem name="PRNR3.MAX" advise="1">
        <values>
          <value>
            <val>8.6300000000000008</val>
          </value>
        </values>
      </ddeItem>
      <ddeItem name="PRNR3.MIN" advise="1">
        <values>
          <value>
            <val>8.33</val>
          </value>
        </values>
      </ddeItem>
      <ddeItem name="PRNR3.NEG" advise="1">
        <values>
          <value>
            <val>392</val>
          </value>
        </values>
      </ddeItem>
      <ddeItem name="PRNR3.QTT" advise="1">
        <values>
          <value>
            <val>109700</val>
          </value>
        </values>
      </ddeItem>
      <ddeItem name="PRNR3.ULT" advise="1">
        <values>
          <value>
            <val>8.3800000000000008</val>
          </value>
        </values>
      </ddeItem>
      <ddeItem name="PRNR3.VAR" advise="1">
        <values>
          <value>
            <val>-2.8968713789107761</val>
          </value>
        </values>
      </ddeItem>
      <ddeItem name="PRNR3.VOL" advise="1">
        <values>
          <value>
            <val>924699</val>
          </value>
        </values>
      </ddeItem>
      <ddeItem name="PSSA3.ABE" advise="1">
        <values>
          <value>
            <val>51.56</val>
          </value>
        </values>
      </ddeItem>
      <ddeItem name="PSSA3.DAT" advise="1">
        <values>
          <value t="str">
            <val>08/02/2021</val>
          </value>
        </values>
      </ddeItem>
      <ddeItem name="PSSA3.MAX" advise="1">
        <values>
          <value>
            <val>51.81</val>
          </value>
        </values>
      </ddeItem>
      <ddeItem name="PSSA3.MIN" advise="1">
        <values>
          <value>
            <val>49.47</val>
          </value>
        </values>
      </ddeItem>
      <ddeItem name="PSSA3.NEG" advise="1">
        <values>
          <value>
            <val>9525</val>
          </value>
        </values>
      </ddeItem>
      <ddeItem name="PSSA3.QTT" advise="1">
        <values>
          <value>
            <val>2171600</val>
          </value>
        </values>
      </ddeItem>
      <ddeItem name="PSSA3.ULT" advise="1">
        <values>
          <value>
            <val>49.86</val>
          </value>
        </values>
      </ddeItem>
      <ddeItem name="PSSA3.VAR" advise="1">
        <values>
          <value>
            <val>-2.7880678494833298</val>
          </value>
        </values>
      </ddeItem>
      <ddeItem name="PSSA3.VOL" advise="1">
        <values>
          <value>
            <val>109562018</val>
          </value>
        </values>
      </ddeItem>
      <ddeItem name="PTBL3.ABE" advise="1">
        <values>
          <value>
            <val>10.68</val>
          </value>
        </values>
      </ddeItem>
      <ddeItem name="PTBL3.DAT" advise="1">
        <values>
          <value t="str">
            <val>08/02/2021</val>
          </value>
        </values>
      </ddeItem>
      <ddeItem name="PTBL3.MAX" advise="1">
        <values>
          <value>
            <val>11.08</val>
          </value>
        </values>
      </ddeItem>
      <ddeItem name="PTBL3.MIN" advise="1">
        <values>
          <value>
            <val>9.61</val>
          </value>
        </values>
      </ddeItem>
      <ddeItem name="PTBL3.NEG" advise="1">
        <values>
          <value>
            <val>14528</val>
          </value>
        </values>
      </ddeItem>
      <ddeItem name="PTBL3.QTT" advise="1">
        <values>
          <value>
            <val>8148800</val>
          </value>
        </values>
      </ddeItem>
      <ddeItem name="PTBL3.ULT" advise="1">
        <values>
          <value>
            <val>9.61</val>
          </value>
        </values>
      </ddeItem>
      <ddeItem name="PTBL3.VAR" advise="1">
        <values>
          <value>
            <val>-9.934395501405815</val>
          </value>
        </values>
      </ddeItem>
      <ddeItem name="PTBL3.VOL" advise="1">
        <values>
          <value>
            <val>84250612</val>
          </value>
        </values>
      </ddeItem>
      <ddeItem name="QUAL3.ABE" advise="1">
        <values>
          <value>
            <val>31.5</val>
          </value>
        </values>
      </ddeItem>
      <ddeItem name="QUAL3.DAT" advise="1">
        <values>
          <value t="str">
            <val>08/02/2021</val>
          </value>
        </values>
      </ddeItem>
      <ddeItem name="QUAL3.MAX" advise="1">
        <values>
          <value>
            <val>32.299999999999997</val>
          </value>
        </values>
      </ddeItem>
      <ddeItem name="QUAL3.MIN" advise="1">
        <values>
          <value>
            <val>31.07</val>
          </value>
        </values>
      </ddeItem>
      <ddeItem name="QUAL3.NEG" advise="1">
        <values>
          <value>
            <val>14219</val>
          </value>
        </values>
      </ddeItem>
      <ddeItem name="QUAL3.QTT" advise="1">
        <values>
          <value>
            <val>2842800</val>
          </value>
        </values>
      </ddeItem>
      <ddeItem name="QUAL3.ULT" advise="1">
        <values>
          <value>
            <val>32.07</val>
          </value>
        </values>
      </ddeItem>
      <ddeItem name="QUAL3.VAR" advise="1">
        <values>
          <value>
            <val>1.6159695817490545</val>
          </value>
        </values>
      </ddeItem>
      <ddeItem name="QUAL3.VOL" advise="1">
        <values>
          <value>
            <val>90906464</val>
          </value>
        </values>
      </ddeItem>
      <ddeItem name="RADL3.ABE" advise="1">
        <values>
          <value>
            <val>25.31</val>
          </value>
        </values>
      </ddeItem>
      <ddeItem name="RADL3.DAT" advise="1">
        <values>
          <value t="str">
            <val>08/02/2021</val>
          </value>
        </values>
      </ddeItem>
      <ddeItem name="RADL3.MAX" advise="1">
        <values>
          <value>
            <val>25.67</val>
          </value>
        </values>
      </ddeItem>
      <ddeItem name="RADL3.MIN" advise="1">
        <values>
          <value>
            <val>24.81</val>
          </value>
        </values>
      </ddeItem>
      <ddeItem name="RADL3.NEG" advise="1">
        <values>
          <value>
            <val>23334</val>
          </value>
        </values>
      </ddeItem>
      <ddeItem name="RADL3.QTT" advise="1">
        <values>
          <value>
            <val>7101100</val>
          </value>
        </values>
      </ddeItem>
      <ddeItem name="RADL3.ULT" advise="1">
        <values>
          <value>
            <val>25.36</val>
          </value>
        </values>
      </ddeItem>
      <ddeItem name="RADL3.VAR" advise="1">
        <values>
          <value>
            <val>0.43564356435643337</val>
          </value>
        </values>
      </ddeItem>
      <ddeItem name="RADL3.VOL" advise="1">
        <values>
          <value>
            <val>179479412</val>
          </value>
        </values>
      </ddeItem>
      <ddeItem name="RAIL3.ABE" advise="1">
        <values>
          <value>
            <val>21.32</val>
          </value>
        </values>
      </ddeItem>
      <ddeItem name="RAIL3.DAT" advise="1">
        <values>
          <value t="str">
            <val>08/02/2021</val>
          </value>
        </values>
      </ddeItem>
      <ddeItem name="RAIL3.MAX" advise="1">
        <values>
          <value>
            <val>21.67</val>
          </value>
        </values>
      </ddeItem>
      <ddeItem name="RAIL3.MIN" advise="1">
        <values>
          <value>
            <val>21.1</val>
          </value>
        </values>
      </ddeItem>
      <ddeItem name="RAIL3.NEG" advise="1">
        <values>
          <value>
            <val>24122</val>
          </value>
        </values>
      </ddeItem>
      <ddeItem name="RAIL3.QTT" advise="1">
        <values>
          <value>
            <val>6088700</val>
          </value>
        </values>
      </ddeItem>
      <ddeItem name="RAIL3.ULT" advise="1">
        <values>
          <value>
            <val>21.35</val>
          </value>
        </values>
      </ddeItem>
      <ddeItem name="RAIL3.VAR" advise="1">
        <values>
          <value>
            <val>0</val>
          </value>
        </values>
      </ddeItem>
      <ddeItem name="RAIL3.VOL" advise="1">
        <values>
          <value>
            <val>130176505</val>
          </value>
        </values>
      </ddeItem>
      <ddeItem name="RAPT4.ABE" advise="1">
        <values>
          <value>
            <val>14.26</val>
          </value>
        </values>
      </ddeItem>
      <ddeItem name="RAPT4.DAT" advise="1">
        <values>
          <value t="str">
            <val>08/02/2021</val>
          </value>
        </values>
      </ddeItem>
      <ddeItem name="RAPT4.MAX" advise="1">
        <values>
          <value>
            <val>14.67</val>
          </value>
        </values>
      </ddeItem>
      <ddeItem name="RAPT4.MIN" advise="1">
        <values>
          <value>
            <val>14.17</val>
          </value>
        </values>
      </ddeItem>
      <ddeItem name="RAPT4.NEG" advise="1">
        <values>
          <value>
            <val>7898</val>
          </value>
        </values>
      </ddeItem>
      <ddeItem name="RAPT4.QTT" advise="1">
        <values>
          <value>
            <val>1643700</val>
          </value>
        </values>
      </ddeItem>
      <ddeItem name="RAPT4.ULT" advise="1">
        <values>
          <value>
            <val>14.37</val>
          </value>
        </values>
      </ddeItem>
      <ddeItem name="RAPT4.VAR" advise="1">
        <values>
          <value>
            <val>0.63025210084033512</val>
          </value>
        </values>
      </ddeItem>
      <ddeItem name="RAPT4.VOL" advise="1">
        <values>
          <value>
            <val>23703282</val>
          </value>
        </values>
      </ddeItem>
      <ddeItem name="RDOR3.ABE" advise="1">
        <values>
          <value>
            <val>74.900000000000006</val>
          </value>
        </values>
      </ddeItem>
      <ddeItem name="RDOR3.DAT" advise="1">
        <values>
          <value t="str">
            <val>08/02/2021</val>
          </value>
        </values>
      </ddeItem>
      <ddeItem name="RDOR3.MAX" advise="1">
        <values>
          <value>
            <val>74.95</val>
          </value>
        </values>
      </ddeItem>
      <ddeItem name="RDOR3.MIN" advise="1">
        <values>
          <value>
            <val>73.36</val>
          </value>
        </values>
      </ddeItem>
      <ddeItem name="RDOR3.NEG" advise="1">
        <values>
          <value>
            <val>6364</val>
          </value>
        </values>
      </ddeItem>
      <ddeItem name="RDOR3.QTT" advise="1">
        <values>
          <value>
            <val>2136600</val>
          </value>
        </values>
      </ddeItem>
      <ddeItem name="RDOR3.ULT" advise="1">
        <values>
          <value>
            <val>73.5</val>
          </value>
        </values>
      </ddeItem>
      <ddeItem name="RDOR3.VAR" advise="1">
        <values>
          <value>
            <val>-1.8691588785046804</val>
          </value>
        </values>
      </ddeItem>
      <ddeItem name="RDOR3.VOL" advise="1">
        <values>
          <value>
            <val>158008866</val>
          </value>
        </values>
      </ddeItem>
      <ddeItem name="RENT3.ABE" advise="1">
        <values>
          <value>
            <val>69.209999999999994</val>
          </value>
        </values>
      </ddeItem>
      <ddeItem name="RENT3.DAT" advise="1">
        <values>
          <value t="str">
            <val>08/02/2021</val>
          </value>
        </values>
      </ddeItem>
      <ddeItem name="RENT3.MAX" advise="1">
        <values>
          <value>
            <val>70.489999999999995</val>
          </value>
        </values>
      </ddeItem>
      <ddeItem name="RENT3.MIN" advise="1">
        <values>
          <value>
            <val>67.86</val>
          </value>
        </values>
      </ddeItem>
      <ddeItem name="RENT3.NEG" advise="1">
        <values>
          <value>
            <val>17861</val>
          </value>
        </values>
      </ddeItem>
      <ddeItem name="RENT3.QTT" advise="1">
        <values>
          <value>
            <val>3250300</val>
          </value>
        </values>
      </ddeItem>
      <ddeItem name="RENT3.ULT" advise="1">
        <values>
          <value>
            <val>69.260000000000005</val>
          </value>
        </values>
      </ddeItem>
      <ddeItem name="RENT3.VAR" advise="1">
        <values>
          <value>
            <val>0.56628430376070937</val>
          </value>
        </values>
      </ddeItem>
      <ddeItem name="RENT3.VOL" advise="1">
        <values>
          <value>
            <val>225753542</val>
          </value>
        </values>
      </ddeItem>
      <ddeItem name="RLOG3.ABE" advise="1">
        <values>
          <value>
            <val>19.88</val>
          </value>
        </values>
      </ddeItem>
      <ddeItem name="RLOG3.DAT" advise="1">
        <values>
          <value t="str">
            <val>08/02/2021</val>
          </value>
        </values>
      </ddeItem>
      <ddeItem name="RLOG3.MAX" advise="1">
        <values>
          <value>
            <val>21.16</val>
          </value>
        </values>
      </ddeItem>
      <ddeItem name="RLOG3.MIN" advise="1">
        <values>
          <value>
            <val>19.55</val>
          </value>
        </values>
      </ddeItem>
      <ddeItem name="RLOG3.NEG" advise="1">
        <values>
          <value>
            <val>4487</val>
          </value>
        </values>
      </ddeItem>
      <ddeItem name="RLOG3.QTT" advise="1">
        <values>
          <value>
            <val>1235400</val>
          </value>
        </values>
      </ddeItem>
      <ddeItem name="RLOG3.ULT" advise="1">
        <values>
          <value>
            <val>21.16</val>
          </value>
        </values>
      </ddeItem>
      <ddeItem name="RLOG3.VAR" advise="1">
        <values>
          <value>
            <val>7.6844783715012808</val>
          </value>
        </values>
      </ddeItem>
      <ddeItem name="RLOG3.VOL" advise="1">
        <values>
          <value>
            <val>25580969</val>
          </value>
        </values>
      </ddeItem>
      <ddeItem name="ROMI3.ABE" advise="1">
        <values>
          <value>
            <val>17.46</val>
          </value>
        </values>
      </ddeItem>
      <ddeItem name="ROMI3.DAT" advise="1">
        <values>
          <value t="str">
            <val>08/02/2021</val>
          </value>
        </values>
      </ddeItem>
      <ddeItem name="ROMI3.MAX" advise="1">
        <values>
          <value>
            <val>18.93</val>
          </value>
        </values>
      </ddeItem>
      <ddeItem name="ROMI3.MIN" advise="1">
        <values>
          <value>
            <val>17.37</val>
          </value>
        </values>
      </ddeItem>
      <ddeItem name="ROMI3.NEG" advise="1">
        <values>
          <value>
            <val>4459</val>
          </value>
        </values>
      </ddeItem>
      <ddeItem name="ROMI3.QTT" advise="1">
        <values>
          <value>
            <val>1217600</val>
          </value>
        </values>
      </ddeItem>
      <ddeItem name="ROMI3.ULT" advise="1">
        <values>
          <value>
            <val>18.25</val>
          </value>
        </values>
      </ddeItem>
      <ddeItem name="ROMI3.VAR" advise="1">
        <values>
          <value>
            <val>4.9453709028177082</val>
          </value>
        </values>
      </ddeItem>
      <ddeItem name="ROMI3.VOL" advise="1">
        <values>
          <value>
            <val>22283565</val>
          </value>
        </values>
      </ddeItem>
      <ddeItem name="RRRP3.ABE" advise="1">
        <values>
          <value>
            <val>34.57</val>
          </value>
        </values>
      </ddeItem>
      <ddeItem name="RRRP3.DAT" advise="1">
        <values>
          <value t="str">
            <val>08/02/2021</val>
          </value>
        </values>
      </ddeItem>
      <ddeItem name="RRRP3.MAX" advise="1">
        <values>
          <value>
            <val>36</val>
          </value>
        </values>
      </ddeItem>
      <ddeItem name="RRRP3.MIN" advise="1">
        <values>
          <value>
            <val>34.57</val>
          </value>
        </values>
      </ddeItem>
      <ddeItem name="RRRP3.NEG" advise="1">
        <values>
          <value>
            <val>1842</val>
          </value>
        </values>
      </ddeItem>
      <ddeItem name="RRRP3.QTT" advise="1">
        <values>
          <value>
            <val>443400</val>
          </value>
        </values>
      </ddeItem>
      <ddeItem name="RRRP3.ULT" advise="1">
        <values>
          <value>
            <val>36</val>
          </value>
        </values>
      </ddeItem>
      <ddeItem name="RRRP3.VAR" advise="1">
        <values>
          <value>
            <val>4.1365345675441123</val>
          </value>
        </values>
      </ddeItem>
      <ddeItem name="RRRP3.VOL" advise="1">
        <values>
          <value>
            <val>15812040</val>
          </value>
        </values>
      </ddeItem>
      <ddeItem name="SANB11.ABE" advise="1">
        <values>
          <value>
            <val>41.56</val>
          </value>
        </values>
      </ddeItem>
      <ddeItem name="SANB11.DAT" advise="1">
        <values>
          <value t="str">
            <val>08/02/2021</val>
          </value>
        </values>
      </ddeItem>
      <ddeItem name="SANB11.MAX" advise="1">
        <values>
          <value>
            <val>41.69</val>
          </value>
        </values>
      </ddeItem>
      <ddeItem name="SANB11.MIN" advise="1">
        <values>
          <value>
            <val>40.1</val>
          </value>
        </values>
      </ddeItem>
      <ddeItem name="SANB11.NEG" advise="1">
        <values>
          <value>
            <val>13890</val>
          </value>
        </values>
      </ddeItem>
      <ddeItem name="SANB11.QTT" advise="1">
        <values>
          <value>
            <val>3080700</val>
          </value>
        </values>
      </ddeItem>
      <ddeItem name="SANB11.ULT" advise="1">
        <values>
          <value>
            <val>40.21</val>
          </value>
        </values>
      </ddeItem>
      <ddeItem name="SANB11.VAR" advise="1">
        <values>
          <value>
            <val>-3.2483156881616972</val>
          </value>
        </values>
      </ddeItem>
      <ddeItem name="SANB11.VOL" advise="1">
        <values>
          <value>
            <val>125487420</val>
          </value>
        </values>
      </ddeItem>
      <ddeItem name="SAPR11.ABE" advise="1">
        <values>
          <value>
            <val>22.22</val>
          </value>
        </values>
      </ddeItem>
      <ddeItem name="SAPR11.DAT" advise="1">
        <values>
          <value t="str">
            <val>08/02/2021</val>
          </value>
        </values>
      </ddeItem>
      <ddeItem name="SAPR11.MAX" advise="1">
        <values>
          <value>
            <val>22.26</val>
          </value>
        </values>
      </ddeItem>
      <ddeItem name="SAPR11.MIN" advise="1">
        <values>
          <value>
            <val>21.82</val>
          </value>
        </values>
      </ddeItem>
      <ddeItem name="SAPR11.NEG" advise="1">
        <values>
          <value>
            <val>7248</val>
          </value>
        </values>
      </ddeItem>
      <ddeItem name="SAPR11.QTT" advise="1">
        <values>
          <value>
            <val>1831300</val>
          </value>
        </values>
      </ddeItem>
      <ddeItem name="SAPR11.ULT" advise="1">
        <values>
          <value>
            <val>22.03</val>
          </value>
        </values>
      </ddeItem>
      <ddeItem name="SAPR11.VAR" advise="1">
        <values>
          <value>
            <val>-0.81044574515983658</val>
          </value>
        </values>
      </ddeItem>
      <ddeItem name="SAPR11.VOL" advise="1">
        <values>
          <value>
            <val>40311609</val>
          </value>
        </values>
      </ddeItem>
      <ddeItem name="SBSP3.ABE" advise="1">
        <values>
          <value>
            <val>40.5</val>
          </value>
        </values>
      </ddeItem>
      <ddeItem name="SBSP3.DAT" advise="1">
        <values>
          <value t="str">
            <val>08/02/2021</val>
          </value>
        </values>
      </ddeItem>
      <ddeItem name="SBSP3.MAX" advise="1">
        <values>
          <value>
            <val>40.65</val>
          </value>
        </values>
      </ddeItem>
      <ddeItem name="SBSP3.MIN" advise="1">
        <values>
          <value>
            <val>39.56</val>
          </value>
        </values>
      </ddeItem>
      <ddeItem name="SBSP3.NEG" advise="1">
        <values>
          <value>
            <val>18383</val>
          </value>
        </values>
      </ddeItem>
      <ddeItem name="SBSP3.QTT" advise="1">
        <values>
          <value>
            <val>4020800</val>
          </value>
        </values>
      </ddeItem>
      <ddeItem name="SBSP3.ULT" advise="1">
        <values>
          <value>
            <val>39.74</val>
          </value>
        </values>
      </ddeItem>
      <ddeItem name="SBSP3.VAR" advise="1">
        <values>
          <value>
            <val>-1.7552533992583457</val>
          </value>
        </values>
      </ddeItem>
      <ddeItem name="SBSP3.VOL" advise="1">
        <values>
          <value>
            <val>160895344</val>
          </value>
        </values>
      </ddeItem>
      <ddeItem name="SEER3.ABE" advise="1">
        <values>
          <value>
            <val>15.83</val>
          </value>
        </values>
      </ddeItem>
      <ddeItem name="SEER3.DAT" advise="1">
        <values>
          <value t="str">
            <val>08/02/2021</val>
          </value>
        </values>
      </ddeItem>
      <ddeItem name="SEER3.MAX" advise="1">
        <values>
          <value>
            <val>15.83</val>
          </value>
        </values>
      </ddeItem>
      <ddeItem name="SEER3.MIN" advise="1">
        <values>
          <value>
            <val>15.26</val>
          </value>
        </values>
      </ddeItem>
      <ddeItem name="SEER3.NEG" advise="1">
        <values>
          <value>
            <val>4342</val>
          </value>
        </values>
      </ddeItem>
      <ddeItem name="SEER3.QTT" advise="1">
        <values>
          <value>
            <val>801100</val>
          </value>
        </values>
      </ddeItem>
      <ddeItem name="SEER3.ULT" advise="1">
        <values>
          <value>
            <val>15.32</val>
          </value>
        </values>
      </ddeItem>
      <ddeItem name="SEER3.VAR" advise="1">
        <values>
          <value>
            <val>-2.0460358056266004</val>
          </value>
        </values>
      </ddeItem>
      <ddeItem name="SEER3.VOL" advise="1">
        <values>
          <value>
            <val>12404652</val>
          </value>
        </values>
      </ddeItem>
      <ddeItem name="SEQL3.ABE" advise="1">
        <values>
          <value>
            <val>29.29</val>
          </value>
        </values>
      </ddeItem>
      <ddeItem name="SEQL3.DAT" advise="1">
        <values>
          <value t="str">
            <val>08/02/2021</val>
          </value>
        </values>
      </ddeItem>
      <ddeItem name="SEQL3.MAX" advise="1">
        <values>
          <value>
            <val>30.03</val>
          </value>
        </values>
      </ddeItem>
      <ddeItem name="SEQL3.MIN" advise="1">
        <values>
          <value>
            <val>28.5</val>
          </value>
        </values>
      </ddeItem>
      <ddeItem name="SEQL3.NEG" advise="1">
        <values>
          <value>
            <val>3796</val>
          </value>
        </values>
      </ddeItem>
      <ddeItem name="SEQL3.QTT" advise="1">
        <values>
          <value>
            <val>695800</val>
          </value>
        </values>
      </ddeItem>
      <ddeItem name="SEQL3.ULT" advise="1">
        <values>
          <value>
            <val>29.57</val>
          </value>
        </values>
      </ddeItem>
      <ddeItem name="SEQL3.VAR" advise="1">
        <values>
          <value>
            <val>-0.26981450252950523</val>
          </value>
        </values>
      </ddeItem>
      <ddeItem name="SEQL3.VOL" advise="1">
        <values>
          <value>
            <val>20428083</val>
          </value>
        </values>
      </ddeItem>
      <ddeItem name="SIMH3.ABE" advise="1">
        <values>
          <value>
            <val>42.3</val>
          </value>
        </values>
      </ddeItem>
      <ddeItem name="SIMH3.DAT" advise="1">
        <values>
          <value t="str">
            <val>08/02/2021</val>
          </value>
        </values>
      </ddeItem>
      <ddeItem name="SIMH3.MAX" advise="1">
        <values>
          <value>
            <val>43.55</val>
          </value>
        </values>
      </ddeItem>
      <ddeItem name="SIMH3.MIN" advise="1">
        <values>
          <value>
            <val>41.52</val>
          </value>
        </values>
      </ddeItem>
      <ddeItem name="SIMH3.NEG" advise="1">
        <values>
          <value>
            <val>4456</val>
          </value>
        </values>
      </ddeItem>
      <ddeItem name="SIMH3.QTT" advise="1">
        <values>
          <value>
            <val>879200</val>
          </value>
        </values>
      </ddeItem>
      <ddeItem name="SIMH3.ULT" advise="1">
        <values>
          <value>
            <val>43.24</val>
          </value>
        </values>
      </ddeItem>
      <ddeItem name="SIMH3.VAR" advise="1">
        <values>
          <value>
            <val>2.2463939465594769</val>
          </value>
        </values>
      </ddeItem>
      <ddeItem name="SIMH3.VOL" advise="1">
        <values>
          <value>
            <val>37544018</val>
          </value>
        </values>
      </ddeItem>
      <ddeItem name="SLCE3.ABE" advise="1">
        <values>
          <value>
            <val>37.35</val>
          </value>
        </values>
      </ddeItem>
      <ddeItem name="SLCE3.DAT" advise="1">
        <values>
          <value t="str">
            <val>08/02/2021</val>
          </value>
        </values>
      </ddeItem>
      <ddeItem name="SLCE3.MAX" advise="1">
        <values>
          <value>
            <val>39.68</val>
          </value>
        </values>
      </ddeItem>
      <ddeItem name="SLCE3.MIN" advise="1">
        <values>
          <value>
            <val>37.01</val>
          </value>
        </values>
      </ddeItem>
      <ddeItem name="SLCE3.NEG" advise="1">
        <values>
          <value>
            <val>9691</val>
          </value>
        </values>
      </ddeItem>
      <ddeItem name="SLCE3.QTT" advise="1">
        <values>
          <value>
            <val>2104100</val>
          </value>
        </values>
      </ddeItem>
      <ddeItem name="SLCE3.ULT" advise="1">
        <values>
          <value>
            <val>38.9</val>
          </value>
        </values>
      </ddeItem>
      <ddeItem name="SLCE3.VAR" advise="1">
        <values>
          <value>
            <val>4.682454251883752</val>
          </value>
        </values>
      </ddeItem>
      <ddeItem name="SLCE3.VOL" advise="1">
        <values>
          <value>
            <val>81674442</val>
          </value>
        </values>
      </ddeItem>
      <ddeItem name="SMLS3.ABE" advise="1">
        <values>
          <value>
            <val>21.95</val>
          </value>
        </values>
      </ddeItem>
      <ddeItem name="SMLS3.DAT" advise="1">
        <values>
          <value t="str">
            <val>08/02/2021</val>
          </value>
        </values>
      </ddeItem>
      <ddeItem name="SMLS3.MAX" advise="1">
        <values>
          <value>
            <val>22.48</val>
          </value>
        </values>
      </ddeItem>
      <ddeItem name="SMLS3.MIN" advise="1">
        <values>
          <value>
            <val>21.69</val>
          </value>
        </values>
      </ddeItem>
      <ddeItem name="SMLS3.NEG" advise="1">
        <values>
          <value>
            <val>2063</val>
          </value>
        </values>
      </ddeItem>
      <ddeItem name="SMLS3.QTT" advise="1">
        <values>
          <value>
            <val>418100</val>
          </value>
        </values>
      </ddeItem>
      <ddeItem name="SMLS3.ULT" advise="1">
        <values>
          <value>
            <val>22.09</val>
          </value>
        </values>
      </ddeItem>
      <ddeItem name="SMLS3.VAR" advise="1">
        <values>
          <value>
            <val>0.63781321184510509</val>
          </value>
        </values>
      </ddeItem>
      <ddeItem name="SMLS3.VOL" advise="1">
        <values>
          <value>
            <val>9253651</val>
          </value>
        </values>
      </ddeItem>
      <ddeItem name="SMTO3.ABE" advise="1">
        <values>
          <value>
            <val>30.67</val>
          </value>
        </values>
      </ddeItem>
      <ddeItem name="SMTO3.DAT" advise="1">
        <values>
          <value t="str">
            <val>08/02/2021</val>
          </value>
        </values>
      </ddeItem>
      <ddeItem name="SMTO3.MAX" advise="1">
        <values>
          <value>
            <val>33.74</val>
          </value>
        </values>
      </ddeItem>
      <ddeItem name="SMTO3.MIN" advise="1">
        <values>
          <value>
            <val>30.61</val>
          </value>
        </values>
      </ddeItem>
      <ddeItem name="SMTO3.NEG" advise="1">
        <values>
          <value>
            <val>13475</val>
          </value>
        </values>
      </ddeItem>
      <ddeItem name="SMTO3.QTT" advise="1">
        <values>
          <value>
            <val>2554300</val>
          </value>
        </values>
      </ddeItem>
      <ddeItem name="SMTO3.ULT" advise="1">
        <values>
          <value>
            <val>33.36</val>
          </value>
        </values>
      </ddeItem>
      <ddeItem name="SMTO3.VAR" advise="1">
        <values>
          <value>
            <val>9.0196078431372477</val>
          </value>
        </values>
      </ddeItem>
      <ddeItem name="SMTO3.VOL" advise="1">
        <values>
          <value>
            <val>83245855</val>
          </value>
        </values>
      </ddeItem>
      <ddeItem name="SOMA3.ABE" advise="1">
        <values>
          <value>
            <val>14.78</val>
          </value>
        </values>
      </ddeItem>
      <ddeItem name="SOMA3.DAT" advise="1">
        <values>
          <value t="str">
            <val>08/02/2021</val>
          </value>
        </values>
      </ddeItem>
      <ddeItem name="SOMA3.MAX" advise="1">
        <values>
          <value>
            <val>15.3</val>
          </value>
        </values>
      </ddeItem>
      <ddeItem name="SOMA3.MIN" advise="1">
        <values>
          <value>
            <val>14.7</val>
          </value>
        </values>
      </ddeItem>
      <ddeItem name="SOMA3.NEG" advise="1">
        <values>
          <value>
            <val>4021</val>
          </value>
        </values>
      </ddeItem>
      <ddeItem name="SOMA3.QTT" advise="1">
        <values>
          <value>
            <val>2473800</val>
          </value>
        </values>
      </ddeItem>
      <ddeItem name="SOMA3.ULT" advise="1">
        <values>
          <value>
            <val>15</val>
          </value>
        </values>
      </ddeItem>
      <ddeItem name="SOMA3.VAR" advise="1">
        <values>
          <value>
            <val>1.9021739130434738</val>
          </value>
        </values>
      </ddeItem>
      <ddeItem name="SOMA3.VOL" advise="1">
        <values>
          <value>
            <val>37120612</val>
          </value>
        </values>
      </ddeItem>
      <ddeItem name="SQIA3.ABE" advise="1">
        <values>
          <value>
            <val>22.4</val>
          </value>
        </values>
      </ddeItem>
      <ddeItem name="SQIA3.DAT" advise="1">
        <values>
          <value t="str">
            <val>08/02/2021</val>
          </value>
        </values>
      </ddeItem>
      <ddeItem name="SQIA3.MAX" advise="1">
        <values>
          <value>
            <val>23</val>
          </value>
        </values>
      </ddeItem>
      <ddeItem name="SQIA3.MIN" advise="1">
        <values>
          <value>
            <val>22.07</val>
          </value>
        </values>
      </ddeItem>
      <ddeItem name="SQIA3.NEG" advise="1">
        <values>
          <value>
            <val>2919</val>
          </value>
        </values>
      </ddeItem>
      <ddeItem name="SQIA3.QTT" advise="1">
        <values>
          <value>
            <val>629500</val>
          </value>
        </values>
      </ddeItem>
      <ddeItem name="SQIA3.ULT" advise="1">
        <values>
          <value>
            <val>22.99</val>
          </value>
        </values>
      </ddeItem>
      <ddeItem name="SQIA3.VAR" advise="1">
        <values>
          <value>
            <val>2.6339285714285712</val>
          </value>
        </values>
      </ddeItem>
      <ddeItem name="SQIA3.VOL" advise="1">
        <values>
          <value>
            <val>14328066</val>
          </value>
        </values>
      </ddeItem>
      <ddeItem name="STBP3.ABE" advise="1">
        <values>
          <value>
            <val>6.46</val>
          </value>
        </values>
      </ddeItem>
      <ddeItem name="STBP3.DAT" advise="1">
        <values>
          <value t="str">
            <val>08/02/2021</val>
          </value>
        </values>
      </ddeItem>
      <ddeItem name="STBP3.MAX" advise="1">
        <values>
          <value>
            <val>6.73</val>
          </value>
        </values>
      </ddeItem>
      <ddeItem name="STBP3.MIN" advise="1">
        <values>
          <value>
            <val>6.37</val>
          </value>
        </values>
      </ddeItem>
      <ddeItem name="STBP3.NEG" advise="1">
        <values>
          <value>
            <val>9688</val>
          </value>
        </values>
      </ddeItem>
      <ddeItem name="STBP3.QTT" advise="1">
        <values>
          <value>
            <val>7239200</val>
          </value>
        </values>
      </ddeItem>
      <ddeItem name="STBP3.ULT" advise="1">
        <values>
          <value>
            <val>6.55</val>
          </value>
        </values>
      </ddeItem>
      <ddeItem name="STBP3.VAR" advise="1">
        <values>
          <value>
            <val>2.1840873634945348</val>
          </value>
        </values>
      </ddeItem>
      <ddeItem name="STBP3.VOL" advise="1">
        <values>
          <value>
            <val>47542821</val>
          </value>
        </values>
      </ddeItem>
      <ddeItem name="StdDocumentName" ole="1" advise="1"/>
      <ddeItem name="SUZB3.ABE" advise="1">
        <values>
          <value>
            <val>66.650000000000006</val>
          </value>
        </values>
      </ddeItem>
      <ddeItem name="SUZB3.DAT" advise="1">
        <values>
          <value t="str">
            <val>08/02/2021</val>
          </value>
        </values>
      </ddeItem>
      <ddeItem name="SUZB3.MAX" advise="1">
        <values>
          <value>
            <val>67.790000000000006</val>
          </value>
        </values>
      </ddeItem>
      <ddeItem name="SUZB3.MIN" advise="1">
        <values>
          <value>
            <val>65.290000000000006</val>
          </value>
        </values>
      </ddeItem>
      <ddeItem name="SUZB3.NEG" advise="1">
        <values>
          <value>
            <val>19016</val>
          </value>
        </values>
      </ddeItem>
      <ddeItem name="SUZB3.QTT" advise="1">
        <values>
          <value>
            <val>4627100</val>
          </value>
        </values>
      </ddeItem>
      <ddeItem name="SUZB3.ULT" advise="1">
        <values>
          <value>
            <val>65.97</val>
          </value>
        </values>
      </ddeItem>
      <ddeItem name="SUZB3.VAR" advise="1">
        <values>
          <value>
            <val>-0.79699248120300925</val>
          </value>
        </values>
      </ddeItem>
      <ddeItem name="SUZB3.VOL" advise="1">
        <values>
          <value>
            <val>307382586</val>
          </value>
        </values>
      </ddeItem>
      <ddeItem name="TAEE11.ABE" advise="1">
        <values>
          <value>
            <val>33.18</val>
          </value>
        </values>
      </ddeItem>
      <ddeItem name="TAEE11.DAT" advise="1">
        <values>
          <value t="str">
            <val>08/02/2021</val>
          </value>
        </values>
      </ddeItem>
      <ddeItem name="TAEE11.MAX" advise="1">
        <values>
          <value>
            <val>33.22</val>
          </value>
        </values>
      </ddeItem>
      <ddeItem name="TAEE11.MIN" advise="1">
        <values>
          <value>
            <val>32.700000000000003</val>
          </value>
        </values>
      </ddeItem>
      <ddeItem name="TAEE11.NEG" advise="1">
        <values>
          <value>
            <val>8703</val>
          </value>
        </values>
      </ddeItem>
      <ddeItem name="TAEE11.QTT" advise="1">
        <values>
          <value>
            <val>1753600</val>
          </value>
        </values>
      </ddeItem>
      <ddeItem name="TAEE11.ULT" advise="1">
        <values>
          <value>
            <val>32.89</val>
          </value>
        </values>
      </ddeItem>
      <ddeItem name="TAEE11.VAR" advise="1">
        <values>
          <value>
            <val>-0.72441895562934489</val>
          </value>
        </values>
      </ddeItem>
      <ddeItem name="TAEE11.VOL" advise="1">
        <values>
          <value>
            <val>57794680</val>
          </value>
        </values>
      </ddeItem>
      <ddeItem name="TASA4.ABE" advise="1">
        <values>
          <value>
            <val>17.75</val>
          </value>
        </values>
      </ddeItem>
      <ddeItem name="TASA4.DAT" advise="1">
        <values>
          <value t="str">
            <val>08/02/2021</val>
          </value>
        </values>
      </ddeItem>
      <ddeItem name="TASA4.MAX" advise="1">
        <values>
          <value>
            <val>18</val>
          </value>
        </values>
      </ddeItem>
      <ddeItem name="TASA4.MIN" advise="1">
        <values>
          <value>
            <val>17.37</val>
          </value>
        </values>
      </ddeItem>
      <ddeItem name="TASA4.NEG" advise="1">
        <values>
          <value>
            <val>3795</val>
          </value>
        </values>
      </ddeItem>
      <ddeItem name="TASA4.QTT" advise="1">
        <values>
          <value>
            <val>1790100</val>
          </value>
        </values>
      </ddeItem>
      <ddeItem name="TASA4.ULT" advise="1">
        <values>
          <value>
            <val>17.54</val>
          </value>
        </values>
      </ddeItem>
      <ddeItem name="TASA4.VAR" advise="1">
        <values>
          <value>
            <val>-1.0158013544018043</val>
          </value>
        </values>
      </ddeItem>
      <ddeItem name="TASA4.VOL" advise="1">
        <values>
          <value>
            <val>31473707</val>
          </value>
        </values>
      </ddeItem>
      <ddeItem name="TEND3.ABE" advise="1">
        <values>
          <value>
            <val>29.21</val>
          </value>
        </values>
      </ddeItem>
      <ddeItem name="TEND3.DAT" advise="1">
        <values>
          <value t="str">
            <val>08/02/2021</val>
          </value>
        </values>
      </ddeItem>
      <ddeItem name="TEND3.MAX" advise="1">
        <values>
          <value>
            <val>29.8</val>
          </value>
        </values>
      </ddeItem>
      <ddeItem name="TEND3.MIN" advise="1">
        <values>
          <value>
            <val>28.72</val>
          </value>
        </values>
      </ddeItem>
      <ddeItem name="TEND3.NEG" advise="1">
        <values>
          <value>
            <val>3820</val>
          </value>
        </values>
      </ddeItem>
      <ddeItem name="TEND3.QTT" advise="1">
        <values>
          <value>
            <val>661300</val>
          </value>
        </values>
      </ddeItem>
      <ddeItem name="TEND3.ULT" advise="1">
        <values>
          <value>
            <val>29.12</val>
          </value>
        </values>
      </ddeItem>
      <ddeItem name="TEND3.VAR" advise="1">
        <values>
          <value>
            <val>-0.27397260273972018</val>
          </value>
        </values>
      </ddeItem>
      <ddeItem name="TEND3.VOL" advise="1">
        <values>
          <value>
            <val>19316120</val>
          </value>
        </values>
      </ddeItem>
      <ddeItem name="TFCO4.ABE" advise="1">
        <values>
          <value>
            <val>13.32</val>
          </value>
        </values>
      </ddeItem>
      <ddeItem name="TFCO4.DAT" advise="1">
        <values>
          <value t="str">
            <val>08/02/2021</val>
          </value>
        </values>
      </ddeItem>
      <ddeItem name="TFCO4.MAX" advise="1">
        <values>
          <value>
            <val>13.4</val>
          </value>
        </values>
      </ddeItem>
      <ddeItem name="TFCO4.MIN" advise="1">
        <values>
          <value>
            <val>12.8</val>
          </value>
        </values>
      </ddeItem>
      <ddeItem name="TFCO4.NEG" advise="1">
        <values>
          <value>
            <val>628</val>
          </value>
        </values>
      </ddeItem>
      <ddeItem name="TFCO4.QTT" advise="1">
        <values>
          <value>
            <val>268500</val>
          </value>
        </values>
      </ddeItem>
      <ddeItem name="TFCO4.ULT" advise="1">
        <values>
          <value>
            <val>13.12</val>
          </value>
        </values>
      </ddeItem>
      <ddeItem name="TFCO4.VAR" advise="1">
        <values>
          <value>
            <val>-1.4274981217130074</val>
          </value>
        </values>
      </ddeItem>
      <ddeItem name="TFCO4.VOL" advise="1">
        <values>
          <value>
            <val>3488608</val>
          </value>
        </values>
      </ddeItem>
      <ddeItem name="TGMA3.ABE" advise="1">
        <values>
          <value>
            <val>25.64</val>
          </value>
        </values>
      </ddeItem>
      <ddeItem name="TGMA3.DAT" advise="1">
        <values>
          <value t="str">
            <val>08/02/2021</val>
          </value>
        </values>
      </ddeItem>
      <ddeItem name="TGMA3.MAX" advise="1">
        <values>
          <value>
            <val>25.81</val>
          </value>
        </values>
      </ddeItem>
      <ddeItem name="TGMA3.MIN" advise="1">
        <values>
          <value>
            <val>24.88</val>
          </value>
        </values>
      </ddeItem>
      <ddeItem name="TGMA3.NEG" advise="1">
        <values>
          <value>
            <val>1350</val>
          </value>
        </values>
      </ddeItem>
      <ddeItem name="TGMA3.QTT" advise="1">
        <values>
          <value>
            <val>207400</val>
          </value>
        </values>
      </ddeItem>
      <ddeItem name="TGMA3.ULT" advise="1">
        <values>
          <value>
            <val>24.94</val>
          </value>
        </values>
      </ddeItem>
      <ddeItem name="TGMA3.VAR" advise="1">
        <values>
          <value>
            <val>-2.7301092043681718</val>
          </value>
        </values>
      </ddeItem>
      <ddeItem name="TGMA3.VOL" advise="1">
        <values>
          <value>
            <val>5249981</val>
          </value>
        </values>
      </ddeItem>
      <ddeItem name="TIET11.ABE" advise="1">
        <values>
          <value>
            <val>16.95</val>
          </value>
        </values>
      </ddeItem>
      <ddeItem name="TIET11.DAT" advise="1">
        <values>
          <value t="str">
            <val>08/02/2021</val>
          </value>
        </values>
      </ddeItem>
      <ddeItem name="TIET11.MAX" advise="1">
        <values>
          <value>
            <val>17.079999999999998</val>
          </value>
        </values>
      </ddeItem>
      <ddeItem name="TIET11.MIN" advise="1">
        <values>
          <value>
            <val>16.760000000000002</val>
          </value>
        </values>
      </ddeItem>
      <ddeItem name="TIET11.NEG" advise="1">
        <values>
          <value>
            <val>5220</val>
          </value>
        </values>
      </ddeItem>
      <ddeItem name="TIET11.QTT" advise="1">
        <values>
          <value>
            <val>995800</val>
          </value>
        </values>
      </ddeItem>
      <ddeItem name="TIET11.ULT" advise="1">
        <values>
          <value>
            <val>16.920000000000002</val>
          </value>
        </values>
      </ddeItem>
      <ddeItem name="TIET11.VAR" advise="1">
        <values>
          <value>
            <val>-0.17699115044246364</val>
          </value>
        </values>
      </ddeItem>
      <ddeItem name="TIET11.VOL" advise="1">
        <values>
          <value>
            <val>16878306</val>
          </value>
        </values>
      </ddeItem>
      <ddeItem name="TIMS3.ABE" advise="1">
        <values>
          <value>
            <val>13.88</val>
          </value>
        </values>
      </ddeItem>
      <ddeItem name="TIMS3.DAT" advise="1">
        <values>
          <value t="str">
            <val>08/02/2021</val>
          </value>
        </values>
      </ddeItem>
      <ddeItem name="TIMS3.MAX" advise="1">
        <values>
          <value>
            <val>13.88</val>
          </value>
        </values>
      </ddeItem>
      <ddeItem name="TIMS3.MIN" advise="1">
        <values>
          <value>
            <val>13.6</val>
          </value>
        </values>
      </ddeItem>
      <ddeItem name="TIMS3.NEG" advise="1">
        <values>
          <value>
            <val>13194</val>
          </value>
        </values>
      </ddeItem>
      <ddeItem name="TIMS3.QTT" advise="1">
        <values>
          <value>
            <val>3263900</val>
          </value>
        </values>
      </ddeItem>
      <ddeItem name="TIMS3.ULT" advise="1">
        <values>
          <value>
            <val>13.75</val>
          </value>
        </values>
      </ddeItem>
      <ddeItem name="TIMS3.VAR" advise="1">
        <values>
          <value>
            <val>-0.72202166064981699</val>
          </value>
        </values>
      </ddeItem>
      <ddeItem name="TIMS3.VOL" advise="1">
        <values>
          <value>
            <val>44876354</val>
          </value>
        </values>
      </ddeItem>
      <ddeItem name="TOTS3.ABE" advise="1">
        <values>
          <value>
            <val>29.56</val>
          </value>
        </values>
      </ddeItem>
      <ddeItem name="TOTS3.DAT" advise="1">
        <values>
          <value t="str">
            <val>08/02/2021</val>
          </value>
        </values>
      </ddeItem>
      <ddeItem name="TOTS3.MAX" advise="1">
        <values>
          <value>
            <val>30.53</val>
          </value>
        </values>
      </ddeItem>
      <ddeItem name="TOTS3.MIN" advise="1">
        <values>
          <value>
            <val>29.35</val>
          </value>
        </values>
      </ddeItem>
      <ddeItem name="TOTS3.NEG" advise="1">
        <values>
          <value>
            <val>24823</val>
          </value>
        </values>
      </ddeItem>
      <ddeItem name="TOTS3.QTT" advise="1">
        <values>
          <value>
            <val>4756900</val>
          </value>
        </values>
      </ddeItem>
      <ddeItem name="TOTS3.ULT" advise="1">
        <values>
          <value>
            <val>30.45</val>
          </value>
        </values>
      </ddeItem>
      <ddeItem name="TOTS3.VAR" advise="1">
        <values>
          <value>
            <val>3.0108254397834933</val>
          </value>
        </values>
      </ddeItem>
      <ddeItem name="TOTS3.VOL" advise="1">
        <values>
          <value>
            <val>143570384</val>
          </value>
        </values>
      </ddeItem>
      <ddeItem name="TRIS3.ABE" advise="1">
        <values>
          <value>
            <val>11.24</val>
          </value>
        </values>
      </ddeItem>
      <ddeItem name="TRIS3.DAT" advise="1">
        <values>
          <value t="str">
            <val>08/02/2021</val>
          </value>
        </values>
      </ddeItem>
      <ddeItem name="TRIS3.MAX" advise="1">
        <values>
          <value>
            <val>11.59</val>
          </value>
        </values>
      </ddeItem>
      <ddeItem name="TRIS3.MIN" advise="1">
        <values>
          <value>
            <val>11.09</val>
          </value>
        </values>
      </ddeItem>
      <ddeItem name="TRIS3.NEG" advise="1">
        <values>
          <value>
            <val>5999</val>
          </value>
        </values>
      </ddeItem>
      <ddeItem name="TRIS3.QTT" advise="1">
        <values>
          <value>
            <val>1434900</val>
          </value>
        </values>
      </ddeItem>
      <ddeItem name="TRIS3.ULT" advise="1">
        <values>
          <value>
            <val>11.33</val>
          </value>
        </values>
      </ddeItem>
      <ddeItem name="TRIS3.VAR" advise="1">
        <values>
          <value>
            <val>0.98039215686273995</val>
          </value>
        </values>
      </ddeItem>
      <ddeItem name="TRIS3.VOL" advise="1">
        <values>
          <value>
            <val>16365832</val>
          </value>
        </values>
      </ddeItem>
      <ddeItem name="TRPL4.ABE" advise="1">
        <values>
          <value>
            <val>26.08</val>
          </value>
        </values>
      </ddeItem>
      <ddeItem name="TRPL4.DAT" advise="1">
        <values>
          <value t="str">
            <val>08/02/2021</val>
          </value>
        </values>
      </ddeItem>
      <ddeItem name="TRPL4.MAX" advise="1">
        <values>
          <value>
            <val>26.23</val>
          </value>
        </values>
      </ddeItem>
      <ddeItem name="TRPL4.MIN" advise="1">
        <values>
          <value>
            <val>25.79</val>
          </value>
        </values>
      </ddeItem>
      <ddeItem name="TRPL4.NEG" advise="1">
        <values>
          <value>
            <val>4481</val>
          </value>
        </values>
      </ddeItem>
      <ddeItem name="TRPL4.QTT" advise="1">
        <values>
          <value>
            <val>919900</val>
          </value>
        </values>
      </ddeItem>
      <ddeItem name="TRPL4.ULT" advise="1">
        <values>
          <value>
            <val>25.97</val>
          </value>
        </values>
      </ddeItem>
      <ddeItem name="TRPL4.VAR" advise="1">
        <values>
          <value>
            <val>-0.38358266206368019</val>
          </value>
        </values>
      </ddeItem>
      <ddeItem name="TRPL4.VOL" advise="1">
        <values>
          <value>
            <val>23894264</val>
          </value>
        </values>
      </ddeItem>
      <ddeItem name="TUPY3.ABE" advise="1">
        <values>
          <value>
            <val>22.08</val>
          </value>
        </values>
      </ddeItem>
      <ddeItem name="TUPY3.DAT" advise="1">
        <values>
          <value t="str">
            <val>08/02/2021</val>
          </value>
        </values>
      </ddeItem>
      <ddeItem name="TUPY3.MAX" advise="1">
        <values>
          <value>
            <val>22.31</val>
          </value>
        </values>
      </ddeItem>
      <ddeItem name="TUPY3.MIN" advise="1">
        <values>
          <value>
            <val>21.86</val>
          </value>
        </values>
      </ddeItem>
      <ddeItem name="TUPY3.NEG" advise="1">
        <values>
          <value>
            <val>3521</val>
          </value>
        </values>
      </ddeItem>
      <ddeItem name="TUPY3.QTT" advise="1">
        <values>
          <value>
            <val>707900</val>
          </value>
        </values>
      </ddeItem>
      <ddeItem name="TUPY3.ULT" advise="1">
        <values>
          <value>
            <val>21.9</val>
          </value>
        </values>
      </ddeItem>
      <ddeItem name="TUPY3.VAR" advise="1">
        <values>
          <value>
            <val>-0.81521739130434656</val>
          </value>
        </values>
      </ddeItem>
      <ddeItem name="TUPY3.VOL" advise="1">
        <values>
          <value>
            <val>15595402</val>
          </value>
        </values>
      </ddeItem>
      <ddeItem name="UGPA3.ABE" advise="1">
        <values>
          <value>
            <val>23.6</val>
          </value>
        </values>
      </ddeItem>
      <ddeItem name="UGPA3.DAT" advise="1">
        <values>
          <value t="str">
            <val>08/02/2021</val>
          </value>
        </values>
      </ddeItem>
      <ddeItem name="UGPA3.MAX" advise="1">
        <values>
          <value>
            <val>24.08</val>
          </value>
        </values>
      </ddeItem>
      <ddeItem name="UGPA3.MIN" advise="1">
        <values>
          <value>
            <val>23.38</val>
          </value>
        </values>
      </ddeItem>
      <ddeItem name="UGPA3.NEG" advise="1">
        <values>
          <value>
            <val>17345</val>
          </value>
        </values>
      </ddeItem>
      <ddeItem name="UGPA3.QTT" advise="1">
        <values>
          <value>
            <val>5699400</val>
          </value>
        </values>
      </ddeItem>
      <ddeItem name="UGPA3.ULT" advise="1">
        <values>
          <value>
            <val>23.86</val>
          </value>
        </values>
      </ddeItem>
      <ddeItem name="UGPA3.VAR" advise="1">
        <values>
          <value>
            <val>1.1016949152542288</val>
          </value>
        </values>
      </ddeItem>
      <ddeItem name="UGPA3.VOL" advise="1">
        <values>
          <value>
            <val>135586291</val>
          </value>
        </values>
      </ddeItem>
      <ddeItem name="UNIP6.ABE" advise="1">
        <values>
          <value>
            <val>58.72</val>
          </value>
        </values>
      </ddeItem>
      <ddeItem name="UNIP6.DAT" advise="1">
        <values>
          <value t="str">
            <val>08/02/2021</val>
          </value>
        </values>
      </ddeItem>
      <ddeItem name="UNIP6.MAX" advise="1">
        <values>
          <value>
            <val>59.31</val>
          </value>
        </values>
      </ddeItem>
      <ddeItem name="UNIP6.MIN" advise="1">
        <values>
          <value>
            <val>56.61</val>
          </value>
        </values>
      </ddeItem>
      <ddeItem name="UNIP6.NEG" advise="1">
        <values>
          <value>
            <val>2049</val>
          </value>
        </values>
      </ddeItem>
      <ddeItem name="UNIP6.QTT" advise="1">
        <values>
          <value>
            <val>335500</val>
          </value>
        </values>
      </ddeItem>
      <ddeItem name="UNIP6.ULT" advise="1">
        <values>
          <value>
            <val>57.53</val>
          </value>
        </values>
      </ddeItem>
      <ddeItem name="UNIP6.VAR" advise="1">
        <values>
          <value>
            <val>-2.0098790665985344</val>
          </value>
        </values>
      </ddeItem>
      <ddeItem name="UNIP6.VOL" advise="1">
        <values>
          <value>
            <val>19345938</val>
          </value>
        </values>
      </ddeItem>
      <ddeItem name="USIM5.ABE" advise="1">
        <values>
          <value>
            <val>13.99</val>
          </value>
        </values>
      </ddeItem>
      <ddeItem name="USIM5.DAT" advise="1">
        <values>
          <value t="str">
            <val>08/02/2021</val>
          </value>
        </values>
      </ddeItem>
      <ddeItem name="USIM5.MAX" advise="1">
        <values>
          <value>
            <val>14.34</val>
          </value>
        </values>
      </ddeItem>
      <ddeItem name="USIM5.MIN" advise="1">
        <values>
          <value>
            <val>13.75</val>
          </value>
        </values>
      </ddeItem>
      <ddeItem name="USIM5.NEG" advise="1">
        <values>
          <value>
            <val>30079</val>
          </value>
        </values>
      </ddeItem>
      <ddeItem name="USIM5.QTT" advise="1">
        <values>
          <value>
            <val>23632700</val>
          </value>
        </values>
      </ddeItem>
      <ddeItem name="USIM5.ULT" advise="1">
        <values>
          <value>
            <val>13.88</val>
          </value>
        </values>
      </ddeItem>
      <ddeItem name="USIM5.VAR" advise="1">
        <values>
          <value>
            <val>1.0924981791697039</val>
          </value>
        </values>
      </ddeItem>
      <ddeItem name="USIM5.VOL" advise="1">
        <values>
          <value>
            <val>331925437</val>
          </value>
        </values>
      </ddeItem>
      <ddeItem name="VALE3.ABE" advise="1">
        <values>
          <value>
            <val>92.97</val>
          </value>
        </values>
      </ddeItem>
      <ddeItem name="VALE3.DAT" advise="1">
        <values>
          <value t="str">
            <val>08/02/2021</val>
          </value>
        </values>
      </ddeItem>
      <ddeItem name="VALE3.MAX" advise="1">
        <values>
          <value>
            <val>94.91</val>
          </value>
        </values>
      </ddeItem>
      <ddeItem name="VALE3.MIN" advise="1">
        <values>
          <value>
            <val>92.45</val>
          </value>
        </values>
      </ddeItem>
      <ddeItem name="VALE3.NEG" advise="1">
        <values>
          <value>
            <val>68427</val>
          </value>
        </values>
      </ddeItem>
      <ddeItem name="VALE3.QTT" advise="1">
        <values>
          <value>
            <val>28164400</val>
          </value>
        </values>
      </ddeItem>
      <ddeItem name="VALE3.ULT" advise="1">
        <values>
          <value>
            <val>94.01</val>
          </value>
        </values>
      </ddeItem>
      <ddeItem name="VALE3.VAR" advise="1">
        <values>
          <value>
            <val>1.4241018448592162</val>
          </value>
        </values>
      </ddeItem>
      <ddeItem name="VALE3.VOL" advise="1">
        <values>
          <value>
            <val>2645670455</val>
          </value>
        </values>
      </ddeItem>
      <ddeItem name="VIVA3.ABE" advise="1">
        <values>
          <value>
            <val>27.05</val>
          </value>
        </values>
      </ddeItem>
      <ddeItem name="VIVA3.DAT" advise="1">
        <values>
          <value t="str">
            <val>08/02/2021</val>
          </value>
        </values>
      </ddeItem>
      <ddeItem name="VIVA3.MAX" advise="1">
        <values>
          <value>
            <val>27.14</val>
          </value>
        </values>
      </ddeItem>
      <ddeItem name="VIVA3.MIN" advise="1">
        <values>
          <value>
            <val>26.38</val>
          </value>
        </values>
      </ddeItem>
      <ddeItem name="VIVA3.NEG" advise="1">
        <values>
          <value>
            <val>5121</val>
          </value>
        </values>
      </ddeItem>
      <ddeItem name="VIVA3.QTT" advise="1">
        <values>
          <value>
            <val>1394400</val>
          </value>
        </values>
      </ddeItem>
      <ddeItem name="VIVA3.ULT" advise="1">
        <values>
          <value>
            <val>26.7</val>
          </value>
        </values>
      </ddeItem>
      <ddeItem name="VIVA3.VAR" advise="1">
        <values>
          <value>
            <val>-1.3303769401330356</val>
          </value>
        </values>
      </ddeItem>
      <ddeItem name="VIVA3.VOL" advise="1">
        <values>
          <value>
            <val>37448626</val>
          </value>
        </values>
      </ddeItem>
      <ddeItem name="VIVT3.ABE" advise="1">
        <values>
          <value>
            <val>47.87</val>
          </value>
        </values>
      </ddeItem>
      <ddeItem name="VIVT3.DAT" advise="1">
        <values>
          <value t="str">
            <val>08/02/2021</val>
          </value>
        </values>
      </ddeItem>
      <ddeItem name="VIVT3.MAX" advise="1">
        <values>
          <value>
            <val>47.97</val>
          </value>
        </values>
      </ddeItem>
      <ddeItem name="VIVT3.MIN" advise="1">
        <values>
          <value>
            <val>47.03</val>
          </value>
        </values>
      </ddeItem>
      <ddeItem name="VIVT3.NEG" advise="1">
        <values>
          <value>
            <val>9426</val>
          </value>
        </values>
      </ddeItem>
      <ddeItem name="VIVT3.QTT" advise="1">
        <values>
          <value>
            <val>1606500</val>
          </value>
        </values>
      </ddeItem>
      <ddeItem name="VIVT3.ULT" advise="1">
        <values>
          <value>
            <val>47.53</val>
          </value>
        </values>
      </ddeItem>
      <ddeItem name="VIVT3.VAR" advise="1">
        <values>
          <value>
            <val>-0.66875653082549691</val>
          </value>
        </values>
      </ddeItem>
      <ddeItem name="VIVT3.VOL" advise="1">
        <values>
          <value>
            <val>76285123</val>
          </value>
        </values>
      </ddeItem>
      <ddeItem name="VLID3.ABE" advise="1">
        <values>
          <value>
            <val>8.98</val>
          </value>
        </values>
      </ddeItem>
      <ddeItem name="VLID3.DAT" advise="1">
        <values>
          <value t="str">
            <val>08/02/2021</val>
          </value>
        </values>
      </ddeItem>
      <ddeItem name="VLID3.MAX" advise="1">
        <values>
          <value>
            <val>9.14</val>
          </value>
        </values>
      </ddeItem>
      <ddeItem name="VLID3.MIN" advise="1">
        <values>
          <value>
            <val>8.8800000000000008</val>
          </value>
        </values>
      </ddeItem>
      <ddeItem name="VLID3.NEG" advise="1">
        <values>
          <value>
            <val>2256</val>
          </value>
        </values>
      </ddeItem>
      <ddeItem name="VLID3.QTT" advise="1">
        <values>
          <value>
            <val>501100</val>
          </value>
        </values>
      </ddeItem>
      <ddeItem name="VLID3.ULT" advise="1">
        <values>
          <value>
            <val>8.98</val>
          </value>
        </values>
      </ddeItem>
      <ddeItem name="VLID3.VAR" advise="1">
        <values>
          <value>
            <val>0.67264573991031951</val>
          </value>
        </values>
      </ddeItem>
      <ddeItem name="VLID3.VOL" advise="1">
        <values>
          <value>
            <val>4522215</val>
          </value>
        </values>
      </ddeItem>
      <ddeItem name="VULC3.ABE" advise="1">
        <values>
          <value>
            <val>8.9</val>
          </value>
        </values>
      </ddeItem>
      <ddeItem name="VULC3.DAT" advise="1">
        <values>
          <value t="str">
            <val>08/02/2021</val>
          </value>
        </values>
      </ddeItem>
      <ddeItem name="VULC3.MAX" advise="1">
        <values>
          <value>
            <val>8.9</val>
          </value>
        </values>
      </ddeItem>
      <ddeItem name="VULC3.MIN" advise="1">
        <values>
          <value>
            <val>8.6199999999999992</val>
          </value>
        </values>
      </ddeItem>
      <ddeItem name="VULC3.NEG" advise="1">
        <values>
          <value>
            <val>2154</val>
          </value>
        </values>
      </ddeItem>
      <ddeItem name="VULC3.QTT" advise="1">
        <values>
          <value>
            <val>698900</val>
          </value>
        </values>
      </ddeItem>
      <ddeItem name="VULC3.ULT" advise="1">
        <values>
          <value>
            <val>8.73</val>
          </value>
        </values>
      </ddeItem>
      <ddeItem name="VULC3.VAR" advise="1">
        <values>
          <value>
            <val>-1.4672686230248195</val>
          </value>
        </values>
      </ddeItem>
      <ddeItem name="VULC3.VOL" advise="1">
        <values>
          <value>
            <val>6126166</val>
          </value>
        </values>
      </ddeItem>
      <ddeItem name="VVAR3.ABE" advise="1">
        <values>
          <value>
            <val>15.15</val>
          </value>
        </values>
      </ddeItem>
      <ddeItem name="VVAR3.DAT" advise="1">
        <values>
          <value t="str">
            <val>08/02/2021</val>
          </value>
        </values>
      </ddeItem>
      <ddeItem name="VVAR3.MAX" advise="1">
        <values>
          <value>
            <val>15.31</val>
          </value>
        </values>
      </ddeItem>
      <ddeItem name="VVAR3.MIN" advise="1">
        <values>
          <value>
            <val>14.97</val>
          </value>
        </values>
      </ddeItem>
      <ddeItem name="VVAR3.NEG" advise="1">
        <values>
          <value>
            <val>34093</val>
          </value>
        </values>
      </ddeItem>
      <ddeItem name="VVAR3.QTT" advise="1">
        <values>
          <value>
            <val>29991600</val>
          </value>
        </values>
      </ddeItem>
      <ddeItem name="VVAR3.ULT" advise="1">
        <values>
          <value>
            <val>15.22</val>
          </value>
        </values>
      </ddeItem>
      <ddeItem name="VVAR3.VAR" advise="1">
        <values>
          <value>
            <val>0.9283819628647253</val>
          </value>
        </values>
      </ddeItem>
      <ddeItem name="VVAR3.VOL" advise="1">
        <values>
          <value>
            <val>453377056</val>
          </value>
        </values>
      </ddeItem>
      <ddeItem name="WEGE3.ABE" advise="1">
        <values>
          <value>
            <val>84.7</val>
          </value>
        </values>
      </ddeItem>
      <ddeItem name="WEGE3.DAT" advise="1">
        <values>
          <value t="str">
            <val>08/02/2021</val>
          </value>
        </values>
      </ddeItem>
      <ddeItem name="WEGE3.MAX" advise="1">
        <values>
          <value>
            <val>86.87</val>
          </value>
        </values>
      </ddeItem>
      <ddeItem name="WEGE3.MIN" advise="1">
        <values>
          <value>
            <val>84.25</val>
          </value>
        </values>
      </ddeItem>
      <ddeItem name="WEGE3.NEG" advise="1">
        <values>
          <value>
            <val>21473</val>
          </value>
        </values>
      </ddeItem>
      <ddeItem name="WEGE3.QTT" advise="1">
        <values>
          <value>
            <val>4522600</val>
          </value>
        </values>
      </ddeItem>
      <ddeItem name="WEGE3.ULT" advise="1">
        <values>
          <value>
            <val>85.5</val>
          </value>
        </values>
      </ddeItem>
      <ddeItem name="WEGE3.VAR" advise="1">
        <values>
          <value>
            <val>1.1834319526627219</val>
          </value>
        </values>
      </ddeItem>
      <ddeItem name="WEGE3.VOL" advise="1">
        <values>
          <value>
            <val>387463237</val>
          </value>
        </values>
      </ddeItem>
      <ddeItem name="WIZS3.ABE" advise="1">
        <values>
          <value>
            <val>8.39</val>
          </value>
        </values>
      </ddeItem>
      <ddeItem name="WIZS3.DAT" advise="1">
        <values>
          <value t="str">
            <val>08/02/2021</val>
          </value>
        </values>
      </ddeItem>
      <ddeItem name="WIZS3.MAX" advise="1">
        <values>
          <value>
            <val>8.4700000000000006</val>
          </value>
        </values>
      </ddeItem>
      <ddeItem name="WIZS3.MIN" advise="1">
        <values>
          <value>
            <val>8.18</val>
          </value>
        </values>
      </ddeItem>
      <ddeItem name="WIZS3.NEG" advise="1">
        <values>
          <value>
            <val>3074</val>
          </value>
        </values>
      </ddeItem>
      <ddeItem name="WIZS3.QTT" advise="1">
        <values>
          <value>
            <val>1079100</val>
          </value>
        </values>
      </ddeItem>
      <ddeItem name="WIZS3.ULT" advise="1">
        <values>
          <value>
            <val>8.18</val>
          </value>
        </values>
      </ddeItem>
      <ddeItem name="WIZS3.VAR" advise="1">
        <values>
          <value>
            <val>-2.035928143712574</val>
          </value>
        </values>
      </ddeItem>
      <ddeItem name="WIZS3.VOL" advise="1">
        <values>
          <value>
            <val>8983621</val>
          </value>
        </values>
      </ddeItem>
      <ddeItem name="YDUQ3.ABE" advise="1">
        <values>
          <value>
            <val>33.479999999999997</val>
          </value>
        </values>
      </ddeItem>
      <ddeItem name="YDUQ3.DAT" advise="1">
        <values>
          <value t="str">
            <val>08/02/2021</val>
          </value>
        </values>
      </ddeItem>
      <ddeItem name="YDUQ3.MAX" advise="1">
        <values>
          <value>
            <val>33.58</val>
          </value>
        </values>
      </ddeItem>
      <ddeItem name="YDUQ3.MIN" advise="1">
        <values>
          <value>
            <val>33.08</val>
          </value>
        </values>
      </ddeItem>
      <ddeItem name="YDUQ3.NEG" advise="1">
        <values>
          <value>
            <val>12454</val>
          </value>
        </values>
      </ddeItem>
      <ddeItem name="YDUQ3.QTT" advise="1">
        <values>
          <value>
            <val>2721600</val>
          </value>
        </values>
      </ddeItem>
      <ddeItem name="YDUQ3.ULT" advise="1">
        <values>
          <value>
            <val>33.36</val>
          </value>
        </values>
      </ddeItem>
      <ddeItem name="YDUQ3.VAR" advise="1">
        <values>
          <value>
            <val>-0.23923444976076047</val>
          </value>
        </values>
      </ddeItem>
      <ddeItem name="YDUQ3.VOL" advise="1">
        <values>
          <value>
            <val>90557089</val>
          </value>
        </values>
      </ddeItem>
    </ddeItems>
  </ddeLin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23AF2-A28A-46CA-A879-43D8EA08965E}">
  <dimension ref="A1:K180"/>
  <sheetViews>
    <sheetView tabSelected="1" topLeftCell="A155" workbookViewId="0">
      <selection activeCell="Y4" sqref="Y4"/>
    </sheetView>
  </sheetViews>
  <sheetFormatPr defaultRowHeight="15" x14ac:dyDescent="0.25"/>
  <cols>
    <col min="1" max="1" width="8.140625" bestFit="1" customWidth="1"/>
    <col min="2" max="2" width="10.7109375" bestFit="1" customWidth="1"/>
    <col min="3" max="6" width="10" bestFit="1" customWidth="1"/>
    <col min="7" max="7" width="12.7109375" bestFit="1" customWidth="1"/>
    <col min="8" max="8" width="21.140625" bestFit="1" customWidth="1"/>
    <col min="10" max="10" width="11.42578125" bestFit="1" customWidth="1"/>
    <col min="11" max="11" width="12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208</v>
      </c>
      <c r="B2" t="str" cm="1">
        <f t="array" ref="B2">[1]!AALR3.DAT</f>
        <v>08/02/2021</v>
      </c>
      <c r="C2" cm="1">
        <f t="array" ref="C2">[1]!AALR3.ULT</f>
        <v>10.83</v>
      </c>
      <c r="D2" cm="1">
        <f t="array" ref="D2">[1]!AALR3.ABE</f>
        <v>10.9</v>
      </c>
      <c r="E2" cm="1">
        <f t="array" ref="E2">[1]!AALR3.MAX</f>
        <v>11</v>
      </c>
      <c r="F2" cm="1">
        <f t="array" ref="F2">[1]!AALR3.MIN</f>
        <v>10.75</v>
      </c>
      <c r="G2" cm="1">
        <f t="array" ref="G2">[1]!AALR3.VAR</f>
        <v>-0.64220183486238791</v>
      </c>
      <c r="H2" t="s">
        <v>209</v>
      </c>
      <c r="I2" cm="1">
        <f t="array" ref="I2">[1]!AALR3.NEG</f>
        <v>1163</v>
      </c>
      <c r="J2" cm="1">
        <f t="array" ref="J2">[1]!AALR3.QTT</f>
        <v>294600</v>
      </c>
      <c r="K2" cm="1">
        <f t="array" ref="K2">[1]!AALR3.VOL</f>
        <v>3195797</v>
      </c>
    </row>
    <row r="3" spans="1:11" x14ac:dyDescent="0.25">
      <c r="A3" t="s">
        <v>210</v>
      </c>
      <c r="B3" t="str" cm="1">
        <f t="array" ref="B3">[1]!ABCB4.DAT</f>
        <v>08/02/2021</v>
      </c>
      <c r="C3" cm="1">
        <f t="array" ref="C3">[1]!ABCB4.ULT</f>
        <v>15.42</v>
      </c>
      <c r="D3" cm="1">
        <f t="array" ref="D3">[1]!ABCB4.ABE</f>
        <v>16</v>
      </c>
      <c r="E3" cm="1">
        <f t="array" ref="E3">[1]!ABCB4.MAX</f>
        <v>16.149999999999999</v>
      </c>
      <c r="F3" cm="1">
        <f t="array" ref="F3">[1]!ABCB4.MIN</f>
        <v>15.42</v>
      </c>
      <c r="G3" cm="1">
        <f t="array" ref="G3">[1]!ABCB4.VAR</f>
        <v>-2.2813688212927721</v>
      </c>
      <c r="H3" t="s">
        <v>211</v>
      </c>
      <c r="I3" cm="1">
        <f t="array" ref="I3">[1]!ABCB4.NEG</f>
        <v>2731</v>
      </c>
      <c r="J3" cm="1">
        <f t="array" ref="J3">[1]!ABCB4.QTT</f>
        <v>609300</v>
      </c>
      <c r="K3" cm="1">
        <f t="array" ref="K3">[1]!ABCB4.VOL</f>
        <v>9566608</v>
      </c>
    </row>
    <row r="4" spans="1:11" x14ac:dyDescent="0.25">
      <c r="A4" t="s">
        <v>212</v>
      </c>
      <c r="B4" t="str" cm="1">
        <f t="array" ref="B4">[1]!ABEV3.DAT</f>
        <v>08/02/2021</v>
      </c>
      <c r="C4" cm="1">
        <f t="array" ref="C4">[1]!ABEV3.ULT</f>
        <v>14.94</v>
      </c>
      <c r="D4" cm="1">
        <f t="array" ref="D4">[1]!ABEV3.ABE</f>
        <v>15.54</v>
      </c>
      <c r="E4" cm="1">
        <f t="array" ref="E4">[1]!ABEV3.MAX</f>
        <v>15.57</v>
      </c>
      <c r="F4" cm="1">
        <f t="array" ref="F4">[1]!ABEV3.MIN</f>
        <v>14.87</v>
      </c>
      <c r="G4" cm="1">
        <f t="array" ref="G4">[1]!ABEV3.VAR</f>
        <v>-3.7371134020618562</v>
      </c>
      <c r="H4" t="s">
        <v>213</v>
      </c>
      <c r="I4" cm="1">
        <f t="array" ref="I4">[1]!ABEV3.NEG</f>
        <v>46945</v>
      </c>
      <c r="J4" cm="1">
        <f t="array" ref="J4">[1]!ABEV3.QTT</f>
        <v>35731300</v>
      </c>
      <c r="K4" cm="1">
        <f t="array" ref="K4">[1]!ABEV3.VOL</f>
        <v>537714015</v>
      </c>
    </row>
    <row r="5" spans="1:11" x14ac:dyDescent="0.25">
      <c r="A5" t="s">
        <v>11</v>
      </c>
      <c r="B5" t="str" cm="1">
        <f t="array" ref="B5">[1]!AERI3.DAT</f>
        <v>08/02/2021</v>
      </c>
      <c r="C5" cm="1">
        <f t="array" ref="C5">[1]!AERI3.ULT</f>
        <v>11.9</v>
      </c>
      <c r="D5" cm="1">
        <f t="array" ref="D5">[1]!AERI3.ABE</f>
        <v>11.85</v>
      </c>
      <c r="E5" cm="1">
        <f t="array" ref="E5">[1]!AERI3.MAX</f>
        <v>12.09</v>
      </c>
      <c r="F5" cm="1">
        <f t="array" ref="F5">[1]!AERI3.MIN</f>
        <v>11.45</v>
      </c>
      <c r="G5" cm="1">
        <f t="array" ref="G5">[1]!AERI3.VAR</f>
        <v>1.5358361774744003</v>
      </c>
      <c r="H5" t="s">
        <v>12</v>
      </c>
      <c r="I5" cm="1">
        <f t="array" ref="I5">[1]!AERI3.NEG</f>
        <v>13539</v>
      </c>
      <c r="J5" cm="1">
        <f t="array" ref="J5">[1]!AERI3.QTT</f>
        <v>9070700</v>
      </c>
      <c r="K5" cm="1">
        <f t="array" ref="K5">[1]!AERI3.VOL</f>
        <v>108025664</v>
      </c>
    </row>
    <row r="6" spans="1:11" x14ac:dyDescent="0.25">
      <c r="A6" t="s">
        <v>214</v>
      </c>
      <c r="B6" t="str" cm="1">
        <f t="array" ref="B6">[1]!AGRO3.DAT</f>
        <v>08/02/2021</v>
      </c>
      <c r="C6" cm="1">
        <f t="array" ref="C6">[1]!AGRO3.ULT</f>
        <v>24</v>
      </c>
      <c r="D6" cm="1">
        <f t="array" ref="D6">[1]!AGRO3.ABE</f>
        <v>23.86</v>
      </c>
      <c r="E6" cm="1">
        <f t="array" ref="E6">[1]!AGRO3.MAX</f>
        <v>24.41</v>
      </c>
      <c r="F6" cm="1">
        <f t="array" ref="F6">[1]!AGRO3.MIN</f>
        <v>23.56</v>
      </c>
      <c r="G6" cm="1">
        <f t="array" ref="G6">[1]!AGRO3.VAR</f>
        <v>0.92514718250630301</v>
      </c>
      <c r="H6" t="s">
        <v>215</v>
      </c>
      <c r="I6" cm="1">
        <f t="array" ref="I6">[1]!AGRO3.NEG</f>
        <v>5899</v>
      </c>
      <c r="J6" cm="1">
        <f t="array" ref="J6">[1]!AGRO3.QTT</f>
        <v>1355000</v>
      </c>
      <c r="K6" cm="1">
        <f t="array" ref="K6">[1]!AGRO3.VOL</f>
        <v>32609078</v>
      </c>
    </row>
    <row r="7" spans="1:11" x14ac:dyDescent="0.25">
      <c r="A7" t="s">
        <v>13</v>
      </c>
      <c r="B7" t="str" cm="1">
        <f t="array" ref="B7">[1]!ALPA4.DAT</f>
        <v>08/02/2021</v>
      </c>
      <c r="C7" cm="1">
        <f t="array" ref="C7">[1]!ALPA4.ULT</f>
        <v>39.42</v>
      </c>
      <c r="D7" cm="1">
        <f t="array" ref="D7">[1]!ALPA4.ABE</f>
        <v>40.54</v>
      </c>
      <c r="E7" cm="1">
        <f t="array" ref="E7">[1]!ALPA4.MAX</f>
        <v>40.74</v>
      </c>
      <c r="F7" cm="1">
        <f t="array" ref="F7">[1]!ALPA4.MIN</f>
        <v>39.29</v>
      </c>
      <c r="G7" cm="1">
        <f t="array" ref="G7">[1]!ALPA4.VAR</f>
        <v>-2.5463535228677405</v>
      </c>
      <c r="H7" t="s">
        <v>14</v>
      </c>
      <c r="I7" cm="1">
        <f t="array" ref="I7">[1]!ALPA4.NEG</f>
        <v>4096</v>
      </c>
      <c r="J7" cm="1">
        <f t="array" ref="J7">[1]!ALPA4.QTT</f>
        <v>756800</v>
      </c>
      <c r="K7" cm="1">
        <f t="array" ref="K7">[1]!ALPA4.VOL</f>
        <v>30168264</v>
      </c>
    </row>
    <row r="8" spans="1:11" x14ac:dyDescent="0.25">
      <c r="A8" t="s">
        <v>216</v>
      </c>
      <c r="B8" t="str" cm="1">
        <f t="array" ref="B8">[1]!ALSO3.DAT</f>
        <v>08/02/2021</v>
      </c>
      <c r="C8" cm="1">
        <f t="array" ref="C8">[1]!ALSO3.ULT</f>
        <v>28.72</v>
      </c>
      <c r="D8" cm="1">
        <f t="array" ref="D8">[1]!ALSO3.ABE</f>
        <v>28.66</v>
      </c>
      <c r="E8" cm="1">
        <f t="array" ref="E8">[1]!ALSO3.MAX</f>
        <v>28.86</v>
      </c>
      <c r="F8" cm="1">
        <f t="array" ref="F8">[1]!ALSO3.MIN</f>
        <v>28.07</v>
      </c>
      <c r="G8" cm="1">
        <f t="array" ref="G8">[1]!ALSO3.VAR</f>
        <v>0.52502625131256064</v>
      </c>
      <c r="H8" t="s">
        <v>217</v>
      </c>
      <c r="I8" cm="1">
        <f t="array" ref="I8">[1]!ALSO3.NEG</f>
        <v>5065</v>
      </c>
      <c r="J8" cm="1">
        <f t="array" ref="J8">[1]!ALSO3.QTT</f>
        <v>997200</v>
      </c>
      <c r="K8" cm="1">
        <f t="array" ref="K8">[1]!ALSO3.VOL</f>
        <v>28527270</v>
      </c>
    </row>
    <row r="9" spans="1:11" x14ac:dyDescent="0.25">
      <c r="A9" t="s">
        <v>218</v>
      </c>
      <c r="B9" t="str" cm="1">
        <f t="array" ref="B9">[1]!AMAR3.DAT</f>
        <v>08/02/2021</v>
      </c>
      <c r="C9" cm="1">
        <f t="array" ref="C9">[1]!AMAR3.ULT</f>
        <v>6.13</v>
      </c>
      <c r="D9" cm="1">
        <f t="array" ref="D9">[1]!AMAR3.ABE</f>
        <v>6.16</v>
      </c>
      <c r="E9" cm="1">
        <f t="array" ref="E9">[1]!AMAR3.MAX</f>
        <v>6.29</v>
      </c>
      <c r="F9" cm="1">
        <f t="array" ref="F9">[1]!AMAR3.MIN</f>
        <v>6.09</v>
      </c>
      <c r="G9" cm="1">
        <f t="array" ref="G9">[1]!AMAR3.VAR</f>
        <v>-0.48701298701299106</v>
      </c>
      <c r="H9" t="s">
        <v>219</v>
      </c>
      <c r="I9" cm="1">
        <f t="array" ref="I9">[1]!AMAR3.NEG</f>
        <v>5953</v>
      </c>
      <c r="J9" cm="1">
        <f t="array" ref="J9">[1]!AMAR3.QTT</f>
        <v>4426800</v>
      </c>
      <c r="K9" cm="1">
        <f t="array" ref="K9">[1]!AMAR3.VOL</f>
        <v>27241996</v>
      </c>
    </row>
    <row r="10" spans="1:11" x14ac:dyDescent="0.25">
      <c r="A10" t="s">
        <v>15</v>
      </c>
      <c r="B10" t="str" cm="1">
        <f t="array" ref="B10">[1]!AMBP3.DAT</f>
        <v>08/02/2021</v>
      </c>
      <c r="C10" cm="1">
        <f t="array" ref="C10">[1]!AMBP3.ULT</f>
        <v>26.16</v>
      </c>
      <c r="D10" cm="1">
        <f t="array" ref="D10">[1]!AMBP3.ABE</f>
        <v>25.89</v>
      </c>
      <c r="E10" cm="1">
        <f t="array" ref="E10">[1]!AMBP3.MAX</f>
        <v>26.27</v>
      </c>
      <c r="F10" cm="1">
        <f t="array" ref="F10">[1]!AMBP3.MIN</f>
        <v>25.41</v>
      </c>
      <c r="G10" cm="1">
        <f t="array" ref="G10">[1]!AMBP3.VAR</f>
        <v>1.90884300740163</v>
      </c>
      <c r="H10" t="s">
        <v>16</v>
      </c>
      <c r="I10" cm="1">
        <f t="array" ref="I10">[1]!AMBP3.NEG</f>
        <v>2117</v>
      </c>
      <c r="J10" cm="1">
        <f t="array" ref="J10">[1]!AMBP3.QTT</f>
        <v>273500</v>
      </c>
      <c r="K10" cm="1">
        <f t="array" ref="K10">[1]!AMBP3.VOL</f>
        <v>7095428</v>
      </c>
    </row>
    <row r="11" spans="1:11" x14ac:dyDescent="0.25">
      <c r="A11" t="s">
        <v>220</v>
      </c>
      <c r="B11" t="str" cm="1">
        <f t="array" ref="B11">[1]!ANIM3.DAT</f>
        <v>08/02/2021</v>
      </c>
      <c r="C11" cm="1">
        <f t="array" ref="C11">[1]!ANIM3.ULT</f>
        <v>33.82</v>
      </c>
      <c r="D11" cm="1">
        <f t="array" ref="D11">[1]!ANIM3.ABE</f>
        <v>33.71</v>
      </c>
      <c r="E11" cm="1">
        <f t="array" ref="E11">[1]!ANIM3.MAX</f>
        <v>34.17</v>
      </c>
      <c r="F11" cm="1">
        <f t="array" ref="F11">[1]!ANIM3.MIN</f>
        <v>33.590000000000003</v>
      </c>
      <c r="G11" cm="1">
        <f t="array" ref="G11">[1]!ANIM3.VAR</f>
        <v>0.14806040864671943</v>
      </c>
      <c r="H11" t="s">
        <v>221</v>
      </c>
      <c r="I11" cm="1">
        <f t="array" ref="I11">[1]!ANIM3.NEG</f>
        <v>3072</v>
      </c>
      <c r="J11" cm="1">
        <f t="array" ref="J11">[1]!ANIM3.QTT</f>
        <v>612800</v>
      </c>
      <c r="K11" cm="1">
        <f t="array" ref="K11">[1]!ANIM3.VOL</f>
        <v>20751319</v>
      </c>
    </row>
    <row r="12" spans="1:11" x14ac:dyDescent="0.25">
      <c r="A12" t="s">
        <v>17</v>
      </c>
      <c r="B12" t="str" cm="1">
        <f t="array" ref="B12">[1]!ARZZ3.DAT</f>
        <v>08/02/2021</v>
      </c>
      <c r="C12" cm="1">
        <f t="array" ref="C12">[1]!ARZZ3.ULT</f>
        <v>74.56</v>
      </c>
      <c r="D12" cm="1">
        <f t="array" ref="D12">[1]!ARZZ3.ABE</f>
        <v>74.16</v>
      </c>
      <c r="E12" cm="1">
        <f t="array" ref="E12">[1]!ARZZ3.MAX</f>
        <v>76.239999999999995</v>
      </c>
      <c r="F12" cm="1">
        <f t="array" ref="F12">[1]!ARZZ3.MIN</f>
        <v>73.260000000000005</v>
      </c>
      <c r="G12" cm="1">
        <f t="array" ref="G12">[1]!ARZZ3.VAR</f>
        <v>0.7567567567567598</v>
      </c>
      <c r="H12" t="s">
        <v>18</v>
      </c>
      <c r="I12" cm="1">
        <f t="array" ref="I12">[1]!ARZZ3.NEG</f>
        <v>2877</v>
      </c>
      <c r="J12" cm="1">
        <f t="array" ref="J12">[1]!ARZZ3.QTT</f>
        <v>443100</v>
      </c>
      <c r="K12" cm="1">
        <f t="array" ref="K12">[1]!ARZZ3.VOL</f>
        <v>33271501</v>
      </c>
    </row>
    <row r="13" spans="1:11" x14ac:dyDescent="0.25">
      <c r="A13" t="s">
        <v>19</v>
      </c>
      <c r="B13" t="str" cm="1">
        <f t="array" ref="B13">[1]!AZUL4.DAT</f>
        <v>08/02/2021</v>
      </c>
      <c r="C13" cm="1">
        <f t="array" ref="C13">[1]!AZUL4.ULT</f>
        <v>44.59</v>
      </c>
      <c r="D13" cm="1">
        <f t="array" ref="D13">[1]!AZUL4.ABE</f>
        <v>43.58</v>
      </c>
      <c r="E13" cm="1">
        <f t="array" ref="E13">[1]!AZUL4.MAX</f>
        <v>44.85</v>
      </c>
      <c r="F13" cm="1">
        <f t="array" ref="F13">[1]!AZUL4.MIN</f>
        <v>43.2</v>
      </c>
      <c r="G13" cm="1">
        <f t="array" ref="G13">[1]!AZUL4.VAR</f>
        <v>2.3880597014925518</v>
      </c>
      <c r="H13" t="s">
        <v>20</v>
      </c>
      <c r="I13" cm="1">
        <f t="array" ref="I13">[1]!AZUL4.NEG</f>
        <v>17774</v>
      </c>
      <c r="J13" cm="1">
        <f t="array" ref="J13">[1]!AZUL4.QTT</f>
        <v>7033200</v>
      </c>
      <c r="K13" cm="1">
        <f t="array" ref="K13">[1]!AZUL4.VOL</f>
        <v>311957362</v>
      </c>
    </row>
    <row r="14" spans="1:11" x14ac:dyDescent="0.25">
      <c r="A14" t="s">
        <v>21</v>
      </c>
      <c r="B14" t="str" cm="1">
        <f t="array" ref="B14">[1]!B3SA3.DAT</f>
        <v>08/02/2021</v>
      </c>
      <c r="C14" cm="1">
        <f t="array" ref="C14">[1]!B3SA3.ULT</f>
        <v>62.51</v>
      </c>
      <c r="D14" cm="1">
        <f t="array" ref="D14">[1]!B3SA3.ABE</f>
        <v>62.79</v>
      </c>
      <c r="E14" cm="1">
        <f t="array" ref="E14">[1]!B3SA3.MAX</f>
        <v>63.39</v>
      </c>
      <c r="F14" cm="1">
        <f t="array" ref="F14">[1]!B3SA3.MIN</f>
        <v>62.01</v>
      </c>
      <c r="G14" cm="1">
        <f t="array" ref="G14">[1]!B3SA3.VAR</f>
        <v>-1.4814814814814889</v>
      </c>
      <c r="H14" t="s">
        <v>22</v>
      </c>
      <c r="I14" cm="1">
        <f t="array" ref="I14">[1]!B3SA3.NEG</f>
        <v>41076</v>
      </c>
      <c r="J14" cm="1">
        <f t="array" ref="J14">[1]!B3SA3.QTT</f>
        <v>8492600</v>
      </c>
      <c r="K14" cm="1">
        <f t="array" ref="K14">[1]!B3SA3.VOL</f>
        <v>531355686</v>
      </c>
    </row>
    <row r="15" spans="1:11" x14ac:dyDescent="0.25">
      <c r="A15" t="s">
        <v>23</v>
      </c>
      <c r="B15" t="str" cm="1">
        <f t="array" ref="B15">[1]!BBAS3.DAT</f>
        <v>08/02/2021</v>
      </c>
      <c r="C15" cm="1">
        <f t="array" ref="C15">[1]!BBAS3.ULT</f>
        <v>33.869999999999997</v>
      </c>
      <c r="D15" cm="1">
        <f t="array" ref="D15">[1]!BBAS3.ABE</f>
        <v>33.94</v>
      </c>
      <c r="E15" cm="1">
        <f t="array" ref="E15">[1]!BBAS3.MAX</f>
        <v>34.25</v>
      </c>
      <c r="F15" cm="1">
        <f t="array" ref="F15">[1]!BBAS3.MIN</f>
        <v>33.6</v>
      </c>
      <c r="G15" cm="1">
        <f t="array" ref="G15">[1]!BBAS3.VAR</f>
        <v>-0.26501766784453301</v>
      </c>
      <c r="H15" t="s">
        <v>24</v>
      </c>
      <c r="I15" cm="1">
        <f t="array" ref="I15">[1]!BBAS3.NEG</f>
        <v>27788</v>
      </c>
      <c r="J15" cm="1">
        <f t="array" ref="J15">[1]!BBAS3.QTT</f>
        <v>11651600</v>
      </c>
      <c r="K15" cm="1">
        <f t="array" ref="K15">[1]!BBAS3.VOL</f>
        <v>395439038</v>
      </c>
    </row>
    <row r="16" spans="1:11" x14ac:dyDescent="0.25">
      <c r="A16" t="s">
        <v>25</v>
      </c>
      <c r="B16" t="str" cm="1">
        <f t="array" ref="B16">[1]!BBDC4.DAT</f>
        <v>08/02/2021</v>
      </c>
      <c r="C16" cm="1">
        <f t="array" ref="C16">[1]!BBDC4.ULT</f>
        <v>25.32</v>
      </c>
      <c r="D16" cm="1">
        <f t="array" ref="D16">[1]!BBDC4.ABE</f>
        <v>25.87</v>
      </c>
      <c r="E16" cm="1">
        <f t="array" ref="E16">[1]!BBDC4.MAX</f>
        <v>25.91</v>
      </c>
      <c r="F16" cm="1">
        <f t="array" ref="F16">[1]!BBDC4.MIN</f>
        <v>25.24</v>
      </c>
      <c r="G16" cm="1">
        <f t="array" ref="G16">[1]!BBDC4.VAR</f>
        <v>-2.1260146888287617</v>
      </c>
      <c r="H16" t="s">
        <v>207</v>
      </c>
      <c r="I16" cm="1">
        <f t="array" ref="I16">[1]!BBDC4.NEG</f>
        <v>42218</v>
      </c>
      <c r="J16" cm="1">
        <f t="array" ref="J16">[1]!BBDC4.QTT</f>
        <v>24959700</v>
      </c>
      <c r="K16" cm="1">
        <f t="array" ref="K16">[1]!BBDC4.VOL</f>
        <v>636751893</v>
      </c>
    </row>
    <row r="17" spans="1:11" x14ac:dyDescent="0.25">
      <c r="A17" t="s">
        <v>222</v>
      </c>
      <c r="B17" t="str" cm="1">
        <f t="array" ref="B17">[1]!BBRK3.DAT</f>
        <v>08/02/2021</v>
      </c>
      <c r="C17" cm="1">
        <f t="array" ref="C17">[1]!BBRK3.ULT</f>
        <v>2.23</v>
      </c>
      <c r="D17" cm="1">
        <f t="array" ref="D17">[1]!BBRK3.ABE</f>
        <v>2.2999999999999998</v>
      </c>
      <c r="E17" cm="1">
        <f t="array" ref="E17">[1]!BBRK3.MAX</f>
        <v>2.31</v>
      </c>
      <c r="F17" cm="1">
        <f t="array" ref="F17">[1]!BBRK3.MIN</f>
        <v>2.2200000000000002</v>
      </c>
      <c r="G17" cm="1">
        <f t="array" ref="G17">[1]!BBRK3.VAR</f>
        <v>-2.1929824561403435</v>
      </c>
      <c r="H17" t="s">
        <v>223</v>
      </c>
      <c r="I17" cm="1">
        <f t="array" ref="I17">[1]!BBRK3.NEG</f>
        <v>360</v>
      </c>
      <c r="J17" cm="1">
        <f t="array" ref="J17">[1]!BBRK3.QTT</f>
        <v>272100</v>
      </c>
      <c r="K17" cm="1">
        <f t="array" ref="K17">[1]!BBRK3.VOL</f>
        <v>614119</v>
      </c>
    </row>
    <row r="18" spans="1:11" x14ac:dyDescent="0.25">
      <c r="A18" t="s">
        <v>26</v>
      </c>
      <c r="B18" t="str" cm="1">
        <f t="array" ref="B18">[1]!BBSE3.DAT</f>
        <v>08/02/2021</v>
      </c>
      <c r="C18" cm="1">
        <f t="array" ref="C18">[1]!BBSE3.ULT</f>
        <v>28.09</v>
      </c>
      <c r="D18" cm="1">
        <f t="array" ref="D18">[1]!BBSE3.ABE</f>
        <v>28.96</v>
      </c>
      <c r="E18" cm="1">
        <f t="array" ref="E18">[1]!BBSE3.MAX</f>
        <v>29</v>
      </c>
      <c r="F18" cm="1">
        <f t="array" ref="F18">[1]!BBSE3.MIN</f>
        <v>27.95</v>
      </c>
      <c r="G18" cm="1">
        <f t="array" ref="G18">[1]!BBSE3.VAR</f>
        <v>-1.5077138849929863</v>
      </c>
      <c r="H18" t="s">
        <v>27</v>
      </c>
      <c r="I18" cm="1">
        <f t="array" ref="I18">[1]!BBSE3.NEG</f>
        <v>28942</v>
      </c>
      <c r="J18" cm="1">
        <f t="array" ref="J18">[1]!BBSE3.QTT</f>
        <v>6880200</v>
      </c>
      <c r="K18" cm="1">
        <f t="array" ref="K18">[1]!BBSE3.VOL</f>
        <v>193726709</v>
      </c>
    </row>
    <row r="19" spans="1:11" x14ac:dyDescent="0.25">
      <c r="A19" t="s">
        <v>224</v>
      </c>
      <c r="B19" t="str" cm="1">
        <f t="array" ref="B19">[1]!BEEF3.DAT</f>
        <v>08/02/2021</v>
      </c>
      <c r="C19" cm="1">
        <f t="array" ref="C19">[1]!BEEF3.ULT</f>
        <v>9.42</v>
      </c>
      <c r="D19" cm="1">
        <f t="array" ref="D19">[1]!BEEF3.ABE</f>
        <v>9.3699999999999992</v>
      </c>
      <c r="E19" cm="1">
        <f t="array" ref="E19">[1]!BEEF3.MAX</f>
        <v>9.49</v>
      </c>
      <c r="F19" cm="1">
        <f t="array" ref="F19">[1]!BEEF3.MIN</f>
        <v>9.31</v>
      </c>
      <c r="G19" cm="1">
        <f t="array" ref="G19">[1]!BEEF3.VAR</f>
        <v>0.74866310160428118</v>
      </c>
      <c r="H19" t="s">
        <v>225</v>
      </c>
      <c r="I19" cm="1">
        <f t="array" ref="I19">[1]!BEEF3.NEG</f>
        <v>12892</v>
      </c>
      <c r="J19" cm="1">
        <f t="array" ref="J19">[1]!BEEF3.QTT</f>
        <v>8455600</v>
      </c>
      <c r="K19" cm="1">
        <f t="array" ref="K19">[1]!BEEF3.VOL</f>
        <v>79701127</v>
      </c>
    </row>
    <row r="20" spans="1:11" x14ac:dyDescent="0.25">
      <c r="A20" t="s">
        <v>28</v>
      </c>
      <c r="B20" t="str" cm="1">
        <f t="array" ref="B20">[1]!BIDI11.DAT</f>
        <v>08/02/2021</v>
      </c>
      <c r="C20" cm="1">
        <f t="array" ref="C20">[1]!BIDI11.ULT</f>
        <v>159.55000000000001</v>
      </c>
      <c r="D20" cm="1">
        <f t="array" ref="D20">[1]!BIDI11.ABE</f>
        <v>152.01</v>
      </c>
      <c r="E20" cm="1">
        <f t="array" ref="E20">[1]!BIDI11.MAX</f>
        <v>161.41999999999999</v>
      </c>
      <c r="F20" cm="1">
        <f t="array" ref="F20">[1]!BIDI11.MIN</f>
        <v>150.63</v>
      </c>
      <c r="G20" cm="1">
        <f t="array" ref="G20">[1]!BIDI11.VAR</f>
        <v>5.4248711510506196</v>
      </c>
      <c r="H20" t="s">
        <v>29</v>
      </c>
      <c r="I20" cm="1">
        <f t="array" ref="I20">[1]!BIDI11.NEG</f>
        <v>6176</v>
      </c>
      <c r="J20" cm="1">
        <f t="array" ref="J20">[1]!BIDI11.QTT</f>
        <v>1092900</v>
      </c>
      <c r="K20" cm="1">
        <f t="array" ref="K20">[1]!BIDI11.VOL</f>
        <v>173029063</v>
      </c>
    </row>
    <row r="21" spans="1:11" x14ac:dyDescent="0.25">
      <c r="A21" t="s">
        <v>226</v>
      </c>
      <c r="B21" t="str" cm="1">
        <f t="array" ref="B21">[1]!BKBR3.DAT</f>
        <v>08/02/2021</v>
      </c>
      <c r="C21" cm="1">
        <f t="array" ref="C21">[1]!BKBR3.ULT</f>
        <v>10.29</v>
      </c>
      <c r="D21" cm="1">
        <f t="array" ref="D21">[1]!BKBR3.ABE</f>
        <v>10.14</v>
      </c>
      <c r="E21" cm="1">
        <f t="array" ref="E21">[1]!BKBR3.MAX</f>
        <v>10.29</v>
      </c>
      <c r="F21" cm="1">
        <f t="array" ref="F21">[1]!BKBR3.MIN</f>
        <v>10.050000000000001</v>
      </c>
      <c r="G21" cm="1">
        <f t="array" ref="G21">[1]!BKBR3.VAR</f>
        <v>1.4792899408283882</v>
      </c>
      <c r="H21" t="s">
        <v>227</v>
      </c>
      <c r="I21" cm="1">
        <f t="array" ref="I21">[1]!BKBR3.NEG</f>
        <v>6555</v>
      </c>
      <c r="J21" cm="1">
        <f t="array" ref="J21">[1]!BKBR3.QTT</f>
        <v>1997500</v>
      </c>
      <c r="K21" cm="1">
        <f t="array" ref="K21">[1]!BKBR3.VOL</f>
        <v>20396500</v>
      </c>
    </row>
    <row r="22" spans="1:11" x14ac:dyDescent="0.25">
      <c r="A22" t="s">
        <v>30</v>
      </c>
      <c r="B22" t="str" cm="1">
        <f t="array" ref="B22">[1]!BMGB4.DAT</f>
        <v>08/02/2021</v>
      </c>
      <c r="C22" cm="1">
        <f t="array" ref="C22">[1]!BMGB4.ULT</f>
        <v>5.59</v>
      </c>
      <c r="D22" cm="1">
        <f t="array" ref="D22">[1]!BMGB4.ABE</f>
        <v>5.67</v>
      </c>
      <c r="E22" cm="1">
        <f t="array" ref="E22">[1]!BMGB4.MAX</f>
        <v>5.71</v>
      </c>
      <c r="F22" cm="1">
        <f t="array" ref="F22">[1]!BMGB4.MIN</f>
        <v>5.53</v>
      </c>
      <c r="G22" cm="1">
        <f t="array" ref="G22">[1]!BMGB4.VAR</f>
        <v>-1.4109347442680789</v>
      </c>
      <c r="H22" t="s">
        <v>31</v>
      </c>
      <c r="I22" cm="1">
        <f t="array" ref="I22">[1]!BMGB4.NEG</f>
        <v>3490</v>
      </c>
      <c r="J22" cm="1">
        <f t="array" ref="J22">[1]!BMGB4.QTT</f>
        <v>1292700</v>
      </c>
      <c r="K22" cm="1">
        <f t="array" ref="K22">[1]!BMGB4.VOL</f>
        <v>7273550</v>
      </c>
    </row>
    <row r="23" spans="1:11" x14ac:dyDescent="0.25">
      <c r="A23" t="s">
        <v>32</v>
      </c>
      <c r="B23" t="str" cm="1">
        <f t="array" ref="B23">[1]!BOAS3.DAT</f>
        <v>08/02/2021</v>
      </c>
      <c r="C23" cm="1">
        <f t="array" ref="C23">[1]!BOAS3.ULT</f>
        <v>9.2100000000000009</v>
      </c>
      <c r="D23" cm="1">
        <f t="array" ref="D23">[1]!BOAS3.ABE</f>
        <v>9.66</v>
      </c>
      <c r="E23" cm="1">
        <f t="array" ref="E23">[1]!BOAS3.MAX</f>
        <v>9.8000000000000007</v>
      </c>
      <c r="F23" cm="1">
        <f t="array" ref="F23">[1]!BOAS3.MIN</f>
        <v>9.1999999999999993</v>
      </c>
      <c r="G23" cm="1">
        <f t="array" ref="G23">[1]!BOAS3.VAR</f>
        <v>-4.658385093167694</v>
      </c>
      <c r="H23" t="s">
        <v>33</v>
      </c>
      <c r="I23" cm="1">
        <f t="array" ref="I23">[1]!BOAS3.NEG</f>
        <v>3442</v>
      </c>
      <c r="J23" cm="1">
        <f t="array" ref="J23">[1]!BOAS3.QTT</f>
        <v>1059800</v>
      </c>
      <c r="K23" cm="1">
        <f t="array" ref="K23">[1]!BOAS3.VOL</f>
        <v>9959852</v>
      </c>
    </row>
    <row r="24" spans="1:11" x14ac:dyDescent="0.25">
      <c r="A24" t="s">
        <v>228</v>
      </c>
      <c r="B24" t="str" cm="1">
        <f t="array" ref="B24">[1]!BOVA11.DAT</f>
        <v>08/02/2021</v>
      </c>
      <c r="C24" cm="1">
        <f t="array" ref="C24">[1]!BOVA11.ULT</f>
        <v>115.18</v>
      </c>
      <c r="D24" cm="1">
        <f t="array" ref="D24">[1]!BOVA11.ABE</f>
        <v>115.41</v>
      </c>
      <c r="E24" cm="1">
        <f t="array" ref="E24">[1]!BOVA11.MAX</f>
        <v>116.32</v>
      </c>
      <c r="F24" cm="1">
        <f t="array" ref="F24">[1]!BOVA11.MIN</f>
        <v>114.6</v>
      </c>
      <c r="G24" cm="1">
        <f t="array" ref="G24">[1]!BOVA11.VAR</f>
        <v>-0.55258159212570057</v>
      </c>
      <c r="H24" t="s">
        <v>229</v>
      </c>
      <c r="I24" cm="1">
        <f t="array" ref="I24">[1]!BOVA11.NEG</f>
        <v>49734</v>
      </c>
      <c r="J24" cm="1">
        <f t="array" ref="J24">[1]!BOVA11.QTT</f>
        <v>3924618</v>
      </c>
      <c r="K24" cm="1">
        <f t="array" ref="K24">[1]!BOVA11.VOL</f>
        <v>453068292.58999997</v>
      </c>
    </row>
    <row r="25" spans="1:11" x14ac:dyDescent="0.25">
      <c r="A25" t="s">
        <v>34</v>
      </c>
      <c r="B25" t="str" cm="1">
        <f t="array" ref="B25">[1]!BPAN4.DAT</f>
        <v>08/02/2021</v>
      </c>
      <c r="C25" cm="1">
        <f t="array" ref="C25">[1]!BPAN4.ULT</f>
        <v>13.04</v>
      </c>
      <c r="D25" cm="1">
        <f t="array" ref="D25">[1]!BPAN4.ABE</f>
        <v>12.37</v>
      </c>
      <c r="E25" cm="1">
        <f t="array" ref="E25">[1]!BPAN4.MAX</f>
        <v>13.32</v>
      </c>
      <c r="F25" cm="1">
        <f t="array" ref="F25">[1]!BPAN4.MIN</f>
        <v>12.26</v>
      </c>
      <c r="G25" cm="1">
        <f t="array" ref="G25">[1]!BPAN4.VAR</f>
        <v>6.3621533442088039</v>
      </c>
      <c r="H25" t="s">
        <v>35</v>
      </c>
      <c r="I25" cm="1">
        <f t="array" ref="I25">[1]!BPAN4.NEG</f>
        <v>18537</v>
      </c>
      <c r="J25" cm="1">
        <f t="array" ref="J25">[1]!BPAN4.QTT</f>
        <v>7743700</v>
      </c>
      <c r="K25" cm="1">
        <f t="array" ref="K25">[1]!BPAN4.VOL</f>
        <v>99900416</v>
      </c>
    </row>
    <row r="26" spans="1:11" x14ac:dyDescent="0.25">
      <c r="A26" t="s">
        <v>36</v>
      </c>
      <c r="B26" t="str" cm="1">
        <f t="array" ref="B26">[1]!BRAP4.DAT</f>
        <v>08/02/2021</v>
      </c>
      <c r="C26" cm="1">
        <f t="array" ref="C26">[1]!BRAP4.ULT</f>
        <v>63.27</v>
      </c>
      <c r="D26" cm="1">
        <f t="array" ref="D26">[1]!BRAP4.ABE</f>
        <v>62.79</v>
      </c>
      <c r="E26" cm="1">
        <f t="array" ref="E26">[1]!BRAP4.MAX</f>
        <v>64.790000000000006</v>
      </c>
      <c r="F26" cm="1">
        <f t="array" ref="F26">[1]!BRAP4.MIN</f>
        <v>62.73</v>
      </c>
      <c r="G26" cm="1">
        <f t="array" ref="G26">[1]!BRAP4.VAR</f>
        <v>0.31710797526558243</v>
      </c>
      <c r="H26" t="s">
        <v>37</v>
      </c>
      <c r="I26" cm="1">
        <f t="array" ref="I26">[1]!BRAP4.NEG</f>
        <v>13173</v>
      </c>
      <c r="J26" cm="1">
        <f t="array" ref="J26">[1]!BRAP4.QTT</f>
        <v>2229000</v>
      </c>
      <c r="K26" cm="1">
        <f t="array" ref="K26">[1]!BRAP4.VOL</f>
        <v>142291826</v>
      </c>
    </row>
    <row r="27" spans="1:11" x14ac:dyDescent="0.25">
      <c r="A27" t="s">
        <v>230</v>
      </c>
      <c r="B27" t="str" cm="1">
        <f t="array" ref="B27">[1]!BRDT3.DAT</f>
        <v>08/02/2021</v>
      </c>
      <c r="C27" cm="1">
        <f t="array" ref="C27">[1]!BRDT3.ULT</f>
        <v>22.43</v>
      </c>
      <c r="D27" cm="1">
        <f t="array" ref="D27">[1]!BRDT3.ABE</f>
        <v>22.59</v>
      </c>
      <c r="E27" cm="1">
        <f t="array" ref="E27">[1]!BRDT3.MAX</f>
        <v>23.04</v>
      </c>
      <c r="F27" cm="1">
        <f t="array" ref="F27">[1]!BRDT3.MIN</f>
        <v>22.24</v>
      </c>
      <c r="G27" cm="1">
        <f t="array" ref="G27">[1]!BRDT3.VAR</f>
        <v>-0.22241992882562595</v>
      </c>
      <c r="H27" t="s">
        <v>231</v>
      </c>
      <c r="I27" cm="1">
        <f t="array" ref="I27">[1]!BRDT3.NEG</f>
        <v>28458</v>
      </c>
      <c r="J27" cm="1">
        <f t="array" ref="J27">[1]!BRDT3.QTT</f>
        <v>16276700</v>
      </c>
      <c r="K27" cm="1">
        <f t="array" ref="K27">[1]!BRDT3.VOL</f>
        <v>367146046</v>
      </c>
    </row>
    <row r="28" spans="1:11" x14ac:dyDescent="0.25">
      <c r="A28" t="s">
        <v>232</v>
      </c>
      <c r="B28" t="str" cm="1">
        <f t="array" ref="B28">[1]!BRFS3.DAT</f>
        <v>08/02/2021</v>
      </c>
      <c r="C28" cm="1">
        <f t="array" ref="C28">[1]!BRFS3.ULT</f>
        <v>23.1</v>
      </c>
      <c r="D28" cm="1">
        <f t="array" ref="D28">[1]!BRFS3.ABE</f>
        <v>22.43</v>
      </c>
      <c r="E28" cm="1">
        <f t="array" ref="E28">[1]!BRFS3.MAX</f>
        <v>23.47</v>
      </c>
      <c r="F28" cm="1">
        <f t="array" ref="F28">[1]!BRFS3.MIN</f>
        <v>22.43</v>
      </c>
      <c r="G28" cm="1">
        <f t="array" ref="G28">[1]!BRFS3.VAR</f>
        <v>3.0789825970548921</v>
      </c>
      <c r="H28" t="s">
        <v>233</v>
      </c>
      <c r="I28" cm="1">
        <f t="array" ref="I28">[1]!BRFS3.NEG</f>
        <v>27530</v>
      </c>
      <c r="J28" cm="1">
        <f t="array" ref="J28">[1]!BRFS3.QTT</f>
        <v>11023400</v>
      </c>
      <c r="K28" cm="1">
        <f t="array" ref="K28">[1]!BRFS3.VOL</f>
        <v>254933770</v>
      </c>
    </row>
    <row r="29" spans="1:11" x14ac:dyDescent="0.25">
      <c r="A29" t="s">
        <v>234</v>
      </c>
      <c r="B29" t="str" cm="1">
        <f t="array" ref="B29">[1]!BRKM5.DAT</f>
        <v>08/02/2021</v>
      </c>
      <c r="C29" cm="1">
        <f t="array" ref="C29">[1]!BRKM5.ULT</f>
        <v>28.63</v>
      </c>
      <c r="D29" cm="1">
        <f t="array" ref="D29">[1]!BRKM5.ABE</f>
        <v>29.16</v>
      </c>
      <c r="E29" cm="1">
        <f t="array" ref="E29">[1]!BRKM5.MAX</f>
        <v>29.72</v>
      </c>
      <c r="F29" cm="1">
        <f t="array" ref="F29">[1]!BRKM5.MIN</f>
        <v>28.43</v>
      </c>
      <c r="G29" cm="1">
        <f t="array" ref="G29">[1]!BRKM5.VAR</f>
        <v>-1.8175582990397845</v>
      </c>
      <c r="H29" t="s">
        <v>235</v>
      </c>
      <c r="I29" cm="1">
        <f t="array" ref="I29">[1]!BRKM5.NEG</f>
        <v>16398</v>
      </c>
      <c r="J29" cm="1">
        <f t="array" ref="J29">[1]!BRKM5.QTT</f>
        <v>3416200</v>
      </c>
      <c r="K29" cm="1">
        <f t="array" ref="K29">[1]!BRKM5.VOL</f>
        <v>98411816</v>
      </c>
    </row>
    <row r="30" spans="1:11" x14ac:dyDescent="0.25">
      <c r="A30" t="s">
        <v>236</v>
      </c>
      <c r="B30" t="str" cm="1">
        <f t="array" ref="B30">[1]!BRML3.DAT</f>
        <v>08/02/2021</v>
      </c>
      <c r="C30" cm="1">
        <f t="array" ref="C30">[1]!BRML3.ULT</f>
        <v>9.75</v>
      </c>
      <c r="D30" cm="1">
        <f t="array" ref="D30">[1]!BRML3.ABE</f>
        <v>9.82</v>
      </c>
      <c r="E30" cm="1">
        <f t="array" ref="E30">[1]!BRML3.MAX</f>
        <v>9.8699999999999992</v>
      </c>
      <c r="F30" cm="1">
        <f t="array" ref="F30">[1]!BRML3.MIN</f>
        <v>9.67</v>
      </c>
      <c r="G30" cm="1">
        <f t="array" ref="G30">[1]!BRML3.VAR</f>
        <v>-0.81383519837233032</v>
      </c>
      <c r="H30" t="s">
        <v>237</v>
      </c>
      <c r="I30" cm="1">
        <f t="array" ref="I30">[1]!BRML3.NEG</f>
        <v>21510</v>
      </c>
      <c r="J30" cm="1">
        <f t="array" ref="J30">[1]!BRML3.QTT</f>
        <v>8741900</v>
      </c>
      <c r="K30" cm="1">
        <f t="array" ref="K30">[1]!BRML3.VOL</f>
        <v>85409465</v>
      </c>
    </row>
    <row r="31" spans="1:11" x14ac:dyDescent="0.25">
      <c r="A31" t="s">
        <v>238</v>
      </c>
      <c r="B31" t="str" cm="1">
        <f t="array" ref="B31">[1]!BRPR3.DAT</f>
        <v>08/02/2021</v>
      </c>
      <c r="C31" cm="1">
        <f t="array" ref="C31">[1]!BRPR3.ULT</f>
        <v>9.24</v>
      </c>
      <c r="D31" cm="1">
        <f t="array" ref="D31">[1]!BRPR3.ABE</f>
        <v>9.1</v>
      </c>
      <c r="E31" cm="1">
        <f t="array" ref="E31">[1]!BRPR3.MAX</f>
        <v>9.36</v>
      </c>
      <c r="F31" cm="1">
        <f t="array" ref="F31">[1]!BRPR3.MIN</f>
        <v>9</v>
      </c>
      <c r="G31" cm="1">
        <f t="array" ref="G31">[1]!BRPR3.VAR</f>
        <v>1.8743109151047401</v>
      </c>
      <c r="H31" t="s">
        <v>239</v>
      </c>
      <c r="I31" cm="1">
        <f t="array" ref="I31">[1]!BRPR3.NEG</f>
        <v>9021</v>
      </c>
      <c r="J31" cm="1">
        <f t="array" ref="J31">[1]!BRPR3.QTT</f>
        <v>2436200</v>
      </c>
      <c r="K31" cm="1">
        <f t="array" ref="K31">[1]!BRPR3.VOL</f>
        <v>22379245</v>
      </c>
    </row>
    <row r="32" spans="1:11" x14ac:dyDescent="0.25">
      <c r="A32" t="s">
        <v>38</v>
      </c>
      <c r="B32" t="str" cm="1">
        <f t="array" ref="B32">[1]!BRSR6.DAT</f>
        <v>08/02/2021</v>
      </c>
      <c r="C32" cm="1">
        <f t="array" ref="C32">[1]!BRSR6.ULT</f>
        <v>13.41</v>
      </c>
      <c r="D32" cm="1">
        <f t="array" ref="D32">[1]!BRSR6.ABE</f>
        <v>13.36</v>
      </c>
      <c r="E32" cm="1">
        <f t="array" ref="E32">[1]!BRSR6.MAX</f>
        <v>13.55</v>
      </c>
      <c r="F32" cm="1">
        <f t="array" ref="F32">[1]!BRSR6.MIN</f>
        <v>13.32</v>
      </c>
      <c r="G32" cm="1">
        <f t="array" ref="G32">[1]!BRSR6.VAR</f>
        <v>-0.66666666666666563</v>
      </c>
      <c r="H32" t="s">
        <v>39</v>
      </c>
      <c r="I32" cm="1">
        <f t="array" ref="I32">[1]!BRSR6.NEG</f>
        <v>4280</v>
      </c>
      <c r="J32" cm="1">
        <f t="array" ref="J32">[1]!BRSR6.QTT</f>
        <v>1441500</v>
      </c>
      <c r="K32" cm="1">
        <f t="array" ref="K32">[1]!BRSR6.VOL</f>
        <v>19339323</v>
      </c>
    </row>
    <row r="33" spans="1:11" x14ac:dyDescent="0.25">
      <c r="A33" t="s">
        <v>40</v>
      </c>
      <c r="B33" t="str" cm="1">
        <f t="array" ref="B33">[1]!BTOW3.DAT</f>
        <v>08/02/2021</v>
      </c>
      <c r="C33" cm="1">
        <f t="array" ref="C33">[1]!BTOW3.ULT</f>
        <v>84.07</v>
      </c>
      <c r="D33" cm="1">
        <f t="array" ref="D33">[1]!BTOW3.ABE</f>
        <v>84.77</v>
      </c>
      <c r="E33" cm="1">
        <f t="array" ref="E33">[1]!BTOW3.MAX</f>
        <v>85.5</v>
      </c>
      <c r="F33" cm="1">
        <f t="array" ref="F33">[1]!BTOW3.MIN</f>
        <v>83.4</v>
      </c>
      <c r="G33" cm="1">
        <f t="array" ref="G33">[1]!BTOW3.VAR</f>
        <v>-0.52064844397114174</v>
      </c>
      <c r="H33" t="s">
        <v>41</v>
      </c>
      <c r="I33" cm="1">
        <f t="array" ref="I33">[1]!BTOW3.NEG</f>
        <v>13182</v>
      </c>
      <c r="J33" cm="1">
        <f t="array" ref="J33">[1]!BTOW3.QTT</f>
        <v>2194600</v>
      </c>
      <c r="K33" cm="1">
        <f t="array" ref="K33">[1]!BTOW3.VOL</f>
        <v>185332251</v>
      </c>
    </row>
    <row r="34" spans="1:11" x14ac:dyDescent="0.25">
      <c r="A34" t="s">
        <v>240</v>
      </c>
      <c r="B34" t="str" cm="1">
        <f t="array" ref="B34">[1]!CAML3.DAT</f>
        <v>08/02/2021</v>
      </c>
      <c r="C34" cm="1">
        <f t="array" ref="C34">[1]!CAML3.ULT</f>
        <v>11.24</v>
      </c>
      <c r="D34" cm="1">
        <f t="array" ref="D34">[1]!CAML3.ABE</f>
        <v>11.38</v>
      </c>
      <c r="E34" cm="1">
        <f t="array" ref="E34">[1]!CAML3.MAX</f>
        <v>11.48</v>
      </c>
      <c r="F34" cm="1">
        <f t="array" ref="F34">[1]!CAML3.MIN</f>
        <v>11.14</v>
      </c>
      <c r="G34" cm="1">
        <f t="array" ref="G34">[1]!CAML3.VAR</f>
        <v>-1.143359718557599</v>
      </c>
      <c r="H34" t="s">
        <v>241</v>
      </c>
      <c r="I34" cm="1">
        <f t="array" ref="I34">[1]!CAML3.NEG</f>
        <v>5901</v>
      </c>
      <c r="J34" cm="1">
        <f t="array" ref="J34">[1]!CAML3.QTT</f>
        <v>1236300</v>
      </c>
      <c r="K34" cm="1">
        <f t="array" ref="K34">[1]!CAML3.VOL</f>
        <v>13991465</v>
      </c>
    </row>
    <row r="35" spans="1:11" x14ac:dyDescent="0.25">
      <c r="A35" t="s">
        <v>42</v>
      </c>
      <c r="B35" t="str" cm="1">
        <f t="array" ref="B35">[1]!CARD3.DAT</f>
        <v>08/02/2021</v>
      </c>
      <c r="C35" cm="1">
        <f t="array" ref="C35">[1]!CARD3.ULT</f>
        <v>15.31</v>
      </c>
      <c r="D35" cm="1">
        <f t="array" ref="D35">[1]!CARD3.ABE</f>
        <v>15.46</v>
      </c>
      <c r="E35" cm="1">
        <f t="array" ref="E35">[1]!CARD3.MAX</f>
        <v>15.57</v>
      </c>
      <c r="F35" cm="1">
        <f t="array" ref="F35">[1]!CARD3.MIN</f>
        <v>15.22</v>
      </c>
      <c r="G35" cm="1">
        <f t="array" ref="G35">[1]!CARD3.VAR</f>
        <v>-0.97024579560155466</v>
      </c>
      <c r="H35" t="s">
        <v>43</v>
      </c>
      <c r="I35" cm="1">
        <f t="array" ref="I35">[1]!CARD3.NEG</f>
        <v>582</v>
      </c>
      <c r="J35" cm="1">
        <f t="array" ref="J35">[1]!CARD3.QTT</f>
        <v>180900</v>
      </c>
      <c r="K35" cm="1">
        <f t="array" ref="K35">[1]!CARD3.VOL</f>
        <v>2775166</v>
      </c>
    </row>
    <row r="36" spans="1:11" x14ac:dyDescent="0.25">
      <c r="A36" t="s">
        <v>44</v>
      </c>
      <c r="B36" t="str" cm="1">
        <f t="array" ref="B36">[1]!CASH3.DAT</f>
        <v>08/02/2021</v>
      </c>
      <c r="C36" cm="1">
        <f t="array" ref="C36">[1]!CASH3.ULT</f>
        <v>32.56</v>
      </c>
      <c r="D36" cm="1">
        <f t="array" ref="D36">[1]!CASH3.ABE</f>
        <v>35.42</v>
      </c>
      <c r="E36" cm="1">
        <f t="array" ref="E36">[1]!CASH3.MAX</f>
        <v>35.700000000000003</v>
      </c>
      <c r="F36" cm="1">
        <f t="array" ref="F36">[1]!CASH3.MIN</f>
        <v>32.56</v>
      </c>
      <c r="G36" cm="1">
        <f t="array" ref="G36">[1]!CASH3.VAR</f>
        <v>-5.0728862973760789</v>
      </c>
      <c r="H36" t="s">
        <v>45</v>
      </c>
      <c r="I36" cm="1">
        <f t="array" ref="I36">[1]!CASH3.NEG</f>
        <v>9057</v>
      </c>
      <c r="J36" cm="1">
        <f t="array" ref="J36">[1]!CASH3.QTT</f>
        <v>2653900</v>
      </c>
      <c r="K36" cm="1">
        <f t="array" ref="K36">[1]!CASH3.VOL</f>
        <v>90161944</v>
      </c>
    </row>
    <row r="37" spans="1:11" x14ac:dyDescent="0.25">
      <c r="A37" t="s">
        <v>46</v>
      </c>
      <c r="B37" t="str" cm="1">
        <f t="array" ref="B37">[1]!CCRO3.DAT</f>
        <v>08/02/2021</v>
      </c>
      <c r="C37" cm="1">
        <f t="array" ref="C37">[1]!CCRO3.ULT</f>
        <v>12.2</v>
      </c>
      <c r="D37" cm="1">
        <f t="array" ref="D37">[1]!CCRO3.ABE</f>
        <v>12.29</v>
      </c>
      <c r="E37" cm="1">
        <f t="array" ref="E37">[1]!CCRO3.MAX</f>
        <v>12.38</v>
      </c>
      <c r="F37" cm="1">
        <f t="array" ref="F37">[1]!CCRO3.MIN</f>
        <v>12.08</v>
      </c>
      <c r="G37" cm="1">
        <f t="array" ref="G37">[1]!CCRO3.VAR</f>
        <v>-0.57049714751426472</v>
      </c>
      <c r="H37" t="s">
        <v>47</v>
      </c>
      <c r="I37" cm="1">
        <f t="array" ref="I37">[1]!CCRO3.NEG</f>
        <v>19858</v>
      </c>
      <c r="J37" cm="1">
        <f t="array" ref="J37">[1]!CCRO3.QTT</f>
        <v>7196200</v>
      </c>
      <c r="K37" cm="1">
        <f t="array" ref="K37">[1]!CCRO3.VOL</f>
        <v>88020691</v>
      </c>
    </row>
    <row r="38" spans="1:11" x14ac:dyDescent="0.25">
      <c r="A38" t="s">
        <v>242</v>
      </c>
      <c r="B38" t="str" cm="1">
        <f t="array" ref="B38">[1]!CEAB3.DAT</f>
        <v>08/02/2021</v>
      </c>
      <c r="C38" cm="1">
        <f t="array" ref="C38">[1]!CEAB3.ULT</f>
        <v>12.02</v>
      </c>
      <c r="D38" cm="1">
        <f t="array" ref="D38">[1]!CEAB3.ABE</f>
        <v>12.3</v>
      </c>
      <c r="E38" cm="1">
        <f t="array" ref="E38">[1]!CEAB3.MAX</f>
        <v>12.37</v>
      </c>
      <c r="F38" cm="1">
        <f t="array" ref="F38">[1]!CEAB3.MIN</f>
        <v>11.91</v>
      </c>
      <c r="G38" cm="1">
        <f t="array" ref="G38">[1]!CEAB3.VAR</f>
        <v>-2.2764227642276516</v>
      </c>
      <c r="H38" t="s">
        <v>243</v>
      </c>
      <c r="I38" cm="1">
        <f t="array" ref="I38">[1]!CEAB3.NEG</f>
        <v>5904</v>
      </c>
      <c r="J38" cm="1">
        <f t="array" ref="J38">[1]!CEAB3.QTT</f>
        <v>1845700</v>
      </c>
      <c r="K38" cm="1">
        <f t="array" ref="K38">[1]!CEAB3.VOL</f>
        <v>22218126</v>
      </c>
    </row>
    <row r="39" spans="1:11" x14ac:dyDescent="0.25">
      <c r="A39" t="s">
        <v>244</v>
      </c>
      <c r="B39" t="str" cm="1">
        <f t="array" ref="B39">[1]!CESP6.DAT</f>
        <v>08/02/2021</v>
      </c>
      <c r="C39" cm="1">
        <f t="array" ref="C39">[1]!CESP6.ULT</f>
        <v>31.13</v>
      </c>
      <c r="D39" cm="1">
        <f t="array" ref="D39">[1]!CESP6.ABE</f>
        <v>31.2</v>
      </c>
      <c r="E39" cm="1">
        <f t="array" ref="E39">[1]!CESP6.MAX</f>
        <v>31.68</v>
      </c>
      <c r="F39" cm="1">
        <f t="array" ref="F39">[1]!CESP6.MIN</f>
        <v>30.84</v>
      </c>
      <c r="G39" cm="1">
        <f t="array" ref="G39">[1]!CESP6.VAR</f>
        <v>-9.6277278562262952E-2</v>
      </c>
      <c r="H39" t="s">
        <v>245</v>
      </c>
      <c r="I39" cm="1">
        <f t="array" ref="I39">[1]!CESP6.NEG</f>
        <v>11622</v>
      </c>
      <c r="J39" cm="1">
        <f t="array" ref="J39">[1]!CESP6.QTT</f>
        <v>1769100</v>
      </c>
      <c r="K39" cm="1">
        <f t="array" ref="K39">[1]!CESP6.VOL</f>
        <v>55297701</v>
      </c>
    </row>
    <row r="40" spans="1:11" x14ac:dyDescent="0.25">
      <c r="A40" t="s">
        <v>246</v>
      </c>
      <c r="B40" t="str" cm="1">
        <f t="array" ref="B40">[1]!CIEL3.DAT</f>
        <v>08/02/2021</v>
      </c>
      <c r="C40" cm="1">
        <f t="array" ref="C40">[1]!CIEL3.ULT</f>
        <v>4.0599999999999996</v>
      </c>
      <c r="D40" cm="1">
        <f t="array" ref="D40">[1]!CIEL3.ABE</f>
        <v>4.2</v>
      </c>
      <c r="E40" cm="1">
        <f t="array" ref="E40">[1]!CIEL3.MAX</f>
        <v>4.2</v>
      </c>
      <c r="F40" cm="1">
        <f t="array" ref="F40">[1]!CIEL3.MIN</f>
        <v>4.04</v>
      </c>
      <c r="G40" cm="1">
        <f t="array" ref="G40">[1]!CIEL3.VAR</f>
        <v>-3.1026252983293738</v>
      </c>
      <c r="H40" t="s">
        <v>247</v>
      </c>
      <c r="I40" cm="1">
        <f t="array" ref="I40">[1]!CIEL3.NEG</f>
        <v>30286</v>
      </c>
      <c r="J40" cm="1">
        <f t="array" ref="J40">[1]!CIEL3.QTT</f>
        <v>47138500</v>
      </c>
      <c r="K40" cm="1">
        <f t="array" ref="K40">[1]!CIEL3.VOL</f>
        <v>193481506</v>
      </c>
    </row>
    <row r="41" spans="1:11" x14ac:dyDescent="0.25">
      <c r="A41" t="s">
        <v>48</v>
      </c>
      <c r="B41" t="str" cm="1">
        <f t="array" ref="B41">[1]!CMIG4.DAT</f>
        <v>08/02/2021</v>
      </c>
      <c r="C41" cm="1">
        <f t="array" ref="C41">[1]!CMIG4.ULT</f>
        <v>14.16</v>
      </c>
      <c r="D41" cm="1">
        <f t="array" ref="D41">[1]!CMIG4.ABE</f>
        <v>14.19</v>
      </c>
      <c r="E41" cm="1">
        <f t="array" ref="E41">[1]!CMIG4.MAX</f>
        <v>14.45</v>
      </c>
      <c r="F41" cm="1">
        <f t="array" ref="F41">[1]!CMIG4.MIN</f>
        <v>13.95</v>
      </c>
      <c r="G41" cm="1">
        <f t="array" ref="G41">[1]!CMIG4.VAR</f>
        <v>0.14144271570013842</v>
      </c>
      <c r="H41" t="s">
        <v>49</v>
      </c>
      <c r="I41" cm="1">
        <f t="array" ref="I41">[1]!CMIG4.NEG</f>
        <v>15149</v>
      </c>
      <c r="J41" cm="1">
        <f t="array" ref="J41">[1]!CMIG4.QTT</f>
        <v>7483400</v>
      </c>
      <c r="K41" cm="1">
        <f t="array" ref="K41">[1]!CMIG4.VOL</f>
        <v>106466204</v>
      </c>
    </row>
    <row r="42" spans="1:11" x14ac:dyDescent="0.25">
      <c r="A42" t="s">
        <v>50</v>
      </c>
      <c r="B42" t="str" cm="1">
        <f t="array" ref="B42">[1]!CNTO3.DAT</f>
        <v>08/02/2021</v>
      </c>
      <c r="C42" cm="1">
        <f t="array" ref="C42">[1]!CNTO3.ULT</f>
        <v>24.68</v>
      </c>
      <c r="D42" cm="1">
        <f t="array" ref="D42">[1]!CNTO3.ABE</f>
        <v>24.91</v>
      </c>
      <c r="E42" cm="1">
        <f t="array" ref="E42">[1]!CNTO3.MAX</f>
        <v>24.97</v>
      </c>
      <c r="F42" cm="1">
        <f t="array" ref="F42">[1]!CNTO3.MIN</f>
        <v>24.54</v>
      </c>
      <c r="G42" cm="1">
        <f t="array" ref="G42">[1]!CNTO3.VAR</f>
        <v>-1.0425020048115539</v>
      </c>
      <c r="H42" t="s">
        <v>51</v>
      </c>
      <c r="I42" cm="1">
        <f t="array" ref="I42">[1]!CNTO3.NEG</f>
        <v>4703</v>
      </c>
      <c r="J42" cm="1">
        <f t="array" ref="J42">[1]!CNTO3.QTT</f>
        <v>1066300</v>
      </c>
      <c r="K42" cm="1">
        <f t="array" ref="K42">[1]!CNTO3.VOL</f>
        <v>26357396</v>
      </c>
    </row>
    <row r="43" spans="1:11" x14ac:dyDescent="0.25">
      <c r="A43" t="s">
        <v>248</v>
      </c>
      <c r="B43" t="str" cm="1">
        <f t="array" ref="B43">[1]!COGN3.DAT</f>
        <v>08/02/2021</v>
      </c>
      <c r="C43" cm="1">
        <f t="array" ref="C43">[1]!COGN3.ULT</f>
        <v>4.47</v>
      </c>
      <c r="D43" cm="1">
        <f t="array" ref="D43">[1]!COGN3.ABE</f>
        <v>4.6399999999999997</v>
      </c>
      <c r="E43" cm="1">
        <f t="array" ref="E43">[1]!COGN3.MAX</f>
        <v>4.6399999999999997</v>
      </c>
      <c r="F43" cm="1">
        <f t="array" ref="F43">[1]!COGN3.MIN</f>
        <v>4.46</v>
      </c>
      <c r="G43" cm="1">
        <f t="array" ref="G43">[1]!COGN3.VAR</f>
        <v>-3.4557235421166337</v>
      </c>
      <c r="H43" t="s">
        <v>249</v>
      </c>
      <c r="I43" cm="1">
        <f t="array" ref="I43">[1]!COGN3.NEG</f>
        <v>22206</v>
      </c>
      <c r="J43" cm="1">
        <f t="array" ref="J43">[1]!COGN3.QTT</f>
        <v>49741600</v>
      </c>
      <c r="K43" cm="1">
        <f t="array" ref="K43">[1]!COGN3.VOL</f>
        <v>224906419</v>
      </c>
    </row>
    <row r="44" spans="1:11" x14ac:dyDescent="0.25">
      <c r="A44" t="s">
        <v>250</v>
      </c>
      <c r="B44" t="str" cm="1">
        <f t="array" ref="B44">[1]!CPFE3.DAT</f>
        <v>08/02/2021</v>
      </c>
      <c r="C44" cm="1">
        <f t="array" ref="C44">[1]!CPFE3.ULT</f>
        <v>33.5</v>
      </c>
      <c r="D44" cm="1">
        <f t="array" ref="D44">[1]!CPFE3.ABE</f>
        <v>33.43</v>
      </c>
      <c r="E44" cm="1">
        <f t="array" ref="E44">[1]!CPFE3.MAX</f>
        <v>33.869999999999997</v>
      </c>
      <c r="F44" cm="1">
        <f t="array" ref="F44">[1]!CPFE3.MIN</f>
        <v>33.04</v>
      </c>
      <c r="G44" cm="1">
        <f t="array" ref="G44">[1]!CPFE3.VAR</f>
        <v>0.20939276099312082</v>
      </c>
      <c r="H44" t="s">
        <v>251</v>
      </c>
      <c r="I44" cm="1">
        <f t="array" ref="I44">[1]!CPFE3.NEG</f>
        <v>12865</v>
      </c>
      <c r="J44" cm="1">
        <f t="array" ref="J44">[1]!CPFE3.QTT</f>
        <v>2727800</v>
      </c>
      <c r="K44" cm="1">
        <f t="array" ref="K44">[1]!CPFE3.VOL</f>
        <v>91630546</v>
      </c>
    </row>
    <row r="45" spans="1:11" x14ac:dyDescent="0.25">
      <c r="A45" t="s">
        <v>252</v>
      </c>
      <c r="B45" t="str" cm="1">
        <f t="array" ref="B45">[1]!CPLE6.DAT</f>
        <v>08/02/2021</v>
      </c>
      <c r="C45" cm="1">
        <f t="array" ref="C45">[1]!CPLE6.ULT</f>
        <v>67.8</v>
      </c>
      <c r="D45" cm="1">
        <f t="array" ref="D45">[1]!CPLE6.ABE</f>
        <v>68.14</v>
      </c>
      <c r="E45" cm="1">
        <f t="array" ref="E45">[1]!CPLE6.MAX</f>
        <v>68.67</v>
      </c>
      <c r="F45" cm="1">
        <f t="array" ref="F45">[1]!CPLE6.MIN</f>
        <v>67.06</v>
      </c>
      <c r="G45" cm="1">
        <f t="array" ref="G45">[1]!CPLE6.VAR</f>
        <v>-0.19137347269249175</v>
      </c>
      <c r="H45" t="s">
        <v>253</v>
      </c>
      <c r="I45" cm="1">
        <f t="array" ref="I45">[1]!CPLE6.NEG</f>
        <v>5278</v>
      </c>
      <c r="J45" cm="1">
        <f t="array" ref="J45">[1]!CPLE6.QTT</f>
        <v>811700</v>
      </c>
      <c r="K45" cm="1">
        <f t="array" ref="K45">[1]!CPLE6.VOL</f>
        <v>55128778</v>
      </c>
    </row>
    <row r="46" spans="1:11" x14ac:dyDescent="0.25">
      <c r="A46" t="s">
        <v>52</v>
      </c>
      <c r="B46" t="str" cm="1">
        <f t="array" ref="B46">[1]!CSAN3.DAT</f>
        <v>08/02/2021</v>
      </c>
      <c r="C46" cm="1">
        <f t="array" ref="C46">[1]!CSAN3.ULT</f>
        <v>85.49</v>
      </c>
      <c r="D46" cm="1">
        <f t="array" ref="D46">[1]!CSAN3.ABE</f>
        <v>78.89</v>
      </c>
      <c r="E46" cm="1">
        <f t="array" ref="E46">[1]!CSAN3.MAX</f>
        <v>85.87</v>
      </c>
      <c r="F46" cm="1">
        <f t="array" ref="F46">[1]!CSAN3.MIN</f>
        <v>78.56</v>
      </c>
      <c r="G46" cm="1">
        <f t="array" ref="G46">[1]!CSAN3.VAR</f>
        <v>8.5725171450342899</v>
      </c>
      <c r="H46" t="s">
        <v>53</v>
      </c>
      <c r="I46" cm="1">
        <f t="array" ref="I46">[1]!CSAN3.NEG</f>
        <v>20555</v>
      </c>
      <c r="J46" cm="1">
        <f t="array" ref="J46">[1]!CSAN3.QTT</f>
        <v>3945600</v>
      </c>
      <c r="K46" cm="1">
        <f t="array" ref="K46">[1]!CSAN3.VOL</f>
        <v>330589699</v>
      </c>
    </row>
    <row r="47" spans="1:11" x14ac:dyDescent="0.25">
      <c r="A47" t="s">
        <v>54</v>
      </c>
      <c r="B47" t="str" cm="1">
        <f t="array" ref="B47">[1]!CSMG3.DAT</f>
        <v>08/02/2021</v>
      </c>
      <c r="C47" cm="1">
        <f t="array" ref="C47">[1]!CSMG3.ULT</f>
        <v>15.83</v>
      </c>
      <c r="D47" cm="1">
        <f t="array" ref="D47">[1]!CSMG3.ABE</f>
        <v>16</v>
      </c>
      <c r="E47" cm="1">
        <f t="array" ref="E47">[1]!CSMG3.MAX</f>
        <v>16.09</v>
      </c>
      <c r="F47" cm="1">
        <f t="array" ref="F47">[1]!CSMG3.MIN</f>
        <v>15.76</v>
      </c>
      <c r="G47" cm="1">
        <f t="array" ref="G47">[1]!CSMG3.VAR</f>
        <v>-0.87664370695053573</v>
      </c>
      <c r="H47" t="s">
        <v>55</v>
      </c>
      <c r="I47" cm="1">
        <f t="array" ref="I47">[1]!CSMG3.NEG</f>
        <v>5806</v>
      </c>
      <c r="J47" cm="1">
        <f t="array" ref="J47">[1]!CSMG3.QTT</f>
        <v>1054000</v>
      </c>
      <c r="K47" cm="1">
        <f t="array" ref="K47">[1]!CSMG3.VOL</f>
        <v>16772150</v>
      </c>
    </row>
    <row r="48" spans="1:11" x14ac:dyDescent="0.25">
      <c r="A48" t="s">
        <v>56</v>
      </c>
      <c r="B48" t="str" cm="1">
        <f t="array" ref="B48">[1]!CSNA3.DAT</f>
        <v>08/02/2021</v>
      </c>
      <c r="C48" cm="1">
        <f t="array" ref="C48">[1]!CSNA3.ULT</f>
        <v>34.61</v>
      </c>
      <c r="D48" cm="1">
        <f t="array" ref="D48">[1]!CSNA3.ABE</f>
        <v>34.78</v>
      </c>
      <c r="E48" cm="1">
        <f t="array" ref="E48">[1]!CSNA3.MAX</f>
        <v>35.729999999999997</v>
      </c>
      <c r="F48" cm="1">
        <f t="array" ref="F48">[1]!CSNA3.MIN</f>
        <v>33.65</v>
      </c>
      <c r="G48" cm="1">
        <f t="array" ref="G48">[1]!CSNA3.VAR</f>
        <v>3.6537885594489334</v>
      </c>
      <c r="H48" t="s">
        <v>57</v>
      </c>
      <c r="I48" cm="1">
        <f t="array" ref="I48">[1]!CSNA3.NEG</f>
        <v>55482</v>
      </c>
      <c r="J48" cm="1">
        <f t="array" ref="J48">[1]!CSNA3.QTT</f>
        <v>30261700</v>
      </c>
      <c r="K48" cm="1">
        <f t="array" ref="K48">[1]!CSNA3.VOL</f>
        <v>1053019082</v>
      </c>
    </row>
    <row r="49" spans="1:11" x14ac:dyDescent="0.25">
      <c r="A49" t="s">
        <v>58</v>
      </c>
      <c r="B49" t="str" cm="1">
        <f t="array" ref="B49">[1]!CURY3.DAT</f>
        <v>08/02/2021</v>
      </c>
      <c r="C49" cm="1">
        <f t="array" ref="C49">[1]!CURY3.ULT</f>
        <v>11.16</v>
      </c>
      <c r="D49" cm="1">
        <f t="array" ref="D49">[1]!CURY3.ABE</f>
        <v>11.24</v>
      </c>
      <c r="E49" cm="1">
        <f t="array" ref="E49">[1]!CURY3.MAX</f>
        <v>11.31</v>
      </c>
      <c r="F49" cm="1">
        <f t="array" ref="F49">[1]!CURY3.MIN</f>
        <v>10.99</v>
      </c>
      <c r="G49" cm="1">
        <f t="array" ref="G49">[1]!CURY3.VAR</f>
        <v>-0.26809651474530261</v>
      </c>
      <c r="H49" t="s">
        <v>59</v>
      </c>
      <c r="I49" cm="1">
        <f t="array" ref="I49">[1]!CURY3.NEG</f>
        <v>2017</v>
      </c>
      <c r="J49" cm="1">
        <f t="array" ref="J49">[1]!CURY3.QTT</f>
        <v>464200</v>
      </c>
      <c r="K49" cm="1">
        <f t="array" ref="K49">[1]!CURY3.VOL</f>
        <v>5160543</v>
      </c>
    </row>
    <row r="50" spans="1:11" x14ac:dyDescent="0.25">
      <c r="A50" t="s">
        <v>60</v>
      </c>
      <c r="B50" t="str" cm="1">
        <f t="array" ref="B50">[1]!CVCB3.DAT</f>
        <v>08/02/2021</v>
      </c>
      <c r="C50" cm="1">
        <f t="array" ref="C50">[1]!CVCB3.ULT</f>
        <v>19.87</v>
      </c>
      <c r="D50" cm="1">
        <f t="array" ref="D50">[1]!CVCB3.ABE</f>
        <v>19.96</v>
      </c>
      <c r="E50" cm="1">
        <f t="array" ref="E50">[1]!CVCB3.MAX</f>
        <v>20.190000000000001</v>
      </c>
      <c r="F50" cm="1">
        <f t="array" ref="F50">[1]!CVCB3.MIN</f>
        <v>19.670000000000002</v>
      </c>
      <c r="G50" cm="1">
        <f t="array" ref="G50">[1]!CVCB3.VAR</f>
        <v>-0.50075112669002442</v>
      </c>
      <c r="H50" t="s">
        <v>61</v>
      </c>
      <c r="I50" cm="1">
        <f t="array" ref="I50">[1]!CVCB3.NEG</f>
        <v>10567</v>
      </c>
      <c r="J50" cm="1">
        <f t="array" ref="J50">[1]!CVCB3.QTT</f>
        <v>3813600</v>
      </c>
      <c r="K50" cm="1">
        <f t="array" ref="K50">[1]!CVCB3.VOL</f>
        <v>75987379</v>
      </c>
    </row>
    <row r="51" spans="1:11" x14ac:dyDescent="0.25">
      <c r="A51" t="s">
        <v>62</v>
      </c>
      <c r="B51" t="str" cm="1">
        <f t="array" ref="B51">[1]!CYRE3.DAT</f>
        <v>08/02/2021</v>
      </c>
      <c r="C51" cm="1">
        <f t="array" ref="C51">[1]!CYRE3.ULT</f>
        <v>28.75</v>
      </c>
      <c r="D51" cm="1">
        <f t="array" ref="D51">[1]!CYRE3.ABE</f>
        <v>27.49</v>
      </c>
      <c r="E51" cm="1">
        <f t="array" ref="E51">[1]!CYRE3.MAX</f>
        <v>28.75</v>
      </c>
      <c r="F51" cm="1">
        <f t="array" ref="F51">[1]!CYRE3.MIN</f>
        <v>27.22</v>
      </c>
      <c r="G51" cm="1">
        <f t="array" ref="G51">[1]!CYRE3.VAR</f>
        <v>4.7740524781341058</v>
      </c>
      <c r="H51" t="s">
        <v>63</v>
      </c>
      <c r="I51" cm="1">
        <f t="array" ref="I51">[1]!CYRE3.NEG</f>
        <v>22897</v>
      </c>
      <c r="J51" cm="1">
        <f t="array" ref="J51">[1]!CYRE3.QTT</f>
        <v>6452500</v>
      </c>
      <c r="K51" cm="1">
        <f t="array" ref="K51">[1]!CYRE3.VOL</f>
        <v>183546779</v>
      </c>
    </row>
    <row r="52" spans="1:11" x14ac:dyDescent="0.25">
      <c r="A52" t="s">
        <v>254</v>
      </c>
      <c r="B52" t="str" cm="1">
        <f t="array" ref="B52">[1]!DMVF3.DAT</f>
        <v>08/02/2021</v>
      </c>
      <c r="C52" cm="1">
        <f t="array" ref="C52">[1]!DMVF3.ULT</f>
        <v>11.79</v>
      </c>
      <c r="D52" cm="1">
        <f t="array" ref="D52">[1]!DMVF3.ABE</f>
        <v>11.94</v>
      </c>
      <c r="E52" cm="1">
        <f t="array" ref="E52">[1]!DMVF3.MAX</f>
        <v>11.94</v>
      </c>
      <c r="F52" cm="1">
        <f t="array" ref="F52">[1]!DMVF3.MIN</f>
        <v>11.73</v>
      </c>
      <c r="G52" cm="1">
        <f t="array" ref="G52">[1]!DMVF3.VAR</f>
        <v>-1.0075566750629807</v>
      </c>
      <c r="H52" t="s">
        <v>255</v>
      </c>
      <c r="I52" cm="1">
        <f t="array" ref="I52">[1]!DMVF3.NEG</f>
        <v>340</v>
      </c>
      <c r="J52" cm="1">
        <f t="array" ref="J52">[1]!DMVF3.QTT</f>
        <v>113200</v>
      </c>
      <c r="K52" cm="1">
        <f t="array" ref="K52">[1]!DMVF3.VOL</f>
        <v>1336454</v>
      </c>
    </row>
    <row r="53" spans="1:11" x14ac:dyDescent="0.25">
      <c r="A53" t="s">
        <v>64</v>
      </c>
      <c r="B53" t="str" cm="1">
        <f t="array" ref="B53">[1]!DTEX3.DAT</f>
        <v>08/02/2021</v>
      </c>
      <c r="C53" cm="1">
        <f t="array" ref="C53">[1]!DTEX3.ULT</f>
        <v>21.32</v>
      </c>
      <c r="D53" cm="1">
        <f t="array" ref="D53">[1]!DTEX3.ABE</f>
        <v>21.61</v>
      </c>
      <c r="E53" cm="1">
        <f t="array" ref="E53">[1]!DTEX3.MAX</f>
        <v>22.3</v>
      </c>
      <c r="F53" cm="1">
        <f t="array" ref="F53">[1]!DTEX3.MIN</f>
        <v>21.32</v>
      </c>
      <c r="G53" cm="1">
        <f t="array" ref="G53">[1]!DTEX3.VAR</f>
        <v>-1.2962962962963014</v>
      </c>
      <c r="H53" t="s">
        <v>65</v>
      </c>
      <c r="I53" cm="1">
        <f t="array" ref="I53">[1]!DTEX3.NEG</f>
        <v>17599</v>
      </c>
      <c r="J53" cm="1">
        <f t="array" ref="J53">[1]!DTEX3.QTT</f>
        <v>3676000</v>
      </c>
      <c r="K53" cm="1">
        <f t="array" ref="K53">[1]!DTEX3.VOL</f>
        <v>80103571</v>
      </c>
    </row>
    <row r="54" spans="1:11" x14ac:dyDescent="0.25">
      <c r="A54" t="s">
        <v>66</v>
      </c>
      <c r="B54" t="str" cm="1">
        <f t="array" ref="B54">[1]!ECOR3.DAT</f>
        <v>08/02/2021</v>
      </c>
      <c r="C54" cm="1">
        <f t="array" ref="C54">[1]!ECOR3.ULT</f>
        <v>12.74</v>
      </c>
      <c r="D54" cm="1">
        <f t="array" ref="D54">[1]!ECOR3.ABE</f>
        <v>12.5</v>
      </c>
      <c r="E54" cm="1">
        <f t="array" ref="E54">[1]!ECOR3.MAX</f>
        <v>12.77</v>
      </c>
      <c r="F54" cm="1">
        <f t="array" ref="F54">[1]!ECOR3.MIN</f>
        <v>12.41</v>
      </c>
      <c r="G54" cm="1">
        <f t="array" ref="G54">[1]!ECOR3.VAR</f>
        <v>1.9200000000000017</v>
      </c>
      <c r="H54" t="s">
        <v>67</v>
      </c>
      <c r="I54" cm="1">
        <f t="array" ref="I54">[1]!ECOR3.NEG</f>
        <v>12255</v>
      </c>
      <c r="J54" cm="1">
        <f t="array" ref="J54">[1]!ECOR3.QTT</f>
        <v>3213100</v>
      </c>
      <c r="K54" cm="1">
        <f t="array" ref="K54">[1]!ECOR3.VOL</f>
        <v>40517803</v>
      </c>
    </row>
    <row r="55" spans="1:11" x14ac:dyDescent="0.25">
      <c r="A55" t="s">
        <v>256</v>
      </c>
      <c r="B55" t="str" cm="1">
        <f t="array" ref="B55">[1]!EGIE3.DAT</f>
        <v>08/02/2021</v>
      </c>
      <c r="C55" cm="1">
        <f t="array" ref="C55">[1]!EGIE3.ULT</f>
        <v>45.02</v>
      </c>
      <c r="D55" cm="1">
        <f t="array" ref="D55">[1]!EGIE3.ABE</f>
        <v>45.22</v>
      </c>
      <c r="E55" cm="1">
        <f t="array" ref="E55">[1]!EGIE3.MAX</f>
        <v>45.34</v>
      </c>
      <c r="F55" cm="1">
        <f t="array" ref="F55">[1]!EGIE3.MIN</f>
        <v>44.45</v>
      </c>
      <c r="G55" cm="1">
        <f t="array" ref="G55">[1]!EGIE3.VAR</f>
        <v>-0.22163120567374628</v>
      </c>
      <c r="H55" t="s">
        <v>257</v>
      </c>
      <c r="I55" cm="1">
        <f t="array" ref="I55">[1]!EGIE3.NEG</f>
        <v>7935</v>
      </c>
      <c r="J55" cm="1">
        <f t="array" ref="J55">[1]!EGIE3.QTT</f>
        <v>1489800</v>
      </c>
      <c r="K55" cm="1">
        <f t="array" ref="K55">[1]!EGIE3.VOL</f>
        <v>66905263</v>
      </c>
    </row>
    <row r="56" spans="1:11" x14ac:dyDescent="0.25">
      <c r="A56" t="s">
        <v>68</v>
      </c>
      <c r="B56" t="str" cm="1">
        <f t="array" ref="B56">[1]!ELET3.DAT</f>
        <v>08/02/2021</v>
      </c>
      <c r="C56" cm="1">
        <f t="array" ref="C56">[1]!ELET3.ULT</f>
        <v>29.69</v>
      </c>
      <c r="D56" cm="1">
        <f t="array" ref="D56">[1]!ELET3.ABE</f>
        <v>29.74</v>
      </c>
      <c r="E56" cm="1">
        <f t="array" ref="E56">[1]!ELET3.MAX</f>
        <v>29.89</v>
      </c>
      <c r="F56" cm="1">
        <f t="array" ref="F56">[1]!ELET3.MIN</f>
        <v>29.21</v>
      </c>
      <c r="G56" cm="1">
        <f t="array" ref="G56">[1]!ELET3.VAR</f>
        <v>-0.36912751677852157</v>
      </c>
      <c r="H56" t="s">
        <v>366</v>
      </c>
      <c r="I56" cm="1">
        <f t="array" ref="I56">[1]!ELET3.NEG</f>
        <v>16053</v>
      </c>
      <c r="J56" cm="1">
        <f t="array" ref="J56">[1]!ELET3.QTT</f>
        <v>4639400</v>
      </c>
      <c r="K56" cm="1">
        <f t="array" ref="K56">[1]!ELET3.VOL</f>
        <v>137107549</v>
      </c>
    </row>
    <row r="57" spans="1:11" x14ac:dyDescent="0.25">
      <c r="A57" t="s">
        <v>258</v>
      </c>
      <c r="B57" t="str" cm="1">
        <f t="array" ref="B57">[1]!EMBR3.DAT</f>
        <v>08/02/2021</v>
      </c>
      <c r="C57" cm="1">
        <f t="array" ref="C57">[1]!EMBR3.ULT</f>
        <v>9.6300000000000008</v>
      </c>
      <c r="D57" cm="1">
        <f t="array" ref="D57">[1]!EMBR3.ABE</f>
        <v>9.44</v>
      </c>
      <c r="E57" cm="1">
        <f t="array" ref="E57">[1]!EMBR3.MAX</f>
        <v>9.75</v>
      </c>
      <c r="F57" cm="1">
        <f t="array" ref="F57">[1]!EMBR3.MIN</f>
        <v>9.32</v>
      </c>
      <c r="G57" cm="1">
        <f t="array" ref="G57">[1]!EMBR3.VAR</f>
        <v>1.6895459345300965</v>
      </c>
      <c r="H57" t="s">
        <v>259</v>
      </c>
      <c r="I57" cm="1">
        <f t="array" ref="I57">[1]!EMBR3.NEG</f>
        <v>13840</v>
      </c>
      <c r="J57" cm="1">
        <f t="array" ref="J57">[1]!EMBR3.QTT</f>
        <v>9757300</v>
      </c>
      <c r="K57" cm="1">
        <f t="array" ref="K57">[1]!EMBR3.VOL</f>
        <v>93283378</v>
      </c>
    </row>
    <row r="58" spans="1:11" x14ac:dyDescent="0.25">
      <c r="A58" t="s">
        <v>260</v>
      </c>
      <c r="B58" t="str" cm="1">
        <f t="array" ref="B58">[1]!ENAT3.DAT</f>
        <v>08/02/2021</v>
      </c>
      <c r="C58" cm="1">
        <f t="array" ref="C58">[1]!ENAT3.ULT</f>
        <v>12.3</v>
      </c>
      <c r="D58" cm="1">
        <f t="array" ref="D58">[1]!ENAT3.ABE</f>
        <v>12.3</v>
      </c>
      <c r="E58" cm="1">
        <f t="array" ref="E58">[1]!ENAT3.MAX</f>
        <v>12.49</v>
      </c>
      <c r="F58" cm="1">
        <f t="array" ref="F58">[1]!ENAT3.MIN</f>
        <v>12.13</v>
      </c>
      <c r="G58" cm="1">
        <f t="array" ref="G58">[1]!ENAT3.VAR</f>
        <v>-0.16233766233765887</v>
      </c>
      <c r="H58" t="s">
        <v>261</v>
      </c>
      <c r="I58" cm="1">
        <f t="array" ref="I58">[1]!ENAT3.NEG</f>
        <v>6018</v>
      </c>
      <c r="J58" cm="1">
        <f t="array" ref="J58">[1]!ENAT3.QTT</f>
        <v>1521300</v>
      </c>
      <c r="K58" cm="1">
        <f t="array" ref="K58">[1]!ENAT3.VOL</f>
        <v>18773309</v>
      </c>
    </row>
    <row r="59" spans="1:11" x14ac:dyDescent="0.25">
      <c r="A59" t="s">
        <v>262</v>
      </c>
      <c r="B59" t="str" cm="1">
        <f t="array" ref="B59">[1]!ENBR3.DAT</f>
        <v>08/02/2021</v>
      </c>
      <c r="C59" cm="1">
        <f t="array" ref="C59">[1]!ENBR3.ULT</f>
        <v>19.5</v>
      </c>
      <c r="D59" cm="1">
        <f t="array" ref="D59">[1]!ENBR3.ABE</f>
        <v>19.66</v>
      </c>
      <c r="E59" cm="1">
        <f t="array" ref="E59">[1]!ENBR3.MAX</f>
        <v>19.71</v>
      </c>
      <c r="F59" cm="1">
        <f t="array" ref="F59">[1]!ENBR3.MIN</f>
        <v>19.29</v>
      </c>
      <c r="G59" cm="1">
        <f t="array" ref="G59">[1]!ENBR3.VAR</f>
        <v>-0.81383519837233032</v>
      </c>
      <c r="H59" t="s">
        <v>263</v>
      </c>
      <c r="I59" cm="1">
        <f t="array" ref="I59">[1]!ENBR3.NEG</f>
        <v>9658</v>
      </c>
      <c r="J59" cm="1">
        <f t="array" ref="J59">[1]!ENBR3.QTT</f>
        <v>1783300</v>
      </c>
      <c r="K59" cm="1">
        <f t="array" ref="K59">[1]!ENBR3.VOL</f>
        <v>34782513</v>
      </c>
    </row>
    <row r="60" spans="1:11" x14ac:dyDescent="0.25">
      <c r="A60" t="s">
        <v>69</v>
      </c>
      <c r="B60" t="str" cm="1">
        <f t="array" ref="B60">[1]!ENEV3.DAT</f>
        <v>08/02/2021</v>
      </c>
      <c r="C60" cm="1">
        <f t="array" ref="C60">[1]!ENEV3.ULT</f>
        <v>74.45</v>
      </c>
      <c r="D60" cm="1">
        <f t="array" ref="D60">[1]!ENEV3.ABE</f>
        <v>73.75</v>
      </c>
      <c r="E60" cm="1">
        <f t="array" ref="E60">[1]!ENEV3.MAX</f>
        <v>75.44</v>
      </c>
      <c r="F60" cm="1">
        <f t="array" ref="F60">[1]!ENEV3.MIN</f>
        <v>73.260000000000005</v>
      </c>
      <c r="G60" cm="1">
        <f t="array" ref="G60">[1]!ENEV3.VAR</f>
        <v>0.94915254237288527</v>
      </c>
      <c r="H60" t="s">
        <v>70</v>
      </c>
      <c r="I60" cm="1">
        <f t="array" ref="I60">[1]!ENEV3.NEG</f>
        <v>9733</v>
      </c>
      <c r="J60" cm="1">
        <f t="array" ref="J60">[1]!ENEV3.QTT</f>
        <v>1634000</v>
      </c>
      <c r="K60" cm="1">
        <f t="array" ref="K60">[1]!ENEV3.VOL</f>
        <v>121503910</v>
      </c>
    </row>
    <row r="61" spans="1:11" x14ac:dyDescent="0.25">
      <c r="A61" t="s">
        <v>264</v>
      </c>
      <c r="B61" t="str" cm="1">
        <f t="array" ref="B61">[1]!ENGI11.DAT</f>
        <v>08/02/2021</v>
      </c>
      <c r="C61" cm="1">
        <f t="array" ref="C61">[1]!ENGI11.ULT</f>
        <v>50.78</v>
      </c>
      <c r="D61" cm="1">
        <f t="array" ref="D61">[1]!ENGI11.ABE</f>
        <v>49.98</v>
      </c>
      <c r="E61" cm="1">
        <f t="array" ref="E61">[1]!ENGI11.MAX</f>
        <v>51.24</v>
      </c>
      <c r="F61" cm="1">
        <f t="array" ref="F61">[1]!ENGI11.MIN</f>
        <v>49.5</v>
      </c>
      <c r="G61" cm="1">
        <f t="array" ref="G61">[1]!ENGI11.VAR</f>
        <v>1.3370584713630049</v>
      </c>
      <c r="H61" t="s">
        <v>265</v>
      </c>
      <c r="I61" cm="1">
        <f t="array" ref="I61">[1]!ENGI11.NEG</f>
        <v>5980</v>
      </c>
      <c r="J61" cm="1">
        <f t="array" ref="J61">[1]!ENGI11.QTT</f>
        <v>997600</v>
      </c>
      <c r="K61" cm="1">
        <f t="array" ref="K61">[1]!ENGI11.VOL</f>
        <v>50514530</v>
      </c>
    </row>
    <row r="62" spans="1:11" x14ac:dyDescent="0.25">
      <c r="A62" t="s">
        <v>71</v>
      </c>
      <c r="B62" t="str" cm="1">
        <f t="array" ref="B62">[1]!ENJU3.DAT</f>
        <v>08/02/2021</v>
      </c>
      <c r="C62" cm="1">
        <f t="array" ref="C62">[1]!ENJU3.ULT</f>
        <v>18.16</v>
      </c>
      <c r="D62" cm="1">
        <f t="array" ref="D62">[1]!ENJU3.ABE</f>
        <v>19.32</v>
      </c>
      <c r="E62" cm="1">
        <f t="array" ref="E62">[1]!ENJU3.MAX</f>
        <v>19.48</v>
      </c>
      <c r="F62" cm="1">
        <f t="array" ref="F62">[1]!ENJU3.MIN</f>
        <v>17.52</v>
      </c>
      <c r="G62" cm="1">
        <f t="array" ref="G62">[1]!ENJU3.VAR</f>
        <v>-7.0624360286591559</v>
      </c>
      <c r="H62" t="s">
        <v>72</v>
      </c>
      <c r="I62" cm="1">
        <f t="array" ref="I62">[1]!ENJU3.NEG</f>
        <v>8226</v>
      </c>
      <c r="J62" cm="1">
        <f t="array" ref="J62">[1]!ENJU3.QTT</f>
        <v>3885600</v>
      </c>
      <c r="K62" cm="1">
        <f t="array" ref="K62">[1]!ENJU3.VOL</f>
        <v>71613518</v>
      </c>
    </row>
    <row r="63" spans="1:11" x14ac:dyDescent="0.25">
      <c r="A63" t="s">
        <v>73</v>
      </c>
      <c r="B63" t="str" cm="1">
        <f t="array" ref="B63">[1]!EQTL3.DAT</f>
        <v>08/02/2021</v>
      </c>
      <c r="C63" cm="1">
        <f t="array" ref="C63">[1]!EQTL3.ULT</f>
        <v>23.34</v>
      </c>
      <c r="D63" cm="1">
        <f t="array" ref="D63">[1]!EQTL3.ABE</f>
        <v>23.36</v>
      </c>
      <c r="E63" cm="1">
        <f t="array" ref="E63">[1]!EQTL3.MAX</f>
        <v>23.43</v>
      </c>
      <c r="F63" cm="1">
        <f t="array" ref="F63">[1]!EQTL3.MIN</f>
        <v>23.03</v>
      </c>
      <c r="G63" cm="1">
        <f t="array" ref="G63">[1]!EQTL3.VAR</f>
        <v>-0.63856960408683949</v>
      </c>
      <c r="H63" t="s">
        <v>74</v>
      </c>
      <c r="I63" cm="1">
        <f t="array" ref="I63">[1]!EQTL3.NEG</f>
        <v>18933</v>
      </c>
      <c r="J63" cm="1">
        <f t="array" ref="J63">[1]!EQTL3.QTT</f>
        <v>6179800</v>
      </c>
      <c r="K63" cm="1">
        <f t="array" ref="K63">[1]!EQTL3.VOL</f>
        <v>143528931</v>
      </c>
    </row>
    <row r="64" spans="1:11" x14ac:dyDescent="0.25">
      <c r="A64" t="s">
        <v>75</v>
      </c>
      <c r="B64" t="str" cm="1">
        <f t="array" ref="B64">[1]!ETER3.DAT</f>
        <v>08/02/2021</v>
      </c>
      <c r="C64" cm="1">
        <f t="array" ref="C64">[1]!ETER3.ULT</f>
        <v>13.29</v>
      </c>
      <c r="D64" cm="1">
        <f t="array" ref="D64">[1]!ETER3.ABE</f>
        <v>13</v>
      </c>
      <c r="E64" cm="1">
        <f t="array" ref="E64">[1]!ETER3.MAX</f>
        <v>14.24</v>
      </c>
      <c r="F64" cm="1">
        <f t="array" ref="F64">[1]!ETER3.MIN</f>
        <v>12.86</v>
      </c>
      <c r="G64" cm="1">
        <f t="array" ref="G64">[1]!ETER3.VAR</f>
        <v>2.2307692307692242</v>
      </c>
      <c r="H64" t="s">
        <v>76</v>
      </c>
      <c r="I64" cm="1">
        <f t="array" ref="I64">[1]!ETER3.NEG</f>
        <v>5400</v>
      </c>
      <c r="J64" cm="1">
        <f t="array" ref="J64">[1]!ETER3.QTT</f>
        <v>2984900</v>
      </c>
      <c r="K64" cm="1">
        <f t="array" ref="K64">[1]!ETER3.VOL</f>
        <v>40772671</v>
      </c>
    </row>
    <row r="65" spans="1:11" x14ac:dyDescent="0.25">
      <c r="A65" t="s">
        <v>266</v>
      </c>
      <c r="B65" t="str" cm="1">
        <f t="array" ref="B65">[1]!EVEN3.DAT</f>
        <v>08/02/2021</v>
      </c>
      <c r="C65" cm="1">
        <f t="array" ref="C65">[1]!EVEN3.ULT</f>
        <v>12.15</v>
      </c>
      <c r="D65" cm="1">
        <f t="array" ref="D65">[1]!EVEN3.ABE</f>
        <v>12.4</v>
      </c>
      <c r="E65" cm="1">
        <f t="array" ref="E65">[1]!EVEN3.MAX</f>
        <v>12.68</v>
      </c>
      <c r="F65" cm="1">
        <f t="array" ref="F65">[1]!EVEN3.MIN</f>
        <v>12.15</v>
      </c>
      <c r="G65" cm="1">
        <f t="array" ref="G65">[1]!EVEN3.VAR</f>
        <v>-2.0161290322580645</v>
      </c>
      <c r="H65" t="s">
        <v>267</v>
      </c>
      <c r="I65" cm="1">
        <f t="array" ref="I65">[1]!EVEN3.NEG</f>
        <v>10589</v>
      </c>
      <c r="J65" cm="1">
        <f t="array" ref="J65">[1]!EVEN3.QTT</f>
        <v>2512600</v>
      </c>
      <c r="K65" cm="1">
        <f t="array" ref="K65">[1]!EVEN3.VOL</f>
        <v>31140498</v>
      </c>
    </row>
    <row r="66" spans="1:11" x14ac:dyDescent="0.25">
      <c r="A66" t="s">
        <v>77</v>
      </c>
      <c r="B66" t="str" cm="1">
        <f t="array" ref="B66">[1]!EZTC3.DAT</f>
        <v>08/02/2021</v>
      </c>
      <c r="C66" cm="1">
        <f t="array" ref="C66">[1]!EZTC3.ULT</f>
        <v>38.119999999999997</v>
      </c>
      <c r="D66" cm="1">
        <f t="array" ref="D66">[1]!EZTC3.ABE</f>
        <v>38.28</v>
      </c>
      <c r="E66" cm="1">
        <f t="array" ref="E66">[1]!EZTC3.MAX</f>
        <v>39.07</v>
      </c>
      <c r="F66" cm="1">
        <f t="array" ref="F66">[1]!EZTC3.MIN</f>
        <v>37.47</v>
      </c>
      <c r="G66" cm="1">
        <f t="array" ref="G66">[1]!EZTC3.VAR</f>
        <v>-0.20942408376964763</v>
      </c>
      <c r="H66" t="s">
        <v>78</v>
      </c>
      <c r="I66" cm="1">
        <f t="array" ref="I66">[1]!EZTC3.NEG</f>
        <v>14264</v>
      </c>
      <c r="J66" cm="1">
        <f t="array" ref="J66">[1]!EZTC3.QTT</f>
        <v>3328800</v>
      </c>
      <c r="K66" cm="1">
        <f t="array" ref="K66">[1]!EZTC3.VOL</f>
        <v>127351321</v>
      </c>
    </row>
    <row r="67" spans="1:11" x14ac:dyDescent="0.25">
      <c r="A67" t="s">
        <v>268</v>
      </c>
      <c r="B67" t="str" cm="1">
        <f t="array" ref="B67">[1]!FESA4.DAT</f>
        <v>08/02/2021</v>
      </c>
      <c r="C67" cm="1">
        <f t="array" ref="C67">[1]!FESA4.ULT</f>
        <v>23.29</v>
      </c>
      <c r="D67" cm="1">
        <f t="array" ref="D67">[1]!FESA4.ABE</f>
        <v>22.5</v>
      </c>
      <c r="E67" cm="1">
        <f t="array" ref="E67">[1]!FESA4.MAX</f>
        <v>23.38</v>
      </c>
      <c r="F67" cm="1">
        <f t="array" ref="F67">[1]!FESA4.MIN</f>
        <v>22.49</v>
      </c>
      <c r="G67" cm="1">
        <f t="array" ref="G67">[1]!FESA4.VAR</f>
        <v>3.6493101913662676</v>
      </c>
      <c r="H67" t="s">
        <v>269</v>
      </c>
      <c r="I67" cm="1">
        <f t="array" ref="I67">[1]!FESA4.NEG</f>
        <v>881</v>
      </c>
      <c r="J67" cm="1">
        <f t="array" ref="J67">[1]!FESA4.QTT</f>
        <v>290400</v>
      </c>
      <c r="K67" cm="1">
        <f t="array" ref="K67">[1]!FESA4.VOL</f>
        <v>6700306</v>
      </c>
    </row>
    <row r="68" spans="1:11" x14ac:dyDescent="0.25">
      <c r="A68" t="s">
        <v>79</v>
      </c>
      <c r="B68" t="str" cm="1">
        <f t="array" ref="B68">[1]!FLRY3.DAT</f>
        <v>08/02/2021</v>
      </c>
      <c r="C68" cm="1">
        <f t="array" ref="C68">[1]!FLRY3.ULT</f>
        <v>27.96</v>
      </c>
      <c r="D68" cm="1">
        <f t="array" ref="D68">[1]!FLRY3.ABE</f>
        <v>28.21</v>
      </c>
      <c r="E68" cm="1">
        <f t="array" ref="E68">[1]!FLRY3.MAX</f>
        <v>28.7</v>
      </c>
      <c r="F68" cm="1">
        <f t="array" ref="F68">[1]!FLRY3.MIN</f>
        <v>27.66</v>
      </c>
      <c r="G68" cm="1">
        <f t="array" ref="G68">[1]!FLRY3.VAR</f>
        <v>-0.71022727272727015</v>
      </c>
      <c r="H68" t="s">
        <v>193</v>
      </c>
      <c r="I68" cm="1">
        <f t="array" ref="I68">[1]!FLRY3.NEG</f>
        <v>9848</v>
      </c>
      <c r="J68" cm="1">
        <f t="array" ref="J68">[1]!FLRY3.QTT</f>
        <v>1573700</v>
      </c>
      <c r="K68" cm="1">
        <f t="array" ref="K68">[1]!FLRY3.VOL</f>
        <v>44265856</v>
      </c>
    </row>
    <row r="69" spans="1:11" x14ac:dyDescent="0.25">
      <c r="A69" t="s">
        <v>270</v>
      </c>
      <c r="B69" t="str" cm="1">
        <f t="array" ref="B69">[1]!GFSA3.DAT</f>
        <v>08/02/2021</v>
      </c>
      <c r="C69" cm="1">
        <f t="array" ref="C69">[1]!GFSA3.ULT</f>
        <v>5.91</v>
      </c>
      <c r="D69" cm="1">
        <f t="array" ref="D69">[1]!GFSA3.ABE</f>
        <v>5.3</v>
      </c>
      <c r="E69" cm="1">
        <f t="array" ref="E69">[1]!GFSA3.MAX</f>
        <v>5.97</v>
      </c>
      <c r="F69" cm="1">
        <f t="array" ref="F69">[1]!GFSA3.MIN</f>
        <v>5.25</v>
      </c>
      <c r="G69" cm="1">
        <f t="array" ref="G69">[1]!GFSA3.VAR</f>
        <v>11.090225563909771</v>
      </c>
      <c r="H69" t="s">
        <v>271</v>
      </c>
      <c r="I69" cm="1">
        <f t="array" ref="I69">[1]!GFSA3.NEG</f>
        <v>14421</v>
      </c>
      <c r="J69" cm="1">
        <f t="array" ref="J69">[1]!GFSA3.QTT</f>
        <v>24544500</v>
      </c>
      <c r="K69" cm="1">
        <f t="array" ref="K69">[1]!GFSA3.VOL</f>
        <v>141191960</v>
      </c>
    </row>
    <row r="70" spans="1:11" x14ac:dyDescent="0.25">
      <c r="A70" t="s">
        <v>272</v>
      </c>
      <c r="B70" t="str" cm="1">
        <f t="array" ref="B70">[1]!GGBR4.DAT</f>
        <v>08/02/2021</v>
      </c>
      <c r="C70" cm="1">
        <f t="array" ref="C70">[1]!GGBR4.ULT</f>
        <v>24</v>
      </c>
      <c r="D70" cm="1">
        <f t="array" ref="D70">[1]!GGBR4.ABE</f>
        <v>24.38</v>
      </c>
      <c r="E70" cm="1">
        <f t="array" ref="E70">[1]!GGBR4.MAX</f>
        <v>24.78</v>
      </c>
      <c r="F70" cm="1">
        <f t="array" ref="F70">[1]!GGBR4.MIN</f>
        <v>23.86</v>
      </c>
      <c r="G70" cm="1">
        <f t="array" ref="G70">[1]!GGBR4.VAR</f>
        <v>-0.82644628099173267</v>
      </c>
      <c r="H70" t="s">
        <v>273</v>
      </c>
      <c r="I70" cm="1">
        <f t="array" ref="I70">[1]!GGBR4.NEG</f>
        <v>23187</v>
      </c>
      <c r="J70" cm="1">
        <f t="array" ref="J70">[1]!GGBR4.QTT</f>
        <v>10495600</v>
      </c>
      <c r="K70" cm="1">
        <f t="array" ref="K70">[1]!GGBR4.VOL</f>
        <v>254789859</v>
      </c>
    </row>
    <row r="71" spans="1:11" x14ac:dyDescent="0.25">
      <c r="A71" t="s">
        <v>80</v>
      </c>
      <c r="B71" t="str" cm="1">
        <f t="array" ref="B71">[1]!GMAT3.DAT</f>
        <v>08/02/2021</v>
      </c>
      <c r="C71" cm="1">
        <f t="array" ref="C71">[1]!GMAT3.ULT</f>
        <v>8.33</v>
      </c>
      <c r="D71" cm="1">
        <f t="array" ref="D71">[1]!GMAT3.ABE</f>
        <v>8.56</v>
      </c>
      <c r="E71" cm="1">
        <f t="array" ref="E71">[1]!GMAT3.MAX</f>
        <v>8.57</v>
      </c>
      <c r="F71" cm="1">
        <f t="array" ref="F71">[1]!GMAT3.MIN</f>
        <v>8.23</v>
      </c>
      <c r="G71" cm="1">
        <f t="array" ref="G71">[1]!GMAT3.VAR</f>
        <v>-2.6869158878504722</v>
      </c>
      <c r="H71" t="s">
        <v>81</v>
      </c>
      <c r="I71" cm="1">
        <f t="array" ref="I71">[1]!GMAT3.NEG</f>
        <v>8380</v>
      </c>
      <c r="J71" cm="1">
        <f t="array" ref="J71">[1]!GMAT3.QTT</f>
        <v>2494600</v>
      </c>
      <c r="K71" cm="1">
        <f t="array" ref="K71">[1]!GMAT3.VOL</f>
        <v>20949403</v>
      </c>
    </row>
    <row r="72" spans="1:11" x14ac:dyDescent="0.25">
      <c r="A72" t="s">
        <v>82</v>
      </c>
      <c r="B72" t="str" cm="1">
        <f t="array" ref="B72">[1]!GNDI3.DAT</f>
        <v>08/02/2021</v>
      </c>
      <c r="C72" cm="1">
        <f t="array" ref="C72">[1]!GNDI3.ULT</f>
        <v>98.07</v>
      </c>
      <c r="D72" cm="1">
        <f t="array" ref="D72">[1]!GNDI3.ABE</f>
        <v>98.7</v>
      </c>
      <c r="E72" cm="1">
        <f t="array" ref="E72">[1]!GNDI3.MAX</f>
        <v>101.45</v>
      </c>
      <c r="F72" cm="1">
        <f t="array" ref="F72">[1]!GNDI3.MIN</f>
        <v>97.6</v>
      </c>
      <c r="G72" cm="1">
        <f t="array" ref="G72">[1]!GNDI3.VAR</f>
        <v>-0.6684898207231954</v>
      </c>
      <c r="H72" t="s">
        <v>83</v>
      </c>
      <c r="I72" cm="1">
        <f t="array" ref="I72">[1]!GNDI3.NEG</f>
        <v>11913</v>
      </c>
      <c r="J72" cm="1">
        <f t="array" ref="J72">[1]!GNDI3.QTT</f>
        <v>2571000</v>
      </c>
      <c r="K72" cm="1">
        <f t="array" ref="K72">[1]!GNDI3.VOL</f>
        <v>255329196</v>
      </c>
    </row>
    <row r="73" spans="1:11" x14ac:dyDescent="0.25">
      <c r="A73" t="s">
        <v>84</v>
      </c>
      <c r="B73" t="str" cm="1">
        <f t="array" ref="B73">[1]!GOAU4.DAT</f>
        <v>08/02/2021</v>
      </c>
      <c r="C73" cm="1">
        <f t="array" ref="C73">[1]!GOAU4.ULT</f>
        <v>10.91</v>
      </c>
      <c r="D73" cm="1">
        <f t="array" ref="D73">[1]!GOAU4.ABE</f>
        <v>11.11</v>
      </c>
      <c r="E73" cm="1">
        <f t="array" ref="E73">[1]!GOAU4.MAX</f>
        <v>11.29</v>
      </c>
      <c r="F73" cm="1">
        <f t="array" ref="F73">[1]!GOAU4.MIN</f>
        <v>10.86</v>
      </c>
      <c r="G73" cm="1">
        <f t="array" ref="G73">[1]!GOAU4.VAR</f>
        <v>-0.99818511796732701</v>
      </c>
      <c r="H73" t="s">
        <v>85</v>
      </c>
      <c r="I73" cm="1">
        <f t="array" ref="I73">[1]!GOAU4.NEG</f>
        <v>16045</v>
      </c>
      <c r="J73" cm="1">
        <f t="array" ref="J73">[1]!GOAU4.QTT</f>
        <v>12795300</v>
      </c>
      <c r="K73" cm="1">
        <f t="array" ref="K73">[1]!GOAU4.VOL</f>
        <v>141497690</v>
      </c>
    </row>
    <row r="74" spans="1:11" x14ac:dyDescent="0.25">
      <c r="A74" t="s">
        <v>86</v>
      </c>
      <c r="B74" t="str" cm="1">
        <f t="array" ref="B74">[1]!GOLL4.DAT</f>
        <v>08/02/2021</v>
      </c>
      <c r="C74" cm="1">
        <f t="array" ref="C74">[1]!GOLL4.ULT</f>
        <v>25.76</v>
      </c>
      <c r="D74" cm="1">
        <f t="array" ref="D74">[1]!GOLL4.ABE</f>
        <v>25.02</v>
      </c>
      <c r="E74" cm="1">
        <f t="array" ref="E74">[1]!GOLL4.MAX</f>
        <v>26.2</v>
      </c>
      <c r="F74" cm="1">
        <f t="array" ref="F74">[1]!GOLL4.MIN</f>
        <v>24.92</v>
      </c>
      <c r="G74" cm="1">
        <f t="array" ref="G74">[1]!GOLL4.VAR</f>
        <v>2.6703866082104493</v>
      </c>
      <c r="H74" t="s">
        <v>87</v>
      </c>
      <c r="I74" cm="1">
        <f t="array" ref="I74">[1]!GOLL4.NEG</f>
        <v>16823</v>
      </c>
      <c r="J74" cm="1">
        <f t="array" ref="J74">[1]!GOLL4.QTT</f>
        <v>8464500</v>
      </c>
      <c r="K74" cm="1">
        <f t="array" ref="K74">[1]!GOLL4.VOL</f>
        <v>218317299</v>
      </c>
    </row>
    <row r="75" spans="1:11" x14ac:dyDescent="0.25">
      <c r="A75" t="s">
        <v>274</v>
      </c>
      <c r="B75" t="str" cm="1">
        <f t="array" ref="B75">[1]!GRND3.DAT</f>
        <v>08/02/2021</v>
      </c>
      <c r="C75" cm="1">
        <f t="array" ref="C75">[1]!GRND3.ULT</f>
        <v>7.58</v>
      </c>
      <c r="D75" cm="1">
        <f t="array" ref="D75">[1]!GRND3.ABE</f>
        <v>7.87</v>
      </c>
      <c r="E75" cm="1">
        <f t="array" ref="E75">[1]!GRND3.MAX</f>
        <v>7.87</v>
      </c>
      <c r="F75" cm="1">
        <f t="array" ref="F75">[1]!GRND3.MIN</f>
        <v>7.52</v>
      </c>
      <c r="G75" cm="1">
        <f t="array" ref="G75">[1]!GRND3.VAR</f>
        <v>-2.5706940874036013</v>
      </c>
      <c r="H75" t="s">
        <v>275</v>
      </c>
      <c r="I75" cm="1">
        <f t="array" ref="I75">[1]!GRND3.NEG</f>
        <v>8494</v>
      </c>
      <c r="J75" cm="1">
        <f t="array" ref="J75">[1]!GRND3.QTT</f>
        <v>3119800</v>
      </c>
      <c r="K75" cm="1">
        <f t="array" ref="K75">[1]!GRND3.VOL</f>
        <v>23817293</v>
      </c>
    </row>
    <row r="76" spans="1:11" x14ac:dyDescent="0.25">
      <c r="A76" t="s">
        <v>276</v>
      </c>
      <c r="B76" t="str" cm="1">
        <f t="array" ref="B76">[1]!GUAR3.DAT</f>
        <v>08/02/2021</v>
      </c>
      <c r="C76" cm="1">
        <f t="array" ref="C76">[1]!GUAR3.ULT</f>
        <v>14.78</v>
      </c>
      <c r="D76" cm="1">
        <f t="array" ref="D76">[1]!GUAR3.ABE</f>
        <v>15</v>
      </c>
      <c r="E76" cm="1">
        <f t="array" ref="E76">[1]!GUAR3.MAX</f>
        <v>15.04</v>
      </c>
      <c r="F76" cm="1">
        <f t="array" ref="F76">[1]!GUAR3.MIN</f>
        <v>14.72</v>
      </c>
      <c r="G76" cm="1">
        <f t="array" ref="G76">[1]!GUAR3.VAR</f>
        <v>-0.87189805499665174</v>
      </c>
      <c r="H76" t="s">
        <v>277</v>
      </c>
      <c r="I76" cm="1">
        <f t="array" ref="I76">[1]!GUAR3.NEG</f>
        <v>2148</v>
      </c>
      <c r="J76" cm="1">
        <f t="array" ref="J76">[1]!GUAR3.QTT</f>
        <v>392400</v>
      </c>
      <c r="K76" cm="1">
        <f t="array" ref="K76">[1]!GUAR3.VOL</f>
        <v>5820968</v>
      </c>
    </row>
    <row r="77" spans="1:11" x14ac:dyDescent="0.25">
      <c r="A77" t="s">
        <v>88</v>
      </c>
      <c r="B77" t="str" cm="1">
        <f t="array" ref="B77">[1]!HAPV3.DAT</f>
        <v>08/02/2021</v>
      </c>
      <c r="C77" cm="1">
        <f t="array" ref="C77">[1]!HAPV3.ULT</f>
        <v>18.07</v>
      </c>
      <c r="D77" cm="1">
        <f t="array" ref="D77">[1]!HAPV3.ABE</f>
        <v>17.89</v>
      </c>
      <c r="E77" cm="1">
        <f t="array" ref="E77">[1]!HAPV3.MAX</f>
        <v>18.239999999999998</v>
      </c>
      <c r="F77" cm="1">
        <f t="array" ref="F77">[1]!HAPV3.MIN</f>
        <v>17.55</v>
      </c>
      <c r="G77" cm="1">
        <f t="array" ref="G77">[1]!HAPV3.VAR</f>
        <v>1.2324929971988732</v>
      </c>
      <c r="H77" t="s">
        <v>194</v>
      </c>
      <c r="I77" cm="1">
        <f t="array" ref="I77">[1]!HAPV3.NEG</f>
        <v>20676</v>
      </c>
      <c r="J77" cm="1">
        <f t="array" ref="J77">[1]!HAPV3.QTT</f>
        <v>9677500</v>
      </c>
      <c r="K77" cm="1">
        <f t="array" ref="K77">[1]!HAPV3.VOL</f>
        <v>173827110</v>
      </c>
    </row>
    <row r="78" spans="1:11" x14ac:dyDescent="0.25">
      <c r="A78" t="s">
        <v>278</v>
      </c>
      <c r="B78" t="str" cm="1">
        <f t="array" ref="B78">[1]!HBOR3.DAT</f>
        <v>08/02/2021</v>
      </c>
      <c r="C78" cm="1">
        <f t="array" ref="C78">[1]!HBOR3.ULT</f>
        <v>10.73</v>
      </c>
      <c r="D78" cm="1">
        <f t="array" ref="D78">[1]!HBOR3.ABE</f>
        <v>10.68</v>
      </c>
      <c r="E78" cm="1">
        <f t="array" ref="E78">[1]!HBOR3.MAX</f>
        <v>10.93</v>
      </c>
      <c r="F78" cm="1">
        <f t="array" ref="F78">[1]!HBOR3.MIN</f>
        <v>10.53</v>
      </c>
      <c r="G78" cm="1">
        <f t="array" ref="G78">[1]!HBOR3.VAR</f>
        <v>0.46816479400749728</v>
      </c>
      <c r="H78" t="s">
        <v>279</v>
      </c>
      <c r="I78" cm="1">
        <f t="array" ref="I78">[1]!HBOR3.NEG</f>
        <v>4855</v>
      </c>
      <c r="J78" cm="1">
        <f t="array" ref="J78">[1]!HBOR3.QTT</f>
        <v>1736800</v>
      </c>
      <c r="K78" cm="1">
        <f t="array" ref="K78">[1]!HBOR3.VOL</f>
        <v>18670230</v>
      </c>
    </row>
    <row r="79" spans="1:11" x14ac:dyDescent="0.25">
      <c r="A79" t="s">
        <v>89</v>
      </c>
      <c r="B79" t="str" cm="1">
        <f t="array" ref="B79">[1]!HBSA3.DAT</f>
        <v>08/02/2021</v>
      </c>
      <c r="C79" cm="1">
        <f t="array" ref="C79">[1]!HBSA3.ULT</f>
        <v>6.5</v>
      </c>
      <c r="D79" cm="1">
        <f t="array" ref="D79">[1]!HBSA3.ABE</f>
        <v>6.6</v>
      </c>
      <c r="E79" cm="1">
        <f t="array" ref="E79">[1]!HBSA3.MAX</f>
        <v>6.66</v>
      </c>
      <c r="F79" cm="1">
        <f t="array" ref="F79">[1]!HBSA3.MIN</f>
        <v>6.41</v>
      </c>
      <c r="G79" cm="1">
        <f t="array" ref="G79">[1]!HBSA3.VAR</f>
        <v>-2.1084337349397542</v>
      </c>
      <c r="H79" t="s">
        <v>90</v>
      </c>
      <c r="I79" cm="1">
        <f t="array" ref="I79">[1]!HBSA3.NEG</f>
        <v>4977</v>
      </c>
      <c r="J79" cm="1">
        <f t="array" ref="J79">[1]!HBSA3.QTT</f>
        <v>3317100</v>
      </c>
      <c r="K79" cm="1">
        <f t="array" ref="K79">[1]!HBSA3.VOL</f>
        <v>21599192</v>
      </c>
    </row>
    <row r="80" spans="1:11" x14ac:dyDescent="0.25">
      <c r="A80" t="s">
        <v>280</v>
      </c>
      <c r="B80" t="str" cm="1">
        <f t="array" ref="B80">[1]!HGTX3.DAT</f>
        <v>08/02/2021</v>
      </c>
      <c r="C80" cm="1">
        <f t="array" ref="C80">[1]!HGTX3.ULT</f>
        <v>17.579999999999998</v>
      </c>
      <c r="D80" cm="1">
        <f t="array" ref="D80">[1]!HGTX3.ABE</f>
        <v>17.78</v>
      </c>
      <c r="E80" cm="1">
        <f t="array" ref="E80">[1]!HGTX3.MAX</f>
        <v>17.98</v>
      </c>
      <c r="F80" cm="1">
        <f t="array" ref="F80">[1]!HGTX3.MIN</f>
        <v>17.41</v>
      </c>
      <c r="G80" cm="1">
        <f t="array" ref="G80">[1]!HGTX3.VAR</f>
        <v>-1.0692177827799734</v>
      </c>
      <c r="H80" t="s">
        <v>281</v>
      </c>
      <c r="I80" cm="1">
        <f t="array" ref="I80">[1]!HGTX3.NEG</f>
        <v>10955</v>
      </c>
      <c r="J80" cm="1">
        <f t="array" ref="J80">[1]!HGTX3.QTT</f>
        <v>2486500</v>
      </c>
      <c r="K80" cm="1">
        <f t="array" ref="K80">[1]!HGTX3.VOL</f>
        <v>43933930</v>
      </c>
    </row>
    <row r="81" spans="1:11" x14ac:dyDescent="0.25">
      <c r="A81" t="s">
        <v>282</v>
      </c>
      <c r="B81" t="str" cm="1">
        <f t="array" ref="B81">[1]!HYPE3.DAT</f>
        <v>08/02/2021</v>
      </c>
      <c r="C81" cm="1">
        <f t="array" ref="C81">[1]!HYPE3.ULT</f>
        <v>33.020000000000003</v>
      </c>
      <c r="D81" cm="1">
        <f t="array" ref="D81">[1]!HYPE3.ABE</f>
        <v>32.81</v>
      </c>
      <c r="E81" cm="1">
        <f t="array" ref="E81">[1]!HYPE3.MAX</f>
        <v>33.229999999999997</v>
      </c>
      <c r="F81" cm="1">
        <f t="array" ref="F81">[1]!HYPE3.MIN</f>
        <v>32.54</v>
      </c>
      <c r="G81" cm="1">
        <f t="array" ref="G81">[1]!HYPE3.VAR</f>
        <v>6.0606060606070079E-2</v>
      </c>
      <c r="H81" t="s">
        <v>283</v>
      </c>
      <c r="I81" cm="1">
        <f t="array" ref="I81">[1]!HYPE3.NEG</f>
        <v>11795</v>
      </c>
      <c r="J81" cm="1">
        <f t="array" ref="J81">[1]!HYPE3.QTT</f>
        <v>2042200</v>
      </c>
      <c r="K81" cm="1">
        <f t="array" ref="K81">[1]!HYPE3.VOL</f>
        <v>67273523</v>
      </c>
    </row>
    <row r="82" spans="1:11" x14ac:dyDescent="0.25">
      <c r="A82" t="s">
        <v>91</v>
      </c>
      <c r="B82" t="str" cm="1">
        <f t="array" ref="B82">[1]!IBOV.DAT</f>
        <v>08/02/2021</v>
      </c>
      <c r="C82" cm="1">
        <f t="array" ref="C82">[1]!IBOV.ULT</f>
        <v>119696.36</v>
      </c>
      <c r="D82" cm="1">
        <f t="array" ref="D82">[1]!IBOV.ABE</f>
        <v>120239.34</v>
      </c>
      <c r="E82" cm="1">
        <f t="array" ref="E82">[1]!IBOV.MAX</f>
        <v>120844.42</v>
      </c>
      <c r="F82" cm="1">
        <f t="array" ref="F82">[1]!IBOV.MIN</f>
        <v>119140.08</v>
      </c>
      <c r="G82" cm="1">
        <f t="array" ref="G82">[1]!IBOV.VAR</f>
        <v>-0.45234433125809459</v>
      </c>
      <c r="H82" t="s">
        <v>92</v>
      </c>
      <c r="I82" cm="1">
        <f t="array" ref="I82">[1]!IBOV.NEG</f>
        <v>1823500</v>
      </c>
      <c r="J82" cm="1">
        <f t="array" ref="J82">[1]!IBOV.QTT</f>
        <v>861910900</v>
      </c>
      <c r="K82" cm="1">
        <f t="array" ref="K82">[1]!IBOV.VOL</f>
        <v>22671693615</v>
      </c>
    </row>
    <row r="83" spans="1:11" x14ac:dyDescent="0.25">
      <c r="A83" t="s">
        <v>284</v>
      </c>
      <c r="B83" t="str" cm="1">
        <f t="array" ref="B83">[1]!IGTA3.DAT</f>
        <v>08/02/2021</v>
      </c>
      <c r="C83" cm="1">
        <f t="array" ref="C83">[1]!IGTA3.ULT</f>
        <v>35.5</v>
      </c>
      <c r="D83" cm="1">
        <f t="array" ref="D83">[1]!IGTA3.ABE</f>
        <v>35.270000000000003</v>
      </c>
      <c r="E83" cm="1">
        <f t="array" ref="E83">[1]!IGTA3.MAX</f>
        <v>35.79</v>
      </c>
      <c r="F83" cm="1">
        <f t="array" ref="F83">[1]!IGTA3.MIN</f>
        <v>34.82</v>
      </c>
      <c r="G83" cm="1">
        <f t="array" ref="G83">[1]!IGTA3.VAR</f>
        <v>0.88093208297812531</v>
      </c>
      <c r="H83" t="s">
        <v>285</v>
      </c>
      <c r="I83" cm="1">
        <f t="array" ref="I83">[1]!IGTA3.NEG</f>
        <v>7895</v>
      </c>
      <c r="J83" cm="1">
        <f t="array" ref="J83">[1]!IGTA3.QTT</f>
        <v>1529100</v>
      </c>
      <c r="K83" cm="1">
        <f t="array" ref="K83">[1]!IGTA3.VOL</f>
        <v>54128864</v>
      </c>
    </row>
    <row r="84" spans="1:11" x14ac:dyDescent="0.25">
      <c r="A84" t="s">
        <v>286</v>
      </c>
      <c r="B84" t="str" cm="1">
        <f t="array" ref="B84">[1]!IRBR3.DAT</f>
        <v>08/02/2021</v>
      </c>
      <c r="C84" cm="1">
        <f t="array" ref="C84">[1]!IRBR3.ULT</f>
        <v>6.72</v>
      </c>
      <c r="D84" cm="1">
        <f t="array" ref="D84">[1]!IRBR3.ABE</f>
        <v>6.9</v>
      </c>
      <c r="E84" cm="1">
        <f t="array" ref="E84">[1]!IRBR3.MAX</f>
        <v>6.97</v>
      </c>
      <c r="F84" cm="1">
        <f t="array" ref="F84">[1]!IRBR3.MIN</f>
        <v>6.68</v>
      </c>
      <c r="G84" cm="1">
        <f t="array" ref="G84">[1]!IRBR3.VAR</f>
        <v>-2.7496382054992821</v>
      </c>
      <c r="H84" t="s">
        <v>287</v>
      </c>
      <c r="I84" cm="1">
        <f t="array" ref="I84">[1]!IRBR3.NEG</f>
        <v>24060</v>
      </c>
      <c r="J84" cm="1">
        <f t="array" ref="J84">[1]!IRBR3.QTT</f>
        <v>36250000</v>
      </c>
      <c r="K84" cm="1">
        <f t="array" ref="K84">[1]!IRBR3.VOL</f>
        <v>245972195</v>
      </c>
    </row>
    <row r="85" spans="1:11" x14ac:dyDescent="0.25">
      <c r="A85" t="s">
        <v>93</v>
      </c>
      <c r="B85" t="str" cm="1">
        <f t="array" ref="B85">[1]!ITSA4.DAT</f>
        <v>08/02/2021</v>
      </c>
      <c r="C85" cm="1">
        <f t="array" ref="C85">[1]!ITSA4.ULT</f>
        <v>10.6</v>
      </c>
      <c r="D85" cm="1">
        <f t="array" ref="D85">[1]!ITSA4.ABE</f>
        <v>10.73</v>
      </c>
      <c r="E85" cm="1">
        <f t="array" ref="E85">[1]!ITSA4.MAX</f>
        <v>10.75</v>
      </c>
      <c r="F85" cm="1">
        <f t="array" ref="F85">[1]!ITSA4.MIN</f>
        <v>10.58</v>
      </c>
      <c r="G85" cm="1">
        <f t="array" ref="G85">[1]!ITSA4.VAR</f>
        <v>-1.4869888475836446</v>
      </c>
      <c r="H85" t="s">
        <v>195</v>
      </c>
      <c r="I85" cm="1">
        <f t="array" ref="I85">[1]!ITSA4.NEG</f>
        <v>36591</v>
      </c>
      <c r="J85" cm="1">
        <f t="array" ref="J85">[1]!ITSA4.QTT</f>
        <v>26015400</v>
      </c>
      <c r="K85" cm="1">
        <f t="array" ref="K85">[1]!ITSA4.VOL</f>
        <v>277311365</v>
      </c>
    </row>
    <row r="86" spans="1:11" x14ac:dyDescent="0.25">
      <c r="A86" t="s">
        <v>94</v>
      </c>
      <c r="B86" t="str" cm="1">
        <f t="array" ref="B86">[1]!ITUB4.DAT</f>
        <v>08/02/2021</v>
      </c>
      <c r="C86" cm="1">
        <f t="array" ref="C86">[1]!ITUB4.ULT</f>
        <v>27.56</v>
      </c>
      <c r="D86" cm="1">
        <f t="array" ref="D86">[1]!ITUB4.ABE</f>
        <v>28</v>
      </c>
      <c r="E86" cm="1">
        <f t="array" ref="E86">[1]!ITUB4.MAX</f>
        <v>28.2</v>
      </c>
      <c r="F86" cm="1">
        <f t="array" ref="F86">[1]!ITUB4.MIN</f>
        <v>27.51</v>
      </c>
      <c r="G86" cm="1">
        <f t="array" ref="G86">[1]!ITUB4.VAR</f>
        <v>-1.8518518518518505</v>
      </c>
      <c r="H86" t="s">
        <v>202</v>
      </c>
      <c r="I86" cm="1">
        <f t="array" ref="I86">[1]!ITUB4.NEG</f>
        <v>56540</v>
      </c>
      <c r="J86" cm="1">
        <f t="array" ref="J86">[1]!ITUB4.QTT</f>
        <v>28937500</v>
      </c>
      <c r="K86" cm="1">
        <f t="array" ref="K86">[1]!ITUB4.VOL</f>
        <v>804551035</v>
      </c>
    </row>
    <row r="87" spans="1:11" x14ac:dyDescent="0.25">
      <c r="A87" t="s">
        <v>95</v>
      </c>
      <c r="B87" t="str" cm="1">
        <f t="array" ref="B87">[1]!JBSS3.DAT</f>
        <v>08/02/2021</v>
      </c>
      <c r="C87" cm="1">
        <f t="array" ref="C87">[1]!JBSS3.ULT</f>
        <v>25.6</v>
      </c>
      <c r="D87" cm="1">
        <f t="array" ref="D87">[1]!JBSS3.ABE</f>
        <v>25.28</v>
      </c>
      <c r="E87" cm="1">
        <f t="array" ref="E87">[1]!JBSS3.MAX</f>
        <v>25.75</v>
      </c>
      <c r="F87" cm="1">
        <f t="array" ref="F87">[1]!JBSS3.MIN</f>
        <v>25.02</v>
      </c>
      <c r="G87" cm="1">
        <f t="array" ref="G87">[1]!JBSS3.VAR</f>
        <v>1.789264413518898</v>
      </c>
      <c r="H87" t="s">
        <v>96</v>
      </c>
      <c r="I87" cm="1">
        <f t="array" ref="I87">[1]!JBSS3.NEG</f>
        <v>32716</v>
      </c>
      <c r="J87" cm="1">
        <f t="array" ref="J87">[1]!JBSS3.QTT</f>
        <v>16404400</v>
      </c>
      <c r="K87" cm="1">
        <f t="array" ref="K87">[1]!JBSS3.VOL</f>
        <v>416943862</v>
      </c>
    </row>
    <row r="88" spans="1:11" x14ac:dyDescent="0.25">
      <c r="A88" t="s">
        <v>97</v>
      </c>
      <c r="B88" t="str" cm="1">
        <f t="array" ref="B88">[1]!JHSF3.DAT</f>
        <v>08/02/2021</v>
      </c>
      <c r="C88" cm="1">
        <f t="array" ref="C88">[1]!JHSF3.ULT</f>
        <v>7.58</v>
      </c>
      <c r="D88" cm="1">
        <f t="array" ref="D88">[1]!JHSF3.ABE</f>
        <v>7.58</v>
      </c>
      <c r="E88" cm="1">
        <f t="array" ref="E88">[1]!JHSF3.MAX</f>
        <v>7.68</v>
      </c>
      <c r="F88" cm="1">
        <f t="array" ref="F88">[1]!JHSF3.MIN</f>
        <v>7.49</v>
      </c>
      <c r="G88" cm="1">
        <f t="array" ref="G88">[1]!JHSF3.VAR</f>
        <v>-0.13175230566534635</v>
      </c>
      <c r="H88" t="s">
        <v>98</v>
      </c>
      <c r="I88" cm="1">
        <f t="array" ref="I88">[1]!JHSF3.NEG</f>
        <v>8643</v>
      </c>
      <c r="J88" cm="1">
        <f t="array" ref="J88">[1]!JHSF3.QTT</f>
        <v>6263700</v>
      </c>
      <c r="K88" cm="1">
        <f t="array" ref="K88">[1]!JHSF3.VOL</f>
        <v>47448404</v>
      </c>
    </row>
    <row r="89" spans="1:11" x14ac:dyDescent="0.25">
      <c r="A89" t="s">
        <v>288</v>
      </c>
      <c r="B89" t="str" cm="1">
        <f t="array" ref="B89">[1]!JPSA3.DAT</f>
        <v>08/02/2021</v>
      </c>
      <c r="C89" cm="1">
        <f t="array" ref="C89">[1]!JPSA3.ULT</f>
        <v>25.71</v>
      </c>
      <c r="D89" cm="1">
        <f t="array" ref="D89">[1]!JPSA3.ABE</f>
        <v>25.05</v>
      </c>
      <c r="E89" cm="1">
        <f t="array" ref="E89">[1]!JPSA3.MAX</f>
        <v>25.71</v>
      </c>
      <c r="F89" cm="1">
        <f t="array" ref="F89">[1]!JPSA3.MIN</f>
        <v>24.81</v>
      </c>
      <c r="G89" cm="1">
        <f t="array" ref="G89">[1]!JPSA3.VAR</f>
        <v>3.0460921843687436</v>
      </c>
      <c r="H89" t="s">
        <v>289</v>
      </c>
      <c r="I89" cm="1">
        <f t="array" ref="I89">[1]!JPSA3.NEG</f>
        <v>724</v>
      </c>
      <c r="J89" cm="1">
        <f t="array" ref="J89">[1]!JPSA3.QTT</f>
        <v>233700</v>
      </c>
      <c r="K89" cm="1">
        <f t="array" ref="K89">[1]!JPSA3.VOL</f>
        <v>5934681</v>
      </c>
    </row>
    <row r="90" spans="1:11" x14ac:dyDescent="0.25">
      <c r="A90" t="s">
        <v>99</v>
      </c>
      <c r="B90" t="str" cm="1">
        <f t="array" ref="B90">[1]!KLBN11.DAT</f>
        <v>08/02/2021</v>
      </c>
      <c r="C90" cm="1">
        <f t="array" ref="C90">[1]!KLBN11.ULT</f>
        <v>28.16</v>
      </c>
      <c r="D90" cm="1">
        <f t="array" ref="D90">[1]!KLBN11.ABE</f>
        <v>28.46</v>
      </c>
      <c r="E90" cm="1">
        <f t="array" ref="E90">[1]!KLBN11.MAX</f>
        <v>28.9</v>
      </c>
      <c r="F90" cm="1">
        <f t="array" ref="F90">[1]!KLBN11.MIN</f>
        <v>27.82</v>
      </c>
      <c r="G90" cm="1">
        <f t="array" ref="G90">[1]!KLBN11.VAR</f>
        <v>-1.0541110330288148</v>
      </c>
      <c r="H90" t="s">
        <v>100</v>
      </c>
      <c r="I90" cm="1">
        <f t="array" ref="I90">[1]!KLBN11.NEG</f>
        <v>28945</v>
      </c>
      <c r="J90" cm="1">
        <f t="array" ref="J90">[1]!KLBN11.QTT</f>
        <v>6097300</v>
      </c>
      <c r="K90" cm="1">
        <f t="array" ref="K90">[1]!KLBN11.VOL</f>
        <v>172920702</v>
      </c>
    </row>
    <row r="91" spans="1:11" x14ac:dyDescent="0.25">
      <c r="A91" t="s">
        <v>101</v>
      </c>
      <c r="B91" t="str" cm="1">
        <f t="array" ref="B91">[1]!LAME4.DAT</f>
        <v>08/02/2021</v>
      </c>
      <c r="C91" cm="1">
        <f t="array" ref="C91">[1]!LAME4.ULT</f>
        <v>24.52</v>
      </c>
      <c r="D91" cm="1">
        <f t="array" ref="D91">[1]!LAME4.ABE</f>
        <v>24.8</v>
      </c>
      <c r="E91" cm="1">
        <f t="array" ref="E91">[1]!LAME4.MAX</f>
        <v>24.96</v>
      </c>
      <c r="F91" cm="1">
        <f t="array" ref="F91">[1]!LAME4.MIN</f>
        <v>24.27</v>
      </c>
      <c r="G91" cm="1">
        <f t="array" ref="G91">[1]!LAME4.VAR</f>
        <v>-1.1290322580645207</v>
      </c>
      <c r="H91" t="s">
        <v>102</v>
      </c>
      <c r="I91" cm="1">
        <f t="array" ref="I91">[1]!LAME4.NEG</f>
        <v>16169</v>
      </c>
      <c r="J91" cm="1">
        <f t="array" ref="J91">[1]!LAME4.QTT</f>
        <v>5805900</v>
      </c>
      <c r="K91" cm="1">
        <f t="array" ref="K91">[1]!LAME4.VOL</f>
        <v>142663483</v>
      </c>
    </row>
    <row r="92" spans="1:11" x14ac:dyDescent="0.25">
      <c r="A92" t="s">
        <v>290</v>
      </c>
      <c r="B92" t="str" cm="1">
        <f t="array" ref="B92">[1]!LAVV3.DAT</f>
        <v>08/02/2021</v>
      </c>
      <c r="C92" cm="1">
        <f t="array" ref="C92">[1]!LAVV3.ULT</f>
        <v>8.1999999999999993</v>
      </c>
      <c r="D92" cm="1">
        <f t="array" ref="D92">[1]!LAVV3.ABE</f>
        <v>8.32</v>
      </c>
      <c r="E92" cm="1">
        <f t="array" ref="E92">[1]!LAVV3.MAX</f>
        <v>8.43</v>
      </c>
      <c r="F92" cm="1">
        <f t="array" ref="F92">[1]!LAVV3.MIN</f>
        <v>8.1300000000000008</v>
      </c>
      <c r="G92" cm="1">
        <f t="array" ref="G92">[1]!LAVV3.VAR</f>
        <v>-1.3237063778580169</v>
      </c>
      <c r="H92" t="s">
        <v>291</v>
      </c>
      <c r="I92" cm="1">
        <f t="array" ref="I92">[1]!LAVV3.NEG</f>
        <v>4200</v>
      </c>
      <c r="J92" cm="1">
        <f t="array" ref="J92">[1]!LAVV3.QTT</f>
        <v>919300</v>
      </c>
      <c r="K92" cm="1">
        <f t="array" ref="K92">[1]!LAVV3.VOL</f>
        <v>7609127</v>
      </c>
    </row>
    <row r="93" spans="1:11" x14ac:dyDescent="0.25">
      <c r="A93" t="s">
        <v>103</v>
      </c>
      <c r="B93" t="str" cm="1">
        <f t="array" ref="B93">[1]!LCAM3.DAT</f>
        <v>08/02/2021</v>
      </c>
      <c r="C93" cm="1">
        <f t="array" ref="C93">[1]!LCAM3.ULT</f>
        <v>27.48</v>
      </c>
      <c r="D93" cm="1">
        <f t="array" ref="D93">[1]!LCAM3.ABE</f>
        <v>27.62</v>
      </c>
      <c r="E93" cm="1">
        <f t="array" ref="E93">[1]!LCAM3.MAX</f>
        <v>28.25</v>
      </c>
      <c r="F93" cm="1">
        <f t="array" ref="F93">[1]!LCAM3.MIN</f>
        <v>27.32</v>
      </c>
      <c r="G93" cm="1">
        <f t="array" ref="G93">[1]!LCAM3.VAR</f>
        <v>-0.50687907313541114</v>
      </c>
      <c r="H93" t="s">
        <v>104</v>
      </c>
      <c r="I93" cm="1">
        <f t="array" ref="I93">[1]!LCAM3.NEG</f>
        <v>8452</v>
      </c>
      <c r="J93" cm="1">
        <f t="array" ref="J93">[1]!LCAM3.QTT</f>
        <v>1770700</v>
      </c>
      <c r="K93" cm="1">
        <f t="array" ref="K93">[1]!LCAM3.VOL</f>
        <v>49180302</v>
      </c>
    </row>
    <row r="94" spans="1:11" x14ac:dyDescent="0.25">
      <c r="A94" t="s">
        <v>292</v>
      </c>
      <c r="B94" t="str" cm="1">
        <f t="array" ref="B94">[1]!LEVE3.DAT</f>
        <v>08/02/2021</v>
      </c>
      <c r="C94" cm="1">
        <f t="array" ref="C94">[1]!LEVE3.ULT</f>
        <v>19.05</v>
      </c>
      <c r="D94" cm="1">
        <f t="array" ref="D94">[1]!LEVE3.ABE</f>
        <v>19.16</v>
      </c>
      <c r="E94" cm="1">
        <f t="array" ref="E94">[1]!LEVE3.MAX</f>
        <v>19.2</v>
      </c>
      <c r="F94" cm="1">
        <f t="array" ref="F94">[1]!LEVE3.MIN</f>
        <v>19.010000000000002</v>
      </c>
      <c r="G94" cm="1">
        <f t="array" ref="G94">[1]!LEVE3.VAR</f>
        <v>-0.31397174254316446</v>
      </c>
      <c r="H94" t="s">
        <v>293</v>
      </c>
      <c r="I94" cm="1">
        <f t="array" ref="I94">[1]!LEVE3.NEG</f>
        <v>1389</v>
      </c>
      <c r="J94" cm="1">
        <f t="array" ref="J94">[1]!LEVE3.QTT</f>
        <v>208800</v>
      </c>
      <c r="K94" cm="1">
        <f t="array" ref="K94">[1]!LEVE3.VOL</f>
        <v>3985647</v>
      </c>
    </row>
    <row r="95" spans="1:11" x14ac:dyDescent="0.25">
      <c r="A95" t="s">
        <v>105</v>
      </c>
      <c r="B95" t="str" cm="1">
        <f t="array" ref="B95">[1]!LIGT3.DAT</f>
        <v>08/02/2021</v>
      </c>
      <c r="C95" cm="1">
        <f t="array" ref="C95">[1]!LIGT3.ULT</f>
        <v>21.02</v>
      </c>
      <c r="D95" cm="1">
        <f t="array" ref="D95">[1]!LIGT3.ABE</f>
        <v>21.36</v>
      </c>
      <c r="E95" cm="1">
        <f t="array" ref="E95">[1]!LIGT3.MAX</f>
        <v>21.64</v>
      </c>
      <c r="F95" cm="1">
        <f t="array" ref="F95">[1]!LIGT3.MIN</f>
        <v>20.88</v>
      </c>
      <c r="G95" cm="1">
        <f t="array" ref="G95">[1]!LIGT3.VAR</f>
        <v>-1.4533520862634728</v>
      </c>
      <c r="H95" t="s">
        <v>106</v>
      </c>
      <c r="I95" cm="1">
        <f t="array" ref="I95">[1]!LIGT3.NEG</f>
        <v>15442</v>
      </c>
      <c r="J95" cm="1">
        <f t="array" ref="J95">[1]!LIGT3.QTT</f>
        <v>3561900</v>
      </c>
      <c r="K95" cm="1">
        <f t="array" ref="K95">[1]!LIGT3.VOL</f>
        <v>75294718</v>
      </c>
    </row>
    <row r="96" spans="1:11" x14ac:dyDescent="0.25">
      <c r="A96" t="s">
        <v>294</v>
      </c>
      <c r="B96" t="str" cm="1">
        <f t="array" ref="B96">[1]!LINX3.DAT</f>
        <v>08/02/2021</v>
      </c>
      <c r="C96" cm="1">
        <f t="array" ref="C96">[1]!LINX3.ULT</f>
        <v>38.5</v>
      </c>
      <c r="D96" cm="1">
        <f t="array" ref="D96">[1]!LINX3.ABE</f>
        <v>38.299999999999997</v>
      </c>
      <c r="E96" cm="1">
        <f t="array" ref="E96">[1]!LINX3.MAX</f>
        <v>38.5</v>
      </c>
      <c r="F96" cm="1">
        <f t="array" ref="F96">[1]!LINX3.MIN</f>
        <v>38.11</v>
      </c>
      <c r="G96" cm="1">
        <f t="array" ref="G96">[1]!LINX3.VAR</f>
        <v>0.52219321148825815</v>
      </c>
      <c r="H96" t="s">
        <v>295</v>
      </c>
      <c r="I96" cm="1">
        <f t="array" ref="I96">[1]!LINX3.NEG</f>
        <v>1735</v>
      </c>
      <c r="J96" cm="1">
        <f t="array" ref="J96">[1]!LINX3.QTT</f>
        <v>527800</v>
      </c>
      <c r="K96" cm="1">
        <f t="array" ref="K96">[1]!LINX3.VOL</f>
        <v>20242349</v>
      </c>
    </row>
    <row r="97" spans="1:11" x14ac:dyDescent="0.25">
      <c r="A97" t="s">
        <v>107</v>
      </c>
      <c r="B97" t="str" cm="1">
        <f t="array" ref="B97">[1]!LJQQ3.DAT</f>
        <v>08/02/2021</v>
      </c>
      <c r="C97" cm="1">
        <f t="array" ref="C97">[1]!LJQQ3.ULT</f>
        <v>20.239999999999998</v>
      </c>
      <c r="D97" cm="1">
        <f t="array" ref="D97">[1]!LJQQ3.ABE</f>
        <v>20.67</v>
      </c>
      <c r="E97" cm="1">
        <f t="array" ref="E97">[1]!LJQQ3.MAX</f>
        <v>21.15</v>
      </c>
      <c r="F97" cm="1">
        <f t="array" ref="F97">[1]!LJQQ3.MIN</f>
        <v>20.13</v>
      </c>
      <c r="G97" cm="1">
        <f t="array" ref="G97">[1]!LJQQ3.VAR</f>
        <v>-0.5893909626719106</v>
      </c>
      <c r="H97" t="s">
        <v>108</v>
      </c>
      <c r="I97" cm="1">
        <f t="array" ref="I97">[1]!LJQQ3.NEG</f>
        <v>5606</v>
      </c>
      <c r="J97" cm="1">
        <f t="array" ref="J97">[1]!LJQQ3.QTT</f>
        <v>1353700</v>
      </c>
      <c r="K97" cm="1">
        <f t="array" ref="K97">[1]!LJQQ3.VOL</f>
        <v>27936524</v>
      </c>
    </row>
    <row r="98" spans="1:11" x14ac:dyDescent="0.25">
      <c r="A98" t="s">
        <v>296</v>
      </c>
      <c r="B98" t="str" cm="1">
        <f t="array" ref="B98">[1]!LOGG3.DAT</f>
        <v>08/02/2021</v>
      </c>
      <c r="C98" cm="1">
        <f t="array" ref="C98">[1]!LOGG3.ULT</f>
        <v>33.89</v>
      </c>
      <c r="D98" cm="1">
        <f t="array" ref="D98">[1]!LOGG3.ABE</f>
        <v>33.6</v>
      </c>
      <c r="E98" cm="1">
        <f t="array" ref="E98">[1]!LOGG3.MAX</f>
        <v>34.630000000000003</v>
      </c>
      <c r="F98" cm="1">
        <f t="array" ref="F98">[1]!LOGG3.MIN</f>
        <v>33.54</v>
      </c>
      <c r="G98" cm="1">
        <f t="array" ref="G98">[1]!LOGG3.VAR</f>
        <v>0.89312295325989022</v>
      </c>
      <c r="H98" t="s">
        <v>297</v>
      </c>
      <c r="I98" cm="1">
        <f t="array" ref="I98">[1]!LOGG3.NEG</f>
        <v>2798</v>
      </c>
      <c r="J98" cm="1">
        <f t="array" ref="J98">[1]!LOGG3.QTT</f>
        <v>489700</v>
      </c>
      <c r="K98" cm="1">
        <f t="array" ref="K98">[1]!LOGG3.VOL</f>
        <v>16756950</v>
      </c>
    </row>
    <row r="99" spans="1:11" x14ac:dyDescent="0.25">
      <c r="A99" t="s">
        <v>109</v>
      </c>
      <c r="B99" t="str" cm="1">
        <f t="array" ref="B99">[1]!LOGN3.DAT</f>
        <v>08/02/2021</v>
      </c>
      <c r="C99" cm="1">
        <f t="array" ref="C99">[1]!LOGN3.ULT</f>
        <v>15.71</v>
      </c>
      <c r="D99" cm="1">
        <f t="array" ref="D99">[1]!LOGN3.ABE</f>
        <v>15.66</v>
      </c>
      <c r="E99" cm="1">
        <f t="array" ref="E99">[1]!LOGN3.MAX</f>
        <v>15.78</v>
      </c>
      <c r="F99" cm="1">
        <f t="array" ref="F99">[1]!LOGN3.MIN</f>
        <v>15.47</v>
      </c>
      <c r="G99" cm="1">
        <f t="array" ref="G99">[1]!LOGN3.VAR</f>
        <v>0.31928480204342724</v>
      </c>
      <c r="H99" t="s">
        <v>110</v>
      </c>
      <c r="I99" cm="1">
        <f t="array" ref="I99">[1]!LOGN3.NEG</f>
        <v>1896</v>
      </c>
      <c r="J99" cm="1">
        <f t="array" ref="J99">[1]!LOGN3.QTT</f>
        <v>455700</v>
      </c>
      <c r="K99" cm="1">
        <f t="array" ref="K99">[1]!LOGN3.VOL</f>
        <v>7109307</v>
      </c>
    </row>
    <row r="100" spans="1:11" x14ac:dyDescent="0.25">
      <c r="A100" t="s">
        <v>111</v>
      </c>
      <c r="B100" t="str" cm="1">
        <f t="array" ref="B100">[1]!LREN3.DAT</f>
        <v>08/02/2021</v>
      </c>
      <c r="C100" cm="1">
        <f t="array" ref="C100">[1]!LREN3.ULT</f>
        <v>41.24</v>
      </c>
      <c r="D100" cm="1">
        <f t="array" ref="D100">[1]!LREN3.ABE</f>
        <v>41.1</v>
      </c>
      <c r="E100" cm="1">
        <f t="array" ref="E100">[1]!LREN3.MAX</f>
        <v>41.58</v>
      </c>
      <c r="F100" cm="1">
        <f t="array" ref="F100">[1]!LREN3.MIN</f>
        <v>40.5</v>
      </c>
      <c r="G100" cm="1">
        <f t="array" ref="G100">[1]!LREN3.VAR</f>
        <v>0.56083881980005845</v>
      </c>
      <c r="H100" t="s">
        <v>112</v>
      </c>
      <c r="I100" cm="1">
        <f t="array" ref="I100">[1]!LREN3.NEG</f>
        <v>17924</v>
      </c>
      <c r="J100" cm="1">
        <f t="array" ref="J100">[1]!LREN3.QTT</f>
        <v>4259300</v>
      </c>
      <c r="K100" cm="1">
        <f t="array" ref="K100">[1]!LREN3.VOL</f>
        <v>174882482</v>
      </c>
    </row>
    <row r="101" spans="1:11" x14ac:dyDescent="0.25">
      <c r="A101" t="s">
        <v>113</v>
      </c>
      <c r="B101" t="str" cm="1">
        <f t="array" ref="B101">[1]!LWSA3.DAT</f>
        <v>08/02/2021</v>
      </c>
      <c r="C101" cm="1">
        <f t="array" ref="C101">[1]!LWSA3.ULT</f>
        <v>31.99</v>
      </c>
      <c r="D101" cm="1">
        <f t="array" ref="D101">[1]!LWSA3.ABE</f>
        <v>30.15</v>
      </c>
      <c r="E101" cm="1">
        <f t="array" ref="E101">[1]!LWSA3.MAX</f>
        <v>32</v>
      </c>
      <c r="F101" cm="1">
        <f t="array" ref="F101">[1]!LWSA3.MIN</f>
        <v>30.01</v>
      </c>
      <c r="G101" cm="1">
        <f t="array" ref="G101">[1]!LWSA3.VAR</f>
        <v>6.7757009345794312</v>
      </c>
      <c r="H101" t="s">
        <v>203</v>
      </c>
      <c r="I101" cm="1">
        <f t="array" ref="I101">[1]!LWSA3.NEG</f>
        <v>21416</v>
      </c>
      <c r="J101" cm="1">
        <f t="array" ref="J101">[1]!LWSA3.QTT</f>
        <v>6007200</v>
      </c>
      <c r="K101" cm="1">
        <f t="array" ref="K101">[1]!LWSA3.VOL</f>
        <v>187339763</v>
      </c>
    </row>
    <row r="102" spans="1:11" x14ac:dyDescent="0.25">
      <c r="A102" t="s">
        <v>298</v>
      </c>
      <c r="B102" t="str" cm="1">
        <f t="array" ref="B102">[1]!MDIA3.DAT</f>
        <v>08/02/2021</v>
      </c>
      <c r="C102" cm="1">
        <f t="array" ref="C102">[1]!MDIA3.ULT</f>
        <v>31.44</v>
      </c>
      <c r="D102" cm="1">
        <f t="array" ref="D102">[1]!MDIA3.ABE</f>
        <v>31.74</v>
      </c>
      <c r="E102" cm="1">
        <f t="array" ref="E102">[1]!MDIA3.MAX</f>
        <v>31.77</v>
      </c>
      <c r="F102" cm="1">
        <f t="array" ref="F102">[1]!MDIA3.MIN</f>
        <v>31.09</v>
      </c>
      <c r="G102" cm="1">
        <f t="array" ref="G102">[1]!MDIA3.VAR</f>
        <v>-0.97637795275590145</v>
      </c>
      <c r="H102" t="s">
        <v>299</v>
      </c>
      <c r="I102" cm="1">
        <f t="array" ref="I102">[1]!MDIA3.NEG</f>
        <v>4787</v>
      </c>
      <c r="J102" cm="1">
        <f t="array" ref="J102">[1]!MDIA3.QTT</f>
        <v>1013800</v>
      </c>
      <c r="K102" cm="1">
        <f t="array" ref="K102">[1]!MDIA3.VOL</f>
        <v>31847203</v>
      </c>
    </row>
    <row r="103" spans="1:11" x14ac:dyDescent="0.25">
      <c r="A103" t="s">
        <v>300</v>
      </c>
      <c r="B103" t="str" cm="1">
        <f t="array" ref="B103">[1]!MDNE3.DAT</f>
        <v>08/02/2021</v>
      </c>
      <c r="C103" cm="1">
        <f t="array" ref="C103">[1]!MDNE3.ULT</f>
        <v>10.4</v>
      </c>
      <c r="D103" cm="1">
        <f t="array" ref="D103">[1]!MDNE3.ABE</f>
        <v>10.130000000000001</v>
      </c>
      <c r="E103" cm="1">
        <f t="array" ref="E103">[1]!MDNE3.MAX</f>
        <v>10.41</v>
      </c>
      <c r="F103" cm="1">
        <f t="array" ref="F103">[1]!MDNE3.MIN</f>
        <v>10.1</v>
      </c>
      <c r="G103" cm="1">
        <f t="array" ref="G103">[1]!MDNE3.VAR</f>
        <v>1.1673151750972861</v>
      </c>
      <c r="H103" t="s">
        <v>301</v>
      </c>
      <c r="I103" cm="1">
        <f t="array" ref="I103">[1]!MDNE3.NEG</f>
        <v>2417</v>
      </c>
      <c r="J103" cm="1">
        <f t="array" ref="J103">[1]!MDNE3.QTT</f>
        <v>451800</v>
      </c>
      <c r="K103" cm="1">
        <f t="array" ref="K103">[1]!MDNE3.VOL</f>
        <v>4659351</v>
      </c>
    </row>
    <row r="104" spans="1:11" x14ac:dyDescent="0.25">
      <c r="A104" t="s">
        <v>302</v>
      </c>
      <c r="B104" t="str" cm="1">
        <f t="array" ref="B104">[1]!MELK3.DAT</f>
        <v>08/02/2021</v>
      </c>
      <c r="C104" cm="1">
        <f t="array" ref="C104">[1]!MELK3.ULT</f>
        <v>6.83</v>
      </c>
      <c r="D104" cm="1">
        <f t="array" ref="D104">[1]!MELK3.ABE</f>
        <v>6.84</v>
      </c>
      <c r="E104" cm="1">
        <f t="array" ref="E104">[1]!MELK3.MAX</f>
        <v>6.93</v>
      </c>
      <c r="F104" cm="1">
        <f t="array" ref="F104">[1]!MELK3.MIN</f>
        <v>6.72</v>
      </c>
      <c r="G104" cm="1">
        <f t="array" ref="G104">[1]!MELK3.VAR</f>
        <v>1.1851851851851862</v>
      </c>
      <c r="H104" t="s">
        <v>303</v>
      </c>
      <c r="I104" cm="1">
        <f t="array" ref="I104">[1]!MELK3.NEG</f>
        <v>1441</v>
      </c>
      <c r="J104" cm="1">
        <f t="array" ref="J104">[1]!MELK3.QTT</f>
        <v>653600</v>
      </c>
      <c r="K104" cm="1">
        <f t="array" ref="K104">[1]!MELK3.VOL</f>
        <v>4465823</v>
      </c>
    </row>
    <row r="105" spans="1:11" x14ac:dyDescent="0.25">
      <c r="A105" t="s">
        <v>114</v>
      </c>
      <c r="B105" t="str" cm="1">
        <f t="array" ref="B105">[1]!MGLU3.DAT</f>
        <v>08/02/2021</v>
      </c>
      <c r="C105" cm="1">
        <f t="array" ref="C105">[1]!MGLU3.ULT</f>
        <v>26.16</v>
      </c>
      <c r="D105" cm="1">
        <f t="array" ref="D105">[1]!MGLU3.ABE</f>
        <v>25.85</v>
      </c>
      <c r="E105" cm="1">
        <f t="array" ref="E105">[1]!MGLU3.MAX</f>
        <v>26.4</v>
      </c>
      <c r="F105" cm="1">
        <f t="array" ref="F105">[1]!MGLU3.MIN</f>
        <v>25.52</v>
      </c>
      <c r="G105" cm="1">
        <f t="array" ref="G105">[1]!MGLU3.VAR</f>
        <v>1.1992263056092793</v>
      </c>
      <c r="H105" t="s">
        <v>115</v>
      </c>
      <c r="I105" cm="1">
        <f t="array" ref="I105">[1]!MGLU3.NEG</f>
        <v>60698</v>
      </c>
      <c r="J105" cm="1">
        <f t="array" ref="J105">[1]!MGLU3.QTT</f>
        <v>25773300</v>
      </c>
      <c r="K105" cm="1">
        <f t="array" ref="K105">[1]!MGLU3.VOL</f>
        <v>673214762</v>
      </c>
    </row>
    <row r="106" spans="1:11" x14ac:dyDescent="0.25">
      <c r="A106" t="s">
        <v>304</v>
      </c>
      <c r="B106" t="str" cm="1">
        <f t="array" ref="B106">[1]!MILS3.DAT</f>
        <v>08/02/2021</v>
      </c>
      <c r="C106" cm="1">
        <f t="array" ref="C106">[1]!MILS3.ULT</f>
        <v>6.21</v>
      </c>
      <c r="D106" cm="1">
        <f t="array" ref="D106">[1]!MILS3.ABE</f>
        <v>6.18</v>
      </c>
      <c r="E106" cm="1">
        <f t="array" ref="E106">[1]!MILS3.MAX</f>
        <v>6.21</v>
      </c>
      <c r="F106" cm="1">
        <f t="array" ref="F106">[1]!MILS3.MIN</f>
        <v>6.08</v>
      </c>
      <c r="G106" cm="1">
        <f t="array" ref="G106">[1]!MILS3.VAR</f>
        <v>0.64829821717990332</v>
      </c>
      <c r="H106" t="s">
        <v>305</v>
      </c>
      <c r="I106" cm="1">
        <f t="array" ref="I106">[1]!MILS3.NEG</f>
        <v>1220</v>
      </c>
      <c r="J106" cm="1">
        <f t="array" ref="J106">[1]!MILS3.QTT</f>
        <v>511500</v>
      </c>
      <c r="K106" cm="1">
        <f t="array" ref="K106">[1]!MILS3.VOL</f>
        <v>3155556</v>
      </c>
    </row>
    <row r="107" spans="1:11" x14ac:dyDescent="0.25">
      <c r="A107" t="s">
        <v>116</v>
      </c>
      <c r="B107" t="str" cm="1">
        <f t="array" ref="B107">[1]!MOVI3.DAT</f>
        <v>08/02/2021</v>
      </c>
      <c r="C107" cm="1">
        <f t="array" ref="C107">[1]!MOVI3.ULT</f>
        <v>19.559999999999999</v>
      </c>
      <c r="D107" cm="1">
        <f t="array" ref="D107">[1]!MOVI3.ABE</f>
        <v>19.510000000000002</v>
      </c>
      <c r="E107" cm="1">
        <f t="array" ref="E107">[1]!MOVI3.MAX</f>
        <v>19.95</v>
      </c>
      <c r="F107" cm="1">
        <f t="array" ref="F107">[1]!MOVI3.MIN</f>
        <v>19.21</v>
      </c>
      <c r="G107" cm="1">
        <f t="array" ref="G107">[1]!MOVI3.VAR</f>
        <v>0.56555269922878892</v>
      </c>
      <c r="H107" t="s">
        <v>117</v>
      </c>
      <c r="I107" cm="1">
        <f t="array" ref="I107">[1]!MOVI3.NEG</f>
        <v>6481</v>
      </c>
      <c r="J107" cm="1">
        <f t="array" ref="J107">[1]!MOVI3.QTT</f>
        <v>1454300</v>
      </c>
      <c r="K107" cm="1">
        <f t="array" ref="K107">[1]!MOVI3.VOL</f>
        <v>28564122</v>
      </c>
    </row>
    <row r="108" spans="1:11" x14ac:dyDescent="0.25">
      <c r="A108" t="s">
        <v>118</v>
      </c>
      <c r="B108" t="str" cm="1">
        <f t="array" ref="B108">[1]!MRFG3.DAT</f>
        <v>08/02/2021</v>
      </c>
      <c r="C108" cm="1">
        <f t="array" ref="C108">[1]!MRFG3.ULT</f>
        <v>14.43</v>
      </c>
      <c r="D108" cm="1">
        <f t="array" ref="D108">[1]!MRFG3.ABE</f>
        <v>14.38</v>
      </c>
      <c r="E108" cm="1">
        <f t="array" ref="E108">[1]!MRFG3.MAX</f>
        <v>14.63</v>
      </c>
      <c r="F108" cm="1">
        <f t="array" ref="F108">[1]!MRFG3.MIN</f>
        <v>14.21</v>
      </c>
      <c r="G108" cm="1">
        <f t="array" ref="G108">[1]!MRFG3.VAR</f>
        <v>0.83857442348007838</v>
      </c>
      <c r="H108" t="s">
        <v>119</v>
      </c>
      <c r="I108" cm="1">
        <f t="array" ref="I108">[1]!MRFG3.NEG</f>
        <v>21827</v>
      </c>
      <c r="J108" cm="1">
        <f t="array" ref="J108">[1]!MRFG3.QTT</f>
        <v>8612300</v>
      </c>
      <c r="K108" cm="1">
        <f t="array" ref="K108">[1]!MRFG3.VOL</f>
        <v>124041076</v>
      </c>
    </row>
    <row r="109" spans="1:11" x14ac:dyDescent="0.25">
      <c r="A109" t="s">
        <v>120</v>
      </c>
      <c r="B109" t="str" cm="1">
        <f t="array" ref="B109">[1]!MRVE3.DAT</f>
        <v>08/02/2021</v>
      </c>
      <c r="C109" cm="1">
        <f t="array" ref="C109">[1]!MRVE3.ULT</f>
        <v>19.91</v>
      </c>
      <c r="D109" cm="1">
        <f t="array" ref="D109">[1]!MRVE3.ABE</f>
        <v>19.75</v>
      </c>
      <c r="E109" cm="1">
        <f t="array" ref="E109">[1]!MRVE3.MAX</f>
        <v>20.260000000000002</v>
      </c>
      <c r="F109" cm="1">
        <f t="array" ref="F109">[1]!MRVE3.MIN</f>
        <v>19.5</v>
      </c>
      <c r="G109" cm="1">
        <f t="array" ref="G109">[1]!MRVE3.VAR</f>
        <v>0.81012658227848178</v>
      </c>
      <c r="H109" t="s">
        <v>204</v>
      </c>
      <c r="I109" cm="1">
        <f t="array" ref="I109">[1]!MRVE3.NEG</f>
        <v>13324</v>
      </c>
      <c r="J109" cm="1">
        <f t="array" ref="J109">[1]!MRVE3.QTT</f>
        <v>3228600</v>
      </c>
      <c r="K109" cm="1">
        <f t="array" ref="K109">[1]!MRVE3.VOL</f>
        <v>64129044</v>
      </c>
    </row>
    <row r="110" spans="1:11" x14ac:dyDescent="0.25">
      <c r="A110" t="s">
        <v>306</v>
      </c>
      <c r="B110" t="str" cm="1">
        <f t="array" ref="B110">[1]!MTRE3.DAT</f>
        <v>08/02/2021</v>
      </c>
      <c r="C110" cm="1">
        <f t="array" ref="C110">[1]!MTRE3.ULT</f>
        <v>15.16</v>
      </c>
      <c r="D110" cm="1">
        <f t="array" ref="D110">[1]!MTRE3.ABE</f>
        <v>15.42</v>
      </c>
      <c r="E110" cm="1">
        <f t="array" ref="E110">[1]!MTRE3.MAX</f>
        <v>15.47</v>
      </c>
      <c r="F110" cm="1">
        <f t="array" ref="F110">[1]!MTRE3.MIN</f>
        <v>15.07</v>
      </c>
      <c r="G110" cm="1">
        <f t="array" ref="G110">[1]!MTRE3.VAR</f>
        <v>-2.0038784744667129</v>
      </c>
      <c r="H110" t="s">
        <v>307</v>
      </c>
      <c r="I110" cm="1">
        <f t="array" ref="I110">[1]!MTRE3.NEG</f>
        <v>1217</v>
      </c>
      <c r="J110" cm="1">
        <f t="array" ref="J110">[1]!MTRE3.QTT</f>
        <v>216100</v>
      </c>
      <c r="K110" cm="1">
        <f t="array" ref="K110">[1]!MTRE3.VOL</f>
        <v>3289570</v>
      </c>
    </row>
    <row r="111" spans="1:11" x14ac:dyDescent="0.25">
      <c r="A111" t="s">
        <v>121</v>
      </c>
      <c r="B111" t="str" cm="1">
        <f t="array" ref="B111">[1]!MULT3.DAT</f>
        <v>08/02/2021</v>
      </c>
      <c r="C111" cm="1">
        <f t="array" ref="C111">[1]!MULT3.ULT</f>
        <v>21.6</v>
      </c>
      <c r="D111" cm="1">
        <f t="array" ref="D111">[1]!MULT3.ABE</f>
        <v>21.84</v>
      </c>
      <c r="E111" cm="1">
        <f t="array" ref="E111">[1]!MULT3.MAX</f>
        <v>22</v>
      </c>
      <c r="F111" cm="1">
        <f t="array" ref="F111">[1]!MULT3.MIN</f>
        <v>21.57</v>
      </c>
      <c r="G111" cm="1">
        <f t="array" ref="G111">[1]!MULT3.VAR</f>
        <v>-1.0989010989010917</v>
      </c>
      <c r="H111" t="s">
        <v>122</v>
      </c>
      <c r="I111" cm="1">
        <f t="array" ref="I111">[1]!MULT3.NEG</f>
        <v>15970</v>
      </c>
      <c r="J111" cm="1">
        <f t="array" ref="J111">[1]!MULT3.QTT</f>
        <v>4168600</v>
      </c>
      <c r="K111" cm="1">
        <f t="array" ref="K111">[1]!MULT3.VOL</f>
        <v>90664030</v>
      </c>
    </row>
    <row r="112" spans="1:11" x14ac:dyDescent="0.25">
      <c r="A112" t="s">
        <v>308</v>
      </c>
      <c r="B112" t="str" cm="1">
        <f t="array" ref="B112">[1]!MYPK3.DAT</f>
        <v>08/02/2021</v>
      </c>
      <c r="C112" cm="1">
        <f t="array" ref="C112">[1]!MYPK3.ULT</f>
        <v>13.98</v>
      </c>
      <c r="D112" cm="1">
        <f t="array" ref="D112">[1]!MYPK3.ABE</f>
        <v>14.18</v>
      </c>
      <c r="E112" cm="1">
        <f t="array" ref="E112">[1]!MYPK3.MAX</f>
        <v>14.42</v>
      </c>
      <c r="F112" cm="1">
        <f t="array" ref="F112">[1]!MYPK3.MIN</f>
        <v>13.83</v>
      </c>
      <c r="G112" cm="1">
        <f t="array" ref="G112">[1]!MYPK3.VAR</f>
        <v>-1.271186440677964</v>
      </c>
      <c r="H112" t="s">
        <v>309</v>
      </c>
      <c r="I112" cm="1">
        <f t="array" ref="I112">[1]!MYPK3.NEG</f>
        <v>9858</v>
      </c>
      <c r="J112" cm="1">
        <f t="array" ref="J112">[1]!MYPK3.QTT</f>
        <v>1799800</v>
      </c>
      <c r="K112" cm="1">
        <f t="array" ref="K112">[1]!MYPK3.VOL</f>
        <v>25357030</v>
      </c>
    </row>
    <row r="113" spans="1:11" x14ac:dyDescent="0.25">
      <c r="A113" t="s">
        <v>123</v>
      </c>
      <c r="B113" t="str" cm="1">
        <f t="array" ref="B113">[1]!NEOE3.DAT</f>
        <v>08/02/2021</v>
      </c>
      <c r="C113" cm="1">
        <f t="array" ref="C113">[1]!NEOE3.ULT</f>
        <v>18.920000000000002</v>
      </c>
      <c r="D113" cm="1">
        <f t="array" ref="D113">[1]!NEOE3.ABE</f>
        <v>18.86</v>
      </c>
      <c r="E113" cm="1">
        <f t="array" ref="E113">[1]!NEOE3.MAX</f>
        <v>19.21</v>
      </c>
      <c r="F113" cm="1">
        <f t="array" ref="F113">[1]!NEOE3.MIN</f>
        <v>18.62</v>
      </c>
      <c r="G113" cm="1">
        <f t="array" ref="G113">[1]!NEOE3.VAR</f>
        <v>0.31813361611878194</v>
      </c>
      <c r="H113" t="s">
        <v>196</v>
      </c>
      <c r="I113" cm="1">
        <f t="array" ref="I113">[1]!NEOE3.NEG</f>
        <v>7800</v>
      </c>
      <c r="J113" cm="1">
        <f t="array" ref="J113">[1]!NEOE3.QTT</f>
        <v>1881800</v>
      </c>
      <c r="K113" cm="1">
        <f t="array" ref="K113">[1]!NEOE3.VOL</f>
        <v>35665204</v>
      </c>
    </row>
    <row r="114" spans="1:11" x14ac:dyDescent="0.25">
      <c r="A114" t="s">
        <v>124</v>
      </c>
      <c r="B114" t="str" cm="1">
        <f t="array" ref="B114">[1]!NGRD3.DAT</f>
        <v>08/02/2021</v>
      </c>
      <c r="C114" cm="1">
        <f t="array" ref="C114">[1]!NGRD3.ULT</f>
        <v>7.99</v>
      </c>
      <c r="D114" cm="1">
        <f t="array" ref="D114">[1]!NGRD3.ABE</f>
        <v>8.57</v>
      </c>
      <c r="E114" cm="1">
        <f t="array" ref="E114">[1]!NGRD3.MAX</f>
        <v>8.6199999999999992</v>
      </c>
      <c r="F114" cm="1">
        <f t="array" ref="F114">[1]!NGRD3.MIN</f>
        <v>7.9</v>
      </c>
      <c r="G114" cm="1">
        <f t="array" ref="G114">[1]!NGRD3.VAR</f>
        <v>-6.3305978898006936</v>
      </c>
      <c r="H114" t="s">
        <v>125</v>
      </c>
      <c r="I114" cm="1">
        <f t="array" ref="I114">[1]!NGRD3.NEG</f>
        <v>19404</v>
      </c>
      <c r="J114" cm="1">
        <f t="array" ref="J114">[1]!NGRD3.QTT</f>
        <v>10968300</v>
      </c>
      <c r="K114" cm="1">
        <f t="array" ref="K114">[1]!NGRD3.VOL</f>
        <v>88608134</v>
      </c>
    </row>
    <row r="115" spans="1:11" x14ac:dyDescent="0.25">
      <c r="A115" t="s">
        <v>126</v>
      </c>
      <c r="B115" t="str" cm="1">
        <f t="array" ref="B115">[1]!NTCO3.DAT</f>
        <v>08/02/2021</v>
      </c>
      <c r="C115" cm="1">
        <f t="array" ref="C115">[1]!NTCO3.ULT</f>
        <v>50.73</v>
      </c>
      <c r="D115" cm="1">
        <f t="array" ref="D115">[1]!NTCO3.ABE</f>
        <v>50.5</v>
      </c>
      <c r="E115" cm="1">
        <f t="array" ref="E115">[1]!NTCO3.MAX</f>
        <v>51.09</v>
      </c>
      <c r="F115" cm="1">
        <f t="array" ref="F115">[1]!NTCO3.MIN</f>
        <v>50.08</v>
      </c>
      <c r="G115" cm="1">
        <f t="array" ref="G115">[1]!NTCO3.VAR</f>
        <v>-0.47086521483225818</v>
      </c>
      <c r="H115" t="s">
        <v>127</v>
      </c>
      <c r="I115" cm="1">
        <f t="array" ref="I115">[1]!NTCO3.NEG</f>
        <v>23289</v>
      </c>
      <c r="J115" cm="1">
        <f t="array" ref="J115">[1]!NTCO3.QTT</f>
        <v>5372800</v>
      </c>
      <c r="K115" cm="1">
        <f t="array" ref="K115">[1]!NTCO3.VOL</f>
        <v>272583220</v>
      </c>
    </row>
    <row r="116" spans="1:11" x14ac:dyDescent="0.25">
      <c r="A116" t="s">
        <v>310</v>
      </c>
      <c r="B116" t="str" cm="1">
        <f t="array" ref="B116">[1]!ODPV3.DAT</f>
        <v>08/02/2021</v>
      </c>
      <c r="C116" cm="1">
        <f t="array" ref="C116">[1]!ODPV3.ULT</f>
        <v>13.6</v>
      </c>
      <c r="D116" cm="1">
        <f t="array" ref="D116">[1]!ODPV3.ABE</f>
        <v>14</v>
      </c>
      <c r="E116" cm="1">
        <f t="array" ref="E116">[1]!ODPV3.MAX</f>
        <v>14.08</v>
      </c>
      <c r="F116" cm="1">
        <f t="array" ref="F116">[1]!ODPV3.MIN</f>
        <v>13.48</v>
      </c>
      <c r="G116" cm="1">
        <f t="array" ref="G116">[1]!ODPV3.VAR</f>
        <v>-2.5787965616045931</v>
      </c>
      <c r="H116" t="s">
        <v>311</v>
      </c>
      <c r="I116" cm="1">
        <f t="array" ref="I116">[1]!ODPV3.NEG</f>
        <v>5920</v>
      </c>
      <c r="J116" cm="1">
        <f t="array" ref="J116">[1]!ODPV3.QTT</f>
        <v>6083300</v>
      </c>
      <c r="K116" cm="1">
        <f t="array" ref="K116">[1]!ODPV3.VOL</f>
        <v>82476430</v>
      </c>
    </row>
    <row r="117" spans="1:11" x14ac:dyDescent="0.25">
      <c r="A117" t="s">
        <v>128</v>
      </c>
      <c r="B117" t="str" cm="1">
        <f t="array" ref="B117">[1]!OIBR3.DAT</f>
        <v>08/02/2021</v>
      </c>
      <c r="C117" cm="1">
        <f t="array" ref="C117">[1]!OIBR3.ULT</f>
        <v>2.11</v>
      </c>
      <c r="D117" cm="1">
        <f t="array" ref="D117">[1]!OIBR3.ABE</f>
        <v>2.13</v>
      </c>
      <c r="E117" cm="1">
        <f t="array" ref="E117">[1]!OIBR3.MAX</f>
        <v>2.17</v>
      </c>
      <c r="F117" cm="1">
        <f t="array" ref="F117">[1]!OIBR3.MIN</f>
        <v>2.09</v>
      </c>
      <c r="G117" cm="1">
        <f t="array" ref="G117">[1]!OIBR3.VAR</f>
        <v>-0.47169811320755806</v>
      </c>
      <c r="H117" t="s">
        <v>129</v>
      </c>
      <c r="I117" cm="1">
        <f t="array" ref="I117">[1]!OIBR3.NEG</f>
        <v>25529</v>
      </c>
      <c r="J117" cm="1">
        <f t="array" ref="J117">[1]!OIBR3.QTT</f>
        <v>84232500</v>
      </c>
      <c r="K117" cm="1">
        <f t="array" ref="K117">[1]!OIBR3.VOL</f>
        <v>179275170</v>
      </c>
    </row>
    <row r="118" spans="1:11" x14ac:dyDescent="0.25">
      <c r="A118" t="s">
        <v>312</v>
      </c>
      <c r="B118" t="str" cm="1">
        <f t="array" ref="B118">[1]!OMGE3.DAT</f>
        <v>08/02/2021</v>
      </c>
      <c r="C118" cm="1">
        <f t="array" ref="C118">[1]!OMGE3.ULT</f>
        <v>42.81</v>
      </c>
      <c r="D118" cm="1">
        <f t="array" ref="D118">[1]!OMGE3.ABE</f>
        <v>42.19</v>
      </c>
      <c r="E118" cm="1">
        <f t="array" ref="E118">[1]!OMGE3.MAX</f>
        <v>43.26</v>
      </c>
      <c r="F118" cm="1">
        <f t="array" ref="F118">[1]!OMGE3.MIN</f>
        <v>42.07</v>
      </c>
      <c r="G118" cm="1">
        <f t="array" ref="G118">[1]!OMGE3.VAR</f>
        <v>1.58993830090176</v>
      </c>
      <c r="H118" t="s">
        <v>313</v>
      </c>
      <c r="I118" cm="1">
        <f t="array" ref="I118">[1]!OMGE3.NEG</f>
        <v>3174</v>
      </c>
      <c r="J118" cm="1">
        <f t="array" ref="J118">[1]!OMGE3.QTT</f>
        <v>1663000</v>
      </c>
      <c r="K118" cm="1">
        <f t="array" ref="K118">[1]!OMGE3.VOL</f>
        <v>71218018</v>
      </c>
    </row>
    <row r="119" spans="1:11" x14ac:dyDescent="0.25">
      <c r="A119" t="s">
        <v>314</v>
      </c>
      <c r="B119" t="str" cm="1">
        <f t="array" ref="B119">[1]!PARD3.DAT</f>
        <v>08/02/2021</v>
      </c>
      <c r="C119" cm="1">
        <f t="array" ref="C119">[1]!PARD3.ULT</f>
        <v>21.75</v>
      </c>
      <c r="D119" cm="1">
        <f t="array" ref="D119">[1]!PARD3.ABE</f>
        <v>22.07</v>
      </c>
      <c r="E119" cm="1">
        <f t="array" ref="E119">[1]!PARD3.MAX</f>
        <v>22.19</v>
      </c>
      <c r="F119" cm="1">
        <f t="array" ref="F119">[1]!PARD3.MIN</f>
        <v>21.69</v>
      </c>
      <c r="G119" cm="1">
        <f t="array" ref="G119">[1]!PARD3.VAR</f>
        <v>-1.2261580381471371</v>
      </c>
      <c r="H119" t="s">
        <v>315</v>
      </c>
      <c r="I119" cm="1">
        <f t="array" ref="I119">[1]!PARD3.NEG</f>
        <v>892</v>
      </c>
      <c r="J119" cm="1">
        <f t="array" ref="J119">[1]!PARD3.QTT</f>
        <v>166900</v>
      </c>
      <c r="K119" cm="1">
        <f t="array" ref="K119">[1]!PARD3.VOL</f>
        <v>3648914</v>
      </c>
    </row>
    <row r="120" spans="1:11" x14ac:dyDescent="0.25">
      <c r="A120" t="s">
        <v>316</v>
      </c>
      <c r="B120" t="str" cm="1">
        <f t="array" ref="B120">[1]!PCAR3.DAT</f>
        <v>08/02/2021</v>
      </c>
      <c r="C120" cm="1">
        <f t="array" ref="C120">[1]!PCAR3.ULT</f>
        <v>87.6</v>
      </c>
      <c r="D120" cm="1">
        <f t="array" ref="D120">[1]!PCAR3.ABE</f>
        <v>85.5</v>
      </c>
      <c r="E120" cm="1">
        <f t="array" ref="E120">[1]!PCAR3.MAX</f>
        <v>88.31</v>
      </c>
      <c r="F120" cm="1">
        <f t="array" ref="F120">[1]!PCAR3.MIN</f>
        <v>84.72</v>
      </c>
      <c r="G120" cm="1">
        <f t="array" ref="G120">[1]!PCAR3.VAR</f>
        <v>2.9377203290246769</v>
      </c>
      <c r="H120" t="s">
        <v>317</v>
      </c>
      <c r="I120" cm="1">
        <f t="array" ref="I120">[1]!PCAR3.NEG</f>
        <v>11152</v>
      </c>
      <c r="J120" cm="1">
        <f t="array" ref="J120">[1]!PCAR3.QTT</f>
        <v>1842100</v>
      </c>
      <c r="K120" cm="1">
        <f t="array" ref="K120">[1]!PCAR3.VOL</f>
        <v>160521990</v>
      </c>
    </row>
    <row r="121" spans="1:11" x14ac:dyDescent="0.25">
      <c r="A121" t="s">
        <v>130</v>
      </c>
      <c r="B121" t="str" cm="1">
        <f t="array" ref="B121">[1]!PETR4.DAT</f>
        <v>08/02/2021</v>
      </c>
      <c r="C121" cm="1">
        <f t="array" ref="C121">[1]!PETR4.ULT</f>
        <v>28.11</v>
      </c>
      <c r="D121" cm="1">
        <f t="array" ref="D121">[1]!PETR4.ABE</f>
        <v>28.51</v>
      </c>
      <c r="E121" cm="1">
        <f t="array" ref="E121">[1]!PETR4.MAX</f>
        <v>29.3</v>
      </c>
      <c r="F121" cm="1">
        <f t="array" ref="F121">[1]!PETR4.MIN</f>
        <v>27.8</v>
      </c>
      <c r="G121" cm="1">
        <f t="array" ref="G121">[1]!PETR4.VAR</f>
        <v>-3.1357684355616819</v>
      </c>
      <c r="H121" t="s">
        <v>131</v>
      </c>
      <c r="I121" cm="1">
        <f t="array" ref="I121">[1]!PETR4.NEG</f>
        <v>129505</v>
      </c>
      <c r="J121" cm="1">
        <f t="array" ref="J121">[1]!PETR4.QTT</f>
        <v>98821700</v>
      </c>
      <c r="K121" cm="1">
        <f t="array" ref="K121">[1]!PETR4.VOL</f>
        <v>2804707429</v>
      </c>
    </row>
    <row r="122" spans="1:11" x14ac:dyDescent="0.25">
      <c r="A122" t="s">
        <v>132</v>
      </c>
      <c r="B122" t="str" cm="1">
        <f t="array" ref="B122">[1]!PETZ3.DAT</f>
        <v>08/02/2021</v>
      </c>
      <c r="C122" cm="1">
        <f t="array" ref="C122">[1]!PETZ3.ULT</f>
        <v>22.03</v>
      </c>
      <c r="D122" cm="1">
        <f t="array" ref="D122">[1]!PETZ3.ABE</f>
        <v>21.66</v>
      </c>
      <c r="E122" cm="1">
        <f t="array" ref="E122">[1]!PETZ3.MAX</f>
        <v>22.22</v>
      </c>
      <c r="F122" cm="1">
        <f t="array" ref="F122">[1]!PETZ3.MIN</f>
        <v>21.43</v>
      </c>
      <c r="G122" cm="1">
        <f t="array" ref="G122">[1]!PETZ3.VAR</f>
        <v>1.7082179132040674</v>
      </c>
      <c r="H122" t="s">
        <v>133</v>
      </c>
      <c r="I122" cm="1">
        <f t="array" ref="I122">[1]!PETZ3.NEG</f>
        <v>6495</v>
      </c>
      <c r="J122" cm="1">
        <f t="array" ref="J122">[1]!PETZ3.QTT</f>
        <v>1522200</v>
      </c>
      <c r="K122" cm="1">
        <f t="array" ref="K122">[1]!PETZ3.VOL</f>
        <v>33429003</v>
      </c>
    </row>
    <row r="123" spans="1:11" x14ac:dyDescent="0.25">
      <c r="A123" t="s">
        <v>318</v>
      </c>
      <c r="B123" t="str" cm="1">
        <f t="array" ref="B123">[1]!PFRM3.DAT</f>
        <v>08/02/2021</v>
      </c>
      <c r="C123" cm="1">
        <f t="array" ref="C123">[1]!PFRM3.ULT</f>
        <v>6.28</v>
      </c>
      <c r="D123" cm="1">
        <f t="array" ref="D123">[1]!PFRM3.ABE</f>
        <v>6.32</v>
      </c>
      <c r="E123" cm="1">
        <f t="array" ref="E123">[1]!PFRM3.MAX</f>
        <v>6.41</v>
      </c>
      <c r="F123" cm="1">
        <f t="array" ref="F123">[1]!PFRM3.MIN</f>
        <v>6.14</v>
      </c>
      <c r="G123" cm="1">
        <f t="array" ref="G123">[1]!PFRM3.VAR</f>
        <v>-0.15898251192368501</v>
      </c>
      <c r="H123" t="s">
        <v>319</v>
      </c>
      <c r="I123" cm="1">
        <f t="array" ref="I123">[1]!PFRM3.NEG</f>
        <v>617</v>
      </c>
      <c r="J123" cm="1">
        <f t="array" ref="J123">[1]!PFRM3.QTT</f>
        <v>384400</v>
      </c>
      <c r="K123" cm="1">
        <f t="array" ref="K123">[1]!PFRM3.VOL</f>
        <v>2412231</v>
      </c>
    </row>
    <row r="124" spans="1:11" x14ac:dyDescent="0.25">
      <c r="A124" t="s">
        <v>134</v>
      </c>
      <c r="B124" t="str" cm="1">
        <f t="array" ref="B124">[1]!PGMN3.DAT</f>
        <v>08/02/2021</v>
      </c>
      <c r="C124" cm="1">
        <f t="array" ref="C124">[1]!PGMN3.ULT</f>
        <v>10.220000000000001</v>
      </c>
      <c r="D124" cm="1">
        <f t="array" ref="D124">[1]!PGMN3.ABE</f>
        <v>10.66</v>
      </c>
      <c r="E124" cm="1">
        <f t="array" ref="E124">[1]!PGMN3.MAX</f>
        <v>10.79</v>
      </c>
      <c r="F124" cm="1">
        <f t="array" ref="F124">[1]!PGMN3.MIN</f>
        <v>10.06</v>
      </c>
      <c r="G124" cm="1">
        <f t="array" ref="G124">[1]!PGMN3.VAR</f>
        <v>-2.1072796934865794</v>
      </c>
      <c r="H124" t="s">
        <v>135</v>
      </c>
      <c r="I124" cm="1">
        <f t="array" ref="I124">[1]!PGMN3.NEG</f>
        <v>4159</v>
      </c>
      <c r="J124" cm="1">
        <f t="array" ref="J124">[1]!PGMN3.QTT</f>
        <v>1000200</v>
      </c>
      <c r="K124" cm="1">
        <f t="array" ref="K124">[1]!PGMN3.VOL</f>
        <v>10457253</v>
      </c>
    </row>
    <row r="125" spans="1:11" x14ac:dyDescent="0.25">
      <c r="A125" t="s">
        <v>320</v>
      </c>
      <c r="B125" t="str" cm="1">
        <f t="array" ref="B125">[1]!PLPL3.DAT</f>
        <v>08/02/2021</v>
      </c>
      <c r="C125" cm="1">
        <f t="array" ref="C125">[1]!PLPL3.ULT</f>
        <v>6.58</v>
      </c>
      <c r="D125" cm="1">
        <f t="array" ref="D125">[1]!PLPL3.ABE</f>
        <v>6.54</v>
      </c>
      <c r="E125" cm="1">
        <f t="array" ref="E125">[1]!PLPL3.MAX</f>
        <v>6.69</v>
      </c>
      <c r="F125" cm="1">
        <f t="array" ref="F125">[1]!PLPL3.MIN</f>
        <v>6.29</v>
      </c>
      <c r="G125" cm="1">
        <f t="array" ref="G125">[1]!PLPL3.VAR</f>
        <v>0.45801526717557633</v>
      </c>
      <c r="H125" t="s">
        <v>321</v>
      </c>
      <c r="I125" cm="1">
        <f t="array" ref="I125">[1]!PLPL3.NEG</f>
        <v>1518</v>
      </c>
      <c r="J125" cm="1">
        <f t="array" ref="J125">[1]!PLPL3.QTT</f>
        <v>967200</v>
      </c>
      <c r="K125" cm="1">
        <f t="array" ref="K125">[1]!PLPL3.VOL</f>
        <v>6274450</v>
      </c>
    </row>
    <row r="126" spans="1:11" x14ac:dyDescent="0.25">
      <c r="A126" t="s">
        <v>322</v>
      </c>
      <c r="B126" t="str" cm="1">
        <f t="array" ref="B126">[1]!PNVL3.DAT</f>
        <v>08/02/2021</v>
      </c>
      <c r="C126" cm="1">
        <f t="array" ref="C126">[1]!PNVL3.ULT</f>
        <v>20.98</v>
      </c>
      <c r="D126" cm="1">
        <f t="array" ref="D126">[1]!PNVL3.ABE</f>
        <v>21.23</v>
      </c>
      <c r="E126" cm="1">
        <f t="array" ref="E126">[1]!PNVL3.MAX</f>
        <v>21.28</v>
      </c>
      <c r="F126" cm="1">
        <f t="array" ref="F126">[1]!PNVL3.MIN</f>
        <v>20.85</v>
      </c>
      <c r="G126" cm="1">
        <f t="array" ref="G126">[1]!PNVL3.VAR</f>
        <v>-0.94428706326722989</v>
      </c>
      <c r="H126" t="s">
        <v>323</v>
      </c>
      <c r="I126" cm="1">
        <f t="array" ref="I126">[1]!PNVL3.NEG</f>
        <v>2643</v>
      </c>
      <c r="J126" cm="1">
        <f t="array" ref="J126">[1]!PNVL3.QTT</f>
        <v>510500</v>
      </c>
      <c r="K126" cm="1">
        <f t="array" ref="K126">[1]!PNVL3.VOL</f>
        <v>10760845</v>
      </c>
    </row>
    <row r="127" spans="1:11" x14ac:dyDescent="0.25">
      <c r="A127" t="s">
        <v>324</v>
      </c>
      <c r="B127" t="str" cm="1">
        <f t="array" ref="B127">[1]!POMO4.DAT</f>
        <v>08/02/2021</v>
      </c>
      <c r="C127" cm="1">
        <f t="array" ref="C127">[1]!POMO4.ULT</f>
        <v>2.83</v>
      </c>
      <c r="D127" cm="1">
        <f t="array" ref="D127">[1]!POMO4.ABE</f>
        <v>2.9</v>
      </c>
      <c r="E127" cm="1">
        <f t="array" ref="E127">[1]!POMO4.MAX</f>
        <v>2.91</v>
      </c>
      <c r="F127" cm="1">
        <f t="array" ref="F127">[1]!POMO4.MIN</f>
        <v>2.83</v>
      </c>
      <c r="G127" cm="1">
        <f t="array" ref="G127">[1]!POMO4.VAR</f>
        <v>-2.4137931034482705</v>
      </c>
      <c r="H127" t="s">
        <v>325</v>
      </c>
      <c r="I127" cm="1">
        <f t="array" ref="I127">[1]!POMO4.NEG</f>
        <v>12775</v>
      </c>
      <c r="J127" cm="1">
        <f t="array" ref="J127">[1]!POMO4.QTT</f>
        <v>11647500</v>
      </c>
      <c r="K127" cm="1">
        <f t="array" ref="K127">[1]!POMO4.VOL</f>
        <v>33339478</v>
      </c>
    </row>
    <row r="128" spans="1:11" x14ac:dyDescent="0.25">
      <c r="A128" t="s">
        <v>136</v>
      </c>
      <c r="B128" t="str" cm="1">
        <f t="array" ref="B128">[1]!POSI3.DAT</f>
        <v>08/02/2021</v>
      </c>
      <c r="C128" cm="1">
        <f t="array" ref="C128">[1]!POSI3.ULT</f>
        <v>4.84</v>
      </c>
      <c r="D128" cm="1">
        <f t="array" ref="D128">[1]!POSI3.ABE</f>
        <v>4.67</v>
      </c>
      <c r="E128" cm="1">
        <f t="array" ref="E128">[1]!POSI3.MAX</f>
        <v>4.8600000000000003</v>
      </c>
      <c r="F128" cm="1">
        <f t="array" ref="F128">[1]!POSI3.MIN</f>
        <v>4.57</v>
      </c>
      <c r="G128" cm="1">
        <f t="array" ref="G128">[1]!POSI3.VAR</f>
        <v>4.3103448275862108</v>
      </c>
      <c r="H128" t="s">
        <v>137</v>
      </c>
      <c r="I128" cm="1">
        <f t="array" ref="I128">[1]!POSI3.NEG</f>
        <v>3589</v>
      </c>
      <c r="J128" cm="1">
        <f t="array" ref="J128">[1]!POSI3.QTT</f>
        <v>1350200</v>
      </c>
      <c r="K128" cm="1">
        <f t="array" ref="K128">[1]!POSI3.VOL</f>
        <v>6390716</v>
      </c>
    </row>
    <row r="129" spans="1:11" x14ac:dyDescent="0.25">
      <c r="A129" t="s">
        <v>138</v>
      </c>
      <c r="B129" t="str" cm="1">
        <f t="array" ref="B129">[1]!PRIO3.DAT</f>
        <v>08/02/2021</v>
      </c>
      <c r="C129" cm="1">
        <f t="array" ref="C129">[1]!PRIO3.ULT</f>
        <v>81.09</v>
      </c>
      <c r="D129" cm="1">
        <f t="array" ref="D129">[1]!PRIO3.ABE</f>
        <v>79.260000000000005</v>
      </c>
      <c r="E129" cm="1">
        <f t="array" ref="E129">[1]!PRIO3.MAX</f>
        <v>82.68</v>
      </c>
      <c r="F129" cm="1">
        <f t="array" ref="F129">[1]!PRIO3.MIN</f>
        <v>79.260000000000005</v>
      </c>
      <c r="G129" cm="1">
        <f t="array" ref="G129">[1]!PRIO3.VAR</f>
        <v>3.2993630573248449</v>
      </c>
      <c r="H129" t="s">
        <v>139</v>
      </c>
      <c r="I129" cm="1">
        <f t="array" ref="I129">[1]!PRIO3.NEG</f>
        <v>29253</v>
      </c>
      <c r="J129" cm="1">
        <f t="array" ref="J129">[1]!PRIO3.QTT</f>
        <v>6758000</v>
      </c>
      <c r="K129" cm="1">
        <f t="array" ref="K129">[1]!PRIO3.VOL</f>
        <v>547942899</v>
      </c>
    </row>
    <row r="130" spans="1:11" x14ac:dyDescent="0.25">
      <c r="A130" t="s">
        <v>326</v>
      </c>
      <c r="B130" t="str" cm="1">
        <f t="array" ref="B130">[1]!PRNR3.DAT</f>
        <v>08/02/2021</v>
      </c>
      <c r="C130" cm="1">
        <f t="array" ref="C130">[1]!PRNR3.ULT</f>
        <v>8.3800000000000008</v>
      </c>
      <c r="D130" cm="1">
        <f t="array" ref="D130">[1]!PRNR3.ABE</f>
        <v>8.6300000000000008</v>
      </c>
      <c r="E130" cm="1">
        <f t="array" ref="E130">[1]!PRNR3.MAX</f>
        <v>8.6300000000000008</v>
      </c>
      <c r="F130" cm="1">
        <f t="array" ref="F130">[1]!PRNR3.MIN</f>
        <v>8.33</v>
      </c>
      <c r="G130" cm="1">
        <f t="array" ref="G130">[1]!PRNR3.VAR</f>
        <v>-2.8968713789107761</v>
      </c>
      <c r="H130" t="s">
        <v>327</v>
      </c>
      <c r="I130" cm="1">
        <f t="array" ref="I130">[1]!PRNR3.NEG</f>
        <v>392</v>
      </c>
      <c r="J130" cm="1">
        <f t="array" ref="J130">[1]!PRNR3.QTT</f>
        <v>109700</v>
      </c>
      <c r="K130" cm="1">
        <f t="array" ref="K130">[1]!PRNR3.VOL</f>
        <v>924699</v>
      </c>
    </row>
    <row r="131" spans="1:11" x14ac:dyDescent="0.25">
      <c r="A131" t="s">
        <v>328</v>
      </c>
      <c r="B131" t="str" cm="1">
        <f t="array" ref="B131">[1]!PSSA3.DAT</f>
        <v>08/02/2021</v>
      </c>
      <c r="C131" cm="1">
        <f t="array" ref="C131">[1]!PSSA3.ULT</f>
        <v>49.86</v>
      </c>
      <c r="D131" cm="1">
        <f t="array" ref="D131">[1]!PSSA3.ABE</f>
        <v>51.56</v>
      </c>
      <c r="E131" cm="1">
        <f t="array" ref="E131">[1]!PSSA3.MAX</f>
        <v>51.81</v>
      </c>
      <c r="F131" cm="1">
        <f t="array" ref="F131">[1]!PSSA3.MIN</f>
        <v>49.47</v>
      </c>
      <c r="G131" cm="1">
        <f t="array" ref="G131">[1]!PSSA3.VAR</f>
        <v>-2.7880678494833298</v>
      </c>
      <c r="H131" t="s">
        <v>329</v>
      </c>
      <c r="I131" cm="1">
        <f t="array" ref="I131">[1]!PSSA3.NEG</f>
        <v>9525</v>
      </c>
      <c r="J131" cm="1">
        <f t="array" ref="J131">[1]!PSSA3.QTT</f>
        <v>2171600</v>
      </c>
      <c r="K131" cm="1">
        <f t="array" ref="K131">[1]!PSSA3.VOL</f>
        <v>109562018</v>
      </c>
    </row>
    <row r="132" spans="1:11" x14ac:dyDescent="0.25">
      <c r="A132" t="s">
        <v>140</v>
      </c>
      <c r="B132" t="str" cm="1">
        <f t="array" ref="B132">[1]!PTBL3.DAT</f>
        <v>08/02/2021</v>
      </c>
      <c r="C132" cm="1">
        <f t="array" ref="C132">[1]!PTBL3.ULT</f>
        <v>9.61</v>
      </c>
      <c r="D132" cm="1">
        <f t="array" ref="D132">[1]!PTBL3.ABE</f>
        <v>10.68</v>
      </c>
      <c r="E132" cm="1">
        <f t="array" ref="E132">[1]!PTBL3.MAX</f>
        <v>11.08</v>
      </c>
      <c r="F132" cm="1">
        <f t="array" ref="F132">[1]!PTBL3.MIN</f>
        <v>9.61</v>
      </c>
      <c r="G132" cm="1">
        <f t="array" ref="G132">[1]!PTBL3.VAR</f>
        <v>-9.934395501405815</v>
      </c>
      <c r="H132" t="s">
        <v>197</v>
      </c>
      <c r="I132" cm="1">
        <f t="array" ref="I132">[1]!PTBL3.NEG</f>
        <v>14528</v>
      </c>
      <c r="J132" cm="1">
        <f t="array" ref="J132">[1]!PTBL3.QTT</f>
        <v>8148800</v>
      </c>
      <c r="K132" cm="1">
        <f t="array" ref="K132">[1]!PTBL3.VOL</f>
        <v>84250612</v>
      </c>
    </row>
    <row r="133" spans="1:11" x14ac:dyDescent="0.25">
      <c r="A133" t="s">
        <v>141</v>
      </c>
      <c r="B133" t="str" cm="1">
        <f t="array" ref="B133">[1]!QUAL3.DAT</f>
        <v>08/02/2021</v>
      </c>
      <c r="C133" cm="1">
        <f t="array" ref="C133">[1]!QUAL3.ULT</f>
        <v>32.07</v>
      </c>
      <c r="D133" cm="1">
        <f t="array" ref="D133">[1]!QUAL3.ABE</f>
        <v>31.5</v>
      </c>
      <c r="E133" cm="1">
        <f t="array" ref="E133">[1]!QUAL3.MAX</f>
        <v>32.299999999999997</v>
      </c>
      <c r="F133" cm="1">
        <f t="array" ref="F133">[1]!QUAL3.MIN</f>
        <v>31.07</v>
      </c>
      <c r="G133" cm="1">
        <f t="array" ref="G133">[1]!QUAL3.VAR</f>
        <v>1.6159695817490545</v>
      </c>
      <c r="H133" t="s">
        <v>142</v>
      </c>
      <c r="I133" cm="1">
        <f t="array" ref="I133">[1]!QUAL3.NEG</f>
        <v>14219</v>
      </c>
      <c r="J133" cm="1">
        <f t="array" ref="J133">[1]!QUAL3.QTT</f>
        <v>2842800</v>
      </c>
      <c r="K133" cm="1">
        <f t="array" ref="K133">[1]!QUAL3.VOL</f>
        <v>90906464</v>
      </c>
    </row>
    <row r="134" spans="1:11" x14ac:dyDescent="0.25">
      <c r="A134" t="s">
        <v>143</v>
      </c>
      <c r="B134" t="str" cm="1">
        <f t="array" ref="B134">[1]!RADL3.DAT</f>
        <v>08/02/2021</v>
      </c>
      <c r="C134" cm="1">
        <f t="array" ref="C134">[1]!RADL3.ULT</f>
        <v>25.36</v>
      </c>
      <c r="D134" cm="1">
        <f t="array" ref="D134">[1]!RADL3.ABE</f>
        <v>25.31</v>
      </c>
      <c r="E134" cm="1">
        <f t="array" ref="E134">[1]!RADL3.MAX</f>
        <v>25.67</v>
      </c>
      <c r="F134" cm="1">
        <f t="array" ref="F134">[1]!RADL3.MIN</f>
        <v>24.81</v>
      </c>
      <c r="G134" cm="1">
        <f t="array" ref="G134">[1]!RADL3.VAR</f>
        <v>0.43564356435643337</v>
      </c>
      <c r="H134" t="s">
        <v>144</v>
      </c>
      <c r="I134" cm="1">
        <f t="array" ref="I134">[1]!RADL3.NEG</f>
        <v>23334</v>
      </c>
      <c r="J134" cm="1">
        <f t="array" ref="J134">[1]!RADL3.QTT</f>
        <v>7101100</v>
      </c>
      <c r="K134" cm="1">
        <f t="array" ref="K134">[1]!RADL3.VOL</f>
        <v>179479412</v>
      </c>
    </row>
    <row r="135" spans="1:11" x14ac:dyDescent="0.25">
      <c r="A135" t="s">
        <v>145</v>
      </c>
      <c r="B135" t="str" cm="1">
        <f t="array" ref="B135">[1]!RAIL3.DAT</f>
        <v>08/02/2021</v>
      </c>
      <c r="C135" cm="1">
        <f t="array" ref="C135">[1]!RAIL3.ULT</f>
        <v>21.35</v>
      </c>
      <c r="D135" cm="1">
        <f t="array" ref="D135">[1]!RAIL3.ABE</f>
        <v>21.32</v>
      </c>
      <c r="E135" cm="1">
        <f t="array" ref="E135">[1]!RAIL3.MAX</f>
        <v>21.67</v>
      </c>
      <c r="F135" cm="1">
        <f t="array" ref="F135">[1]!RAIL3.MIN</f>
        <v>21.1</v>
      </c>
      <c r="G135" cm="1">
        <f t="array" ref="G135">[1]!RAIL3.VAR</f>
        <v>0</v>
      </c>
      <c r="H135" t="s">
        <v>146</v>
      </c>
      <c r="I135" cm="1">
        <f t="array" ref="I135">[1]!RAIL3.NEG</f>
        <v>24122</v>
      </c>
      <c r="J135" cm="1">
        <f t="array" ref="J135">[1]!RAIL3.QTT</f>
        <v>6088700</v>
      </c>
      <c r="K135" cm="1">
        <f t="array" ref="K135">[1]!RAIL3.VOL</f>
        <v>130176505</v>
      </c>
    </row>
    <row r="136" spans="1:11" x14ac:dyDescent="0.25">
      <c r="A136" t="s">
        <v>147</v>
      </c>
      <c r="B136" t="str" cm="1">
        <f t="array" ref="B136">[1]!RAPT4.DAT</f>
        <v>08/02/2021</v>
      </c>
      <c r="C136" cm="1">
        <f t="array" ref="C136">[1]!RAPT4.ULT</f>
        <v>14.37</v>
      </c>
      <c r="D136" cm="1">
        <f t="array" ref="D136">[1]!RAPT4.ABE</f>
        <v>14.26</v>
      </c>
      <c r="E136" cm="1">
        <f t="array" ref="E136">[1]!RAPT4.MAX</f>
        <v>14.67</v>
      </c>
      <c r="F136" cm="1">
        <f t="array" ref="F136">[1]!RAPT4.MIN</f>
        <v>14.17</v>
      </c>
      <c r="G136" cm="1">
        <f t="array" ref="G136">[1]!RAPT4.VAR</f>
        <v>0.63025210084033512</v>
      </c>
      <c r="H136" t="s">
        <v>148</v>
      </c>
      <c r="I136" cm="1">
        <f t="array" ref="I136">[1]!RAPT4.NEG</f>
        <v>7898</v>
      </c>
      <c r="J136" cm="1">
        <f t="array" ref="J136">[1]!RAPT4.QTT</f>
        <v>1643700</v>
      </c>
      <c r="K136" cm="1">
        <f t="array" ref="K136">[1]!RAPT4.VOL</f>
        <v>23703282</v>
      </c>
    </row>
    <row r="137" spans="1:11" x14ac:dyDescent="0.25">
      <c r="A137" t="s">
        <v>149</v>
      </c>
      <c r="B137" t="str" cm="1">
        <f t="array" ref="B137">[1]!RDOR3.DAT</f>
        <v>08/02/2021</v>
      </c>
      <c r="C137" cm="1">
        <f t="array" ref="C137">[1]!RDOR3.ULT</f>
        <v>73.5</v>
      </c>
      <c r="D137" cm="1">
        <f t="array" ref="D137">[1]!RDOR3.ABE</f>
        <v>74.900000000000006</v>
      </c>
      <c r="E137" cm="1">
        <f t="array" ref="E137">[1]!RDOR3.MAX</f>
        <v>74.95</v>
      </c>
      <c r="F137" cm="1">
        <f t="array" ref="F137">[1]!RDOR3.MIN</f>
        <v>73.36</v>
      </c>
      <c r="G137" cm="1">
        <f t="array" ref="G137">[1]!RDOR3.VAR</f>
        <v>-1.8691588785046804</v>
      </c>
      <c r="H137" t="s">
        <v>150</v>
      </c>
      <c r="I137" cm="1">
        <f t="array" ref="I137">[1]!RDOR3.NEG</f>
        <v>6364</v>
      </c>
      <c r="J137" cm="1">
        <f t="array" ref="J137">[1]!RDOR3.QTT</f>
        <v>2136600</v>
      </c>
      <c r="K137" cm="1">
        <f t="array" ref="K137">[1]!RDOR3.VOL</f>
        <v>158008866</v>
      </c>
    </row>
    <row r="138" spans="1:11" x14ac:dyDescent="0.25">
      <c r="A138" t="s">
        <v>151</v>
      </c>
      <c r="B138" t="str" cm="1">
        <f t="array" ref="B138">[1]!RENT3.DAT</f>
        <v>08/02/2021</v>
      </c>
      <c r="C138" cm="1">
        <f t="array" ref="C138">[1]!RENT3.ULT</f>
        <v>69.260000000000005</v>
      </c>
      <c r="D138" cm="1">
        <f t="array" ref="D138">[1]!RENT3.ABE</f>
        <v>69.209999999999994</v>
      </c>
      <c r="E138" cm="1">
        <f t="array" ref="E138">[1]!RENT3.MAX</f>
        <v>70.489999999999995</v>
      </c>
      <c r="F138" cm="1">
        <f t="array" ref="F138">[1]!RENT3.MIN</f>
        <v>67.86</v>
      </c>
      <c r="G138" cm="1">
        <f t="array" ref="G138">[1]!RENT3.VAR</f>
        <v>0.56628430376070937</v>
      </c>
      <c r="H138" t="s">
        <v>152</v>
      </c>
      <c r="I138" cm="1">
        <f t="array" ref="I138">[1]!RENT3.NEG</f>
        <v>17861</v>
      </c>
      <c r="J138" cm="1">
        <f t="array" ref="J138">[1]!RENT3.QTT</f>
        <v>3250300</v>
      </c>
      <c r="K138" cm="1">
        <f t="array" ref="K138">[1]!RENT3.VOL</f>
        <v>225753542</v>
      </c>
    </row>
    <row r="139" spans="1:11" x14ac:dyDescent="0.25">
      <c r="A139" t="s">
        <v>153</v>
      </c>
      <c r="B139" t="str" cm="1">
        <f t="array" ref="B139">[1]!RLOG3.DAT</f>
        <v>08/02/2021</v>
      </c>
      <c r="C139" cm="1">
        <f t="array" ref="C139">[1]!RLOG3.ULT</f>
        <v>21.16</v>
      </c>
      <c r="D139" cm="1">
        <f t="array" ref="D139">[1]!RLOG3.ABE</f>
        <v>19.88</v>
      </c>
      <c r="E139" cm="1">
        <f t="array" ref="E139">[1]!RLOG3.MAX</f>
        <v>21.16</v>
      </c>
      <c r="F139" cm="1">
        <f t="array" ref="F139">[1]!RLOG3.MIN</f>
        <v>19.55</v>
      </c>
      <c r="G139" cm="1">
        <f t="array" ref="G139">[1]!RLOG3.VAR</f>
        <v>7.6844783715012808</v>
      </c>
      <c r="H139" t="s">
        <v>154</v>
      </c>
      <c r="I139" cm="1">
        <f t="array" ref="I139">[1]!RLOG3.NEG</f>
        <v>4487</v>
      </c>
      <c r="J139" cm="1">
        <f t="array" ref="J139">[1]!RLOG3.QTT</f>
        <v>1235400</v>
      </c>
      <c r="K139" cm="1">
        <f t="array" ref="K139">[1]!RLOG3.VOL</f>
        <v>25580969</v>
      </c>
    </row>
    <row r="140" spans="1:11" x14ac:dyDescent="0.25">
      <c r="A140" t="s">
        <v>155</v>
      </c>
      <c r="B140" t="str" cm="1">
        <f t="array" ref="B140">[1]!ROMI3.DAT</f>
        <v>08/02/2021</v>
      </c>
      <c r="C140" cm="1">
        <f t="array" ref="C140">[1]!ROMI3.ULT</f>
        <v>18.25</v>
      </c>
      <c r="D140" cm="1">
        <f t="array" ref="D140">[1]!ROMI3.ABE</f>
        <v>17.46</v>
      </c>
      <c r="E140" cm="1">
        <f t="array" ref="E140">[1]!ROMI3.MAX</f>
        <v>18.93</v>
      </c>
      <c r="F140" cm="1">
        <f t="array" ref="F140">[1]!ROMI3.MIN</f>
        <v>17.37</v>
      </c>
      <c r="G140" cm="1">
        <f t="array" ref="G140">[1]!ROMI3.VAR</f>
        <v>4.9453709028177082</v>
      </c>
      <c r="H140" t="s">
        <v>156</v>
      </c>
      <c r="I140" cm="1">
        <f t="array" ref="I140">[1]!ROMI3.NEG</f>
        <v>4459</v>
      </c>
      <c r="J140" cm="1">
        <f t="array" ref="J140">[1]!ROMI3.QTT</f>
        <v>1217600</v>
      </c>
      <c r="K140" cm="1">
        <f t="array" ref="K140">[1]!ROMI3.VOL</f>
        <v>22283565</v>
      </c>
    </row>
    <row r="141" spans="1:11" x14ac:dyDescent="0.25">
      <c r="A141" t="s">
        <v>330</v>
      </c>
      <c r="B141" t="str" cm="1">
        <f t="array" ref="B141">[1]!RRRP3.DAT</f>
        <v>08/02/2021</v>
      </c>
      <c r="C141" cm="1">
        <f t="array" ref="C141">[1]!RRRP3.ULT</f>
        <v>36</v>
      </c>
      <c r="D141" cm="1">
        <f t="array" ref="D141">[1]!RRRP3.ABE</f>
        <v>34.57</v>
      </c>
      <c r="E141" cm="1">
        <f t="array" ref="E141">[1]!RRRP3.MAX</f>
        <v>36</v>
      </c>
      <c r="F141" cm="1">
        <f t="array" ref="F141">[1]!RRRP3.MIN</f>
        <v>34.57</v>
      </c>
      <c r="G141" cm="1">
        <f t="array" ref="G141">[1]!RRRP3.VAR</f>
        <v>4.1365345675441123</v>
      </c>
      <c r="H141" t="s">
        <v>331</v>
      </c>
      <c r="I141" cm="1">
        <f t="array" ref="I141">[1]!RRRP3.NEG</f>
        <v>1842</v>
      </c>
      <c r="J141" cm="1">
        <f t="array" ref="J141">[1]!RRRP3.QTT</f>
        <v>443400</v>
      </c>
      <c r="K141" cm="1">
        <f t="array" ref="K141">[1]!RRRP3.VOL</f>
        <v>15812040</v>
      </c>
    </row>
    <row r="142" spans="1:11" x14ac:dyDescent="0.25">
      <c r="A142" t="s">
        <v>157</v>
      </c>
      <c r="B142" t="str" cm="1">
        <f t="array" ref="B142">[1]!SANB11.DAT</f>
        <v>08/02/2021</v>
      </c>
      <c r="C142" cm="1">
        <f t="array" ref="C142">[1]!SANB11.ULT</f>
        <v>40.21</v>
      </c>
      <c r="D142" cm="1">
        <f t="array" ref="D142">[1]!SANB11.ABE</f>
        <v>41.56</v>
      </c>
      <c r="E142" cm="1">
        <f t="array" ref="E142">[1]!SANB11.MAX</f>
        <v>41.69</v>
      </c>
      <c r="F142" cm="1">
        <f t="array" ref="F142">[1]!SANB11.MIN</f>
        <v>40.1</v>
      </c>
      <c r="G142" cm="1">
        <f t="array" ref="G142">[1]!SANB11.VAR</f>
        <v>-3.2483156881616972</v>
      </c>
      <c r="H142" t="s">
        <v>198</v>
      </c>
      <c r="I142" cm="1">
        <f t="array" ref="I142">[1]!SANB11.NEG</f>
        <v>13890</v>
      </c>
      <c r="J142" cm="1">
        <f t="array" ref="J142">[1]!SANB11.QTT</f>
        <v>3080700</v>
      </c>
      <c r="K142" cm="1">
        <f t="array" ref="K142">[1]!SANB11.VOL</f>
        <v>125487420</v>
      </c>
    </row>
    <row r="143" spans="1:11" x14ac:dyDescent="0.25">
      <c r="A143" t="s">
        <v>158</v>
      </c>
      <c r="B143" t="str" cm="1">
        <f t="array" ref="B143">[1]!SAPR11.DAT</f>
        <v>08/02/2021</v>
      </c>
      <c r="C143" cm="1">
        <f t="array" ref="C143">[1]!SAPR11.ULT</f>
        <v>22.03</v>
      </c>
      <c r="D143" cm="1">
        <f t="array" ref="D143">[1]!SAPR11.ABE</f>
        <v>22.22</v>
      </c>
      <c r="E143" cm="1">
        <f t="array" ref="E143">[1]!SAPR11.MAX</f>
        <v>22.26</v>
      </c>
      <c r="F143" cm="1">
        <f t="array" ref="F143">[1]!SAPR11.MIN</f>
        <v>21.82</v>
      </c>
      <c r="G143" cm="1">
        <f t="array" ref="G143">[1]!SAPR11.VAR</f>
        <v>-0.81044574515983658</v>
      </c>
      <c r="H143" t="s">
        <v>159</v>
      </c>
      <c r="I143" cm="1">
        <f t="array" ref="I143">[1]!SAPR11.NEG</f>
        <v>7248</v>
      </c>
      <c r="J143" cm="1">
        <f t="array" ref="J143">[1]!SAPR11.QTT</f>
        <v>1831300</v>
      </c>
      <c r="K143" cm="1">
        <f t="array" ref="K143">[1]!SAPR11.VOL</f>
        <v>40311609</v>
      </c>
    </row>
    <row r="144" spans="1:11" x14ac:dyDescent="0.25">
      <c r="A144" t="s">
        <v>332</v>
      </c>
      <c r="B144" t="str" cm="1">
        <f t="array" ref="B144">[1]!SBSP3.DAT</f>
        <v>08/02/2021</v>
      </c>
      <c r="C144" cm="1">
        <f t="array" ref="C144">[1]!SBSP3.ULT</f>
        <v>39.74</v>
      </c>
      <c r="D144" cm="1">
        <f t="array" ref="D144">[1]!SBSP3.ABE</f>
        <v>40.5</v>
      </c>
      <c r="E144" cm="1">
        <f t="array" ref="E144">[1]!SBSP3.MAX</f>
        <v>40.65</v>
      </c>
      <c r="F144" cm="1">
        <f t="array" ref="F144">[1]!SBSP3.MIN</f>
        <v>39.56</v>
      </c>
      <c r="G144" cm="1">
        <f t="array" ref="G144">[1]!SBSP3.VAR</f>
        <v>-1.7552533992583457</v>
      </c>
      <c r="H144" t="s">
        <v>333</v>
      </c>
      <c r="I144" cm="1">
        <f t="array" ref="I144">[1]!SBSP3.NEG</f>
        <v>18383</v>
      </c>
      <c r="J144" cm="1">
        <f t="array" ref="J144">[1]!SBSP3.QTT</f>
        <v>4020800</v>
      </c>
      <c r="K144" cm="1">
        <f t="array" ref="K144">[1]!SBSP3.VOL</f>
        <v>160895344</v>
      </c>
    </row>
    <row r="145" spans="1:11" x14ac:dyDescent="0.25">
      <c r="A145" t="s">
        <v>160</v>
      </c>
      <c r="B145" t="str" cm="1">
        <f t="array" ref="B145">[1]!SEER3.DAT</f>
        <v>08/02/2021</v>
      </c>
      <c r="C145" cm="1">
        <f t="array" ref="C145">[1]!SEER3.ULT</f>
        <v>15.32</v>
      </c>
      <c r="D145" cm="1">
        <f t="array" ref="D145">[1]!SEER3.ABE</f>
        <v>15.83</v>
      </c>
      <c r="E145" cm="1">
        <f t="array" ref="E145">[1]!SEER3.MAX</f>
        <v>15.83</v>
      </c>
      <c r="F145" cm="1">
        <f t="array" ref="F145">[1]!SEER3.MIN</f>
        <v>15.26</v>
      </c>
      <c r="G145" cm="1">
        <f t="array" ref="G145">[1]!SEER3.VAR</f>
        <v>-2.0460358056266004</v>
      </c>
      <c r="H145" t="s">
        <v>161</v>
      </c>
      <c r="I145" cm="1">
        <f t="array" ref="I145">[1]!SEER3.NEG</f>
        <v>4342</v>
      </c>
      <c r="J145" cm="1">
        <f t="array" ref="J145">[1]!SEER3.QTT</f>
        <v>801100</v>
      </c>
      <c r="K145" cm="1">
        <f t="array" ref="K145">[1]!SEER3.VOL</f>
        <v>12404652</v>
      </c>
    </row>
    <row r="146" spans="1:11" x14ac:dyDescent="0.25">
      <c r="A146" t="s">
        <v>162</v>
      </c>
      <c r="B146" t="str" cm="1">
        <f t="array" ref="B146">[1]!SEQL3.DAT</f>
        <v>08/02/2021</v>
      </c>
      <c r="C146" cm="1">
        <f t="array" ref="C146">[1]!SEQL3.ULT</f>
        <v>29.57</v>
      </c>
      <c r="D146" cm="1">
        <f t="array" ref="D146">[1]!SEQL3.ABE</f>
        <v>29.29</v>
      </c>
      <c r="E146" cm="1">
        <f t="array" ref="E146">[1]!SEQL3.MAX</f>
        <v>30.03</v>
      </c>
      <c r="F146" cm="1">
        <f t="array" ref="F146">[1]!SEQL3.MIN</f>
        <v>28.5</v>
      </c>
      <c r="G146" cm="1">
        <f t="array" ref="G146">[1]!SEQL3.VAR</f>
        <v>-0.26981450252950523</v>
      </c>
      <c r="H146" t="s">
        <v>163</v>
      </c>
      <c r="I146" cm="1">
        <f t="array" ref="I146">[1]!SEQL3.NEG</f>
        <v>3796</v>
      </c>
      <c r="J146" cm="1">
        <f t="array" ref="J146">[1]!SEQL3.QTT</f>
        <v>695800</v>
      </c>
      <c r="K146" cm="1">
        <f t="array" ref="K146">[1]!SEQL3.VOL</f>
        <v>20428083</v>
      </c>
    </row>
    <row r="147" spans="1:11" x14ac:dyDescent="0.25">
      <c r="A147" t="s">
        <v>164</v>
      </c>
      <c r="B147" t="str" cm="1">
        <f t="array" ref="B147">[1]!SIMH3.DAT</f>
        <v>08/02/2021</v>
      </c>
      <c r="C147" cm="1">
        <f t="array" ref="C147">[1]!SIMH3.ULT</f>
        <v>43.24</v>
      </c>
      <c r="D147" cm="1">
        <f t="array" ref="D147">[1]!SIMH3.ABE</f>
        <v>42.3</v>
      </c>
      <c r="E147" cm="1">
        <f t="array" ref="E147">[1]!SIMH3.MAX</f>
        <v>43.55</v>
      </c>
      <c r="F147" cm="1">
        <f t="array" ref="F147">[1]!SIMH3.MIN</f>
        <v>41.52</v>
      </c>
      <c r="G147" cm="1">
        <f t="array" ref="G147">[1]!SIMH3.VAR</f>
        <v>2.2463939465594769</v>
      </c>
      <c r="H147" t="s">
        <v>199</v>
      </c>
      <c r="I147" cm="1">
        <f t="array" ref="I147">[1]!SIMH3.NEG</f>
        <v>4456</v>
      </c>
      <c r="J147" cm="1">
        <f t="array" ref="J147">[1]!SIMH3.QTT</f>
        <v>879200</v>
      </c>
      <c r="K147" cm="1">
        <f t="array" ref="K147">[1]!SIMH3.VOL</f>
        <v>37544018</v>
      </c>
    </row>
    <row r="148" spans="1:11" x14ac:dyDescent="0.25">
      <c r="A148" t="s">
        <v>165</v>
      </c>
      <c r="B148" t="str" cm="1">
        <f t="array" ref="B148">[1]!SLCE3.DAT</f>
        <v>08/02/2021</v>
      </c>
      <c r="C148" cm="1">
        <f t="array" ref="C148">[1]!SLCE3.ULT</f>
        <v>38.9</v>
      </c>
      <c r="D148" cm="1">
        <f t="array" ref="D148">[1]!SLCE3.ABE</f>
        <v>37.35</v>
      </c>
      <c r="E148" cm="1">
        <f t="array" ref="E148">[1]!SLCE3.MAX</f>
        <v>39.68</v>
      </c>
      <c r="F148" cm="1">
        <f t="array" ref="F148">[1]!SLCE3.MIN</f>
        <v>37.01</v>
      </c>
      <c r="G148" cm="1">
        <f t="array" ref="G148">[1]!SLCE3.VAR</f>
        <v>4.682454251883752</v>
      </c>
      <c r="H148" t="s">
        <v>166</v>
      </c>
      <c r="I148" cm="1">
        <f t="array" ref="I148">[1]!SLCE3.NEG</f>
        <v>9691</v>
      </c>
      <c r="J148" cm="1">
        <f t="array" ref="J148">[1]!SLCE3.QTT</f>
        <v>2104100</v>
      </c>
      <c r="K148" cm="1">
        <f t="array" ref="K148">[1]!SLCE3.VOL</f>
        <v>81674442</v>
      </c>
    </row>
    <row r="149" spans="1:11" x14ac:dyDescent="0.25">
      <c r="A149" t="s">
        <v>334</v>
      </c>
      <c r="B149" t="str" cm="1">
        <f t="array" ref="B149">[1]!SMLS3.DAT</f>
        <v>08/02/2021</v>
      </c>
      <c r="C149" cm="1">
        <f t="array" ref="C149">[1]!SMLS3.ULT</f>
        <v>22.09</v>
      </c>
      <c r="D149" cm="1">
        <f t="array" ref="D149">[1]!SMLS3.ABE</f>
        <v>21.95</v>
      </c>
      <c r="E149" cm="1">
        <f t="array" ref="E149">[1]!SMLS3.MAX</f>
        <v>22.48</v>
      </c>
      <c r="F149" cm="1">
        <f t="array" ref="F149">[1]!SMLS3.MIN</f>
        <v>21.69</v>
      </c>
      <c r="G149" cm="1">
        <f t="array" ref="G149">[1]!SMLS3.VAR</f>
        <v>0.63781321184510509</v>
      </c>
      <c r="H149" t="s">
        <v>335</v>
      </c>
      <c r="I149" cm="1">
        <f t="array" ref="I149">[1]!SMLS3.NEG</f>
        <v>2063</v>
      </c>
      <c r="J149" cm="1">
        <f t="array" ref="J149">[1]!SMLS3.QTT</f>
        <v>418100</v>
      </c>
      <c r="K149" cm="1">
        <f t="array" ref="K149">[1]!SMLS3.VOL</f>
        <v>9253651</v>
      </c>
    </row>
    <row r="150" spans="1:11" x14ac:dyDescent="0.25">
      <c r="A150" t="s">
        <v>336</v>
      </c>
      <c r="B150" t="str" cm="1">
        <f t="array" ref="B150">[1]!SMTO3.DAT</f>
        <v>08/02/2021</v>
      </c>
      <c r="C150" cm="1">
        <f t="array" ref="C150">[1]!SMTO3.ULT</f>
        <v>33.36</v>
      </c>
      <c r="D150" cm="1">
        <f t="array" ref="D150">[1]!SMTO3.ABE</f>
        <v>30.67</v>
      </c>
      <c r="E150" cm="1">
        <f t="array" ref="E150">[1]!SMTO3.MAX</f>
        <v>33.74</v>
      </c>
      <c r="F150" cm="1">
        <f t="array" ref="F150">[1]!SMTO3.MIN</f>
        <v>30.61</v>
      </c>
      <c r="G150" cm="1">
        <f t="array" ref="G150">[1]!SMTO3.VAR</f>
        <v>9.0196078431372477</v>
      </c>
      <c r="H150" t="s">
        <v>337</v>
      </c>
      <c r="I150" cm="1">
        <f t="array" ref="I150">[1]!SMTO3.NEG</f>
        <v>13475</v>
      </c>
      <c r="J150" cm="1">
        <f t="array" ref="J150">[1]!SMTO3.QTT</f>
        <v>2554300</v>
      </c>
      <c r="K150" cm="1">
        <f t="array" ref="K150">[1]!SMTO3.VOL</f>
        <v>83245855</v>
      </c>
    </row>
    <row r="151" spans="1:11" x14ac:dyDescent="0.25">
      <c r="A151" t="s">
        <v>338</v>
      </c>
      <c r="B151" t="str" cm="1">
        <f t="array" ref="B151">[1]!SOMA3.DAT</f>
        <v>08/02/2021</v>
      </c>
      <c r="C151" cm="1">
        <f t="array" ref="C151">[1]!SOMA3.ULT</f>
        <v>15</v>
      </c>
      <c r="D151" cm="1">
        <f t="array" ref="D151">[1]!SOMA3.ABE</f>
        <v>14.78</v>
      </c>
      <c r="E151" cm="1">
        <f t="array" ref="E151">[1]!SOMA3.MAX</f>
        <v>15.3</v>
      </c>
      <c r="F151" cm="1">
        <f t="array" ref="F151">[1]!SOMA3.MIN</f>
        <v>14.7</v>
      </c>
      <c r="G151" cm="1">
        <f t="array" ref="G151">[1]!SOMA3.VAR</f>
        <v>1.9021739130434738</v>
      </c>
      <c r="H151" t="s">
        <v>339</v>
      </c>
      <c r="I151" cm="1">
        <f t="array" ref="I151">[1]!SOMA3.NEG</f>
        <v>4021</v>
      </c>
      <c r="J151" cm="1">
        <f t="array" ref="J151">[1]!SOMA3.QTT</f>
        <v>2473800</v>
      </c>
      <c r="K151" cm="1">
        <f t="array" ref="K151">[1]!SOMA3.VOL</f>
        <v>37120612</v>
      </c>
    </row>
    <row r="152" spans="1:11" x14ac:dyDescent="0.25">
      <c r="A152" t="s">
        <v>167</v>
      </c>
      <c r="B152" t="str" cm="1">
        <f t="array" ref="B152">[1]!SQIA3.DAT</f>
        <v>08/02/2021</v>
      </c>
      <c r="C152" cm="1">
        <f t="array" ref="C152">[1]!SQIA3.ULT</f>
        <v>22.99</v>
      </c>
      <c r="D152" cm="1">
        <f t="array" ref="D152">[1]!SQIA3.ABE</f>
        <v>22.4</v>
      </c>
      <c r="E152" cm="1">
        <f t="array" ref="E152">[1]!SQIA3.MAX</f>
        <v>23</v>
      </c>
      <c r="F152" cm="1">
        <f t="array" ref="F152">[1]!SQIA3.MIN</f>
        <v>22.07</v>
      </c>
      <c r="G152" cm="1">
        <f t="array" ref="G152">[1]!SQIA3.VAR</f>
        <v>2.6339285714285712</v>
      </c>
      <c r="H152" t="s">
        <v>168</v>
      </c>
      <c r="I152" cm="1">
        <f t="array" ref="I152">[1]!SQIA3.NEG</f>
        <v>2919</v>
      </c>
      <c r="J152" cm="1">
        <f t="array" ref="J152">[1]!SQIA3.QTT</f>
        <v>629500</v>
      </c>
      <c r="K152" cm="1">
        <f t="array" ref="K152">[1]!SQIA3.VOL</f>
        <v>14328066</v>
      </c>
    </row>
    <row r="153" spans="1:11" x14ac:dyDescent="0.25">
      <c r="A153" t="s">
        <v>340</v>
      </c>
      <c r="B153" t="str" cm="1">
        <f t="array" ref="B153">[1]!STBP3.DAT</f>
        <v>08/02/2021</v>
      </c>
      <c r="C153" cm="1">
        <f t="array" ref="C153">[1]!STBP3.ULT</f>
        <v>6.55</v>
      </c>
      <c r="D153" cm="1">
        <f t="array" ref="D153">[1]!STBP3.ABE</f>
        <v>6.46</v>
      </c>
      <c r="E153" cm="1">
        <f t="array" ref="E153">[1]!STBP3.MAX</f>
        <v>6.73</v>
      </c>
      <c r="F153" cm="1">
        <f t="array" ref="F153">[1]!STBP3.MIN</f>
        <v>6.37</v>
      </c>
      <c r="G153" cm="1">
        <f t="array" ref="G153">[1]!STBP3.VAR</f>
        <v>2.1840873634945348</v>
      </c>
      <c r="H153" t="s">
        <v>341</v>
      </c>
      <c r="I153" cm="1">
        <f t="array" ref="I153">[1]!STBP3.NEG</f>
        <v>9688</v>
      </c>
      <c r="J153" cm="1">
        <f t="array" ref="J153">[1]!STBP3.QTT</f>
        <v>7239200</v>
      </c>
      <c r="K153" cm="1">
        <f t="array" ref="K153">[1]!STBP3.VOL</f>
        <v>47542821</v>
      </c>
    </row>
    <row r="154" spans="1:11" x14ac:dyDescent="0.25">
      <c r="A154" t="s">
        <v>169</v>
      </c>
      <c r="B154" t="str" cm="1">
        <f t="array" ref="B154">[1]!SUZB3.DAT</f>
        <v>08/02/2021</v>
      </c>
      <c r="C154" cm="1">
        <f t="array" ref="C154">[1]!SUZB3.ULT</f>
        <v>65.97</v>
      </c>
      <c r="D154" cm="1">
        <f t="array" ref="D154">[1]!SUZB3.ABE</f>
        <v>66.650000000000006</v>
      </c>
      <c r="E154" cm="1">
        <f t="array" ref="E154">[1]!SUZB3.MAX</f>
        <v>67.790000000000006</v>
      </c>
      <c r="F154" cm="1">
        <f t="array" ref="F154">[1]!SUZB3.MIN</f>
        <v>65.290000000000006</v>
      </c>
      <c r="G154" cm="1">
        <f t="array" ref="G154">[1]!SUZB3.VAR</f>
        <v>-0.79699248120300925</v>
      </c>
      <c r="H154" t="s">
        <v>170</v>
      </c>
      <c r="I154" cm="1">
        <f t="array" ref="I154">[1]!SUZB3.NEG</f>
        <v>19016</v>
      </c>
      <c r="J154" cm="1">
        <f t="array" ref="J154">[1]!SUZB3.QTT</f>
        <v>4627100</v>
      </c>
      <c r="K154" cm="1">
        <f t="array" ref="K154">[1]!SUZB3.VOL</f>
        <v>307382586</v>
      </c>
    </row>
    <row r="155" spans="1:11" x14ac:dyDescent="0.25">
      <c r="A155" t="s">
        <v>342</v>
      </c>
      <c r="B155" t="str" cm="1">
        <f t="array" ref="B155">[1]!TAEE11.DAT</f>
        <v>08/02/2021</v>
      </c>
      <c r="C155" cm="1">
        <f t="array" ref="C155">[1]!TAEE11.ULT</f>
        <v>32.89</v>
      </c>
      <c r="D155" cm="1">
        <f t="array" ref="D155">[1]!TAEE11.ABE</f>
        <v>33.18</v>
      </c>
      <c r="E155" cm="1">
        <f t="array" ref="E155">[1]!TAEE11.MAX</f>
        <v>33.22</v>
      </c>
      <c r="F155" cm="1">
        <f t="array" ref="F155">[1]!TAEE11.MIN</f>
        <v>32.700000000000003</v>
      </c>
      <c r="G155" cm="1">
        <f t="array" ref="G155">[1]!TAEE11.VAR</f>
        <v>-0.72441895562934489</v>
      </c>
      <c r="H155" t="s">
        <v>343</v>
      </c>
      <c r="I155" cm="1">
        <f t="array" ref="I155">[1]!TAEE11.NEG</f>
        <v>8703</v>
      </c>
      <c r="J155" cm="1">
        <f t="array" ref="J155">[1]!TAEE11.QTT</f>
        <v>1753600</v>
      </c>
      <c r="K155" cm="1">
        <f t="array" ref="K155">[1]!TAEE11.VOL</f>
        <v>57794680</v>
      </c>
    </row>
    <row r="156" spans="1:11" x14ac:dyDescent="0.25">
      <c r="A156" t="s">
        <v>171</v>
      </c>
      <c r="B156" t="str" cm="1">
        <f t="array" ref="B156">[1]!TASA4.DAT</f>
        <v>08/02/2021</v>
      </c>
      <c r="C156" cm="1">
        <f t="array" ref="C156">[1]!TASA4.ULT</f>
        <v>17.54</v>
      </c>
      <c r="D156" cm="1">
        <f t="array" ref="D156">[1]!TASA4.ABE</f>
        <v>17.75</v>
      </c>
      <c r="E156" cm="1">
        <f t="array" ref="E156">[1]!TASA4.MAX</f>
        <v>18</v>
      </c>
      <c r="F156" cm="1">
        <f t="array" ref="F156">[1]!TASA4.MIN</f>
        <v>17.37</v>
      </c>
      <c r="G156" cm="1">
        <f t="array" ref="G156">[1]!TASA4.VAR</f>
        <v>-1.0158013544018043</v>
      </c>
      <c r="H156" t="s">
        <v>172</v>
      </c>
      <c r="I156" cm="1">
        <f t="array" ref="I156">[1]!TASA4.NEG</f>
        <v>3795</v>
      </c>
      <c r="J156" cm="1">
        <f t="array" ref="J156">[1]!TASA4.QTT</f>
        <v>1790100</v>
      </c>
      <c r="K156" cm="1">
        <f t="array" ref="K156">[1]!TASA4.VOL</f>
        <v>31473707</v>
      </c>
    </row>
    <row r="157" spans="1:11" x14ac:dyDescent="0.25">
      <c r="A157" t="s">
        <v>344</v>
      </c>
      <c r="B157" t="str" cm="1">
        <f t="array" ref="B157">[1]!TEND3.DAT</f>
        <v>08/02/2021</v>
      </c>
      <c r="C157" cm="1">
        <f t="array" ref="C157">[1]!TEND3.ULT</f>
        <v>29.12</v>
      </c>
      <c r="D157" cm="1">
        <f t="array" ref="D157">[1]!TEND3.ABE</f>
        <v>29.21</v>
      </c>
      <c r="E157" cm="1">
        <f t="array" ref="E157">[1]!TEND3.MAX</f>
        <v>29.8</v>
      </c>
      <c r="F157" cm="1">
        <f t="array" ref="F157">[1]!TEND3.MIN</f>
        <v>28.72</v>
      </c>
      <c r="G157" cm="1">
        <f t="array" ref="G157">[1]!TEND3.VAR</f>
        <v>-0.27397260273972018</v>
      </c>
      <c r="H157" t="s">
        <v>345</v>
      </c>
      <c r="I157" cm="1">
        <f t="array" ref="I157">[1]!TEND3.NEG</f>
        <v>3820</v>
      </c>
      <c r="J157" cm="1">
        <f t="array" ref="J157">[1]!TEND3.QTT</f>
        <v>661300</v>
      </c>
      <c r="K157" cm="1">
        <f t="array" ref="K157">[1]!TEND3.VOL</f>
        <v>19316120</v>
      </c>
    </row>
    <row r="158" spans="1:11" x14ac:dyDescent="0.25">
      <c r="A158" t="s">
        <v>346</v>
      </c>
      <c r="B158" t="str" cm="1">
        <f t="array" ref="B158">[1]!TFCO4.DAT</f>
        <v>08/02/2021</v>
      </c>
      <c r="C158" cm="1">
        <f t="array" ref="C158">[1]!TFCO4.ULT</f>
        <v>13.12</v>
      </c>
      <c r="D158" cm="1">
        <f t="array" ref="D158">[1]!TFCO4.ABE</f>
        <v>13.32</v>
      </c>
      <c r="E158" cm="1">
        <f t="array" ref="E158">[1]!TFCO4.MAX</f>
        <v>13.4</v>
      </c>
      <c r="F158" cm="1">
        <f t="array" ref="F158">[1]!TFCO4.MIN</f>
        <v>12.8</v>
      </c>
      <c r="G158" cm="1">
        <f t="array" ref="G158">[1]!TFCO4.VAR</f>
        <v>-1.4274981217130074</v>
      </c>
      <c r="H158" t="s">
        <v>347</v>
      </c>
      <c r="I158" cm="1">
        <f t="array" ref="I158">[1]!TFCO4.NEG</f>
        <v>628</v>
      </c>
      <c r="J158" cm="1">
        <f t="array" ref="J158">[1]!TFCO4.QTT</f>
        <v>268500</v>
      </c>
      <c r="K158" cm="1">
        <f t="array" ref="K158">[1]!TFCO4.VOL</f>
        <v>3488608</v>
      </c>
    </row>
    <row r="159" spans="1:11" x14ac:dyDescent="0.25">
      <c r="A159" t="s">
        <v>173</v>
      </c>
      <c r="B159" t="str" cm="1">
        <f t="array" ref="B159">[1]!TGMA3.DAT</f>
        <v>08/02/2021</v>
      </c>
      <c r="C159" cm="1">
        <f t="array" ref="C159">[1]!TGMA3.ULT</f>
        <v>24.94</v>
      </c>
      <c r="D159" cm="1">
        <f t="array" ref="D159">[1]!TGMA3.ABE</f>
        <v>25.64</v>
      </c>
      <c r="E159" cm="1">
        <f t="array" ref="E159">[1]!TGMA3.MAX</f>
        <v>25.81</v>
      </c>
      <c r="F159" cm="1">
        <f t="array" ref="F159">[1]!TGMA3.MIN</f>
        <v>24.88</v>
      </c>
      <c r="G159" cm="1">
        <f t="array" ref="G159">[1]!TGMA3.VAR</f>
        <v>-2.7301092043681718</v>
      </c>
      <c r="H159" t="s">
        <v>174</v>
      </c>
      <c r="I159" cm="1">
        <f t="array" ref="I159">[1]!TGMA3.NEG</f>
        <v>1350</v>
      </c>
      <c r="J159" cm="1">
        <f t="array" ref="J159">[1]!TGMA3.QTT</f>
        <v>207400</v>
      </c>
      <c r="K159" cm="1">
        <f t="array" ref="K159">[1]!TGMA3.VOL</f>
        <v>5249981</v>
      </c>
    </row>
    <row r="160" spans="1:11" x14ac:dyDescent="0.25">
      <c r="A160" t="s">
        <v>348</v>
      </c>
      <c r="B160" t="str" cm="1">
        <f t="array" ref="B160">[1]!TIET11.DAT</f>
        <v>08/02/2021</v>
      </c>
      <c r="C160" cm="1">
        <f t="array" ref="C160">[1]!TIET11.ULT</f>
        <v>16.920000000000002</v>
      </c>
      <c r="D160" cm="1">
        <f t="array" ref="D160">[1]!TIET11.ABE</f>
        <v>16.95</v>
      </c>
      <c r="E160" cm="1">
        <f t="array" ref="E160">[1]!TIET11.MAX</f>
        <v>17.079999999999998</v>
      </c>
      <c r="F160" cm="1">
        <f t="array" ref="F160">[1]!TIET11.MIN</f>
        <v>16.760000000000002</v>
      </c>
      <c r="G160" cm="1">
        <f t="array" ref="G160">[1]!TIET11.VAR</f>
        <v>-0.17699115044246364</v>
      </c>
      <c r="H160" t="s">
        <v>349</v>
      </c>
      <c r="I160" cm="1">
        <f t="array" ref="I160">[1]!TIET11.NEG</f>
        <v>5220</v>
      </c>
      <c r="J160" cm="1">
        <f t="array" ref="J160">[1]!TIET11.QTT</f>
        <v>995800</v>
      </c>
      <c r="K160" cm="1">
        <f t="array" ref="K160">[1]!TIET11.VOL</f>
        <v>16878306</v>
      </c>
    </row>
    <row r="161" spans="1:11" x14ac:dyDescent="0.25">
      <c r="A161" t="s">
        <v>350</v>
      </c>
      <c r="B161" t="str" cm="1">
        <f t="array" ref="B161">[1]!TIMS3.DAT</f>
        <v>08/02/2021</v>
      </c>
      <c r="C161" cm="1">
        <f t="array" ref="C161">[1]!TIMS3.ULT</f>
        <v>13.75</v>
      </c>
      <c r="D161" cm="1">
        <f t="array" ref="D161">[1]!TIMS3.ABE</f>
        <v>13.88</v>
      </c>
      <c r="E161" cm="1">
        <f t="array" ref="E161">[1]!TIMS3.MAX</f>
        <v>13.88</v>
      </c>
      <c r="F161" cm="1">
        <f t="array" ref="F161">[1]!TIMS3.MIN</f>
        <v>13.6</v>
      </c>
      <c r="G161" cm="1">
        <f t="array" ref="G161">[1]!TIMS3.VAR</f>
        <v>-0.72202166064981699</v>
      </c>
      <c r="H161" t="s">
        <v>351</v>
      </c>
      <c r="I161" cm="1">
        <f t="array" ref="I161">[1]!TIMS3.NEG</f>
        <v>13194</v>
      </c>
      <c r="J161" cm="1">
        <f t="array" ref="J161">[1]!TIMS3.QTT</f>
        <v>3263900</v>
      </c>
      <c r="K161" cm="1">
        <f t="array" ref="K161">[1]!TIMS3.VOL</f>
        <v>44876354</v>
      </c>
    </row>
    <row r="162" spans="1:11" x14ac:dyDescent="0.25">
      <c r="A162" t="s">
        <v>175</v>
      </c>
      <c r="B162" t="str" cm="1">
        <f t="array" ref="B162">[1]!TOTS3.DAT</f>
        <v>08/02/2021</v>
      </c>
      <c r="C162" cm="1">
        <f t="array" ref="C162">[1]!TOTS3.ULT</f>
        <v>30.45</v>
      </c>
      <c r="D162" cm="1">
        <f t="array" ref="D162">[1]!TOTS3.ABE</f>
        <v>29.56</v>
      </c>
      <c r="E162" cm="1">
        <f t="array" ref="E162">[1]!TOTS3.MAX</f>
        <v>30.53</v>
      </c>
      <c r="F162" cm="1">
        <f t="array" ref="F162">[1]!TOTS3.MIN</f>
        <v>29.35</v>
      </c>
      <c r="G162" cm="1">
        <f t="array" ref="G162">[1]!TOTS3.VAR</f>
        <v>3.0108254397834933</v>
      </c>
      <c r="H162" t="s">
        <v>176</v>
      </c>
      <c r="I162" cm="1">
        <f t="array" ref="I162">[1]!TOTS3.NEG</f>
        <v>24823</v>
      </c>
      <c r="J162" cm="1">
        <f t="array" ref="J162">[1]!TOTS3.QTT</f>
        <v>4756900</v>
      </c>
      <c r="K162" cm="1">
        <f t="array" ref="K162">[1]!TOTS3.VOL</f>
        <v>143570384</v>
      </c>
    </row>
    <row r="163" spans="1:11" x14ac:dyDescent="0.25">
      <c r="A163" t="s">
        <v>177</v>
      </c>
      <c r="B163" t="str" cm="1">
        <f t="array" ref="B163">[1]!TRIS3.DAT</f>
        <v>08/02/2021</v>
      </c>
      <c r="C163" cm="1">
        <f t="array" ref="C163">[1]!TRIS3.ULT</f>
        <v>11.33</v>
      </c>
      <c r="D163" cm="1">
        <f t="array" ref="D163">[1]!TRIS3.ABE</f>
        <v>11.24</v>
      </c>
      <c r="E163" cm="1">
        <f t="array" ref="E163">[1]!TRIS3.MAX</f>
        <v>11.59</v>
      </c>
      <c r="F163" cm="1">
        <f t="array" ref="F163">[1]!TRIS3.MIN</f>
        <v>11.09</v>
      </c>
      <c r="G163" cm="1">
        <f t="array" ref="G163">[1]!TRIS3.VAR</f>
        <v>0.98039215686273995</v>
      </c>
      <c r="H163" t="s">
        <v>178</v>
      </c>
      <c r="I163" cm="1">
        <f t="array" ref="I163">[1]!TRIS3.NEG</f>
        <v>5999</v>
      </c>
      <c r="J163" cm="1">
        <f t="array" ref="J163">[1]!TRIS3.QTT</f>
        <v>1434900</v>
      </c>
      <c r="K163" cm="1">
        <f t="array" ref="K163">[1]!TRIS3.VOL</f>
        <v>16365832</v>
      </c>
    </row>
    <row r="164" spans="1:11" x14ac:dyDescent="0.25">
      <c r="A164" t="s">
        <v>352</v>
      </c>
      <c r="B164" t="str" cm="1">
        <f t="array" ref="B164">[1]!TRPL4.DAT</f>
        <v>08/02/2021</v>
      </c>
      <c r="C164" cm="1">
        <f t="array" ref="C164">[1]!TRPL4.ULT</f>
        <v>25.97</v>
      </c>
      <c r="D164" cm="1">
        <f t="array" ref="D164">[1]!TRPL4.ABE</f>
        <v>26.08</v>
      </c>
      <c r="E164" cm="1">
        <f t="array" ref="E164">[1]!TRPL4.MAX</f>
        <v>26.23</v>
      </c>
      <c r="F164" cm="1">
        <f t="array" ref="F164">[1]!TRPL4.MIN</f>
        <v>25.79</v>
      </c>
      <c r="G164" cm="1">
        <f t="array" ref="G164">[1]!TRPL4.VAR</f>
        <v>-0.38358266206368019</v>
      </c>
      <c r="H164" t="s">
        <v>353</v>
      </c>
      <c r="I164" cm="1">
        <f t="array" ref="I164">[1]!TRPL4.NEG</f>
        <v>4481</v>
      </c>
      <c r="J164" cm="1">
        <f t="array" ref="J164">[1]!TRPL4.QTT</f>
        <v>919900</v>
      </c>
      <c r="K164" cm="1">
        <f t="array" ref="K164">[1]!TRPL4.VOL</f>
        <v>23894264</v>
      </c>
    </row>
    <row r="165" spans="1:11" x14ac:dyDescent="0.25">
      <c r="A165" t="s">
        <v>354</v>
      </c>
      <c r="B165" t="str" cm="1">
        <f t="array" ref="B165">[1]!TUPY3.DAT</f>
        <v>08/02/2021</v>
      </c>
      <c r="C165" cm="1">
        <f t="array" ref="C165">[1]!TUPY3.ULT</f>
        <v>21.9</v>
      </c>
      <c r="D165" cm="1">
        <f t="array" ref="D165">[1]!TUPY3.ABE</f>
        <v>22.08</v>
      </c>
      <c r="E165" cm="1">
        <f t="array" ref="E165">[1]!TUPY3.MAX</f>
        <v>22.31</v>
      </c>
      <c r="F165" cm="1">
        <f t="array" ref="F165">[1]!TUPY3.MIN</f>
        <v>21.86</v>
      </c>
      <c r="G165" cm="1">
        <f t="array" ref="G165">[1]!TUPY3.VAR</f>
        <v>-0.81521739130434656</v>
      </c>
      <c r="H165" t="s">
        <v>355</v>
      </c>
      <c r="I165" cm="1">
        <f t="array" ref="I165">[1]!TUPY3.NEG</f>
        <v>3521</v>
      </c>
      <c r="J165" cm="1">
        <f t="array" ref="J165">[1]!TUPY3.QTT</f>
        <v>707900</v>
      </c>
      <c r="K165" cm="1">
        <f t="array" ref="K165">[1]!TUPY3.VOL</f>
        <v>15595402</v>
      </c>
    </row>
    <row r="166" spans="1:11" x14ac:dyDescent="0.25">
      <c r="A166" t="s">
        <v>356</v>
      </c>
      <c r="B166" t="str" cm="1">
        <f t="array" ref="B166">[1]!UGPA3.DAT</f>
        <v>08/02/2021</v>
      </c>
      <c r="C166" cm="1">
        <f t="array" ref="C166">[1]!UGPA3.ULT</f>
        <v>23.86</v>
      </c>
      <c r="D166" cm="1">
        <f t="array" ref="D166">[1]!UGPA3.ABE</f>
        <v>23.6</v>
      </c>
      <c r="E166" cm="1">
        <f t="array" ref="E166">[1]!UGPA3.MAX</f>
        <v>24.08</v>
      </c>
      <c r="F166" cm="1">
        <f t="array" ref="F166">[1]!UGPA3.MIN</f>
        <v>23.38</v>
      </c>
      <c r="G166" cm="1">
        <f t="array" ref="G166">[1]!UGPA3.VAR</f>
        <v>1.1016949152542288</v>
      </c>
      <c r="H166" t="s">
        <v>357</v>
      </c>
      <c r="I166" cm="1">
        <f t="array" ref="I166">[1]!UGPA3.NEG</f>
        <v>17345</v>
      </c>
      <c r="J166" cm="1">
        <f t="array" ref="J166">[1]!UGPA3.QTT</f>
        <v>5699400</v>
      </c>
      <c r="K166" cm="1">
        <f t="array" ref="K166">[1]!UGPA3.VOL</f>
        <v>135586291</v>
      </c>
    </row>
    <row r="167" spans="1:11" x14ac:dyDescent="0.25">
      <c r="A167" t="s">
        <v>179</v>
      </c>
      <c r="B167" t="str" cm="1">
        <f t="array" ref="B167">[1]!UNIP6.DAT</f>
        <v>08/02/2021</v>
      </c>
      <c r="C167" cm="1">
        <f t="array" ref="C167">[1]!UNIP6.ULT</f>
        <v>57.53</v>
      </c>
      <c r="D167" cm="1">
        <f t="array" ref="D167">[1]!UNIP6.ABE</f>
        <v>58.72</v>
      </c>
      <c r="E167" cm="1">
        <f t="array" ref="E167">[1]!UNIP6.MAX</f>
        <v>59.31</v>
      </c>
      <c r="F167" cm="1">
        <f t="array" ref="F167">[1]!UNIP6.MIN</f>
        <v>56.61</v>
      </c>
      <c r="G167" cm="1">
        <f t="array" ref="G167">[1]!UNIP6.VAR</f>
        <v>-2.0098790665985344</v>
      </c>
      <c r="H167" t="s">
        <v>180</v>
      </c>
      <c r="I167" cm="1">
        <f t="array" ref="I167">[1]!UNIP6.NEG</f>
        <v>2049</v>
      </c>
      <c r="J167" cm="1">
        <f t="array" ref="J167">[1]!UNIP6.QTT</f>
        <v>335500</v>
      </c>
      <c r="K167" cm="1">
        <f t="array" ref="K167">[1]!UNIP6.VOL</f>
        <v>19345938</v>
      </c>
    </row>
    <row r="168" spans="1:11" x14ac:dyDescent="0.25">
      <c r="A168" t="s">
        <v>181</v>
      </c>
      <c r="B168" t="str" cm="1">
        <f t="array" ref="B168">[1]!USIM5.DAT</f>
        <v>08/02/2021</v>
      </c>
      <c r="C168" cm="1">
        <f t="array" ref="C168">[1]!USIM5.ULT</f>
        <v>13.88</v>
      </c>
      <c r="D168" cm="1">
        <f t="array" ref="D168">[1]!USIM5.ABE</f>
        <v>13.99</v>
      </c>
      <c r="E168" cm="1">
        <f t="array" ref="E168">[1]!USIM5.MAX</f>
        <v>14.34</v>
      </c>
      <c r="F168" cm="1">
        <f t="array" ref="F168">[1]!USIM5.MIN</f>
        <v>13.75</v>
      </c>
      <c r="G168" cm="1">
        <f t="array" ref="G168">[1]!USIM5.VAR</f>
        <v>1.0924981791697039</v>
      </c>
      <c r="H168" t="s">
        <v>182</v>
      </c>
      <c r="I168" cm="1">
        <f t="array" ref="I168">[1]!USIM5.NEG</f>
        <v>30079</v>
      </c>
      <c r="J168" cm="1">
        <f t="array" ref="J168">[1]!USIM5.QTT</f>
        <v>23632700</v>
      </c>
      <c r="K168" cm="1">
        <f t="array" ref="K168">[1]!USIM5.VOL</f>
        <v>331925437</v>
      </c>
    </row>
    <row r="169" spans="1:11" x14ac:dyDescent="0.25">
      <c r="A169" t="s">
        <v>183</v>
      </c>
      <c r="B169" t="str" cm="1">
        <f t="array" ref="B169">[1]!VALE3.DAT</f>
        <v>08/02/2021</v>
      </c>
      <c r="C169" cm="1">
        <f t="array" ref="C169">[1]!VALE3.ULT</f>
        <v>94.01</v>
      </c>
      <c r="D169" cm="1">
        <f t="array" ref="D169">[1]!VALE3.ABE</f>
        <v>92.97</v>
      </c>
      <c r="E169" cm="1">
        <f t="array" ref="E169">[1]!VALE3.MAX</f>
        <v>94.91</v>
      </c>
      <c r="F169" cm="1">
        <f t="array" ref="F169">[1]!VALE3.MIN</f>
        <v>92.45</v>
      </c>
      <c r="G169" cm="1">
        <f t="array" ref="G169">[1]!VALE3.VAR</f>
        <v>1.4241018448592162</v>
      </c>
      <c r="H169" t="s">
        <v>184</v>
      </c>
      <c r="I169" cm="1">
        <f t="array" ref="I169">[1]!VALE3.NEG</f>
        <v>68427</v>
      </c>
      <c r="J169" cm="1">
        <f t="array" ref="J169">[1]!VALE3.QTT</f>
        <v>28164400</v>
      </c>
      <c r="K169" cm="1">
        <f t="array" ref="K169">[1]!VALE3.VOL</f>
        <v>2645670455</v>
      </c>
    </row>
    <row r="170" spans="1:11" x14ac:dyDescent="0.25">
      <c r="A170" t="s">
        <v>185</v>
      </c>
      <c r="B170" t="str" cm="1">
        <f t="array" ref="B170">[1]!VIVA3.DAT</f>
        <v>08/02/2021</v>
      </c>
      <c r="C170" cm="1">
        <f t="array" ref="C170">[1]!VIVA3.ULT</f>
        <v>26.7</v>
      </c>
      <c r="D170" cm="1">
        <f t="array" ref="D170">[1]!VIVA3.ABE</f>
        <v>27.05</v>
      </c>
      <c r="E170" cm="1">
        <f t="array" ref="E170">[1]!VIVA3.MAX</f>
        <v>27.14</v>
      </c>
      <c r="F170" cm="1">
        <f t="array" ref="F170">[1]!VIVA3.MIN</f>
        <v>26.38</v>
      </c>
      <c r="G170" cm="1">
        <f t="array" ref="G170">[1]!VIVA3.VAR</f>
        <v>-1.3303769401330356</v>
      </c>
      <c r="H170" t="s">
        <v>186</v>
      </c>
      <c r="I170" cm="1">
        <f t="array" ref="I170">[1]!VIVA3.NEG</f>
        <v>5121</v>
      </c>
      <c r="J170" cm="1">
        <f t="array" ref="J170">[1]!VIVA3.QTT</f>
        <v>1394400</v>
      </c>
      <c r="K170" cm="1">
        <f t="array" ref="K170">[1]!VIVA3.VOL</f>
        <v>37448626</v>
      </c>
    </row>
    <row r="171" spans="1:11" x14ac:dyDescent="0.25">
      <c r="A171" t="s">
        <v>358</v>
      </c>
      <c r="B171" t="str" cm="1">
        <f t="array" ref="B171">[1]!VIVT3.DAT</f>
        <v>08/02/2021</v>
      </c>
      <c r="C171" cm="1">
        <f t="array" ref="C171">[1]!VIVT3.ULT</f>
        <v>47.53</v>
      </c>
      <c r="D171" cm="1">
        <f t="array" ref="D171">[1]!VIVT3.ABE</f>
        <v>47.87</v>
      </c>
      <c r="E171" cm="1">
        <f t="array" ref="E171">[1]!VIVT3.MAX</f>
        <v>47.97</v>
      </c>
      <c r="F171" cm="1">
        <f t="array" ref="F171">[1]!VIVT3.MIN</f>
        <v>47.03</v>
      </c>
      <c r="G171" cm="1">
        <f t="array" ref="G171">[1]!VIVT3.VAR</f>
        <v>-0.66875653082549691</v>
      </c>
      <c r="H171" t="s">
        <v>359</v>
      </c>
      <c r="I171" cm="1">
        <f t="array" ref="I171">[1]!VIVT3.NEG</f>
        <v>9426</v>
      </c>
      <c r="J171" cm="1">
        <f t="array" ref="J171">[1]!VIVT3.QTT</f>
        <v>1606500</v>
      </c>
      <c r="K171" cm="1">
        <f t="array" ref="K171">[1]!VIVT3.VOL</f>
        <v>76285123</v>
      </c>
    </row>
    <row r="172" spans="1:11" x14ac:dyDescent="0.25">
      <c r="A172" t="s">
        <v>360</v>
      </c>
      <c r="B172" t="str" cm="1">
        <f t="array" ref="B172">[1]!VLID3.DAT</f>
        <v>08/02/2021</v>
      </c>
      <c r="C172" cm="1">
        <f t="array" ref="C172">[1]!VLID3.ULT</f>
        <v>8.98</v>
      </c>
      <c r="D172" cm="1">
        <f t="array" ref="D172">[1]!VLID3.ABE</f>
        <v>8.98</v>
      </c>
      <c r="E172" cm="1">
        <f t="array" ref="E172">[1]!VLID3.MAX</f>
        <v>9.14</v>
      </c>
      <c r="F172" cm="1">
        <f t="array" ref="F172">[1]!VLID3.MIN</f>
        <v>8.8800000000000008</v>
      </c>
      <c r="G172" cm="1">
        <f t="array" ref="G172">[1]!VLID3.VAR</f>
        <v>0.67264573991031951</v>
      </c>
      <c r="H172" t="s">
        <v>361</v>
      </c>
      <c r="I172" cm="1">
        <f t="array" ref="I172">[1]!VLID3.NEG</f>
        <v>2256</v>
      </c>
      <c r="J172" cm="1">
        <f t="array" ref="J172">[1]!VLID3.QTT</f>
        <v>501100</v>
      </c>
      <c r="K172" cm="1">
        <f t="array" ref="K172">[1]!VLID3.VOL</f>
        <v>4522215</v>
      </c>
    </row>
    <row r="173" spans="1:11" x14ac:dyDescent="0.25">
      <c r="A173" t="s">
        <v>362</v>
      </c>
      <c r="B173" t="str" cm="1">
        <f t="array" ref="B173">[1]!VULC3.DAT</f>
        <v>08/02/2021</v>
      </c>
      <c r="C173" cm="1">
        <f t="array" ref="C173">[1]!VULC3.ULT</f>
        <v>8.73</v>
      </c>
      <c r="D173" cm="1">
        <f t="array" ref="D173">[1]!VULC3.ABE</f>
        <v>8.9</v>
      </c>
      <c r="E173" cm="1">
        <f t="array" ref="E173">[1]!VULC3.MAX</f>
        <v>8.9</v>
      </c>
      <c r="F173" cm="1">
        <f t="array" ref="F173">[1]!VULC3.MIN</f>
        <v>8.6199999999999992</v>
      </c>
      <c r="G173" cm="1">
        <f t="array" ref="G173">[1]!VULC3.VAR</f>
        <v>-1.4672686230248195</v>
      </c>
      <c r="H173" t="s">
        <v>363</v>
      </c>
      <c r="I173" cm="1">
        <f t="array" ref="I173">[1]!VULC3.NEG</f>
        <v>2154</v>
      </c>
      <c r="J173" cm="1">
        <f t="array" ref="J173">[1]!VULC3.QTT</f>
        <v>698900</v>
      </c>
      <c r="K173" cm="1">
        <f t="array" ref="K173">[1]!VULC3.VOL</f>
        <v>6126166</v>
      </c>
    </row>
    <row r="174" spans="1:11" x14ac:dyDescent="0.25">
      <c r="A174" t="s">
        <v>187</v>
      </c>
      <c r="B174" t="str" cm="1">
        <f t="array" ref="B174">[1]!VVAR3.DAT</f>
        <v>08/02/2021</v>
      </c>
      <c r="C174" cm="1">
        <f t="array" ref="C174">[1]!VVAR3.ULT</f>
        <v>15.22</v>
      </c>
      <c r="D174" cm="1">
        <f t="array" ref="D174">[1]!VVAR3.ABE</f>
        <v>15.15</v>
      </c>
      <c r="E174" cm="1">
        <f t="array" ref="E174">[1]!VVAR3.MAX</f>
        <v>15.31</v>
      </c>
      <c r="F174" cm="1">
        <f t="array" ref="F174">[1]!VVAR3.MIN</f>
        <v>14.97</v>
      </c>
      <c r="G174" cm="1">
        <f t="array" ref="G174">[1]!VVAR3.VAR</f>
        <v>0.9283819628647253</v>
      </c>
      <c r="H174" t="s">
        <v>188</v>
      </c>
      <c r="I174" cm="1">
        <f t="array" ref="I174">[1]!VVAR3.NEG</f>
        <v>34093</v>
      </c>
      <c r="J174" cm="1">
        <f t="array" ref="J174">[1]!VVAR3.QTT</f>
        <v>29991600</v>
      </c>
      <c r="K174" cm="1">
        <f t="array" ref="K174">[1]!VVAR3.VOL</f>
        <v>453377056</v>
      </c>
    </row>
    <row r="175" spans="1:11" x14ac:dyDescent="0.25">
      <c r="A175" t="s">
        <v>189</v>
      </c>
      <c r="B175" t="str" cm="1">
        <f t="array" ref="B175">[1]!WEGE3.DAT</f>
        <v>08/02/2021</v>
      </c>
      <c r="C175" cm="1">
        <f t="array" ref="C175">[1]!WEGE3.ULT</f>
        <v>85.5</v>
      </c>
      <c r="D175" cm="1">
        <f t="array" ref="D175">[1]!WEGE3.ABE</f>
        <v>84.7</v>
      </c>
      <c r="E175" cm="1">
        <f t="array" ref="E175">[1]!WEGE3.MAX</f>
        <v>86.87</v>
      </c>
      <c r="F175" cm="1">
        <f t="array" ref="F175">[1]!WEGE3.MIN</f>
        <v>84.25</v>
      </c>
      <c r="G175" cm="1">
        <f t="array" ref="G175">[1]!WEGE3.VAR</f>
        <v>1.1834319526627219</v>
      </c>
      <c r="H175" t="s">
        <v>190</v>
      </c>
      <c r="I175" cm="1">
        <f t="array" ref="I175">[1]!WEGE3.NEG</f>
        <v>21473</v>
      </c>
      <c r="J175" cm="1">
        <f t="array" ref="J175">[1]!WEGE3.QTT</f>
        <v>4522600</v>
      </c>
      <c r="K175" cm="1">
        <f t="array" ref="K175">[1]!WEGE3.VOL</f>
        <v>387463237</v>
      </c>
    </row>
    <row r="176" spans="1:11" x14ac:dyDescent="0.25">
      <c r="A176" t="s">
        <v>364</v>
      </c>
      <c r="B176" t="str" cm="1">
        <f t="array" ref="B176">[1]!WIZS3.DAT</f>
        <v>08/02/2021</v>
      </c>
      <c r="C176" cm="1">
        <f t="array" ref="C176">[1]!WIZS3.ULT</f>
        <v>8.18</v>
      </c>
      <c r="D176" cm="1">
        <f t="array" ref="D176">[1]!WIZS3.ABE</f>
        <v>8.39</v>
      </c>
      <c r="E176" cm="1">
        <f t="array" ref="E176">[1]!WIZS3.MAX</f>
        <v>8.4700000000000006</v>
      </c>
      <c r="F176" cm="1">
        <f t="array" ref="F176">[1]!WIZS3.MIN</f>
        <v>8.18</v>
      </c>
      <c r="G176" cm="1">
        <f t="array" ref="G176">[1]!WIZS3.VAR</f>
        <v>-2.035928143712574</v>
      </c>
      <c r="H176" t="s">
        <v>365</v>
      </c>
      <c r="I176" cm="1">
        <f t="array" ref="I176">[1]!WIZS3.NEG</f>
        <v>3074</v>
      </c>
      <c r="J176" cm="1">
        <f t="array" ref="J176">[1]!WIZS3.QTT</f>
        <v>1079100</v>
      </c>
      <c r="K176" cm="1">
        <f t="array" ref="K176">[1]!WIZS3.VOL</f>
        <v>8983621</v>
      </c>
    </row>
    <row r="177" spans="1:11" x14ac:dyDescent="0.25">
      <c r="A177" t="s">
        <v>191</v>
      </c>
      <c r="B177" t="str" cm="1">
        <f t="array" ref="B177">[1]!YDUQ3.DAT</f>
        <v>08/02/2021</v>
      </c>
      <c r="C177" cm="1">
        <f t="array" ref="C177">[1]!YDUQ3.ULT</f>
        <v>33.36</v>
      </c>
      <c r="D177" cm="1">
        <f t="array" ref="D177">[1]!YDUQ3.ABE</f>
        <v>33.479999999999997</v>
      </c>
      <c r="E177" cm="1">
        <f t="array" ref="E177">[1]!YDUQ3.MAX</f>
        <v>33.58</v>
      </c>
      <c r="F177" cm="1">
        <f t="array" ref="F177">[1]!YDUQ3.MIN</f>
        <v>33.08</v>
      </c>
      <c r="G177" cm="1">
        <f t="array" ref="G177">[1]!YDUQ3.VAR</f>
        <v>-0.23923444976076047</v>
      </c>
      <c r="H177" t="s">
        <v>192</v>
      </c>
      <c r="I177" cm="1">
        <f t="array" ref="I177">[1]!YDUQ3.NEG</f>
        <v>12454</v>
      </c>
      <c r="J177" cm="1">
        <f t="array" ref="J177">[1]!YDUQ3.QTT</f>
        <v>2721600</v>
      </c>
      <c r="K177" cm="1">
        <f t="array" ref="K177">[1]!YDUQ3.VOL</f>
        <v>90557089</v>
      </c>
    </row>
    <row r="178" spans="1:11" x14ac:dyDescent="0.25">
      <c r="A178" t="s">
        <v>200</v>
      </c>
      <c r="B178" t="str" cm="1">
        <f t="array" ref="B178">[1]!BPAC11.DAT</f>
        <v>08/02/2021</v>
      </c>
      <c r="C178" cm="1">
        <f t="array" ref="C178">[1]!BPAC11.ULT</f>
        <v>114.15</v>
      </c>
      <c r="D178" cm="1">
        <f t="array" ref="D178">[1]!BPAC11.ABE</f>
        <v>110.42</v>
      </c>
      <c r="E178" cm="1">
        <f t="array" ref="E178">[1]!BPAC11.MAX</f>
        <v>115.85</v>
      </c>
      <c r="F178" cm="1">
        <f t="array" ref="F178">[1]!BPAC11.MIN</f>
        <v>109.87</v>
      </c>
      <c r="G178" cm="1">
        <f t="array" ref="G178">[1]!BPAC11.VAR</f>
        <v>3.7727272727272778</v>
      </c>
      <c r="H178" t="s">
        <v>201</v>
      </c>
      <c r="I178" cm="1">
        <f t="array" ref="I178">[1]!BPAC11.NEG</f>
        <v>22672</v>
      </c>
      <c r="J178" cm="1">
        <f t="array" ref="J178">[1]!BPAC11.QTT</f>
        <v>4589300</v>
      </c>
      <c r="K178" cm="1">
        <f t="array" ref="K178">[1]!BPAC11.VOL</f>
        <v>523344173</v>
      </c>
    </row>
    <row r="179" spans="1:11" x14ac:dyDescent="0.25">
      <c r="A179" t="s">
        <v>205</v>
      </c>
      <c r="B179" t="str" cm="1">
        <f t="array" ref="B179">[1]!ESPA3.DAT</f>
        <v>08/02/2021</v>
      </c>
      <c r="C179" cm="1">
        <f t="array" ref="C179">[1]!ESPA3.ULT</f>
        <v>20</v>
      </c>
      <c r="D179" cm="1">
        <f t="array" ref="D179">[1]!ESPA3.ABE</f>
        <v>21</v>
      </c>
      <c r="E179" cm="1">
        <f t="array" ref="E179">[1]!ESPA3.MAX</f>
        <v>21</v>
      </c>
      <c r="F179" cm="1">
        <f t="array" ref="F179">[1]!ESPA3.MIN</f>
        <v>19.7</v>
      </c>
      <c r="G179" cm="1">
        <f t="array" ref="G179">[1]!ESPA3.VAR</f>
        <v>-4.7619047619047619</v>
      </c>
      <c r="H179" t="s">
        <v>206</v>
      </c>
      <c r="I179" cm="1">
        <f t="array" ref="I179">[1]!ESPA3.NEG</f>
        <v>6594</v>
      </c>
      <c r="J179" cm="1">
        <f t="array" ref="J179">[1]!ESPA3.QTT</f>
        <v>3759800</v>
      </c>
      <c r="K179" cm="1">
        <f t="array" ref="K179">[1]!ESPA3.VOL</f>
        <v>75435366</v>
      </c>
    </row>
    <row r="180" spans="1:11" x14ac:dyDescent="0.25">
      <c r="A180" t="s">
        <v>367</v>
      </c>
      <c r="B180" t="str" cm="1">
        <f t="array" ref="B180">[1]!INTB3.DAT</f>
        <v>08/02/2021</v>
      </c>
      <c r="C180" cm="1">
        <f t="array" ref="C180">[1]!INTB3.ULT</f>
        <v>19.29</v>
      </c>
      <c r="D180" cm="1">
        <f t="array" ref="D180">[1]!INTB3.ABE</f>
        <v>20.2</v>
      </c>
      <c r="E180" cm="1">
        <f t="array" ref="E180">[1]!INTB3.MAX</f>
        <v>20.2</v>
      </c>
      <c r="F180" cm="1">
        <f t="array" ref="F180">[1]!INTB3.MIN</f>
        <v>18.73</v>
      </c>
      <c r="G180" cm="1">
        <f t="array" ref="G180">[1]!INTB3.VAR</f>
        <v>-3.5500000000000043</v>
      </c>
      <c r="H180" t="s">
        <v>368</v>
      </c>
      <c r="I180" cm="1">
        <f t="array" ref="I180">[1]!INTB3.NEG</f>
        <v>15021</v>
      </c>
      <c r="J180" cm="1">
        <f t="array" ref="J180">[1]!INTB3.QTT</f>
        <v>4609700</v>
      </c>
      <c r="K180" cm="1">
        <f t="array" ref="K180">[1]!INTB3.VOL</f>
        <v>89236357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Mombach</dc:creator>
  <cp:lastModifiedBy>Andre Mombach</cp:lastModifiedBy>
  <dcterms:created xsi:type="dcterms:W3CDTF">2021-01-18T22:55:11Z</dcterms:created>
  <dcterms:modified xsi:type="dcterms:W3CDTF">2021-02-08T21:41:42Z</dcterms:modified>
</cp:coreProperties>
</file>