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A\"/>
    </mc:Choice>
  </mc:AlternateContent>
  <bookViews>
    <workbookView xWindow="480" yWindow="240" windowWidth="27792" windowHeight="12468" activeTab="2"/>
  </bookViews>
  <sheets>
    <sheet name="Введение" sheetId="11" r:id="rId1"/>
    <sheet name="Гипотетическая модель " sheetId="4" r:id="rId2"/>
    <sheet name="Имитация съемки" sheetId="2" r:id="rId3"/>
    <sheet name="Модель 1" sheetId="6" r:id="rId4"/>
    <sheet name="Модель 2" sheetId="9" r:id="rId5"/>
    <sheet name="Ошибки съемки" sheetId="8" r:id="rId6"/>
    <sheet name="Модель 3" sheetId="10" r:id="rId7"/>
  </sheets>
  <definedNames>
    <definedName name="solver_adj" localSheetId="3" hidden="1">'Модель 1'!$I$8:$I$27,'Модель 1'!$L$6,'Модель 1'!$L$9,'Модель 1'!$M$9,'Модель 1'!$L$10,'Модель 1'!$M$10,'Модель 1'!$L$11,'Модель 1'!$M$11,'Модель 1'!$L$12,'Модель 1'!$M$12,'Модель 1'!$L$14,'Модель 1'!$L$15,'Модель 1'!$L$18,'Модель 1'!$L$19,'Модель 1'!$L$20,'Модель 1'!$L$21,'Модель 1'!$L$24,'Модель 1'!$L$25,'Модель 1'!$L$26,'Модель 1'!$L$27</definedName>
    <definedName name="solver_adj" localSheetId="4" hidden="1">'Модель 2'!$I$8:$I$27,'Модель 2'!$L$6,'Модель 2'!$L$9,'Модель 2'!$M$9,'Модель 2'!$L$10,'Модель 2'!$M$10,'Модель 2'!$L$11,'Модель 2'!$M$11,'Модель 2'!$L$12,'Модель 2'!$M$12,'Модель 2'!$L$14,'Модель 2'!$L$15,'Модель 2'!$L$18,'Модель 2'!$L$19,'Модель 2'!$L$20,'Модель 2'!$L$21,'Модель 2'!$L$24,'Модель 2'!$L$25,'Модель 2'!$L$26,'Модель 2'!$L$27</definedName>
    <definedName name="solver_adj" localSheetId="6" hidden="1">'Модель 3'!$I$8:$I$27,'Модель 3'!$L$6,'Модель 3'!$L$9,'Модель 3'!$M$9,'Модель 3'!$L$10,'Модель 3'!$M$10,'Модель 3'!$L$11,'Модель 3'!$M$11,'Модель 3'!$L$12,'Модель 3'!$M$12,'Модель 3'!$L$14,'Модель 3'!$L$15,'Модель 3'!$L$18,'Модель 3'!$L$19,'Модель 3'!$L$20,'Модель 3'!$L$21,'Модель 3'!$L$24,'Модель 3'!$L$25,'Модель 3'!$L$26,'Модель 3'!$L$27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3" hidden="1">'Модель 1'!$L$13</definedName>
    <definedName name="solver_lhs1" localSheetId="4" hidden="1">'Модель 2'!$L$13</definedName>
    <definedName name="solver_lhs1" localSheetId="6" hidden="1">'Модель 3'!$L$13</definedName>
    <definedName name="solver_lhs2" localSheetId="3" hidden="1">'Модель 1'!$L$14</definedName>
    <definedName name="solver_lhs2" localSheetId="4" hidden="1">'Модель 2'!$L$21</definedName>
    <definedName name="solver_lhs2" localSheetId="6" hidden="1">'Модель 3'!$L$14</definedName>
    <definedName name="solver_lhs3" localSheetId="3" hidden="1">'Модель 1'!$L$21</definedName>
    <definedName name="solver_lhs3" localSheetId="4" hidden="1">'Модель 2'!$M$13</definedName>
    <definedName name="solver_lhs3" localSheetId="6" hidden="1">'Модель 3'!$L$15</definedName>
    <definedName name="solver_lhs4" localSheetId="3" hidden="1">'Модель 1'!$M$13</definedName>
    <definedName name="solver_lhs4" localSheetId="6" hidden="1">'Модель 3'!$L$20</definedName>
    <definedName name="solver_lhs5" localSheetId="6" hidden="1">'Модель 3'!$L$21</definedName>
    <definedName name="solver_lhs6" localSheetId="6" hidden="1">'Модель 3'!$M$13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3" hidden="1">4</definedName>
    <definedName name="solver_num" localSheetId="4" hidden="1">3</definedName>
    <definedName name="solver_num" localSheetId="6" hidden="1">6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3" hidden="1">'Модель 1'!$O$31</definedName>
    <definedName name="solver_opt" localSheetId="4" hidden="1">'Модель 2'!$O$31</definedName>
    <definedName name="solver_opt" localSheetId="6" hidden="1">'Модель 3'!$O$31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el1" localSheetId="3" hidden="1">1</definedName>
    <definedName name="solver_rel1" localSheetId="4" hidden="1">1</definedName>
    <definedName name="solver_rel1" localSheetId="6" hidden="1">1</definedName>
    <definedName name="solver_rel2" localSheetId="3" hidden="1">3</definedName>
    <definedName name="solver_rel2" localSheetId="4" hidden="1">1</definedName>
    <definedName name="solver_rel2" localSheetId="6" hidden="1">3</definedName>
    <definedName name="solver_rel3" localSheetId="3" hidden="1">1</definedName>
    <definedName name="solver_rel3" localSheetId="4" hidden="1">1</definedName>
    <definedName name="solver_rel3" localSheetId="6" hidden="1">1</definedName>
    <definedName name="solver_rel4" localSheetId="3" hidden="1">1</definedName>
    <definedName name="solver_rel4" localSheetId="6" hidden="1">1</definedName>
    <definedName name="solver_rel5" localSheetId="6" hidden="1">1</definedName>
    <definedName name="solver_rel6" localSheetId="6" hidden="1">1</definedName>
    <definedName name="solver_rhs1" localSheetId="3" hidden="1">1</definedName>
    <definedName name="solver_rhs1" localSheetId="4" hidden="1">1</definedName>
    <definedName name="solver_rhs1" localSheetId="6" hidden="1">1</definedName>
    <definedName name="solver_rhs2" localSheetId="3" hidden="1">'Модель 1'!$L$15</definedName>
    <definedName name="solver_rhs2" localSheetId="4" hidden="1">1</definedName>
    <definedName name="solver_rhs2" localSheetId="6" hidden="1">'Модель 3'!$L$15</definedName>
    <definedName name="solver_rhs3" localSheetId="3" hidden="1">1</definedName>
    <definedName name="solver_rhs3" localSheetId="4" hidden="1">1</definedName>
    <definedName name="solver_rhs3" localSheetId="6" hidden="1">1</definedName>
    <definedName name="solver_rhs4" localSheetId="3" hidden="1">1</definedName>
    <definedName name="solver_rhs4" localSheetId="6" hidden="1">1</definedName>
    <definedName name="solver_rhs5" localSheetId="6" hidden="1">1</definedName>
    <definedName name="solver_rhs6" localSheetId="6" hidden="1">1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62913"/>
</workbook>
</file>

<file path=xl/calcChain.xml><?xml version="1.0" encoding="utf-8"?>
<calcChain xmlns="http://schemas.openxmlformats.org/spreadsheetml/2006/main">
  <c r="C7" i="8" l="1"/>
  <c r="C8" i="8" l="1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E32" i="10"/>
  <c r="D32" i="10"/>
  <c r="C32" i="10"/>
  <c r="B32" i="10"/>
  <c r="B33" i="10" s="1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M13" i="10"/>
  <c r="L13" i="10"/>
  <c r="F13" i="10"/>
  <c r="F12" i="10"/>
  <c r="F11" i="10"/>
  <c r="F10" i="10"/>
  <c r="F9" i="10"/>
  <c r="F8" i="10"/>
  <c r="F7" i="10"/>
  <c r="P5" i="10"/>
  <c r="E32" i="9"/>
  <c r="D32" i="9"/>
  <c r="C32" i="9"/>
  <c r="B32" i="9"/>
  <c r="B33" i="9" s="1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M13" i="9"/>
  <c r="L13" i="9"/>
  <c r="F13" i="9"/>
  <c r="F12" i="9"/>
  <c r="F11" i="9"/>
  <c r="F10" i="9"/>
  <c r="F9" i="9"/>
  <c r="F8" i="9"/>
  <c r="F7" i="9"/>
  <c r="P5" i="9"/>
  <c r="M13" i="6"/>
  <c r="L13" i="6"/>
  <c r="E32" i="6"/>
  <c r="D32" i="6"/>
  <c r="C32" i="6"/>
  <c r="B32" i="6"/>
  <c r="B33" i="6" s="1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P5" i="6"/>
  <c r="D33" i="10" l="1"/>
  <c r="E33" i="10"/>
  <c r="C33" i="10"/>
  <c r="C34" i="10" s="1"/>
  <c r="B34" i="10"/>
  <c r="U7" i="10"/>
  <c r="D33" i="9"/>
  <c r="E33" i="9"/>
  <c r="B34" i="9"/>
  <c r="U7" i="9"/>
  <c r="C33" i="9"/>
  <c r="D33" i="6"/>
  <c r="U7" i="6"/>
  <c r="E33" i="6"/>
  <c r="B34" i="6"/>
  <c r="C33" i="6"/>
  <c r="C34" i="6" s="1"/>
  <c r="C6" i="4"/>
  <c r="U8" i="10" l="1"/>
  <c r="D34" i="10"/>
  <c r="E34" i="10"/>
  <c r="D35" i="10"/>
  <c r="C35" i="10"/>
  <c r="B35" i="10"/>
  <c r="U8" i="9"/>
  <c r="E34" i="9"/>
  <c r="B35" i="9"/>
  <c r="D34" i="9"/>
  <c r="C34" i="9"/>
  <c r="U8" i="6"/>
  <c r="D34" i="6"/>
  <c r="B35" i="6"/>
  <c r="E34" i="6"/>
  <c r="K18" i="4"/>
  <c r="F6" i="4" s="1"/>
  <c r="E6" i="4"/>
  <c r="D6" i="4"/>
  <c r="D7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H5" i="4"/>
  <c r="C46" i="4" l="1"/>
  <c r="C6" i="2" s="1"/>
  <c r="C5" i="2"/>
  <c r="U9" i="10"/>
  <c r="E35" i="10"/>
  <c r="E36" i="10" s="1"/>
  <c r="D36" i="10"/>
  <c r="C36" i="10"/>
  <c r="B36" i="10"/>
  <c r="U9" i="9"/>
  <c r="E35" i="9"/>
  <c r="D35" i="9"/>
  <c r="C35" i="9"/>
  <c r="B36" i="9"/>
  <c r="E35" i="6"/>
  <c r="D35" i="6"/>
  <c r="C35" i="6"/>
  <c r="U9" i="6"/>
  <c r="B36" i="6"/>
  <c r="E8" i="4"/>
  <c r="D8" i="4"/>
  <c r="H6" i="4"/>
  <c r="F7" i="4"/>
  <c r="E7" i="4"/>
  <c r="H7" i="4" s="1"/>
  <c r="B7" i="9" l="1"/>
  <c r="I32" i="9" s="1"/>
  <c r="B7" i="10"/>
  <c r="I32" i="10" s="1"/>
  <c r="B7" i="6"/>
  <c r="I32" i="6" s="1"/>
  <c r="B8" i="9"/>
  <c r="I33" i="9" s="1"/>
  <c r="B8" i="10"/>
  <c r="I33" i="10" s="1"/>
  <c r="B8" i="6"/>
  <c r="I33" i="6" s="1"/>
  <c r="C47" i="4"/>
  <c r="U10" i="10"/>
  <c r="B37" i="10"/>
  <c r="E37" i="10"/>
  <c r="D37" i="10"/>
  <c r="C37" i="10"/>
  <c r="U11" i="10"/>
  <c r="D36" i="9"/>
  <c r="C36" i="9"/>
  <c r="U10" i="9"/>
  <c r="B37" i="9"/>
  <c r="E36" i="9"/>
  <c r="E36" i="6"/>
  <c r="B37" i="6"/>
  <c r="D36" i="6"/>
  <c r="C36" i="6"/>
  <c r="U10" i="6"/>
  <c r="E9" i="4"/>
  <c r="D9" i="4"/>
  <c r="F8" i="4"/>
  <c r="F9" i="4" s="1"/>
  <c r="C48" i="4" l="1"/>
  <c r="C7" i="2"/>
  <c r="H9" i="4"/>
  <c r="D38" i="10"/>
  <c r="C38" i="10"/>
  <c r="U12" i="10"/>
  <c r="B38" i="10"/>
  <c r="E38" i="10"/>
  <c r="U11" i="9"/>
  <c r="E37" i="9"/>
  <c r="B38" i="9"/>
  <c r="D37" i="9"/>
  <c r="C37" i="9"/>
  <c r="D37" i="6"/>
  <c r="C37" i="6"/>
  <c r="U11" i="6"/>
  <c r="E37" i="6"/>
  <c r="B38" i="6"/>
  <c r="H8" i="4"/>
  <c r="E10" i="4"/>
  <c r="D10" i="4"/>
  <c r="F10" i="4"/>
  <c r="B9" i="10" l="1"/>
  <c r="I34" i="10" s="1"/>
  <c r="B9" i="9"/>
  <c r="I34" i="9" s="1"/>
  <c r="B9" i="6"/>
  <c r="I34" i="6" s="1"/>
  <c r="C49" i="4"/>
  <c r="C8" i="2"/>
  <c r="B39" i="10"/>
  <c r="D39" i="10"/>
  <c r="C39" i="10"/>
  <c r="U13" i="10"/>
  <c r="E39" i="10"/>
  <c r="U12" i="9"/>
  <c r="E38" i="9"/>
  <c r="D38" i="9"/>
  <c r="C38" i="9"/>
  <c r="B39" i="9"/>
  <c r="E38" i="6"/>
  <c r="D38" i="6"/>
  <c r="C38" i="6"/>
  <c r="U12" i="6"/>
  <c r="B39" i="6"/>
  <c r="F11" i="4"/>
  <c r="E11" i="4"/>
  <c r="H11" i="4" s="1"/>
  <c r="D11" i="4"/>
  <c r="H10" i="4"/>
  <c r="B10" i="10" l="1"/>
  <c r="I35" i="10" s="1"/>
  <c r="B10" i="9"/>
  <c r="I35" i="9" s="1"/>
  <c r="B10" i="6"/>
  <c r="I35" i="6" s="1"/>
  <c r="C50" i="4"/>
  <c r="C9" i="2"/>
  <c r="E40" i="10"/>
  <c r="D40" i="10"/>
  <c r="C40" i="10"/>
  <c r="B40" i="10"/>
  <c r="U14" i="10"/>
  <c r="B40" i="9"/>
  <c r="U13" i="9"/>
  <c r="E39" i="9"/>
  <c r="D39" i="9"/>
  <c r="C39" i="9"/>
  <c r="U13" i="6"/>
  <c r="E39" i="6"/>
  <c r="B40" i="6"/>
  <c r="D39" i="6"/>
  <c r="C39" i="6"/>
  <c r="E12" i="4"/>
  <c r="D12" i="4"/>
  <c r="F12" i="4"/>
  <c r="B11" i="10" l="1"/>
  <c r="I36" i="10" s="1"/>
  <c r="B11" i="9"/>
  <c r="I36" i="9" s="1"/>
  <c r="B11" i="6"/>
  <c r="I36" i="6" s="1"/>
  <c r="C51" i="4"/>
  <c r="C10" i="2"/>
  <c r="U15" i="10"/>
  <c r="B41" i="10"/>
  <c r="E41" i="10"/>
  <c r="D41" i="10"/>
  <c r="C41" i="10"/>
  <c r="D40" i="9"/>
  <c r="C40" i="9"/>
  <c r="E40" i="9"/>
  <c r="U14" i="9"/>
  <c r="B41" i="9"/>
  <c r="U14" i="6"/>
  <c r="E40" i="6"/>
  <c r="B41" i="6"/>
  <c r="D40" i="6"/>
  <c r="C40" i="6"/>
  <c r="F13" i="4"/>
  <c r="E13" i="4"/>
  <c r="H13" i="4" s="1"/>
  <c r="D13" i="4"/>
  <c r="H12" i="4"/>
  <c r="B12" i="9" l="1"/>
  <c r="I37" i="9" s="1"/>
  <c r="B12" i="6"/>
  <c r="I37" i="6" s="1"/>
  <c r="B12" i="10"/>
  <c r="I37" i="10" s="1"/>
  <c r="C52" i="4"/>
  <c r="C11" i="2"/>
  <c r="F14" i="4"/>
  <c r="U16" i="10"/>
  <c r="E42" i="10"/>
  <c r="D42" i="10"/>
  <c r="C42" i="10"/>
  <c r="B42" i="10"/>
  <c r="B42" i="9"/>
  <c r="E41" i="9"/>
  <c r="D41" i="9"/>
  <c r="C41" i="9"/>
  <c r="U15" i="9"/>
  <c r="D41" i="6"/>
  <c r="C41" i="6"/>
  <c r="E41" i="6"/>
  <c r="U15" i="6"/>
  <c r="B42" i="6"/>
  <c r="E14" i="4"/>
  <c r="D14" i="4"/>
  <c r="B13" i="9" l="1"/>
  <c r="I38" i="9" s="1"/>
  <c r="B13" i="6"/>
  <c r="I38" i="6" s="1"/>
  <c r="B13" i="10"/>
  <c r="I38" i="10" s="1"/>
  <c r="C53" i="4"/>
  <c r="C12" i="2"/>
  <c r="F15" i="4"/>
  <c r="H14" i="4"/>
  <c r="U17" i="10"/>
  <c r="B43" i="10"/>
  <c r="E43" i="10"/>
  <c r="D43" i="10"/>
  <c r="C43" i="10"/>
  <c r="B43" i="9"/>
  <c r="E42" i="9"/>
  <c r="U16" i="9"/>
  <c r="D42" i="9"/>
  <c r="C42" i="9"/>
  <c r="B43" i="6"/>
  <c r="E42" i="6"/>
  <c r="D42" i="6"/>
  <c r="C42" i="6"/>
  <c r="U16" i="6"/>
  <c r="E15" i="4"/>
  <c r="D15" i="4"/>
  <c r="B14" i="10" l="1"/>
  <c r="I39" i="10" s="1"/>
  <c r="B14" i="9"/>
  <c r="I39" i="9" s="1"/>
  <c r="B14" i="6"/>
  <c r="I39" i="6" s="1"/>
  <c r="C54" i="4"/>
  <c r="C13" i="2"/>
  <c r="H15" i="4"/>
  <c r="D44" i="10"/>
  <c r="C44" i="10"/>
  <c r="U18" i="10"/>
  <c r="B44" i="10"/>
  <c r="E44" i="10"/>
  <c r="D43" i="9"/>
  <c r="C43" i="9"/>
  <c r="U17" i="9"/>
  <c r="E43" i="9"/>
  <c r="B44" i="9"/>
  <c r="E43" i="6"/>
  <c r="D43" i="6"/>
  <c r="C43" i="6"/>
  <c r="U17" i="6"/>
  <c r="B44" i="6"/>
  <c r="E16" i="4"/>
  <c r="D16" i="4"/>
  <c r="F16" i="4"/>
  <c r="B15" i="10" l="1"/>
  <c r="I40" i="10" s="1"/>
  <c r="B15" i="6"/>
  <c r="I40" i="6" s="1"/>
  <c r="B15" i="9"/>
  <c r="I40" i="9" s="1"/>
  <c r="C55" i="4"/>
  <c r="C14" i="2"/>
  <c r="H16" i="4"/>
  <c r="E45" i="10"/>
  <c r="B45" i="10"/>
  <c r="D45" i="10"/>
  <c r="C45" i="10"/>
  <c r="U19" i="10"/>
  <c r="B45" i="9"/>
  <c r="E44" i="9"/>
  <c r="D44" i="9"/>
  <c r="C44" i="9"/>
  <c r="U18" i="9"/>
  <c r="B45" i="6"/>
  <c r="D44" i="6"/>
  <c r="C44" i="6"/>
  <c r="U18" i="6"/>
  <c r="E44" i="6"/>
  <c r="F17" i="4"/>
  <c r="E17" i="4"/>
  <c r="D17" i="4"/>
  <c r="B16" i="9" l="1"/>
  <c r="I41" i="9" s="1"/>
  <c r="B16" i="6"/>
  <c r="I41" i="6" s="1"/>
  <c r="B16" i="10"/>
  <c r="I41" i="10" s="1"/>
  <c r="C56" i="4"/>
  <c r="C15" i="2"/>
  <c r="H17" i="4"/>
  <c r="D46" i="10"/>
  <c r="C46" i="10"/>
  <c r="B46" i="10"/>
  <c r="U20" i="10"/>
  <c r="E46" i="10"/>
  <c r="E45" i="9"/>
  <c r="D45" i="9"/>
  <c r="C45" i="9"/>
  <c r="U19" i="9"/>
  <c r="B46" i="9"/>
  <c r="E45" i="6"/>
  <c r="D45" i="6"/>
  <c r="C45" i="6"/>
  <c r="U19" i="6"/>
  <c r="B46" i="6"/>
  <c r="D18" i="4"/>
  <c r="E18" i="4"/>
  <c r="F18" i="4"/>
  <c r="F19" i="4" s="1"/>
  <c r="B17" i="10" l="1"/>
  <c r="I42" i="10" s="1"/>
  <c r="B17" i="9"/>
  <c r="I42" i="9" s="1"/>
  <c r="B17" i="6"/>
  <c r="I42" i="6" s="1"/>
  <c r="C57" i="4"/>
  <c r="C16" i="2"/>
  <c r="E47" i="10"/>
  <c r="B47" i="10"/>
  <c r="D47" i="10"/>
  <c r="C47" i="10"/>
  <c r="U21" i="10"/>
  <c r="B47" i="9"/>
  <c r="D46" i="9"/>
  <c r="C46" i="9"/>
  <c r="U20" i="9"/>
  <c r="E46" i="9"/>
  <c r="B47" i="6"/>
  <c r="D46" i="6"/>
  <c r="C46" i="6"/>
  <c r="U20" i="6"/>
  <c r="E46" i="6"/>
  <c r="H18" i="4"/>
  <c r="E19" i="4"/>
  <c r="H19" i="4" s="1"/>
  <c r="D19" i="4"/>
  <c r="B18" i="9" l="1"/>
  <c r="I43" i="9" s="1"/>
  <c r="B18" i="6"/>
  <c r="I43" i="6" s="1"/>
  <c r="B18" i="10"/>
  <c r="I43" i="10" s="1"/>
  <c r="C58" i="4"/>
  <c r="C17" i="2"/>
  <c r="B48" i="10"/>
  <c r="D48" i="10"/>
  <c r="C48" i="10"/>
  <c r="U22" i="10"/>
  <c r="E48" i="10"/>
  <c r="E47" i="9"/>
  <c r="D47" i="9"/>
  <c r="C47" i="9"/>
  <c r="U21" i="9"/>
  <c r="B48" i="9"/>
  <c r="E47" i="6"/>
  <c r="D47" i="6"/>
  <c r="C47" i="6"/>
  <c r="U21" i="6"/>
  <c r="B48" i="6"/>
  <c r="E20" i="4"/>
  <c r="D20" i="4"/>
  <c r="F20" i="4"/>
  <c r="F21" i="4" s="1"/>
  <c r="B19" i="6" l="1"/>
  <c r="I44" i="6" s="1"/>
  <c r="B19" i="9"/>
  <c r="I44" i="9" s="1"/>
  <c r="B19" i="10"/>
  <c r="I44" i="10" s="1"/>
  <c r="C59" i="4"/>
  <c r="C18" i="2"/>
  <c r="E49" i="10"/>
  <c r="D49" i="10"/>
  <c r="C49" i="10"/>
  <c r="U23" i="10"/>
  <c r="B49" i="10"/>
  <c r="B49" i="9"/>
  <c r="D48" i="9"/>
  <c r="C48" i="9"/>
  <c r="U22" i="9"/>
  <c r="E48" i="9"/>
  <c r="B49" i="6"/>
  <c r="D48" i="6"/>
  <c r="C48" i="6"/>
  <c r="U22" i="6"/>
  <c r="E48" i="6"/>
  <c r="E21" i="4"/>
  <c r="H21" i="4" s="1"/>
  <c r="D21" i="4"/>
  <c r="H20" i="4"/>
  <c r="B20" i="9" l="1"/>
  <c r="I45" i="9" s="1"/>
  <c r="B20" i="6"/>
  <c r="I45" i="6" s="1"/>
  <c r="B20" i="10"/>
  <c r="I45" i="10" s="1"/>
  <c r="C60" i="4"/>
  <c r="C19" i="2"/>
  <c r="B50" i="10"/>
  <c r="D50" i="10"/>
  <c r="C50" i="10"/>
  <c r="U24" i="10"/>
  <c r="E50" i="10"/>
  <c r="E49" i="9"/>
  <c r="D49" i="9"/>
  <c r="C49" i="9"/>
  <c r="U23" i="9"/>
  <c r="B50" i="9"/>
  <c r="E49" i="6"/>
  <c r="D49" i="6"/>
  <c r="C49" i="6"/>
  <c r="U23" i="6"/>
  <c r="B50" i="6"/>
  <c r="E22" i="4"/>
  <c r="D22" i="4"/>
  <c r="F22" i="4"/>
  <c r="F23" i="4" s="1"/>
  <c r="B21" i="10" l="1"/>
  <c r="I46" i="10" s="1"/>
  <c r="B21" i="9"/>
  <c r="I46" i="9" s="1"/>
  <c r="B21" i="6"/>
  <c r="I46" i="6" s="1"/>
  <c r="C61" i="4"/>
  <c r="C20" i="2"/>
  <c r="D51" i="10"/>
  <c r="C51" i="10"/>
  <c r="U25" i="10"/>
  <c r="E51" i="10"/>
  <c r="B51" i="10"/>
  <c r="B51" i="9"/>
  <c r="D50" i="9"/>
  <c r="C50" i="9"/>
  <c r="U24" i="9"/>
  <c r="E50" i="9"/>
  <c r="B51" i="6"/>
  <c r="D50" i="6"/>
  <c r="C50" i="6"/>
  <c r="U24" i="6"/>
  <c r="E50" i="6"/>
  <c r="E23" i="4"/>
  <c r="H23" i="4" s="1"/>
  <c r="D23" i="4"/>
  <c r="H22" i="4"/>
  <c r="B22" i="10" l="1"/>
  <c r="I47" i="10" s="1"/>
  <c r="B22" i="9"/>
  <c r="I47" i="9" s="1"/>
  <c r="B22" i="6"/>
  <c r="I47" i="6" s="1"/>
  <c r="C62" i="4"/>
  <c r="C21" i="2"/>
  <c r="B52" i="10"/>
  <c r="E52" i="10"/>
  <c r="D52" i="10"/>
  <c r="C52" i="10"/>
  <c r="U26" i="10"/>
  <c r="D51" i="9"/>
  <c r="C51" i="9"/>
  <c r="U25" i="9"/>
  <c r="E51" i="9"/>
  <c r="B52" i="9"/>
  <c r="D51" i="6"/>
  <c r="C51" i="6"/>
  <c r="U25" i="6"/>
  <c r="E51" i="6"/>
  <c r="B52" i="6"/>
  <c r="D24" i="4"/>
  <c r="E24" i="4"/>
  <c r="F24" i="4"/>
  <c r="F25" i="4" s="1"/>
  <c r="B23" i="9" l="1"/>
  <c r="I48" i="9" s="1"/>
  <c r="B23" i="6"/>
  <c r="I48" i="6" s="1"/>
  <c r="B23" i="10"/>
  <c r="I48" i="10" s="1"/>
  <c r="C63" i="4"/>
  <c r="C22" i="2"/>
  <c r="U27" i="10"/>
  <c r="E52" i="9"/>
  <c r="D52" i="9"/>
  <c r="C52" i="9"/>
  <c r="U26" i="9"/>
  <c r="E52" i="6"/>
  <c r="D52" i="6"/>
  <c r="C52" i="6"/>
  <c r="U26" i="6"/>
  <c r="H24" i="4"/>
  <c r="E25" i="4"/>
  <c r="H25" i="4" s="1"/>
  <c r="D25" i="4"/>
  <c r="C64" i="4" l="1"/>
  <c r="C23" i="2"/>
  <c r="B24" i="10"/>
  <c r="I49" i="10" s="1"/>
  <c r="B24" i="9"/>
  <c r="I49" i="9" s="1"/>
  <c r="B24" i="6"/>
  <c r="I49" i="6" s="1"/>
  <c r="U27" i="9"/>
  <c r="U27" i="6"/>
  <c r="E26" i="4"/>
  <c r="D26" i="4"/>
  <c r="F26" i="4"/>
  <c r="F27" i="4" s="1"/>
  <c r="B25" i="6" l="1"/>
  <c r="I50" i="6" s="1"/>
  <c r="B25" i="10"/>
  <c r="I50" i="10" s="1"/>
  <c r="B25" i="9"/>
  <c r="I50" i="9" s="1"/>
  <c r="C65" i="4"/>
  <c r="C24" i="2"/>
  <c r="E27" i="4"/>
  <c r="H27" i="4" s="1"/>
  <c r="D27" i="4"/>
  <c r="H26" i="4"/>
  <c r="C66" i="4" l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25" i="2"/>
  <c r="B26" i="9"/>
  <c r="I51" i="9" s="1"/>
  <c r="B26" i="6"/>
  <c r="I51" i="6" s="1"/>
  <c r="B26" i="10"/>
  <c r="I51" i="10" s="1"/>
  <c r="D28" i="4"/>
  <c r="E28" i="4"/>
  <c r="F28" i="4"/>
  <c r="F29" i="4" s="1"/>
  <c r="B27" i="9" l="1"/>
  <c r="I52" i="9" s="1"/>
  <c r="B27" i="6"/>
  <c r="I52" i="6" s="1"/>
  <c r="B27" i="10"/>
  <c r="I52" i="10" s="1"/>
  <c r="H28" i="4"/>
  <c r="E29" i="4"/>
  <c r="H29" i="4" s="1"/>
  <c r="D29" i="4"/>
  <c r="E30" i="4" l="1"/>
  <c r="D30" i="4"/>
  <c r="F30" i="4"/>
  <c r="F31" i="4" s="1"/>
  <c r="E31" i="4" l="1"/>
  <c r="H31" i="4" s="1"/>
  <c r="D31" i="4"/>
  <c r="H30" i="4"/>
  <c r="D32" i="4" l="1"/>
  <c r="E32" i="4"/>
  <c r="F32" i="4"/>
  <c r="F33" i="4" s="1"/>
  <c r="H32" i="4" l="1"/>
  <c r="D33" i="4"/>
  <c r="E33" i="4"/>
  <c r="H33" i="4" s="1"/>
  <c r="D34" i="4" l="1"/>
  <c r="E34" i="4"/>
  <c r="F34" i="4"/>
  <c r="F35" i="4" s="1"/>
  <c r="H34" i="4" l="1"/>
  <c r="E35" i="4"/>
  <c r="H35" i="4" s="1"/>
  <c r="D35" i="4"/>
  <c r="D36" i="4" l="1"/>
  <c r="E36" i="4"/>
  <c r="F36" i="4"/>
  <c r="F37" i="4" s="1"/>
  <c r="H36" i="4" l="1"/>
  <c r="E37" i="4"/>
  <c r="H37" i="4" s="1"/>
  <c r="D37" i="4"/>
  <c r="E38" i="4" l="1"/>
  <c r="D38" i="4"/>
  <c r="F38" i="4"/>
  <c r="F39" i="4" s="1"/>
  <c r="E39" i="4" l="1"/>
  <c r="H39" i="4" s="1"/>
  <c r="D39" i="4"/>
  <c r="H38" i="4"/>
  <c r="D40" i="4" l="1"/>
  <c r="E40" i="4"/>
  <c r="F40" i="4"/>
  <c r="F41" i="4" s="1"/>
  <c r="H40" i="4" l="1"/>
  <c r="E41" i="4"/>
  <c r="H41" i="4" s="1"/>
  <c r="D41" i="4"/>
  <c r="E42" i="4" l="1"/>
  <c r="D42" i="4"/>
  <c r="F42" i="4"/>
  <c r="F43" i="4" s="1"/>
  <c r="E43" i="4" l="1"/>
  <c r="H43" i="4" s="1"/>
  <c r="D43" i="4"/>
  <c r="H42" i="4"/>
  <c r="D44" i="4" l="1"/>
  <c r="E44" i="4"/>
  <c r="F44" i="4"/>
  <c r="F45" i="4" s="1"/>
  <c r="F5" i="2" s="1"/>
  <c r="E7" i="10" l="1"/>
  <c r="L32" i="10" s="1"/>
  <c r="E7" i="6"/>
  <c r="L32" i="6" s="1"/>
  <c r="E7" i="9"/>
  <c r="L32" i="9" s="1"/>
  <c r="H44" i="4"/>
  <c r="D45" i="4"/>
  <c r="D5" i="2" s="1"/>
  <c r="E45" i="4"/>
  <c r="H45" i="4" l="1"/>
  <c r="E5" i="2"/>
  <c r="C7" i="10"/>
  <c r="J32" i="10" s="1"/>
  <c r="C7" i="6"/>
  <c r="J32" i="6" s="1"/>
  <c r="C7" i="9"/>
  <c r="J32" i="9" s="1"/>
  <c r="D46" i="4"/>
  <c r="D6" i="2" s="1"/>
  <c r="E46" i="4"/>
  <c r="E6" i="2" s="1"/>
  <c r="F46" i="4"/>
  <c r="F47" i="4" l="1"/>
  <c r="F7" i="2" s="1"/>
  <c r="F6" i="2"/>
  <c r="C8" i="10"/>
  <c r="J33" i="10" s="1"/>
  <c r="C8" i="9"/>
  <c r="J33" i="9" s="1"/>
  <c r="C8" i="6"/>
  <c r="J33" i="6" s="1"/>
  <c r="D8" i="6"/>
  <c r="D8" i="10"/>
  <c r="D8" i="9"/>
  <c r="G6" i="2"/>
  <c r="D7" i="10"/>
  <c r="G5" i="2"/>
  <c r="D7" i="6"/>
  <c r="D7" i="9"/>
  <c r="S7" i="10"/>
  <c r="S7" i="9"/>
  <c r="S7" i="6"/>
  <c r="H46" i="4"/>
  <c r="E47" i="4"/>
  <c r="D47" i="4"/>
  <c r="D7" i="2" s="1"/>
  <c r="K33" i="10" l="1"/>
  <c r="K33" i="6"/>
  <c r="T7" i="6"/>
  <c r="K32" i="6"/>
  <c r="H47" i="4"/>
  <c r="E7" i="2"/>
  <c r="G7" i="2" s="1"/>
  <c r="K32" i="10"/>
  <c r="T7" i="10"/>
  <c r="E8" i="9"/>
  <c r="L33" i="9" s="1"/>
  <c r="E8" i="10"/>
  <c r="L33" i="10" s="1"/>
  <c r="E8" i="6"/>
  <c r="L33" i="6" s="1"/>
  <c r="T8" i="9"/>
  <c r="K33" i="9"/>
  <c r="K32" i="9"/>
  <c r="T7" i="9"/>
  <c r="C9" i="9"/>
  <c r="J34" i="9" s="1"/>
  <c r="C9" i="6"/>
  <c r="J34" i="6" s="1"/>
  <c r="C9" i="10"/>
  <c r="J34" i="10" s="1"/>
  <c r="S8" i="10"/>
  <c r="S8" i="9"/>
  <c r="S8" i="6"/>
  <c r="E9" i="10"/>
  <c r="L34" i="10" s="1"/>
  <c r="E9" i="9"/>
  <c r="L34" i="9" s="1"/>
  <c r="E9" i="6"/>
  <c r="L34" i="6" s="1"/>
  <c r="D48" i="4"/>
  <c r="D8" i="2" s="1"/>
  <c r="E48" i="4"/>
  <c r="E8" i="2" s="1"/>
  <c r="F48" i="4"/>
  <c r="S9" i="6" l="1"/>
  <c r="S9" i="10"/>
  <c r="S9" i="9"/>
  <c r="D10" i="6"/>
  <c r="D10" i="9"/>
  <c r="D10" i="10"/>
  <c r="D9" i="9"/>
  <c r="D9" i="6"/>
  <c r="D9" i="10"/>
  <c r="C10" i="6"/>
  <c r="J35" i="6" s="1"/>
  <c r="C10" i="10"/>
  <c r="J35" i="10" s="1"/>
  <c r="C10" i="9"/>
  <c r="J35" i="9" s="1"/>
  <c r="T8" i="6"/>
  <c r="F49" i="4"/>
  <c r="F9" i="2" s="1"/>
  <c r="F8" i="2"/>
  <c r="T8" i="10"/>
  <c r="H48" i="4"/>
  <c r="E49" i="4"/>
  <c r="D49" i="4"/>
  <c r="D9" i="2" s="1"/>
  <c r="T9" i="9" l="1"/>
  <c r="K34" i="9"/>
  <c r="K35" i="10"/>
  <c r="E10" i="9"/>
  <c r="L35" i="9" s="1"/>
  <c r="E10" i="6"/>
  <c r="L35" i="6" s="1"/>
  <c r="E10" i="10"/>
  <c r="L35" i="10" s="1"/>
  <c r="C11" i="10"/>
  <c r="J36" i="10" s="1"/>
  <c r="C11" i="9"/>
  <c r="J36" i="9" s="1"/>
  <c r="C11" i="6"/>
  <c r="J36" i="6" s="1"/>
  <c r="K35" i="6"/>
  <c r="E11" i="9"/>
  <c r="L36" i="9" s="1"/>
  <c r="E11" i="6"/>
  <c r="L36" i="6" s="1"/>
  <c r="E11" i="10"/>
  <c r="T10" i="9"/>
  <c r="K35" i="9"/>
  <c r="T9" i="10"/>
  <c r="K34" i="10"/>
  <c r="G8" i="2"/>
  <c r="H49" i="4"/>
  <c r="E9" i="2"/>
  <c r="S10" i="10"/>
  <c r="S10" i="9"/>
  <c r="S10" i="6"/>
  <c r="K34" i="6"/>
  <c r="T9" i="6"/>
  <c r="E50" i="4"/>
  <c r="E10" i="2" s="1"/>
  <c r="D50" i="4"/>
  <c r="D10" i="2" s="1"/>
  <c r="F50" i="4"/>
  <c r="D11" i="10" l="1"/>
  <c r="K36" i="10" s="1"/>
  <c r="G9" i="2"/>
  <c r="D11" i="9"/>
  <c r="D11" i="6"/>
  <c r="C12" i="10"/>
  <c r="J37" i="10" s="1"/>
  <c r="C12" i="9"/>
  <c r="J37" i="9" s="1"/>
  <c r="C12" i="6"/>
  <c r="J37" i="6" s="1"/>
  <c r="S11" i="10"/>
  <c r="S11" i="9"/>
  <c r="S11" i="6"/>
  <c r="T10" i="6"/>
  <c r="T10" i="10"/>
  <c r="T11" i="10"/>
  <c r="L36" i="10"/>
  <c r="D12" i="10"/>
  <c r="D12" i="9"/>
  <c r="D12" i="6"/>
  <c r="F51" i="4"/>
  <c r="F11" i="2" s="1"/>
  <c r="F10" i="2"/>
  <c r="E51" i="4"/>
  <c r="D51" i="4"/>
  <c r="D11" i="2" s="1"/>
  <c r="H50" i="4"/>
  <c r="S12" i="10" l="1"/>
  <c r="S12" i="9"/>
  <c r="S12" i="6"/>
  <c r="T11" i="6"/>
  <c r="K36" i="6"/>
  <c r="H51" i="4"/>
  <c r="E11" i="2"/>
  <c r="T11" i="9"/>
  <c r="K36" i="9"/>
  <c r="K37" i="9"/>
  <c r="K37" i="10"/>
  <c r="E12" i="10"/>
  <c r="L37" i="10" s="1"/>
  <c r="E12" i="6"/>
  <c r="L37" i="6" s="1"/>
  <c r="E12" i="9"/>
  <c r="L37" i="9" s="1"/>
  <c r="G10" i="2"/>
  <c r="C13" i="10"/>
  <c r="J38" i="10" s="1"/>
  <c r="C13" i="9"/>
  <c r="J38" i="9" s="1"/>
  <c r="C13" i="6"/>
  <c r="J38" i="6" s="1"/>
  <c r="E13" i="10"/>
  <c r="E13" i="9"/>
  <c r="L38" i="9" s="1"/>
  <c r="E13" i="6"/>
  <c r="L38" i="6" s="1"/>
  <c r="T12" i="6"/>
  <c r="K37" i="6"/>
  <c r="D52" i="4"/>
  <c r="D12" i="2" s="1"/>
  <c r="E52" i="4"/>
  <c r="E12" i="2" s="1"/>
  <c r="F52" i="4"/>
  <c r="D13" i="10" l="1"/>
  <c r="K38" i="10" s="1"/>
  <c r="G11" i="2"/>
  <c r="D13" i="6"/>
  <c r="D13" i="9"/>
  <c r="S13" i="10"/>
  <c r="S13" i="9"/>
  <c r="S13" i="6"/>
  <c r="T13" i="10"/>
  <c r="L38" i="10"/>
  <c r="T12" i="10"/>
  <c r="D14" i="6"/>
  <c r="D14" i="9"/>
  <c r="D14" i="10"/>
  <c r="F53" i="4"/>
  <c r="F13" i="2" s="1"/>
  <c r="F12" i="2"/>
  <c r="T12" i="9"/>
  <c r="C14" i="9"/>
  <c r="J39" i="9" s="1"/>
  <c r="C14" i="10"/>
  <c r="J39" i="10" s="1"/>
  <c r="C14" i="6"/>
  <c r="J39" i="6" s="1"/>
  <c r="H52" i="4"/>
  <c r="E53" i="4"/>
  <c r="D53" i="4"/>
  <c r="D13" i="2" s="1"/>
  <c r="E15" i="6" l="1"/>
  <c r="L40" i="6" s="1"/>
  <c r="E15" i="10"/>
  <c r="L40" i="10" s="1"/>
  <c r="E15" i="9"/>
  <c r="L40" i="9" s="1"/>
  <c r="K39" i="10"/>
  <c r="E14" i="10"/>
  <c r="L39" i="10" s="1"/>
  <c r="E14" i="9"/>
  <c r="L39" i="9" s="1"/>
  <c r="E14" i="6"/>
  <c r="L39" i="6" s="1"/>
  <c r="G12" i="2"/>
  <c r="K39" i="9"/>
  <c r="C15" i="10"/>
  <c r="J40" i="10" s="1"/>
  <c r="C15" i="9"/>
  <c r="J40" i="9" s="1"/>
  <c r="C15" i="6"/>
  <c r="J40" i="6" s="1"/>
  <c r="K39" i="6"/>
  <c r="T13" i="6"/>
  <c r="K38" i="6"/>
  <c r="H53" i="4"/>
  <c r="E13" i="2"/>
  <c r="S14" i="10"/>
  <c r="S14" i="9"/>
  <c r="S14" i="6"/>
  <c r="T13" i="9"/>
  <c r="K38" i="9"/>
  <c r="D54" i="4"/>
  <c r="D14" i="2" s="1"/>
  <c r="E54" i="4"/>
  <c r="E14" i="2" s="1"/>
  <c r="F54" i="4"/>
  <c r="T14" i="6" l="1"/>
  <c r="F55" i="4"/>
  <c r="F15" i="2" s="1"/>
  <c r="F14" i="2"/>
  <c r="T14" i="10"/>
  <c r="D16" i="10"/>
  <c r="K41" i="10" s="1"/>
  <c r="D16" i="9"/>
  <c r="G14" i="2"/>
  <c r="D16" i="6"/>
  <c r="S15" i="10"/>
  <c r="S15" i="9"/>
  <c r="S15" i="6"/>
  <c r="C16" i="6"/>
  <c r="J41" i="6" s="1"/>
  <c r="C16" i="10"/>
  <c r="J41" i="10" s="1"/>
  <c r="C16" i="9"/>
  <c r="J41" i="9" s="1"/>
  <c r="T14" i="9"/>
  <c r="G13" i="2"/>
  <c r="D15" i="10"/>
  <c r="D15" i="9"/>
  <c r="D15" i="6"/>
  <c r="H54" i="4"/>
  <c r="E55" i="4"/>
  <c r="D55" i="4"/>
  <c r="D15" i="2" s="1"/>
  <c r="C17" i="10" l="1"/>
  <c r="J42" i="10" s="1"/>
  <c r="C17" i="9"/>
  <c r="J42" i="9" s="1"/>
  <c r="C17" i="6"/>
  <c r="J42" i="6" s="1"/>
  <c r="K41" i="9"/>
  <c r="T16" i="6"/>
  <c r="K41" i="6"/>
  <c r="H55" i="4"/>
  <c r="E15" i="2"/>
  <c r="E16" i="10"/>
  <c r="E16" i="9"/>
  <c r="L41" i="9" s="1"/>
  <c r="E16" i="6"/>
  <c r="L41" i="6" s="1"/>
  <c r="E17" i="10"/>
  <c r="L42" i="10" s="1"/>
  <c r="E17" i="9"/>
  <c r="L42" i="9" s="1"/>
  <c r="E17" i="6"/>
  <c r="L42" i="6" s="1"/>
  <c r="S16" i="10"/>
  <c r="S16" i="6"/>
  <c r="S16" i="9"/>
  <c r="T15" i="6"/>
  <c r="K40" i="6"/>
  <c r="T15" i="9"/>
  <c r="K40" i="9"/>
  <c r="T15" i="10"/>
  <c r="K40" i="10"/>
  <c r="D56" i="4"/>
  <c r="D16" i="2" s="1"/>
  <c r="E56" i="4"/>
  <c r="E16" i="2" s="1"/>
  <c r="F56" i="4"/>
  <c r="T16" i="9" l="1"/>
  <c r="S17" i="6"/>
  <c r="S17" i="10"/>
  <c r="S17" i="9"/>
  <c r="D18" i="10"/>
  <c r="D18" i="6"/>
  <c r="G16" i="2"/>
  <c r="D18" i="9"/>
  <c r="T16" i="10"/>
  <c r="L41" i="10"/>
  <c r="F57" i="4"/>
  <c r="F17" i="2" s="1"/>
  <c r="F16" i="2"/>
  <c r="C18" i="10"/>
  <c r="J43" i="10" s="1"/>
  <c r="C18" i="9"/>
  <c r="J43" i="9" s="1"/>
  <c r="C18" i="6"/>
  <c r="J43" i="6" s="1"/>
  <c r="G15" i="2"/>
  <c r="D17" i="9"/>
  <c r="D17" i="6"/>
  <c r="D17" i="10"/>
  <c r="H56" i="4"/>
  <c r="D57" i="4"/>
  <c r="D17" i="2" s="1"/>
  <c r="E57" i="4"/>
  <c r="C19" i="10" l="1"/>
  <c r="J44" i="10" s="1"/>
  <c r="C19" i="9"/>
  <c r="J44" i="9" s="1"/>
  <c r="C19" i="6"/>
  <c r="J44" i="6" s="1"/>
  <c r="H57" i="4"/>
  <c r="E17" i="2"/>
  <c r="T18" i="6"/>
  <c r="K43" i="6"/>
  <c r="T18" i="10"/>
  <c r="K43" i="10"/>
  <c r="E18" i="10"/>
  <c r="L43" i="10" s="1"/>
  <c r="E18" i="9"/>
  <c r="L43" i="9" s="1"/>
  <c r="E18" i="6"/>
  <c r="L43" i="6" s="1"/>
  <c r="S18" i="6"/>
  <c r="S18" i="10"/>
  <c r="S18" i="9"/>
  <c r="T17" i="10"/>
  <c r="K42" i="10"/>
  <c r="K43" i="9"/>
  <c r="E19" i="10"/>
  <c r="L44" i="10" s="1"/>
  <c r="E19" i="9"/>
  <c r="L44" i="9" s="1"/>
  <c r="E19" i="6"/>
  <c r="L44" i="6" s="1"/>
  <c r="T17" i="6"/>
  <c r="K42" i="6"/>
  <c r="T17" i="9"/>
  <c r="K42" i="9"/>
  <c r="E58" i="4"/>
  <c r="E18" i="2" s="1"/>
  <c r="D58" i="4"/>
  <c r="D18" i="2" s="1"/>
  <c r="F58" i="4"/>
  <c r="G17" i="2" l="1"/>
  <c r="D19" i="9"/>
  <c r="D19" i="10"/>
  <c r="D19" i="6"/>
  <c r="C20" i="10"/>
  <c r="J45" i="10" s="1"/>
  <c r="C20" i="6"/>
  <c r="J45" i="6" s="1"/>
  <c r="C20" i="9"/>
  <c r="J45" i="9" s="1"/>
  <c r="S19" i="10"/>
  <c r="S19" i="9"/>
  <c r="S19" i="6"/>
  <c r="G18" i="2"/>
  <c r="D20" i="9"/>
  <c r="D20" i="6"/>
  <c r="D20" i="10"/>
  <c r="T18" i="9"/>
  <c r="F59" i="4"/>
  <c r="F19" i="2" s="1"/>
  <c r="F18" i="2"/>
  <c r="E59" i="4"/>
  <c r="D59" i="4"/>
  <c r="D19" i="2" s="1"/>
  <c r="H58" i="4"/>
  <c r="E21" i="10" l="1"/>
  <c r="E21" i="9"/>
  <c r="L46" i="9" s="1"/>
  <c r="E21" i="6"/>
  <c r="L46" i="6" s="1"/>
  <c r="K45" i="10"/>
  <c r="T19" i="6"/>
  <c r="K44" i="6"/>
  <c r="T20" i="6"/>
  <c r="K45" i="6"/>
  <c r="K45" i="9"/>
  <c r="C21" i="10"/>
  <c r="J46" i="10" s="1"/>
  <c r="C21" i="9"/>
  <c r="J46" i="9" s="1"/>
  <c r="C21" i="6"/>
  <c r="J46" i="6" s="1"/>
  <c r="T19" i="10"/>
  <c r="K44" i="10"/>
  <c r="T19" i="9"/>
  <c r="K44" i="9"/>
  <c r="S20" i="6"/>
  <c r="S20" i="10"/>
  <c r="S20" i="9"/>
  <c r="H59" i="4"/>
  <c r="E19" i="2"/>
  <c r="E20" i="10"/>
  <c r="L45" i="10" s="1"/>
  <c r="E20" i="9"/>
  <c r="L45" i="9" s="1"/>
  <c r="E20" i="6"/>
  <c r="L45" i="6" s="1"/>
  <c r="D60" i="4"/>
  <c r="D20" i="2" s="1"/>
  <c r="E60" i="4"/>
  <c r="E20" i="2" s="1"/>
  <c r="F60" i="4"/>
  <c r="F61" i="4" l="1"/>
  <c r="F21" i="2" s="1"/>
  <c r="F20" i="2"/>
  <c r="S21" i="10"/>
  <c r="S21" i="9"/>
  <c r="S21" i="6"/>
  <c r="T20" i="10"/>
  <c r="D21" i="10"/>
  <c r="K46" i="10" s="1"/>
  <c r="D21" i="9"/>
  <c r="G19" i="2"/>
  <c r="D21" i="6"/>
  <c r="C22" i="10"/>
  <c r="J47" i="10" s="1"/>
  <c r="C22" i="9"/>
  <c r="J47" i="9" s="1"/>
  <c r="C22" i="6"/>
  <c r="J47" i="6" s="1"/>
  <c r="T20" i="9"/>
  <c r="D22" i="10"/>
  <c r="D22" i="6"/>
  <c r="D22" i="9"/>
  <c r="G20" i="2"/>
  <c r="L46" i="10"/>
  <c r="H60" i="4"/>
  <c r="D61" i="4"/>
  <c r="D21" i="2" s="1"/>
  <c r="E61" i="4"/>
  <c r="K47" i="6" l="1"/>
  <c r="H61" i="4"/>
  <c r="E21" i="2"/>
  <c r="T21" i="9"/>
  <c r="K46" i="9"/>
  <c r="S22" i="10"/>
  <c r="S22" i="6"/>
  <c r="S22" i="9"/>
  <c r="T21" i="10"/>
  <c r="K47" i="10"/>
  <c r="T21" i="6"/>
  <c r="K46" i="6"/>
  <c r="E22" i="6"/>
  <c r="L47" i="6" s="1"/>
  <c r="E22" i="10"/>
  <c r="L47" i="10" s="1"/>
  <c r="E22" i="9"/>
  <c r="L47" i="9" s="1"/>
  <c r="C23" i="6"/>
  <c r="J48" i="6" s="1"/>
  <c r="C23" i="10"/>
  <c r="J48" i="10" s="1"/>
  <c r="C23" i="9"/>
  <c r="J48" i="9" s="1"/>
  <c r="T22" i="9"/>
  <c r="K47" i="9"/>
  <c r="E23" i="10"/>
  <c r="L48" i="10" s="1"/>
  <c r="E23" i="9"/>
  <c r="L48" i="9" s="1"/>
  <c r="E23" i="6"/>
  <c r="L48" i="6" s="1"/>
  <c r="D62" i="4"/>
  <c r="D22" i="2" s="1"/>
  <c r="E62" i="4"/>
  <c r="E22" i="2" s="1"/>
  <c r="F62" i="4"/>
  <c r="D23" i="10" l="1"/>
  <c r="D23" i="9"/>
  <c r="D23" i="6"/>
  <c r="G21" i="2"/>
  <c r="T22" i="10"/>
  <c r="S23" i="10"/>
  <c r="S23" i="9"/>
  <c r="S23" i="6"/>
  <c r="D24" i="9"/>
  <c r="D24" i="6"/>
  <c r="D24" i="10"/>
  <c r="F63" i="4"/>
  <c r="F23" i="2" s="1"/>
  <c r="F22" i="2"/>
  <c r="C24" i="10"/>
  <c r="J49" i="10" s="1"/>
  <c r="C24" i="9"/>
  <c r="J49" i="9" s="1"/>
  <c r="C24" i="6"/>
  <c r="J49" i="6" s="1"/>
  <c r="T22" i="6"/>
  <c r="H62" i="4"/>
  <c r="E63" i="4"/>
  <c r="D63" i="4"/>
  <c r="D23" i="2" s="1"/>
  <c r="E24" i="10" l="1"/>
  <c r="L49" i="10" s="1"/>
  <c r="E24" i="9"/>
  <c r="L49" i="9" s="1"/>
  <c r="E24" i="6"/>
  <c r="L49" i="6" s="1"/>
  <c r="H63" i="4"/>
  <c r="E23" i="2"/>
  <c r="T23" i="6"/>
  <c r="K48" i="6"/>
  <c r="G23" i="2"/>
  <c r="E25" i="10"/>
  <c r="L50" i="10" s="1"/>
  <c r="E25" i="9"/>
  <c r="L50" i="9" s="1"/>
  <c r="E25" i="6"/>
  <c r="L50" i="6" s="1"/>
  <c r="T24" i="10"/>
  <c r="K49" i="10"/>
  <c r="S24" i="6"/>
  <c r="S24" i="10"/>
  <c r="S24" i="9"/>
  <c r="T24" i="9"/>
  <c r="K49" i="9"/>
  <c r="T23" i="9"/>
  <c r="K48" i="9"/>
  <c r="C25" i="10"/>
  <c r="J50" i="10" s="1"/>
  <c r="C25" i="9"/>
  <c r="J50" i="9" s="1"/>
  <c r="C25" i="6"/>
  <c r="J50" i="6" s="1"/>
  <c r="T24" i="6"/>
  <c r="K49" i="6"/>
  <c r="G22" i="2"/>
  <c r="T23" i="10"/>
  <c r="K48" i="10"/>
  <c r="D64" i="4"/>
  <c r="D24" i="2" s="1"/>
  <c r="E64" i="4"/>
  <c r="E24" i="2" s="1"/>
  <c r="F64" i="4"/>
  <c r="D26" i="6" l="1"/>
  <c r="D26" i="9"/>
  <c r="D26" i="10"/>
  <c r="D25" i="9"/>
  <c r="D25" i="6"/>
  <c r="D25" i="10"/>
  <c r="S25" i="6"/>
  <c r="S25" i="10"/>
  <c r="S25" i="9"/>
  <c r="C26" i="10"/>
  <c r="J51" i="10" s="1"/>
  <c r="C26" i="9"/>
  <c r="J51" i="9" s="1"/>
  <c r="C26" i="6"/>
  <c r="J51" i="6" s="1"/>
  <c r="F65" i="4"/>
  <c r="F25" i="2" s="1"/>
  <c r="F24" i="2"/>
  <c r="H64" i="4"/>
  <c r="E65" i="4"/>
  <c r="D65" i="4"/>
  <c r="D25" i="2" s="1"/>
  <c r="E26" i="10" l="1"/>
  <c r="L51" i="10" s="1"/>
  <c r="E26" i="6"/>
  <c r="L51" i="6" s="1"/>
  <c r="E26" i="9"/>
  <c r="L51" i="9" s="1"/>
  <c r="E27" i="10"/>
  <c r="E27" i="9"/>
  <c r="L52" i="9" s="1"/>
  <c r="E27" i="6"/>
  <c r="L52" i="6" s="1"/>
  <c r="T25" i="9"/>
  <c r="K50" i="9"/>
  <c r="T26" i="10"/>
  <c r="K51" i="10"/>
  <c r="G24" i="2"/>
  <c r="T25" i="10"/>
  <c r="K50" i="10"/>
  <c r="T25" i="6"/>
  <c r="K50" i="6"/>
  <c r="C27" i="10"/>
  <c r="J52" i="10" s="1"/>
  <c r="C27" i="6"/>
  <c r="J52" i="6" s="1"/>
  <c r="C27" i="9"/>
  <c r="J52" i="9" s="1"/>
  <c r="T26" i="9"/>
  <c r="K51" i="9"/>
  <c r="S26" i="10"/>
  <c r="S26" i="9"/>
  <c r="S26" i="6"/>
  <c r="H65" i="4"/>
  <c r="E25" i="2"/>
  <c r="T26" i="6"/>
  <c r="K51" i="6"/>
  <c r="E66" i="4"/>
  <c r="D66" i="4"/>
  <c r="F66" i="4"/>
  <c r="F67" i="4" s="1"/>
  <c r="S27" i="10" l="1"/>
  <c r="S27" i="9"/>
  <c r="S27" i="6"/>
  <c r="L52" i="10"/>
  <c r="D27" i="10"/>
  <c r="K52" i="10" s="1"/>
  <c r="O31" i="10" s="1"/>
  <c r="D27" i="9"/>
  <c r="G25" i="2"/>
  <c r="D27" i="6"/>
  <c r="E67" i="4"/>
  <c r="H67" i="4" s="1"/>
  <c r="D67" i="4"/>
  <c r="H66" i="4"/>
  <c r="T27" i="9" l="1"/>
  <c r="K52" i="9"/>
  <c r="O31" i="9" s="1"/>
  <c r="T27" i="10"/>
  <c r="T27" i="6"/>
  <c r="K52" i="6"/>
  <c r="O31" i="6" s="1"/>
  <c r="D68" i="4"/>
  <c r="E68" i="4"/>
  <c r="F68" i="4"/>
  <c r="F69" i="4" s="1"/>
  <c r="H68" i="4" l="1"/>
  <c r="E69" i="4"/>
  <c r="H69" i="4" s="1"/>
  <c r="D69" i="4"/>
  <c r="E70" i="4" l="1"/>
  <c r="D70" i="4"/>
  <c r="F70" i="4"/>
  <c r="F71" i="4" s="1"/>
  <c r="E71" i="4" l="1"/>
  <c r="H71" i="4" s="1"/>
  <c r="D71" i="4"/>
  <c r="H70" i="4"/>
  <c r="D72" i="4" l="1"/>
  <c r="E72" i="4"/>
  <c r="F72" i="4"/>
  <c r="F73" i="4" s="1"/>
  <c r="H72" i="4" l="1"/>
  <c r="E73" i="4"/>
  <c r="H73" i="4" s="1"/>
  <c r="D73" i="4"/>
  <c r="D74" i="4" l="1"/>
  <c r="E74" i="4"/>
  <c r="F74" i="4"/>
  <c r="F75" i="4" s="1"/>
  <c r="H74" i="4" l="1"/>
  <c r="E75" i="4"/>
  <c r="H75" i="4" s="1"/>
  <c r="D75" i="4"/>
  <c r="D76" i="4" l="1"/>
  <c r="E76" i="4"/>
  <c r="F76" i="4"/>
  <c r="F77" i="4" s="1"/>
  <c r="H76" i="4" l="1"/>
  <c r="D77" i="4"/>
  <c r="E77" i="4"/>
  <c r="H77" i="4" s="1"/>
  <c r="D78" i="4" l="1"/>
  <c r="E78" i="4"/>
  <c r="F78" i="4"/>
  <c r="F79" i="4" s="1"/>
  <c r="H78" i="4" l="1"/>
  <c r="E79" i="4"/>
  <c r="H79" i="4" s="1"/>
  <c r="D79" i="4"/>
  <c r="D80" i="4" l="1"/>
  <c r="E80" i="4"/>
  <c r="F80" i="4"/>
  <c r="F81" i="4" s="1"/>
  <c r="H80" i="4" l="1"/>
  <c r="E81" i="4"/>
  <c r="H81" i="4" s="1"/>
  <c r="D81" i="4"/>
  <c r="E82" i="4" l="1"/>
  <c r="D82" i="4"/>
  <c r="F82" i="4"/>
  <c r="F83" i="4" s="1"/>
  <c r="E83" i="4" l="1"/>
  <c r="H83" i="4" s="1"/>
  <c r="D83" i="4"/>
  <c r="H82" i="4"/>
  <c r="D84" i="4" l="1"/>
  <c r="E84" i="4"/>
  <c r="F84" i="4"/>
  <c r="F85" i="4" s="1"/>
  <c r="H84" i="4" l="1"/>
  <c r="E85" i="4"/>
  <c r="H85" i="4" s="1"/>
  <c r="D85" i="4"/>
  <c r="E86" i="4" l="1"/>
  <c r="D86" i="4"/>
  <c r="F86" i="4"/>
  <c r="F87" i="4" s="1"/>
  <c r="E87" i="4" l="1"/>
  <c r="H87" i="4" s="1"/>
  <c r="D87" i="4"/>
  <c r="H86" i="4"/>
  <c r="D88" i="4" l="1"/>
  <c r="E88" i="4"/>
  <c r="F88" i="4"/>
  <c r="F89" i="4" s="1"/>
  <c r="H88" i="4" l="1"/>
  <c r="E89" i="4"/>
  <c r="H89" i="4" s="1"/>
  <c r="D89" i="4"/>
  <c r="E90" i="4" l="1"/>
  <c r="D90" i="4"/>
  <c r="F90" i="4"/>
  <c r="F91" i="4" s="1"/>
  <c r="E91" i="4" l="1"/>
  <c r="H91" i="4" s="1"/>
  <c r="D91" i="4"/>
  <c r="H90" i="4"/>
  <c r="D92" i="4" l="1"/>
  <c r="E92" i="4"/>
  <c r="F92" i="4"/>
  <c r="F93" i="4" s="1"/>
  <c r="H92" i="4" l="1"/>
  <c r="D93" i="4"/>
  <c r="E93" i="4"/>
  <c r="H93" i="4" s="1"/>
  <c r="D94" i="4" l="1"/>
  <c r="E94" i="4"/>
  <c r="F94" i="4"/>
  <c r="F95" i="4" s="1"/>
  <c r="H94" i="4" l="1"/>
  <c r="E95" i="4"/>
  <c r="H95" i="4" s="1"/>
  <c r="D95" i="4"/>
  <c r="D96" i="4" l="1"/>
  <c r="E96" i="4"/>
  <c r="F96" i="4"/>
  <c r="F97" i="4" s="1"/>
  <c r="H96" i="4" l="1"/>
  <c r="E97" i="4"/>
  <c r="H97" i="4" s="1"/>
  <c r="D97" i="4"/>
  <c r="E98" i="4" l="1"/>
  <c r="D98" i="4"/>
  <c r="F98" i="4"/>
  <c r="F99" i="4" s="1"/>
  <c r="E99" i="4" l="1"/>
  <c r="H99" i="4" s="1"/>
  <c r="D99" i="4"/>
  <c r="H98" i="4"/>
  <c r="D100" i="4" l="1"/>
  <c r="E100" i="4"/>
  <c r="F100" i="4"/>
  <c r="F101" i="4" s="1"/>
  <c r="H100" i="4" l="1"/>
  <c r="D101" i="4"/>
  <c r="E101" i="4"/>
  <c r="H101" i="4" s="1"/>
  <c r="E102" i="4" l="1"/>
  <c r="D102" i="4"/>
  <c r="F102" i="4"/>
  <c r="F103" i="4" s="1"/>
  <c r="E103" i="4" l="1"/>
  <c r="H103" i="4" s="1"/>
  <c r="D103" i="4"/>
  <c r="H102" i="4"/>
  <c r="D104" i="4" l="1"/>
  <c r="E104" i="4"/>
  <c r="F104" i="4"/>
  <c r="F105" i="4" s="1"/>
  <c r="H104" i="4" l="1"/>
  <c r="E105" i="4"/>
  <c r="H105" i="4" s="1"/>
  <c r="D105" i="4"/>
</calcChain>
</file>

<file path=xl/sharedStrings.xml><?xml version="1.0" encoding="utf-8"?>
<sst xmlns="http://schemas.openxmlformats.org/spreadsheetml/2006/main" count="236" uniqueCount="84">
  <si>
    <t>Годы</t>
  </si>
  <si>
    <t>Вылов (тыс. экз.)</t>
  </si>
  <si>
    <t>Пополнение (N, тыс. экз)</t>
  </si>
  <si>
    <t>Пререкруты 2</t>
  </si>
  <si>
    <t>Пререкруты 1</t>
  </si>
  <si>
    <t>Рекруты</t>
  </si>
  <si>
    <t>Пострекруты</t>
  </si>
  <si>
    <t>Параметры</t>
  </si>
  <si>
    <t>Естетсвенная смертность</t>
  </si>
  <si>
    <t>P2</t>
  </si>
  <si>
    <t>P1</t>
  </si>
  <si>
    <t>R</t>
  </si>
  <si>
    <t>P</t>
  </si>
  <si>
    <t>Середина съемки</t>
  </si>
  <si>
    <t>Середина промысла</t>
  </si>
  <si>
    <t>Пререкруты 2 (P2)</t>
  </si>
  <si>
    <t>Пререкруты 1 (P1)</t>
  </si>
  <si>
    <t>Рекруты (R)</t>
  </si>
  <si>
    <t>Пострекруты (P)</t>
  </si>
  <si>
    <t>Вероятность линьки P2 (m2)</t>
  </si>
  <si>
    <t>Вероятность линьки P1 (m1)</t>
  </si>
  <si>
    <t>Матрица роста (G)</t>
  </si>
  <si>
    <t>Временная задержка (y)</t>
  </si>
  <si>
    <t>Пром.запас</t>
  </si>
  <si>
    <t>Гипотетическая модель с выловом (2 паттерна) с цикличным пополнением</t>
  </si>
  <si>
    <t>Уловистость размерных групп:</t>
  </si>
  <si>
    <t>Входные данные:</t>
  </si>
  <si>
    <t>Год</t>
  </si>
  <si>
    <t>Данные съемки</t>
  </si>
  <si>
    <t>Вылов</t>
  </si>
  <si>
    <t>Пополнение</t>
  </si>
  <si>
    <t>Начальная численность в 2040:</t>
  </si>
  <si>
    <t>Моделирование динамики запаса</t>
  </si>
  <si>
    <t>Целевая ячейка</t>
  </si>
  <si>
    <t>RSS=</t>
  </si>
  <si>
    <t>`</t>
  </si>
  <si>
    <t>Выходные данные - Промысловый запас</t>
  </si>
  <si>
    <t>"Истинный"</t>
  </si>
  <si>
    <t>По съемке*q</t>
  </si>
  <si>
    <t>Уловистость размерных групп (q):</t>
  </si>
  <si>
    <t>Моделируемый</t>
  </si>
  <si>
    <t>Модель с настройкой на съемку (значения исходных величин параметров изменены)</t>
  </si>
  <si>
    <t>Параметры модели:</t>
  </si>
  <si>
    <t>Когда значения параметров взяты произвольные</t>
  </si>
  <si>
    <t>Имитация "идеальной" съемки 2040-2060</t>
  </si>
  <si>
    <t>Сигма:</t>
  </si>
  <si>
    <t>Ошибки съемки - уловистость варьирует с определенной сигмой</t>
  </si>
  <si>
    <t>Модель с настройкой на съемку (значения исходных величин параметров изменены)+уловистость съемки в 2045 г. уменьшилась  в два раза</t>
  </si>
  <si>
    <t>Случайные</t>
  </si>
  <si>
    <t xml:space="preserve">Модель с настройкой на съемку </t>
  </si>
  <si>
    <t>Стартовые значения параметров взяты случайные, но правдоподобные</t>
  </si>
  <si>
    <t>Модель CSA (Catch-Survey Analysis) для анализа королевских крабов</t>
  </si>
  <si>
    <t>4 размерные группы: пререкруты 2 (P2), пререкруты 1 (P1), рекруты (R ), пострекруты (P).</t>
  </si>
  <si>
    <t>Лист "Гипотетическая модель"</t>
  </si>
  <si>
    <t>В стартовый год численность 0</t>
  </si>
  <si>
    <t>Пополнение постоянно цикличное:</t>
  </si>
  <si>
    <t>1000,2000,3000,4000,5000,4000,3000,2000 и сначала</t>
  </si>
  <si>
    <t>Эксплуатация запаса с 2030 г. с ежегодным выловом в 2 млн. экз., затем в 2050 г. 1 млн. экз.</t>
  </si>
  <si>
    <t>Коэффициент естественное смертности 0.09 - оценен на фактических данных на запасе камчатского краба Баренцева моря (Баканев, 2011). Для камчатского краба Беригнгова моря (США) используются разные (н-р, 0.18)</t>
  </si>
  <si>
    <t>Параметры матрицы роста и линьки взяты из натурных наблюдений по мечению камчасткого краба в норвежских фьордах (Sundet, 2006), величины сходны с аналогичными для запаса Берингова моря (США)</t>
  </si>
  <si>
    <t>Середина съемки и промысла взяты на примере 2005 г. для баренцевоморской популяции.</t>
  </si>
  <si>
    <t>Лист "Имитация съемки"</t>
  </si>
  <si>
    <t xml:space="preserve">Имитация динамики гипотетического запаса в 2000-2100 г. </t>
  </si>
  <si>
    <t>Запас: гипотетический</t>
  </si>
  <si>
    <t>Период: 2000-2100 гг.</t>
  </si>
  <si>
    <t xml:space="preserve">Допустим съемка гипотетического запаса проходила в 2040-2060 гг. </t>
  </si>
  <si>
    <t>Съемка охватила акваторию всего запаса, а коэффициенты уловистости для каждой группы были постоянными (взяты по фактическим расчетам по этойже модели для баренцевоморского запаса краба в 1994-2012 гг.)</t>
  </si>
  <si>
    <t>Лист "Модель 1"</t>
  </si>
  <si>
    <t>Входные данные по съемке (взяты с листа "Имитация съемки") и вылова (взяты с листа "Гипотетическая модель")</t>
  </si>
  <si>
    <t xml:space="preserve">Параметры модели оцениваются через опцию "Поиск решений" с определенными ограничениями. Стартовые значения взяты произвольно, но с учетом натурных наблюдений. Пополнение взято произвольно (повторяющиеся величины 2000 и 3000). </t>
  </si>
  <si>
    <t>Реализация модели состоит из следующих блоков:</t>
  </si>
  <si>
    <t>Моделирование динамики запаса - собственно модель.</t>
  </si>
  <si>
    <t>Логарифмы остатков: массив остатков отклонений моделируемых значений численности от фактической по съемке, сумма которых (RSS) минимизируется в целевой ячейке.</t>
  </si>
  <si>
    <t>Логарифмы остатков</t>
  </si>
  <si>
    <t>Выходные данные: динамика промыслового запаса по гипотетической модели (истина), по съемкам с учетом коэффициентов уловистости и по модели, реализованной на анализе этой съемки.</t>
  </si>
  <si>
    <t>Лист "Модель 2"</t>
  </si>
  <si>
    <t>Все тоже самое, что и на листе "Модель 1", но в идеальной съемке появлилась ошибка. В 2045 г. уловистость съемки стала в два раза меньше (в блоке входных данных значения съемки в 2045 г. умножены на 0.5). Однако последующие съемки неизменились.</t>
  </si>
  <si>
    <t>Пример показывает, как однократная ошибка в оценке может исказить результаты оценки динамики. Однако пример оторван от реальности, ошибки наблюдения присутсвуют в каждом годе (см. следущий лист).</t>
  </si>
  <si>
    <t>Ошибки съемки</t>
  </si>
  <si>
    <t>Лист "Ошибки съемки"</t>
  </si>
  <si>
    <t>Лист "Модель 3"</t>
  </si>
  <si>
    <t>Все тоже самое, что и на листе "Модель 1", но в идеальной съемке появлились ошибки, взятые с листа "Ошибки съемки"</t>
  </si>
  <si>
    <t xml:space="preserve">Пример показывает, как несмещенная постоянная ошибка в оценке съемке может исказить результаты оценки динамики по модели. </t>
  </si>
  <si>
    <t>Моделирование ошибок съемки. Имитируется как мультипликативная, имеющая нормальное распределение с математическим ожиданием 1 и заданной сигмой.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</si>
</sst>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i/>
      <sz val="11"/>
      <color rgb="FF9C65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8" fillId="12" borderId="0" applyNumberFormat="0" applyBorder="0" applyAlignment="0" applyProtection="0"/>
  </cellStyleXfs>
  <cellXfs count="1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7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9" xfId="0" applyFont="1" applyBorder="1"/>
    <xf numFmtId="0" fontId="1" fillId="2" borderId="0" xfId="1"/>
    <xf numFmtId="1" fontId="0" fillId="0" borderId="0" xfId="0" applyNumberFormat="1"/>
    <xf numFmtId="1" fontId="2" fillId="3" borderId="1" xfId="2" applyNumberFormat="1"/>
    <xf numFmtId="0" fontId="4" fillId="0" borderId="0" xfId="0" applyFont="1"/>
    <xf numFmtId="1" fontId="1" fillId="2" borderId="0" xfId="1" applyNumberFormat="1"/>
    <xf numFmtId="1" fontId="1" fillId="2" borderId="0" xfId="1" applyNumberFormat="1" applyBorder="1"/>
    <xf numFmtId="0" fontId="0" fillId="0" borderId="11" xfId="0" applyBorder="1"/>
    <xf numFmtId="0" fontId="6" fillId="4" borderId="16" xfId="3" applyBorder="1"/>
    <xf numFmtId="0" fontId="6" fillId="4" borderId="12" xfId="3" applyBorder="1"/>
    <xf numFmtId="0" fontId="6" fillId="4" borderId="11" xfId="3" applyBorder="1"/>
    <xf numFmtId="0" fontId="6" fillId="4" borderId="8" xfId="3" applyBorder="1"/>
    <xf numFmtId="0" fontId="6" fillId="4" borderId="7" xfId="3" applyBorder="1"/>
    <xf numFmtId="0" fontId="6" fillId="4" borderId="14" xfId="3" applyBorder="1"/>
    <xf numFmtId="0" fontId="6" fillId="4" borderId="0" xfId="3" applyBorder="1"/>
    <xf numFmtId="0" fontId="6" fillId="4" borderId="6" xfId="3" applyBorder="1"/>
    <xf numFmtId="1" fontId="6" fillId="4" borderId="0" xfId="3" applyNumberFormat="1" applyBorder="1"/>
    <xf numFmtId="1" fontId="6" fillId="4" borderId="5" xfId="3" applyNumberFormat="1" applyBorder="1"/>
    <xf numFmtId="0" fontId="6" fillId="4" borderId="5" xfId="3" applyBorder="1"/>
    <xf numFmtId="0" fontId="11" fillId="4" borderId="16" xfId="3" applyFont="1" applyBorder="1"/>
    <xf numFmtId="1" fontId="6" fillId="4" borderId="8" xfId="3" applyNumberFormat="1" applyBorder="1"/>
    <xf numFmtId="1" fontId="6" fillId="4" borderId="7" xfId="3" applyNumberFormat="1" applyBorder="1"/>
    <xf numFmtId="0" fontId="1" fillId="2" borderId="0" xfId="1" applyBorder="1"/>
    <xf numFmtId="0" fontId="1" fillId="2" borderId="10" xfId="1" applyBorder="1"/>
    <xf numFmtId="0" fontId="1" fillId="2" borderId="4" xfId="1" applyBorder="1"/>
    <xf numFmtId="0" fontId="1" fillId="2" borderId="2" xfId="1" applyBorder="1"/>
    <xf numFmtId="0" fontId="1" fillId="2" borderId="3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9" xfId="1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1" fillId="2" borderId="16" xfId="1" applyBorder="1"/>
    <xf numFmtId="0" fontId="1" fillId="2" borderId="14" xfId="1" applyBorder="1"/>
    <xf numFmtId="0" fontId="1" fillId="2" borderId="15" xfId="1" applyBorder="1"/>
    <xf numFmtId="0" fontId="12" fillId="2" borderId="13" xfId="1" applyFont="1" applyBorder="1"/>
    <xf numFmtId="0" fontId="11" fillId="4" borderId="13" xfId="3" applyFont="1" applyBorder="1"/>
    <xf numFmtId="0" fontId="5" fillId="10" borderId="13" xfId="9" applyBorder="1"/>
    <xf numFmtId="0" fontId="5" fillId="10" borderId="12" xfId="9" applyBorder="1"/>
    <xf numFmtId="0" fontId="5" fillId="10" borderId="14" xfId="9" applyBorder="1"/>
    <xf numFmtId="0" fontId="5" fillId="10" borderId="6" xfId="9" applyBorder="1"/>
    <xf numFmtId="0" fontId="5" fillId="10" borderId="15" xfId="9" applyBorder="1"/>
    <xf numFmtId="0" fontId="5" fillId="10" borderId="9" xfId="9" applyBorder="1"/>
    <xf numFmtId="1" fontId="1" fillId="2" borderId="6" xfId="1" applyNumberFormat="1" applyBorder="1"/>
    <xf numFmtId="1" fontId="1" fillId="2" borderId="9" xfId="1" applyNumberFormat="1" applyBorder="1"/>
    <xf numFmtId="0" fontId="5" fillId="7" borderId="8" xfId="6" applyBorder="1"/>
    <xf numFmtId="0" fontId="5" fillId="6" borderId="7" xfId="5" applyBorder="1"/>
    <xf numFmtId="0" fontId="5" fillId="6" borderId="5" xfId="5" applyBorder="1"/>
    <xf numFmtId="1" fontId="5" fillId="6" borderId="0" xfId="5" applyNumberFormat="1" applyBorder="1"/>
    <xf numFmtId="1" fontId="5" fillId="6" borderId="8" xfId="5" applyNumberFormat="1" applyBorder="1"/>
    <xf numFmtId="0" fontId="5" fillId="6" borderId="2" xfId="5" applyBorder="1"/>
    <xf numFmtId="0" fontId="5" fillId="6" borderId="3" xfId="5" applyBorder="1"/>
    <xf numFmtId="0" fontId="5" fillId="6" borderId="4" xfId="5" applyBorder="1"/>
    <xf numFmtId="1" fontId="5" fillId="6" borderId="6" xfId="5" applyNumberFormat="1" applyBorder="1"/>
    <xf numFmtId="1" fontId="5" fillId="6" borderId="9" xfId="5" applyNumberFormat="1" applyBorder="1"/>
    <xf numFmtId="1" fontId="5" fillId="6" borderId="13" xfId="5" applyNumberFormat="1" applyBorder="1"/>
    <xf numFmtId="1" fontId="5" fillId="6" borderId="16" xfId="5" applyNumberFormat="1" applyBorder="1"/>
    <xf numFmtId="1" fontId="5" fillId="6" borderId="12" xfId="5" applyNumberFormat="1" applyBorder="1"/>
    <xf numFmtId="1" fontId="5" fillId="6" borderId="14" xfId="5" applyNumberFormat="1" applyBorder="1"/>
    <xf numFmtId="1" fontId="5" fillId="6" borderId="15" xfId="5" applyNumberFormat="1" applyBorder="1"/>
    <xf numFmtId="0" fontId="5" fillId="6" borderId="10" xfId="5" applyBorder="1"/>
    <xf numFmtId="0" fontId="9" fillId="9" borderId="10" xfId="8" applyFont="1" applyBorder="1"/>
    <xf numFmtId="0" fontId="9" fillId="9" borderId="3" xfId="8" applyFont="1" applyBorder="1"/>
    <xf numFmtId="0" fontId="9" fillId="9" borderId="4" xfId="8" applyFont="1" applyBorder="1"/>
    <xf numFmtId="0" fontId="9" fillId="9" borderId="15" xfId="8" applyFont="1" applyBorder="1"/>
    <xf numFmtId="0" fontId="9" fillId="9" borderId="8" xfId="8" applyFont="1" applyBorder="1"/>
    <xf numFmtId="0" fontId="9" fillId="9" borderId="9" xfId="8" applyFont="1" applyBorder="1"/>
    <xf numFmtId="2" fontId="9" fillId="9" borderId="14" xfId="8" applyNumberFormat="1" applyFont="1" applyBorder="1"/>
    <xf numFmtId="2" fontId="9" fillId="9" borderId="0" xfId="8" applyNumberFormat="1" applyFont="1" applyBorder="1"/>
    <xf numFmtId="2" fontId="9" fillId="9" borderId="6" xfId="8" applyNumberFormat="1" applyFont="1" applyBorder="1"/>
    <xf numFmtId="2" fontId="9" fillId="9" borderId="15" xfId="8" applyNumberFormat="1" applyFont="1" applyBorder="1"/>
    <xf numFmtId="2" fontId="9" fillId="9" borderId="8" xfId="8" applyNumberFormat="1" applyFont="1" applyBorder="1"/>
    <xf numFmtId="2" fontId="9" fillId="9" borderId="9" xfId="8" applyNumberFormat="1" applyFont="1" applyBorder="1"/>
    <xf numFmtId="0" fontId="9" fillId="9" borderId="0" xfId="8" applyFont="1" applyBorder="1"/>
    <xf numFmtId="2" fontId="10" fillId="9" borderId="0" xfId="8" applyNumberFormat="1" applyFont="1"/>
    <xf numFmtId="2" fontId="1" fillId="2" borderId="4" xfId="1" applyNumberFormat="1" applyBorder="1"/>
    <xf numFmtId="2" fontId="1" fillId="2" borderId="0" xfId="1" applyNumberFormat="1" applyBorder="1"/>
    <xf numFmtId="2" fontId="1" fillId="2" borderId="6" xfId="1" applyNumberFormat="1" applyBorder="1"/>
    <xf numFmtId="2" fontId="1" fillId="2" borderId="8" xfId="1" applyNumberFormat="1" applyBorder="1"/>
    <xf numFmtId="2" fontId="1" fillId="2" borderId="9" xfId="1" applyNumberFormat="1" applyBorder="1"/>
    <xf numFmtId="2" fontId="1" fillId="2" borderId="12" xfId="1" applyNumberFormat="1" applyBorder="1"/>
    <xf numFmtId="1" fontId="1" fillId="2" borderId="14" xfId="1" applyNumberFormat="1" applyBorder="1"/>
    <xf numFmtId="1" fontId="1" fillId="2" borderId="15" xfId="1" applyNumberFormat="1" applyBorder="1"/>
    <xf numFmtId="0" fontId="13" fillId="0" borderId="0" xfId="0" applyFont="1"/>
    <xf numFmtId="0" fontId="6" fillId="4" borderId="10" xfId="3" applyBorder="1"/>
    <xf numFmtId="0" fontId="6" fillId="4" borderId="4" xfId="3" applyBorder="1"/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4" fillId="2" borderId="0" xfId="1" applyNumberFormat="1" applyFont="1" applyBorder="1"/>
    <xf numFmtId="0" fontId="9" fillId="12" borderId="13" xfId="11" applyFont="1" applyBorder="1"/>
    <xf numFmtId="0" fontId="9" fillId="12" borderId="16" xfId="11" applyFont="1" applyBorder="1"/>
    <xf numFmtId="0" fontId="9" fillId="12" borderId="12" xfId="11" applyFont="1" applyBorder="1"/>
    <xf numFmtId="0" fontId="10" fillId="12" borderId="14" xfId="11" applyFont="1" applyBorder="1"/>
    <xf numFmtId="0" fontId="10" fillId="12" borderId="0" xfId="11" applyFont="1" applyBorder="1"/>
    <xf numFmtId="0" fontId="9" fillId="12" borderId="0" xfId="11" applyFont="1" applyBorder="1"/>
    <xf numFmtId="0" fontId="9" fillId="12" borderId="6" xfId="11" applyFont="1" applyBorder="1"/>
    <xf numFmtId="0" fontId="9" fillId="12" borderId="14" xfId="11" applyFont="1" applyBorder="1"/>
    <xf numFmtId="1" fontId="9" fillId="12" borderId="0" xfId="11" applyNumberFormat="1" applyFont="1" applyBorder="1"/>
    <xf numFmtId="0" fontId="9" fillId="12" borderId="15" xfId="11" applyFont="1" applyBorder="1"/>
    <xf numFmtId="1" fontId="9" fillId="12" borderId="8" xfId="11" applyNumberFormat="1" applyFont="1" applyBorder="1"/>
    <xf numFmtId="0" fontId="9" fillId="12" borderId="9" xfId="11" applyFont="1" applyBorder="1"/>
    <xf numFmtId="0" fontId="5" fillId="11" borderId="16" xfId="10" applyBorder="1"/>
    <xf numFmtId="0" fontId="5" fillId="11" borderId="12" xfId="10" applyBorder="1"/>
    <xf numFmtId="0" fontId="5" fillId="11" borderId="14" xfId="10" applyBorder="1"/>
    <xf numFmtId="0" fontId="5" fillId="11" borderId="0" xfId="10" applyBorder="1"/>
    <xf numFmtId="0" fontId="5" fillId="11" borderId="6" xfId="10" applyBorder="1"/>
    <xf numFmtId="1" fontId="5" fillId="11" borderId="0" xfId="10" applyNumberFormat="1" applyBorder="1"/>
    <xf numFmtId="1" fontId="5" fillId="11" borderId="6" xfId="10" applyNumberFormat="1" applyBorder="1"/>
    <xf numFmtId="0" fontId="5" fillId="11" borderId="15" xfId="10" applyBorder="1"/>
    <xf numFmtId="1" fontId="5" fillId="11" borderId="8" xfId="10" applyNumberFormat="1" applyBorder="1"/>
    <xf numFmtId="1" fontId="5" fillId="11" borderId="9" xfId="10" applyNumberFormat="1" applyBorder="1"/>
    <xf numFmtId="0" fontId="7" fillId="11" borderId="13" xfId="10" applyFont="1" applyBorder="1"/>
    <xf numFmtId="0" fontId="7" fillId="6" borderId="10" xfId="5" applyFont="1" applyBorder="1"/>
    <xf numFmtId="0" fontId="10" fillId="9" borderId="10" xfId="8" applyFont="1" applyBorder="1"/>
    <xf numFmtId="0" fontId="5" fillId="7" borderId="13" xfId="6" applyBorder="1"/>
    <xf numFmtId="0" fontId="5" fillId="7" borderId="16" xfId="6" applyBorder="1"/>
    <xf numFmtId="0" fontId="5" fillId="7" borderId="12" xfId="6" applyBorder="1"/>
    <xf numFmtId="0" fontId="5" fillId="7" borderId="14" xfId="6" applyBorder="1"/>
    <xf numFmtId="0" fontId="5" fillId="7" borderId="0" xfId="6" applyBorder="1"/>
    <xf numFmtId="0" fontId="5" fillId="7" borderId="6" xfId="6" applyBorder="1"/>
    <xf numFmtId="0" fontId="5" fillId="7" borderId="15" xfId="6" applyBorder="1"/>
    <xf numFmtId="0" fontId="5" fillId="7" borderId="9" xfId="6" applyBorder="1"/>
    <xf numFmtId="0" fontId="5" fillId="8" borderId="13" xfId="7" applyBorder="1"/>
    <xf numFmtId="0" fontId="5" fillId="8" borderId="16" xfId="7" applyBorder="1"/>
    <xf numFmtId="0" fontId="5" fillId="8" borderId="12" xfId="7" applyBorder="1"/>
    <xf numFmtId="0" fontId="5" fillId="8" borderId="14" xfId="7" applyBorder="1"/>
    <xf numFmtId="0" fontId="5" fillId="8" borderId="0" xfId="7" applyBorder="1"/>
    <xf numFmtId="0" fontId="5" fillId="8" borderId="6" xfId="7" applyBorder="1"/>
    <xf numFmtId="0" fontId="5" fillId="8" borderId="15" xfId="7" applyBorder="1"/>
    <xf numFmtId="0" fontId="5" fillId="8" borderId="8" xfId="7" applyBorder="1"/>
    <xf numFmtId="0" fontId="5" fillId="8" borderId="9" xfId="7" applyBorder="1"/>
    <xf numFmtId="0" fontId="5" fillId="5" borderId="13" xfId="4" applyBorder="1"/>
    <xf numFmtId="0" fontId="5" fillId="5" borderId="16" xfId="4" applyBorder="1"/>
    <xf numFmtId="0" fontId="5" fillId="5" borderId="12" xfId="4" applyBorder="1"/>
    <xf numFmtId="0" fontId="5" fillId="5" borderId="14" xfId="4" applyBorder="1"/>
    <xf numFmtId="0" fontId="5" fillId="5" borderId="0" xfId="4" applyBorder="1"/>
    <xf numFmtId="0" fontId="5" fillId="5" borderId="6" xfId="4" applyBorder="1"/>
    <xf numFmtId="0" fontId="5" fillId="5" borderId="15" xfId="4" applyBorder="1"/>
    <xf numFmtId="0" fontId="5" fillId="5" borderId="8" xfId="4" applyBorder="1"/>
    <xf numFmtId="0" fontId="5" fillId="5" borderId="9" xfId="4" applyBorder="1"/>
    <xf numFmtId="0" fontId="5" fillId="7" borderId="0" xfId="6"/>
    <xf numFmtId="0" fontId="0" fillId="5" borderId="15" xfId="4" applyFont="1" applyBorder="1"/>
  </cellXfs>
  <cellStyles count="12">
    <cellStyle name="20% — акцент1" xfId="4" builtinId="30"/>
    <cellStyle name="20% — акцент2" xfId="6" builtinId="34"/>
    <cellStyle name="20% — акцент3" xfId="7" builtinId="38"/>
    <cellStyle name="20% — акцент6" xfId="9" builtinId="50"/>
    <cellStyle name="40% — акцент1" xfId="5" builtinId="31"/>
    <cellStyle name="40% — акцент6" xfId="10" builtinId="51"/>
    <cellStyle name="60% — акцент6" xfId="11" builtinId="52"/>
    <cellStyle name="Акцент4" xfId="8" builtinId="41"/>
    <cellStyle name="Вывод" xfId="2" builtinId="21"/>
    <cellStyle name="Нейтральный" xfId="1" builtinId="28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'Гипотетическая модель '!$A$5:$A$105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'Гипотетическая модель '!$H$5:$H$105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52.094077560460008</c:v>
                </c:pt>
                <c:pt idx="3">
                  <c:v>812.15483361100007</c:v>
                </c:pt>
                <c:pt idx="4">
                  <c:v>2320.6593668580936</c:v>
                </c:pt>
                <c:pt idx="5">
                  <c:v>4525.2297861902662</c:v>
                </c:pt>
                <c:pt idx="6">
                  <c:v>7367.2612625106922</c:v>
                </c:pt>
                <c:pt idx="7">
                  <c:v>10687.835827931132</c:v>
                </c:pt>
                <c:pt idx="8">
                  <c:v>13125.067123342729</c:v>
                </c:pt>
                <c:pt idx="9">
                  <c:v>14552.162948499792</c:v>
                </c:pt>
                <c:pt idx="10">
                  <c:v>15031.985050534768</c:v>
                </c:pt>
                <c:pt idx="11">
                  <c:v>14747.642851740649</c:v>
                </c:pt>
                <c:pt idx="12">
                  <c:v>15085.348212335943</c:v>
                </c:pt>
                <c:pt idx="13">
                  <c:v>16194.356479009608</c:v>
                </c:pt>
                <c:pt idx="14">
                  <c:v>18032.359290840075</c:v>
                </c:pt>
                <c:pt idx="15">
                  <c:v>20435.03398992959</c:v>
                </c:pt>
                <c:pt idx="16">
                  <c:v>22033.338765073699</c:v>
                </c:pt>
                <c:pt idx="17">
                  <c:v>22693.710536747218</c:v>
                </c:pt>
                <c:pt idx="18">
                  <c:v>22472.799320587932</c:v>
                </c:pt>
                <c:pt idx="19">
                  <c:v>21548.035060225233</c:v>
                </c:pt>
                <c:pt idx="20">
                  <c:v>21300.438724071741</c:v>
                </c:pt>
                <c:pt idx="21">
                  <c:v>21874.52151700079</c:v>
                </c:pt>
                <c:pt idx="22">
                  <c:v>23223.639256550785</c:v>
                </c:pt>
                <c:pt idx="23">
                  <c:v>25179.506642066684</c:v>
                </c:pt>
                <c:pt idx="24">
                  <c:v>26369.46027952831</c:v>
                </c:pt>
                <c:pt idx="25">
                  <c:v>26656.627211932799</c:v>
                </c:pt>
                <c:pt idx="26">
                  <c:v>26094.632454671406</c:v>
                </c:pt>
                <c:pt idx="27">
                  <c:v>24858.141309312748</c:v>
                </c:pt>
                <c:pt idx="28">
                  <c:v>24325.648051673994</c:v>
                </c:pt>
                <c:pt idx="29">
                  <c:v>24639.354663469891</c:v>
                </c:pt>
                <c:pt idx="30">
                  <c:v>25750.506491180473</c:v>
                </c:pt>
                <c:pt idx="31">
                  <c:v>25661.027038292366</c:v>
                </c:pt>
                <c:pt idx="32">
                  <c:v>24981.674415440659</c:v>
                </c:pt>
                <c:pt idx="33">
                  <c:v>23560.424061722057</c:v>
                </c:pt>
                <c:pt idx="34">
                  <c:v>21437.053469216331</c:v>
                </c:pt>
                <c:pt idx="35">
                  <c:v>18773.572256098971</c:v>
                </c:pt>
                <c:pt idx="36">
                  <c:v>16936.908274463236</c:v>
                </c:pt>
                <c:pt idx="37">
                  <c:v>16058.692590680537</c:v>
                </c:pt>
                <c:pt idx="38">
                  <c:v>16080.509462041769</c:v>
                </c:pt>
                <c:pt idx="39">
                  <c:v>16823.315191882379</c:v>
                </c:pt>
                <c:pt idx="40">
                  <c:v>16904.613952565607</c:v>
                </c:pt>
                <c:pt idx="41">
                  <c:v>16178.546619379289</c:v>
                </c:pt>
                <c:pt idx="42">
                  <c:v>14690.525468809063</c:v>
                </c:pt>
                <c:pt idx="43">
                  <c:v>12607.709924221232</c:v>
                </c:pt>
                <c:pt idx="44">
                  <c:v>11301.734405270994</c:v>
                </c:pt>
                <c:pt idx="45">
                  <c:v>10908.531457200219</c:v>
                </c:pt>
                <c:pt idx="46">
                  <c:v>11373.616592982289</c:v>
                </c:pt>
                <c:pt idx="47">
                  <c:v>12521.539013118156</c:v>
                </c:pt>
                <c:pt idx="48">
                  <c:v>12973.086550736087</c:v>
                </c:pt>
                <c:pt idx="49">
                  <c:v>12585.401121098925</c:v>
                </c:pt>
                <c:pt idx="50">
                  <c:v>11406.637744713711</c:v>
                </c:pt>
                <c:pt idx="51">
                  <c:v>10520.393709512358</c:v>
                </c:pt>
                <c:pt idx="52">
                  <c:v>10308.002208397487</c:v>
                </c:pt>
                <c:pt idx="53">
                  <c:v>10914.25979794066</c:v>
                </c:pt>
                <c:pt idx="54">
                  <c:v>12292.783087496065</c:v>
                </c:pt>
                <c:pt idx="55">
                  <c:v>14275.525122181958</c:v>
                </c:pt>
                <c:pt idx="56">
                  <c:v>15490.040339613264</c:v>
                </c:pt>
                <c:pt idx="57">
                  <c:v>15799.654865911578</c:v>
                </c:pt>
                <c:pt idx="58">
                  <c:v>15258.175664744051</c:v>
                </c:pt>
                <c:pt idx="59">
                  <c:v>14040.434325882767</c:v>
                </c:pt>
                <c:pt idx="60">
                  <c:v>13525.077101119758</c:v>
                </c:pt>
                <c:pt idx="61">
                  <c:v>13854.444867752634</c:v>
                </c:pt>
                <c:pt idx="62">
                  <c:v>14979.909913266092</c:v>
                </c:pt>
                <c:pt idx="63">
                  <c:v>16731.374127032072</c:v>
                </c:pt>
                <c:pt idx="64">
                  <c:v>17734.517331463096</c:v>
                </c:pt>
                <c:pt idx="65">
                  <c:v>17850.952383386895</c:v>
                </c:pt>
                <c:pt idx="66">
                  <c:v>17132.920436234195</c:v>
                </c:pt>
                <c:pt idx="67">
                  <c:v>15753.822036971791</c:v>
                </c:pt>
                <c:pt idx="68">
                  <c:v>15090.995562744507</c:v>
                </c:pt>
                <c:pt idx="69">
                  <c:v>15285.586583423439</c:v>
                </c:pt>
                <c:pt idx="70">
                  <c:v>16287.87495776021</c:v>
                </c:pt>
                <c:pt idx="71">
                  <c:v>17926.764170439918</c:v>
                </c:pt>
                <c:pt idx="72">
                  <c:v>18827.021570696255</c:v>
                </c:pt>
                <c:pt idx="73">
                  <c:v>18849.426077663098</c:v>
                </c:pt>
                <c:pt idx="74">
                  <c:v>18045.456683106193</c:v>
                </c:pt>
                <c:pt idx="75">
                  <c:v>16587.817370678473</c:v>
                </c:pt>
                <c:pt idx="76">
                  <c:v>15853.209906589729</c:v>
                </c:pt>
                <c:pt idx="77">
                  <c:v>15982.198042124635</c:v>
                </c:pt>
                <c:pt idx="78">
                  <c:v>16924.529893884515</c:v>
                </c:pt>
                <c:pt idx="79">
                  <c:v>18508.622970820779</c:v>
                </c:pt>
                <c:pt idx="80">
                  <c:v>19358.800473788826</c:v>
                </c:pt>
                <c:pt idx="81">
                  <c:v>19335.435400868726</c:v>
                </c:pt>
                <c:pt idx="82">
                  <c:v>18489.635759916378</c:v>
                </c:pt>
                <c:pt idx="83">
                  <c:v>16993.766480820286</c:v>
                </c:pt>
                <c:pt idx="84">
                  <c:v>16224.219457981439</c:v>
                </c:pt>
                <c:pt idx="85">
                  <c:v>16321.275241175006</c:v>
                </c:pt>
                <c:pt idx="86">
                  <c:v>17234.423120311065</c:v>
                </c:pt>
                <c:pt idx="87">
                  <c:v>18791.844054556321</c:v>
                </c:pt>
                <c:pt idx="88">
                  <c:v>19617.645054541055</c:v>
                </c:pt>
                <c:pt idx="89">
                  <c:v>19572.001535356645</c:v>
                </c:pt>
                <c:pt idx="90">
                  <c:v>18705.840927603957</c:v>
                </c:pt>
                <c:pt idx="91">
                  <c:v>17191.363125986758</c:v>
                </c:pt>
                <c:pt idx="92">
                  <c:v>16404.809194104047</c:v>
                </c:pt>
                <c:pt idx="93">
                  <c:v>16486.32183275736</c:v>
                </c:pt>
                <c:pt idx="94">
                  <c:v>17385.264347380904</c:v>
                </c:pt>
                <c:pt idx="95">
                  <c:v>18929.702556000026</c:v>
                </c:pt>
                <c:pt idx="96">
                  <c:v>19743.638238165215</c:v>
                </c:pt>
                <c:pt idx="97">
                  <c:v>19687.15063500237</c:v>
                </c:pt>
                <c:pt idx="98">
                  <c:v>18811.079280726088</c:v>
                </c:pt>
                <c:pt idx="99">
                  <c:v>17287.543738791661</c:v>
                </c:pt>
                <c:pt idx="100">
                  <c:v>16492.711655564948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7-4B09-9851-945B06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9072"/>
        <c:axId val="136126848"/>
      </c:lineChart>
      <c:catAx>
        <c:axId val="128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26848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36126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801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9396325459317"/>
          <c:y val="5.1400554097404488E-2"/>
          <c:w val="0.84545734908136483"/>
          <c:h val="0.59759514435695527"/>
        </c:manualLayout>
      </c:layout>
      <c:lineChart>
        <c:grouping val="standard"/>
        <c:varyColors val="0"/>
        <c:ser>
          <c:idx val="0"/>
          <c:order val="0"/>
          <c:tx>
            <c:strRef>
              <c:f>'Имитация съемки'!$C$4</c:f>
              <c:strCache>
                <c:ptCount val="1"/>
                <c:pt idx="0">
                  <c:v>Пререкруты 2 (P2)</c:v>
                </c:pt>
              </c:strCache>
            </c:strRef>
          </c:tx>
          <c:marker>
            <c:symbol val="none"/>
          </c:marker>
          <c:cat>
            <c:numRef>
              <c:f>'Имитация съемки'!$A$5:$A$25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'Имитация съемки'!$C$5:$C$25</c:f>
              <c:numCache>
                <c:formatCode>0</c:formatCode>
                <c:ptCount val="21"/>
                <c:pt idx="0">
                  <c:v>652.74163339821712</c:v>
                </c:pt>
                <c:pt idx="1">
                  <c:v>335.49537561390684</c:v>
                </c:pt>
                <c:pt idx="2">
                  <c:v>618.24387133412608</c:v>
                </c:pt>
                <c:pt idx="3">
                  <c:v>933.61942506984667</c:v>
                </c:pt>
                <c:pt idx="4">
                  <c:v>1250.7692025109066</c:v>
                </c:pt>
                <c:pt idx="5">
                  <c:v>1568.0154602952168</c:v>
                </c:pt>
                <c:pt idx="6">
                  <c:v>1285.2669645749975</c:v>
                </c:pt>
                <c:pt idx="7">
                  <c:v>969.89141083927689</c:v>
                </c:pt>
                <c:pt idx="8">
                  <c:v>652.74163339821712</c:v>
                </c:pt>
                <c:pt idx="9">
                  <c:v>335.49537561390684</c:v>
                </c:pt>
                <c:pt idx="10">
                  <c:v>618.24387133412608</c:v>
                </c:pt>
                <c:pt idx="11">
                  <c:v>933.61942506984667</c:v>
                </c:pt>
                <c:pt idx="12">
                  <c:v>1250.7692025109066</c:v>
                </c:pt>
                <c:pt idx="13">
                  <c:v>1568.0154602952168</c:v>
                </c:pt>
                <c:pt idx="14">
                  <c:v>1285.2669645749975</c:v>
                </c:pt>
                <c:pt idx="15">
                  <c:v>969.89141083927689</c:v>
                </c:pt>
                <c:pt idx="16">
                  <c:v>652.74163339821712</c:v>
                </c:pt>
                <c:pt idx="17">
                  <c:v>335.49537561390684</c:v>
                </c:pt>
                <c:pt idx="18">
                  <c:v>618.24387133412608</c:v>
                </c:pt>
                <c:pt idx="19">
                  <c:v>933.61942506984667</c:v>
                </c:pt>
                <c:pt idx="20">
                  <c:v>1250.7692025109066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6-4DD9-A6EF-B48BC89882BE}"/>
            </c:ext>
          </c:extLst>
        </c:ser>
        <c:ser>
          <c:idx val="1"/>
          <c:order val="1"/>
          <c:tx>
            <c:strRef>
              <c:f>'Имитация съемки'!$D$4</c:f>
              <c:strCache>
                <c:ptCount val="1"/>
                <c:pt idx="0">
                  <c:v>Пререкруты 1 (P1)</c:v>
                </c:pt>
              </c:strCache>
            </c:strRef>
          </c:tx>
          <c:marker>
            <c:symbol val="none"/>
          </c:marker>
          <c:cat>
            <c:numRef>
              <c:f>'Имитация съемки'!$A$5:$A$25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'Имитация съемки'!$D$5:$D$25</c:f>
              <c:numCache>
                <c:formatCode>0</c:formatCode>
                <c:ptCount val="21"/>
                <c:pt idx="0">
                  <c:v>1500.28888649799</c:v>
                </c:pt>
                <c:pt idx="1">
                  <c:v>1027.8925035585719</c:v>
                </c:pt>
                <c:pt idx="2">
                  <c:v>553.89459659668307</c:v>
                </c:pt>
                <c:pt idx="3">
                  <c:v>887.18828985938137</c:v>
                </c:pt>
                <c:pt idx="4">
                  <c:v>1344.8114700952508</c:v>
                </c:pt>
                <c:pt idx="5">
                  <c:v>1817.2078530346689</c:v>
                </c:pt>
                <c:pt idx="6">
                  <c:v>2291.2057599965574</c:v>
                </c:pt>
                <c:pt idx="7">
                  <c:v>1957.9120667338593</c:v>
                </c:pt>
                <c:pt idx="8">
                  <c:v>1500.28888649799</c:v>
                </c:pt>
                <c:pt idx="9">
                  <c:v>1027.8925035585719</c:v>
                </c:pt>
                <c:pt idx="10">
                  <c:v>553.89459659668307</c:v>
                </c:pt>
                <c:pt idx="11">
                  <c:v>887.18828985938137</c:v>
                </c:pt>
                <c:pt idx="12">
                  <c:v>1344.8114700952508</c:v>
                </c:pt>
                <c:pt idx="13">
                  <c:v>1817.2078530346689</c:v>
                </c:pt>
                <c:pt idx="14">
                  <c:v>2291.2057599965574</c:v>
                </c:pt>
                <c:pt idx="15">
                  <c:v>1957.9120667338593</c:v>
                </c:pt>
                <c:pt idx="16">
                  <c:v>1500.28888649799</c:v>
                </c:pt>
                <c:pt idx="17">
                  <c:v>1027.8925035585719</c:v>
                </c:pt>
                <c:pt idx="18">
                  <c:v>553.89459659668307</c:v>
                </c:pt>
                <c:pt idx="19">
                  <c:v>887.18828985938137</c:v>
                </c:pt>
                <c:pt idx="20">
                  <c:v>1344.8114700952508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6-4DD9-A6EF-B48BC89882BE}"/>
            </c:ext>
          </c:extLst>
        </c:ser>
        <c:ser>
          <c:idx val="2"/>
          <c:order val="2"/>
          <c:tx>
            <c:strRef>
              <c:f>'Имитация съемки'!$E$4</c:f>
              <c:strCache>
                <c:ptCount val="1"/>
                <c:pt idx="0">
                  <c:v>Рекруты (R)</c:v>
                </c:pt>
              </c:strCache>
            </c:strRef>
          </c:tx>
          <c:marker>
            <c:symbol val="none"/>
          </c:marker>
          <c:cat>
            <c:numRef>
              <c:f>'Имитация съемки'!$A$5:$A$25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'Имитация съемки'!$E$5:$E$25</c:f>
              <c:numCache>
                <c:formatCode>0</c:formatCode>
                <c:ptCount val="21"/>
                <c:pt idx="0">
                  <c:v>2531.0952518819163</c:v>
                </c:pt>
                <c:pt idx="1">
                  <c:v>1926.9358058159939</c:v>
                </c:pt>
                <c:pt idx="2">
                  <c:v>1304.6814928101164</c:v>
                </c:pt>
                <c:pt idx="3">
                  <c:v>763.81681113447792</c:v>
                </c:pt>
                <c:pt idx="4">
                  <c:v>1215.5583714565116</c:v>
                </c:pt>
                <c:pt idx="5">
                  <c:v>1819.7178175224337</c:v>
                </c:pt>
                <c:pt idx="6">
                  <c:v>2441.9721305283124</c:v>
                </c:pt>
                <c:pt idx="7">
                  <c:v>2982.8368122039501</c:v>
                </c:pt>
                <c:pt idx="8">
                  <c:v>2531.0952518819163</c:v>
                </c:pt>
                <c:pt idx="9">
                  <c:v>1926.9358058159939</c:v>
                </c:pt>
                <c:pt idx="10">
                  <c:v>1304.6814928101164</c:v>
                </c:pt>
                <c:pt idx="11">
                  <c:v>763.81681113447792</c:v>
                </c:pt>
                <c:pt idx="12">
                  <c:v>1215.5583714565116</c:v>
                </c:pt>
                <c:pt idx="13">
                  <c:v>1819.7178175224337</c:v>
                </c:pt>
                <c:pt idx="14">
                  <c:v>2441.9721305283124</c:v>
                </c:pt>
                <c:pt idx="15">
                  <c:v>2982.8368122039501</c:v>
                </c:pt>
                <c:pt idx="16">
                  <c:v>2531.0952518819163</c:v>
                </c:pt>
                <c:pt idx="17">
                  <c:v>1926.9358058159939</c:v>
                </c:pt>
                <c:pt idx="18">
                  <c:v>1304.6814928101164</c:v>
                </c:pt>
                <c:pt idx="19">
                  <c:v>763.81681113447792</c:v>
                </c:pt>
                <c:pt idx="20">
                  <c:v>1215.5583714565116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6-4DD9-A6EF-B48BC89882BE}"/>
            </c:ext>
          </c:extLst>
        </c:ser>
        <c:ser>
          <c:idx val="3"/>
          <c:order val="3"/>
          <c:tx>
            <c:strRef>
              <c:f>'Имитация съемки'!$F$4</c:f>
              <c:strCache>
                <c:ptCount val="1"/>
                <c:pt idx="0">
                  <c:v>Пострекруты (P)</c:v>
                </c:pt>
              </c:strCache>
            </c:strRef>
          </c:tx>
          <c:marker>
            <c:symbol val="none"/>
          </c:marker>
          <c:cat>
            <c:numRef>
              <c:f>'Имитация съемки'!$A$5:$A$25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'Имитация съемки'!$F$5:$F$25</c:f>
              <c:numCache>
                <c:formatCode>0</c:formatCode>
                <c:ptCount val="21"/>
                <c:pt idx="0">
                  <c:v>13740.744887713212</c:v>
                </c:pt>
                <c:pt idx="1">
                  <c:v>13769.876862109297</c:v>
                </c:pt>
                <c:pt idx="2">
                  <c:v>13059.673602796418</c:v>
                </c:pt>
                <c:pt idx="3">
                  <c:v>11652.938910303134</c:v>
                </c:pt>
                <c:pt idx="4">
                  <c:v>9782.2864409503545</c:v>
                </c:pt>
                <c:pt idx="5">
                  <c:v>8633.8841852971764</c:v>
                </c:pt>
                <c:pt idx="6">
                  <c:v>8321.151429821899</c:v>
                </c:pt>
                <c:pt idx="7">
                  <c:v>8792.992997863219</c:v>
                </c:pt>
                <c:pt idx="8">
                  <c:v>9809.2174858836916</c:v>
                </c:pt>
                <c:pt idx="9">
                  <c:v>10176.731363828932</c:v>
                </c:pt>
                <c:pt idx="10">
                  <c:v>9775.7858787010664</c:v>
                </c:pt>
                <c:pt idx="11">
                  <c:v>9565.6226955942602</c:v>
                </c:pt>
                <c:pt idx="12">
                  <c:v>8788.5542440768477</c:v>
                </c:pt>
                <c:pt idx="13">
                  <c:v>8639.6125260376175</c:v>
                </c:pt>
                <c:pt idx="14">
                  <c:v>9240.3179243356753</c:v>
                </c:pt>
                <c:pt idx="15">
                  <c:v>10546.979106927021</c:v>
                </c:pt>
                <c:pt idx="16">
                  <c:v>12326.171274760869</c:v>
                </c:pt>
                <c:pt idx="17">
                  <c:v>13390.985108641586</c:v>
                </c:pt>
                <c:pt idx="18">
                  <c:v>13627.323798731406</c:v>
                </c:pt>
                <c:pt idx="19">
                  <c:v>13085.663311964669</c:v>
                </c:pt>
                <c:pt idx="20">
                  <c:v>12005.629136799118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6-4DD9-A6EF-B48BC89882BE}"/>
            </c:ext>
          </c:extLst>
        </c:ser>
        <c:ser>
          <c:idx val="4"/>
          <c:order val="4"/>
          <c:tx>
            <c:strRef>
              <c:f>'Имитация съемки'!$G$4</c:f>
              <c:strCache>
                <c:ptCount val="1"/>
                <c:pt idx="0">
                  <c:v>Пром.запас</c:v>
                </c:pt>
              </c:strCache>
            </c:strRef>
          </c:tx>
          <c:marker>
            <c:symbol val="none"/>
          </c:marker>
          <c:cat>
            <c:numRef>
              <c:f>'Имитация съемки'!$A$5:$A$25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'Имитация съемки'!$G$5:$G$25</c:f>
              <c:numCache>
                <c:formatCode>0</c:formatCode>
                <c:ptCount val="21"/>
                <c:pt idx="0">
                  <c:v>16271.840139595128</c:v>
                </c:pt>
                <c:pt idx="1">
                  <c:v>15696.812667925291</c:v>
                </c:pt>
                <c:pt idx="2">
                  <c:v>14364.355095606534</c:v>
                </c:pt>
                <c:pt idx="3">
                  <c:v>12416.755721437612</c:v>
                </c:pt>
                <c:pt idx="4">
                  <c:v>10997.844812406865</c:v>
                </c:pt>
                <c:pt idx="5">
                  <c:v>10453.602002819611</c:v>
                </c:pt>
                <c:pt idx="6">
                  <c:v>10763.123560350212</c:v>
                </c:pt>
                <c:pt idx="7">
                  <c:v>11775.829810067169</c:v>
                </c:pt>
                <c:pt idx="8">
                  <c:v>12340.312737765607</c:v>
                </c:pt>
                <c:pt idx="9">
                  <c:v>12103.667169644927</c:v>
                </c:pt>
                <c:pt idx="10">
                  <c:v>11080.467371511182</c:v>
                </c:pt>
                <c:pt idx="11">
                  <c:v>10329.439506728739</c:v>
                </c:pt>
                <c:pt idx="12">
                  <c:v>10004.112615533359</c:v>
                </c:pt>
                <c:pt idx="13">
                  <c:v>10459.330343560052</c:v>
                </c:pt>
                <c:pt idx="14">
                  <c:v>11682.290054863988</c:v>
                </c:pt>
                <c:pt idx="15">
                  <c:v>13529.815919130971</c:v>
                </c:pt>
                <c:pt idx="16">
                  <c:v>14857.266526642785</c:v>
                </c:pt>
                <c:pt idx="17">
                  <c:v>15317.92091445758</c:v>
                </c:pt>
                <c:pt idx="18">
                  <c:v>14932.005291541522</c:v>
                </c:pt>
                <c:pt idx="19">
                  <c:v>13849.480123099147</c:v>
                </c:pt>
                <c:pt idx="20">
                  <c:v>13221.187508255629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6-4DD9-A6EF-B48BC89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376"/>
        <c:axId val="51090176"/>
      </c:lineChart>
      <c:catAx>
        <c:axId val="507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90176"/>
        <c:crosses val="autoZero"/>
        <c:auto val="1"/>
        <c:lblAlgn val="ctr"/>
        <c:lblOffset val="100"/>
        <c:tickLblSkip val="2"/>
        <c:noMultiLvlLbl val="0"/>
      </c:catAx>
      <c:valAx>
        <c:axId val="51090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78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13888888888888"/>
          <c:y val="0.79996609798775153"/>
          <c:w val="0.83197222222222222"/>
          <c:h val="0.196363735783027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34951881014874"/>
          <c:y val="0.1216846477056667"/>
          <c:w val="0.7594420384951881"/>
          <c:h val="0.79831010169515393"/>
        </c:manualLayout>
      </c:layout>
      <c:lineChart>
        <c:grouping val="standard"/>
        <c:varyColors val="0"/>
        <c:ser>
          <c:idx val="0"/>
          <c:order val="0"/>
          <c:tx>
            <c:strRef>
              <c:f>'Модель 1'!$S$6</c:f>
              <c:strCache>
                <c:ptCount val="1"/>
                <c:pt idx="0">
                  <c:v>"Истинный"</c:v>
                </c:pt>
              </c:strCache>
            </c:strRef>
          </c:tx>
          <c:marker>
            <c:symbol val="none"/>
          </c:marker>
          <c:cat>
            <c:numRef>
              <c:f>'Модель 1'!$R$7:$R$27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1'!$S$7:$S$27</c:f>
              <c:numCache>
                <c:formatCode>0</c:formatCode>
                <c:ptCount val="21"/>
                <c:pt idx="0">
                  <c:v>16904.613952565607</c:v>
                </c:pt>
                <c:pt idx="1">
                  <c:v>16178.546619379289</c:v>
                </c:pt>
                <c:pt idx="2">
                  <c:v>14690.525468809063</c:v>
                </c:pt>
                <c:pt idx="3">
                  <c:v>12607.709924221232</c:v>
                </c:pt>
                <c:pt idx="4">
                  <c:v>11301.734405270994</c:v>
                </c:pt>
                <c:pt idx="5">
                  <c:v>10908.531457200219</c:v>
                </c:pt>
                <c:pt idx="6">
                  <c:v>11373.616592982289</c:v>
                </c:pt>
                <c:pt idx="7">
                  <c:v>12521.539013118156</c:v>
                </c:pt>
                <c:pt idx="8">
                  <c:v>12973.086550736087</c:v>
                </c:pt>
                <c:pt idx="9">
                  <c:v>12585.401121098925</c:v>
                </c:pt>
                <c:pt idx="10">
                  <c:v>11406.637744713711</c:v>
                </c:pt>
                <c:pt idx="11">
                  <c:v>10520.393709512358</c:v>
                </c:pt>
                <c:pt idx="12">
                  <c:v>10308.002208397487</c:v>
                </c:pt>
                <c:pt idx="13">
                  <c:v>10914.25979794066</c:v>
                </c:pt>
                <c:pt idx="14">
                  <c:v>12292.783087496065</c:v>
                </c:pt>
                <c:pt idx="15">
                  <c:v>14275.525122181958</c:v>
                </c:pt>
                <c:pt idx="16">
                  <c:v>15490.040339613264</c:v>
                </c:pt>
                <c:pt idx="17">
                  <c:v>15799.654865911578</c:v>
                </c:pt>
                <c:pt idx="18">
                  <c:v>15258.175664744051</c:v>
                </c:pt>
                <c:pt idx="19">
                  <c:v>14040.434325882767</c:v>
                </c:pt>
                <c:pt idx="20">
                  <c:v>13525.077101119758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E58-ACF1-D435E8318B7D}"/>
            </c:ext>
          </c:extLst>
        </c:ser>
        <c:ser>
          <c:idx val="1"/>
          <c:order val="1"/>
          <c:tx>
            <c:strRef>
              <c:f>'Модель 1'!$T$6</c:f>
              <c:strCache>
                <c:ptCount val="1"/>
                <c:pt idx="0">
                  <c:v>По съемке*q</c:v>
                </c:pt>
              </c:strCache>
            </c:strRef>
          </c:tx>
          <c:marker>
            <c:symbol val="none"/>
          </c:marker>
          <c:cat>
            <c:numRef>
              <c:f>'Модель 1'!$R$7:$R$27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1'!$T$7:$T$27</c:f>
              <c:numCache>
                <c:formatCode>0</c:formatCode>
                <c:ptCount val="21"/>
                <c:pt idx="0">
                  <c:v>16915.149115417342</c:v>
                </c:pt>
                <c:pt idx="1">
                  <c:v>16186.567092928839</c:v>
                </c:pt>
                <c:pt idx="2">
                  <c:v>14695.955936898394</c:v>
                </c:pt>
                <c:pt idx="3">
                  <c:v>12610.889154433216</c:v>
                </c:pt>
                <c:pt idx="4">
                  <c:v>11306.793916717497</c:v>
                </c:pt>
                <c:pt idx="5">
                  <c:v>10916.105657948907</c:v>
                </c:pt>
                <c:pt idx="6">
                  <c:v>11383.780799191198</c:v>
                </c:pt>
                <c:pt idx="7">
                  <c:v>12533.954457204411</c:v>
                </c:pt>
                <c:pt idx="8">
                  <c:v>12983.621713587821</c:v>
                </c:pt>
                <c:pt idx="9">
                  <c:v>12593.421594648476</c:v>
                </c:pt>
                <c:pt idx="10">
                  <c:v>11412.068212803042</c:v>
                </c:pt>
                <c:pt idx="11">
                  <c:v>10523.572939724343</c:v>
                </c:pt>
                <c:pt idx="12">
                  <c:v>10313.06171984399</c:v>
                </c:pt>
                <c:pt idx="13">
                  <c:v>10921.833998689348</c:v>
                </c:pt>
                <c:pt idx="14">
                  <c:v>12302.947293704974</c:v>
                </c:pt>
                <c:pt idx="15">
                  <c:v>14287.940566268211</c:v>
                </c:pt>
                <c:pt idx="16">
                  <c:v>15500.575502464999</c:v>
                </c:pt>
                <c:pt idx="17">
                  <c:v>15807.67533946113</c:v>
                </c:pt>
                <c:pt idx="18">
                  <c:v>15263.606132833382</c:v>
                </c:pt>
                <c:pt idx="19">
                  <c:v>14043.613556094751</c:v>
                </c:pt>
                <c:pt idx="20">
                  <c:v>13530.136612566261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0-4E58-ACF1-D435E8318B7D}"/>
            </c:ext>
          </c:extLst>
        </c:ser>
        <c:ser>
          <c:idx val="2"/>
          <c:order val="2"/>
          <c:tx>
            <c:strRef>
              <c:f>'Модель 1'!$U$6</c:f>
              <c:strCache>
                <c:ptCount val="1"/>
                <c:pt idx="0">
                  <c:v>Моделируемый</c:v>
                </c:pt>
              </c:strCache>
            </c:strRef>
          </c:tx>
          <c:marker>
            <c:symbol val="none"/>
          </c:marker>
          <c:cat>
            <c:numRef>
              <c:f>'Модель 1'!$R$7:$R$27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1'!$U$7:$U$27</c:f>
              <c:numCache>
                <c:formatCode>0</c:formatCode>
                <c:ptCount val="21"/>
                <c:pt idx="0">
                  <c:v>16916.439486809988</c:v>
                </c:pt>
                <c:pt idx="1">
                  <c:v>16186.028126322122</c:v>
                </c:pt>
                <c:pt idx="2">
                  <c:v>14692.890171158511</c:v>
                </c:pt>
                <c:pt idx="3">
                  <c:v>12609.646410818237</c:v>
                </c:pt>
                <c:pt idx="4">
                  <c:v>11305.627017723449</c:v>
                </c:pt>
                <c:pt idx="5">
                  <c:v>10915.960691563319</c:v>
                </c:pt>
                <c:pt idx="6">
                  <c:v>11385.748747705093</c:v>
                </c:pt>
                <c:pt idx="7">
                  <c:v>12534.020852452661</c:v>
                </c:pt>
                <c:pt idx="8">
                  <c:v>12983.815257195383</c:v>
                </c:pt>
                <c:pt idx="9">
                  <c:v>12593.020515282971</c:v>
                </c:pt>
                <c:pt idx="10">
                  <c:v>11410.193875490619</c:v>
                </c:pt>
                <c:pt idx="11">
                  <c:v>10524.110291822884</c:v>
                </c:pt>
                <c:pt idx="12">
                  <c:v>10313.862280117151</c:v>
                </c:pt>
                <c:pt idx="13">
                  <c:v>10923.54315714429</c:v>
                </c:pt>
                <c:pt idx="14">
                  <c:v>12306.451381695044</c:v>
                </c:pt>
                <c:pt idx="15">
                  <c:v>14289.100662440464</c:v>
                </c:pt>
                <c:pt idx="16">
                  <c:v>15501.149417073841</c:v>
                </c:pt>
                <c:pt idx="17">
                  <c:v>15806.684075560877</c:v>
                </c:pt>
                <c:pt idx="18">
                  <c:v>15259.96921992335</c:v>
                </c:pt>
                <c:pt idx="19">
                  <c:v>14041.378012422914</c:v>
                </c:pt>
                <c:pt idx="20">
                  <c:v>13527.349325176472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0-4E58-ACF1-D435E831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5920"/>
        <c:axId val="136227456"/>
      </c:lineChart>
      <c:catAx>
        <c:axId val="1362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227456"/>
        <c:crosses val="autoZero"/>
        <c:auto val="1"/>
        <c:lblAlgn val="ctr"/>
        <c:lblOffset val="100"/>
        <c:tickLblSkip val="2"/>
        <c:noMultiLvlLbl val="0"/>
      </c:catAx>
      <c:valAx>
        <c:axId val="136227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2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4582239720035"/>
          <c:y val="0.56028143010429032"/>
          <c:w val="0.27354177602799651"/>
          <c:h val="0.17324940421541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6062992125987"/>
          <c:y val="7.6974085728101951E-2"/>
          <c:w val="0.77333092738407694"/>
          <c:h val="0.84302066367271866"/>
        </c:manualLayout>
      </c:layout>
      <c:lineChart>
        <c:grouping val="standard"/>
        <c:varyColors val="0"/>
        <c:ser>
          <c:idx val="0"/>
          <c:order val="0"/>
          <c:tx>
            <c:strRef>
              <c:f>'Модель 2'!$S$6</c:f>
              <c:strCache>
                <c:ptCount val="1"/>
                <c:pt idx="0">
                  <c:v>"Истинный"</c:v>
                </c:pt>
              </c:strCache>
            </c:strRef>
          </c:tx>
          <c:marker>
            <c:symbol val="none"/>
          </c:marker>
          <c:cat>
            <c:numRef>
              <c:f>'Модель 2'!$R$7:$R$27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2'!$S$7:$S$27</c:f>
              <c:numCache>
                <c:formatCode>0</c:formatCode>
                <c:ptCount val="21"/>
                <c:pt idx="0">
                  <c:v>16904.613952565607</c:v>
                </c:pt>
                <c:pt idx="1">
                  <c:v>16178.546619379289</c:v>
                </c:pt>
                <c:pt idx="2">
                  <c:v>14690.525468809063</c:v>
                </c:pt>
                <c:pt idx="3">
                  <c:v>12607.709924221232</c:v>
                </c:pt>
                <c:pt idx="4">
                  <c:v>11301.734405270994</c:v>
                </c:pt>
                <c:pt idx="5">
                  <c:v>10908.531457200219</c:v>
                </c:pt>
                <c:pt idx="6">
                  <c:v>11373.616592982289</c:v>
                </c:pt>
                <c:pt idx="7">
                  <c:v>12521.539013118156</c:v>
                </c:pt>
                <c:pt idx="8">
                  <c:v>12973.086550736087</c:v>
                </c:pt>
                <c:pt idx="9">
                  <c:v>12585.401121098925</c:v>
                </c:pt>
                <c:pt idx="10">
                  <c:v>11406.637744713711</c:v>
                </c:pt>
                <c:pt idx="11">
                  <c:v>10520.393709512358</c:v>
                </c:pt>
                <c:pt idx="12">
                  <c:v>10308.002208397487</c:v>
                </c:pt>
                <c:pt idx="13">
                  <c:v>10914.25979794066</c:v>
                </c:pt>
                <c:pt idx="14">
                  <c:v>12292.783087496065</c:v>
                </c:pt>
                <c:pt idx="15">
                  <c:v>14275.525122181958</c:v>
                </c:pt>
                <c:pt idx="16">
                  <c:v>15490.040339613264</c:v>
                </c:pt>
                <c:pt idx="17">
                  <c:v>15799.654865911578</c:v>
                </c:pt>
                <c:pt idx="18">
                  <c:v>15258.175664744051</c:v>
                </c:pt>
                <c:pt idx="19">
                  <c:v>14040.434325882767</c:v>
                </c:pt>
                <c:pt idx="20">
                  <c:v>13525.077101119758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E-4C46-9F25-5F93329A66FC}"/>
            </c:ext>
          </c:extLst>
        </c:ser>
        <c:ser>
          <c:idx val="1"/>
          <c:order val="1"/>
          <c:tx>
            <c:strRef>
              <c:f>'Модель 2'!$T$6</c:f>
              <c:strCache>
                <c:ptCount val="1"/>
                <c:pt idx="0">
                  <c:v>По съемке*q</c:v>
                </c:pt>
              </c:strCache>
            </c:strRef>
          </c:tx>
          <c:marker>
            <c:symbol val="none"/>
          </c:marker>
          <c:cat>
            <c:numRef>
              <c:f>'Модель 2'!$R$7:$R$27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2'!$T$7:$T$27</c:f>
              <c:numCache>
                <c:formatCode>0</c:formatCode>
                <c:ptCount val="21"/>
                <c:pt idx="0">
                  <c:v>18962.18809013686</c:v>
                </c:pt>
                <c:pt idx="1">
                  <c:v>17744.988370577354</c:v>
                </c:pt>
                <c:pt idx="2">
                  <c:v>15751.125181671703</c:v>
                </c:pt>
                <c:pt idx="3">
                  <c:v>13228.630735187917</c:v>
                </c:pt>
                <c:pt idx="4">
                  <c:v>12289.884284639435</c:v>
                </c:pt>
                <c:pt idx="5">
                  <c:v>6193.9068614709249</c:v>
                </c:pt>
                <c:pt idx="6">
                  <c:v>13358.740897059344</c:v>
                </c:pt>
                <c:pt idx="7">
                  <c:v>14946.342219091164</c:v>
                </c:pt>
                <c:pt idx="8">
                  <c:v>15030.66068830734</c:v>
                </c:pt>
                <c:pt idx="9">
                  <c:v>14151.842872296987</c:v>
                </c:pt>
                <c:pt idx="10">
                  <c:v>12467.237457576352</c:v>
                </c:pt>
                <c:pt idx="11">
                  <c:v>11141.314520479043</c:v>
                </c:pt>
                <c:pt idx="12">
                  <c:v>11296.152087765928</c:v>
                </c:pt>
                <c:pt idx="13">
                  <c:v>12393.542063682289</c:v>
                </c:pt>
                <c:pt idx="14">
                  <c:v>14277.907391573121</c:v>
                </c:pt>
                <c:pt idx="15">
                  <c:v>16700.328328154967</c:v>
                </c:pt>
                <c:pt idx="16">
                  <c:v>17547.614477184517</c:v>
                </c:pt>
                <c:pt idx="17">
                  <c:v>17366.096617109641</c:v>
                </c:pt>
                <c:pt idx="18">
                  <c:v>16318.775377606691</c:v>
                </c:pt>
                <c:pt idx="19">
                  <c:v>14661.355136849452</c:v>
                </c:pt>
                <c:pt idx="20">
                  <c:v>14513.226980488198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E-4C46-9F25-5F93329A66FC}"/>
            </c:ext>
          </c:extLst>
        </c:ser>
        <c:ser>
          <c:idx val="2"/>
          <c:order val="2"/>
          <c:tx>
            <c:strRef>
              <c:f>'Модель 2'!$U$6</c:f>
              <c:strCache>
                <c:ptCount val="1"/>
                <c:pt idx="0">
                  <c:v>Моделируемый</c:v>
                </c:pt>
              </c:strCache>
            </c:strRef>
          </c:tx>
          <c:marker>
            <c:symbol val="none"/>
          </c:marker>
          <c:cat>
            <c:numRef>
              <c:f>'Модель 2'!$R$7:$R$27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2'!$U$7:$U$27</c:f>
              <c:numCache>
                <c:formatCode>0</c:formatCode>
                <c:ptCount val="21"/>
                <c:pt idx="0">
                  <c:v>18757.348812584936</c:v>
                </c:pt>
                <c:pt idx="1">
                  <c:v>17682.604044690885</c:v>
                </c:pt>
                <c:pt idx="2">
                  <c:v>15393.323251213686</c:v>
                </c:pt>
                <c:pt idx="3">
                  <c:v>12267.03424791675</c:v>
                </c:pt>
                <c:pt idx="4">
                  <c:v>10768.183220409874</c:v>
                </c:pt>
                <c:pt idx="5">
                  <c:v>10374.669984801139</c:v>
                </c:pt>
                <c:pt idx="6">
                  <c:v>11250.953561440474</c:v>
                </c:pt>
                <c:pt idx="7">
                  <c:v>12889.381386358262</c:v>
                </c:pt>
                <c:pt idx="8">
                  <c:v>14514.048675496311</c:v>
                </c:pt>
                <c:pt idx="9">
                  <c:v>14405.37027849084</c:v>
                </c:pt>
                <c:pt idx="10">
                  <c:v>12859.591218397722</c:v>
                </c:pt>
                <c:pt idx="11">
                  <c:v>11088.265810206274</c:v>
                </c:pt>
                <c:pt idx="12">
                  <c:v>10746.756373890654</c:v>
                </c:pt>
                <c:pt idx="13">
                  <c:v>11867.589425010721</c:v>
                </c:pt>
                <c:pt idx="14">
                  <c:v>14161.811193067571</c:v>
                </c:pt>
                <c:pt idx="15">
                  <c:v>17276.652661779201</c:v>
                </c:pt>
                <c:pt idx="16">
                  <c:v>18750.3439973971</c:v>
                </c:pt>
                <c:pt idx="17">
                  <c:v>18523.793502360819</c:v>
                </c:pt>
                <c:pt idx="18">
                  <c:v>16879.386360546439</c:v>
                </c:pt>
                <c:pt idx="19">
                  <c:v>14238.769550377801</c:v>
                </c:pt>
                <c:pt idx="20">
                  <c:v>13214.881141473345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E-4C46-9F25-5F93329A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5952"/>
        <c:axId val="136851840"/>
      </c:lineChart>
      <c:catAx>
        <c:axId val="136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51840"/>
        <c:crosses val="autoZero"/>
        <c:auto val="1"/>
        <c:lblAlgn val="ctr"/>
        <c:lblOffset val="100"/>
        <c:tickLblSkip val="2"/>
        <c:noMultiLvlLbl val="0"/>
      </c:catAx>
      <c:valAx>
        <c:axId val="136851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84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4582239720035"/>
          <c:y val="0.56028143010429032"/>
          <c:w val="0.27354177602799651"/>
          <c:h val="0.17324940421541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61854768154"/>
          <c:y val="9.2942143577232211E-2"/>
          <c:w val="0.77333092738407694"/>
          <c:h val="0.81747177111411029"/>
        </c:manualLayout>
      </c:layout>
      <c:lineChart>
        <c:grouping val="standard"/>
        <c:varyColors val="0"/>
        <c:ser>
          <c:idx val="0"/>
          <c:order val="0"/>
          <c:tx>
            <c:strRef>
              <c:f>'Модель 3'!$S$6</c:f>
              <c:strCache>
                <c:ptCount val="1"/>
                <c:pt idx="0">
                  <c:v>"Истинный"</c:v>
                </c:pt>
              </c:strCache>
            </c:strRef>
          </c:tx>
          <c:marker>
            <c:symbol val="none"/>
          </c:marker>
          <c:cat>
            <c:numRef>
              <c:f>'Модель 3'!$R$7:$R$27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3'!$S$7:$S$27</c:f>
              <c:numCache>
                <c:formatCode>0</c:formatCode>
                <c:ptCount val="21"/>
                <c:pt idx="0">
                  <c:v>16904.613952565607</c:v>
                </c:pt>
                <c:pt idx="1">
                  <c:v>16178.546619379289</c:v>
                </c:pt>
                <c:pt idx="2">
                  <c:v>14690.525468809063</c:v>
                </c:pt>
                <c:pt idx="3">
                  <c:v>12607.709924221232</c:v>
                </c:pt>
                <c:pt idx="4">
                  <c:v>11301.734405270994</c:v>
                </c:pt>
                <c:pt idx="5">
                  <c:v>10908.531457200219</c:v>
                </c:pt>
                <c:pt idx="6">
                  <c:v>11373.616592982289</c:v>
                </c:pt>
                <c:pt idx="7">
                  <c:v>12521.539013118156</c:v>
                </c:pt>
                <c:pt idx="8">
                  <c:v>12973.086550736087</c:v>
                </c:pt>
                <c:pt idx="9">
                  <c:v>12585.401121098925</c:v>
                </c:pt>
                <c:pt idx="10">
                  <c:v>11406.637744713711</c:v>
                </c:pt>
                <c:pt idx="11">
                  <c:v>10520.393709512358</c:v>
                </c:pt>
                <c:pt idx="12">
                  <c:v>10308.002208397487</c:v>
                </c:pt>
                <c:pt idx="13">
                  <c:v>10914.25979794066</c:v>
                </c:pt>
                <c:pt idx="14">
                  <c:v>12292.783087496065</c:v>
                </c:pt>
                <c:pt idx="15">
                  <c:v>14275.525122181958</c:v>
                </c:pt>
                <c:pt idx="16">
                  <c:v>15490.040339613264</c:v>
                </c:pt>
                <c:pt idx="17">
                  <c:v>15799.654865911578</c:v>
                </c:pt>
                <c:pt idx="18">
                  <c:v>15258.175664744051</c:v>
                </c:pt>
                <c:pt idx="19">
                  <c:v>14040.434325882767</c:v>
                </c:pt>
                <c:pt idx="20">
                  <c:v>13525.077101119758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A0E-A707-57803B6246A8}"/>
            </c:ext>
          </c:extLst>
        </c:ser>
        <c:ser>
          <c:idx val="1"/>
          <c:order val="1"/>
          <c:tx>
            <c:strRef>
              <c:f>'Модель 3'!$T$6</c:f>
              <c:strCache>
                <c:ptCount val="1"/>
                <c:pt idx="0">
                  <c:v>По съемке*q</c:v>
                </c:pt>
              </c:strCache>
            </c:strRef>
          </c:tx>
          <c:marker>
            <c:symbol val="none"/>
          </c:marker>
          <c:cat>
            <c:numRef>
              <c:f>'Модель 3'!$R$7:$R$27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3'!$T$7:$T$27</c:f>
              <c:numCache>
                <c:formatCode>0</c:formatCode>
                <c:ptCount val="21"/>
                <c:pt idx="0">
                  <c:v>14452.243208989314</c:v>
                </c:pt>
                <c:pt idx="1">
                  <c:v>14976.799803521988</c:v>
                </c:pt>
                <c:pt idx="2">
                  <c:v>20064.88979299922</c:v>
                </c:pt>
                <c:pt idx="3">
                  <c:v>15677.913419813794</c:v>
                </c:pt>
                <c:pt idx="4">
                  <c:v>13596.66369725165</c:v>
                </c:pt>
                <c:pt idx="5">
                  <c:v>11738.74781177877</c:v>
                </c:pt>
                <c:pt idx="6">
                  <c:v>10943.685370809573</c:v>
                </c:pt>
                <c:pt idx="7">
                  <c:v>12844.086385402448</c:v>
                </c:pt>
                <c:pt idx="8">
                  <c:v>8281.4738398062218</c:v>
                </c:pt>
                <c:pt idx="9">
                  <c:v>9518.4428615253437</c:v>
                </c:pt>
                <c:pt idx="10">
                  <c:v>9904.8703932869685</c:v>
                </c:pt>
                <c:pt idx="11">
                  <c:v>9977.1565080229338</c:v>
                </c:pt>
                <c:pt idx="12">
                  <c:v>8002.1320680051904</c:v>
                </c:pt>
                <c:pt idx="13">
                  <c:v>12693.361641158697</c:v>
                </c:pt>
                <c:pt idx="14">
                  <c:v>9484.1335866940044</c:v>
                </c:pt>
                <c:pt idx="15">
                  <c:v>11922.932221801613</c:v>
                </c:pt>
                <c:pt idx="16">
                  <c:v>14265.076667198042</c:v>
                </c:pt>
                <c:pt idx="17">
                  <c:v>18929.561899651118</c:v>
                </c:pt>
                <c:pt idx="18">
                  <c:v>17939.965535822001</c:v>
                </c:pt>
                <c:pt idx="19">
                  <c:v>14914.385319560624</c:v>
                </c:pt>
                <c:pt idx="20">
                  <c:v>14551.796744907706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A0E-A707-57803B6246A8}"/>
            </c:ext>
          </c:extLst>
        </c:ser>
        <c:ser>
          <c:idx val="2"/>
          <c:order val="2"/>
          <c:tx>
            <c:strRef>
              <c:f>'Модель 3'!$U$6</c:f>
              <c:strCache>
                <c:ptCount val="1"/>
                <c:pt idx="0">
                  <c:v>Моделируемый</c:v>
                </c:pt>
              </c:strCache>
            </c:strRef>
          </c:tx>
          <c:marker>
            <c:symbol val="none"/>
          </c:marker>
          <c:cat>
            <c:numRef>
              <c:f>'Модель 3'!$R$7:$R$27</c:f>
              <c:numCache>
                <c:formatCode>General</c:formatCode>
                <c:ptCount val="21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cat>
          <c:val>
            <c:numRef>
              <c:f>'Модель 3'!$U$7:$U$27</c:f>
              <c:numCache>
                <c:formatCode>0</c:formatCode>
                <c:ptCount val="21"/>
                <c:pt idx="0">
                  <c:v>15661.70837408441</c:v>
                </c:pt>
                <c:pt idx="1">
                  <c:v>15111.932587914738</c:v>
                </c:pt>
                <c:pt idx="2">
                  <c:v>14140.414424211882</c:v>
                </c:pt>
                <c:pt idx="3">
                  <c:v>12649.866228915229</c:v>
                </c:pt>
                <c:pt idx="4">
                  <c:v>11770.552567784578</c:v>
                </c:pt>
                <c:pt idx="5">
                  <c:v>11486.429396129472</c:v>
                </c:pt>
                <c:pt idx="6">
                  <c:v>11737.722975056051</c:v>
                </c:pt>
                <c:pt idx="7">
                  <c:v>12401.283481942914</c:v>
                </c:pt>
                <c:pt idx="8">
                  <c:v>12400.423236339442</c:v>
                </c:pt>
                <c:pt idx="9">
                  <c:v>11846.430306400094</c:v>
                </c:pt>
                <c:pt idx="10">
                  <c:v>10651.518076326774</c:v>
                </c:pt>
                <c:pt idx="11">
                  <c:v>10034.145886185275</c:v>
                </c:pt>
                <c:pt idx="12">
                  <c:v>9792.4708222694553</c:v>
                </c:pt>
                <c:pt idx="13">
                  <c:v>10249.012916655491</c:v>
                </c:pt>
                <c:pt idx="14">
                  <c:v>11165.88539781613</c:v>
                </c:pt>
                <c:pt idx="15">
                  <c:v>12852.7703346503</c:v>
                </c:pt>
                <c:pt idx="16">
                  <c:v>13899.067773423092</c:v>
                </c:pt>
                <c:pt idx="17">
                  <c:v>14528.575179960735</c:v>
                </c:pt>
                <c:pt idx="18">
                  <c:v>14604.933976484966</c:v>
                </c:pt>
                <c:pt idx="19">
                  <c:v>14110.240541797377</c:v>
                </c:pt>
                <c:pt idx="20">
                  <c:v>14015.259417358948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F-4A0E-A707-57803B62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08000"/>
        <c:axId val="136622080"/>
      </c:lineChart>
      <c:catAx>
        <c:axId val="1366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22080"/>
        <c:crosses val="autoZero"/>
        <c:auto val="1"/>
        <c:lblAlgn val="ctr"/>
        <c:lblOffset val="100"/>
        <c:tickLblSkip val="2"/>
        <c:noMultiLvlLbl val="0"/>
      </c:catAx>
      <c:valAx>
        <c:axId val="136622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60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654949208016226"/>
          <c:y val="0.65890823276150423"/>
          <c:w val="0.409780824861745"/>
          <c:h val="0.20812128128859747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3</xdr:row>
      <xdr:rowOff>9525</xdr:rowOff>
    </xdr:from>
    <xdr:to>
      <xdr:col>24</xdr:col>
      <xdr:colOff>122924</xdr:colOff>
      <xdr:row>12</xdr:row>
      <xdr:rowOff>142637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685800"/>
          <a:ext cx="7209524" cy="1904762"/>
        </a:xfrm>
        <a:prstGeom prst="rect">
          <a:avLst/>
        </a:prstGeom>
      </xdr:spPr>
    </xdr:pic>
    <xdr:clientData/>
  </xdr:twoCellAnchor>
  <xdr:twoCellAnchor>
    <xdr:from>
      <xdr:col>8</xdr:col>
      <xdr:colOff>504825</xdr:colOff>
      <xdr:row>18</xdr:row>
      <xdr:rowOff>128587</xdr:rowOff>
    </xdr:from>
    <xdr:to>
      <xdr:col>14</xdr:col>
      <xdr:colOff>200025</xdr:colOff>
      <xdr:row>33</xdr:row>
      <xdr:rowOff>14287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176212</xdr:rowOff>
    </xdr:from>
    <xdr:to>
      <xdr:col>13</xdr:col>
      <xdr:colOff>561975</xdr:colOff>
      <xdr:row>21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27</xdr:row>
      <xdr:rowOff>100012</xdr:rowOff>
    </xdr:from>
    <xdr:to>
      <xdr:col>21</xdr:col>
      <xdr:colOff>504825</xdr:colOff>
      <xdr:row>45</xdr:row>
      <xdr:rowOff>57151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0.00625</cdr:x>
      <cdr:y>0.31497</cdr:y>
    </cdr:from>
    <cdr:to>
      <cdr:x>0.0625</cdr:x>
      <cdr:y>0.69581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600076" y="1881189"/>
          <a:ext cx="15144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Численность, тыс. экз.</a:t>
          </a:r>
        </a:p>
      </cdr:txBody>
    </cdr:sp>
  </cdr:relSizeAnchor>
  <cdr:relSizeAnchor xmlns:cdr="http://schemas.openxmlformats.org/drawingml/2006/chartDrawing">
    <cdr:from>
      <cdr:x>0.33958</cdr:x>
      <cdr:y>0.02275</cdr:y>
    </cdr:from>
    <cdr:to>
      <cdr:x>0.73542</cdr:x>
      <cdr:y>0.10419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2575" y="90489"/>
          <a:ext cx="18097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Динамика промыслового запаса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27</xdr:row>
      <xdr:rowOff>100011</xdr:rowOff>
    </xdr:from>
    <xdr:to>
      <xdr:col>21</xdr:col>
      <xdr:colOff>504825</xdr:colOff>
      <xdr:row>48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0.8</cdr:x>
      <cdr:y>0.08623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0"/>
          <a:ext cx="21431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Динамика промыслового запаса</a:t>
          </a:r>
        </a:p>
      </cdr:txBody>
    </cdr:sp>
  </cdr:relSizeAnchor>
  <cdr:relSizeAnchor xmlns:cdr="http://schemas.openxmlformats.org/drawingml/2006/chartDrawing">
    <cdr:from>
      <cdr:x>0.0059</cdr:x>
      <cdr:y>0.2024</cdr:y>
    </cdr:from>
    <cdr:to>
      <cdr:x>0.0809</cdr:x>
      <cdr:y>0.74132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73124" y="1704977"/>
          <a:ext cx="21431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Численность, тыс.</a:t>
          </a:r>
          <a:r>
            <a:rPr lang="ru-RU" sz="1100" baseline="0"/>
            <a:t> экз.</a:t>
          </a:r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27</xdr:row>
      <xdr:rowOff>100011</xdr:rowOff>
    </xdr:from>
    <xdr:to>
      <xdr:col>23</xdr:col>
      <xdr:colOff>317499</xdr:colOff>
      <xdr:row>48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0.29083</cdr:x>
      <cdr:y>0</cdr:y>
    </cdr:from>
    <cdr:to>
      <cdr:x>0.75333</cdr:x>
      <cdr:y>0.07665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6670" y="0"/>
          <a:ext cx="2586812" cy="30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Динамика</a:t>
          </a:r>
          <a:r>
            <a:rPr lang="ru-RU" sz="1600" baseline="0"/>
            <a:t> промыслового запаса</a:t>
          </a:r>
          <a:endParaRPr lang="ru-RU" sz="1600"/>
        </a:p>
      </cdr:txBody>
    </cdr:sp>
  </cdr:relSizeAnchor>
  <cdr:relSizeAnchor xmlns:cdr="http://schemas.openxmlformats.org/drawingml/2006/chartDrawing">
    <cdr:from>
      <cdr:x>0</cdr:x>
      <cdr:y>0.22595</cdr:y>
    </cdr:from>
    <cdr:to>
      <cdr:x>0.06667</cdr:x>
      <cdr:y>0.75768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04875" y="1803400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Численность ,</a:t>
          </a:r>
          <a:r>
            <a:rPr lang="ru-RU" sz="1600" baseline="0"/>
            <a:t> тыс. экз.</a:t>
          </a:r>
          <a:endParaRPr lang="ru-RU" sz="16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4" zoomScale="80" zoomScaleNormal="80" workbookViewId="0">
      <selection activeCell="A36" sqref="A36:A38"/>
    </sheetView>
  </sheetViews>
  <sheetFormatPr defaultRowHeight="14.4" x14ac:dyDescent="0.3"/>
  <sheetData>
    <row r="1" spans="1:27" x14ac:dyDescent="0.3">
      <c r="A1" s="150" t="s">
        <v>51</v>
      </c>
      <c r="B1" s="151"/>
      <c r="C1" s="151"/>
      <c r="D1" s="151"/>
      <c r="E1" s="151"/>
      <c r="F1" s="151"/>
      <c r="G1" s="151"/>
      <c r="H1" s="151"/>
      <c r="I1" s="151"/>
      <c r="J1" s="152"/>
    </row>
    <row r="2" spans="1:27" x14ac:dyDescent="0.3">
      <c r="A2" s="153" t="s">
        <v>52</v>
      </c>
      <c r="B2" s="154"/>
      <c r="C2" s="154"/>
      <c r="D2" s="154"/>
      <c r="E2" s="154"/>
      <c r="F2" s="154"/>
      <c r="G2" s="154"/>
      <c r="H2" s="154"/>
      <c r="I2" s="154"/>
      <c r="J2" s="155"/>
    </row>
    <row r="3" spans="1:27" x14ac:dyDescent="0.3">
      <c r="A3" s="153" t="s">
        <v>63</v>
      </c>
      <c r="B3" s="154"/>
      <c r="C3" s="154"/>
      <c r="D3" s="154"/>
      <c r="E3" s="154"/>
      <c r="F3" s="154"/>
      <c r="G3" s="154"/>
      <c r="H3" s="154"/>
      <c r="I3" s="154"/>
      <c r="J3" s="155"/>
    </row>
    <row r="4" spans="1:27" ht="15" thickBot="1" x14ac:dyDescent="0.35">
      <c r="A4" s="156" t="s">
        <v>64</v>
      </c>
      <c r="B4" s="157"/>
      <c r="C4" s="157"/>
      <c r="D4" s="157"/>
      <c r="E4" s="157"/>
      <c r="F4" s="157"/>
      <c r="G4" s="157"/>
      <c r="H4" s="157"/>
      <c r="I4" s="157"/>
      <c r="J4" s="158"/>
    </row>
    <row r="5" spans="1:27" ht="15" thickBot="1" x14ac:dyDescent="0.35"/>
    <row r="6" spans="1:27" x14ac:dyDescent="0.3">
      <c r="A6" s="133" t="s">
        <v>53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5"/>
    </row>
    <row r="7" spans="1:27" x14ac:dyDescent="0.3">
      <c r="A7" s="136" t="s">
        <v>62</v>
      </c>
      <c r="B7" s="137"/>
      <c r="C7" s="137"/>
      <c r="D7" s="137"/>
      <c r="E7" s="159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8"/>
    </row>
    <row r="8" spans="1:27" x14ac:dyDescent="0.3">
      <c r="A8" s="136" t="s">
        <v>54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8"/>
    </row>
    <row r="9" spans="1:27" x14ac:dyDescent="0.3">
      <c r="A9" s="136" t="s">
        <v>55</v>
      </c>
      <c r="B9" s="137"/>
      <c r="C9" s="137"/>
      <c r="D9" s="137"/>
      <c r="E9" s="137" t="s">
        <v>56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8"/>
    </row>
    <row r="10" spans="1:27" x14ac:dyDescent="0.3">
      <c r="A10" s="136" t="s">
        <v>57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8"/>
    </row>
    <row r="11" spans="1:27" x14ac:dyDescent="0.3">
      <c r="A11" s="136" t="s">
        <v>58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8"/>
    </row>
    <row r="12" spans="1:27" x14ac:dyDescent="0.3">
      <c r="A12" s="136" t="s">
        <v>59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8"/>
    </row>
    <row r="13" spans="1:27" ht="15" thickBot="1" x14ac:dyDescent="0.35">
      <c r="A13" s="139" t="s">
        <v>60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140"/>
    </row>
    <row r="14" spans="1:27" ht="15" thickBot="1" x14ac:dyDescent="0.35"/>
    <row r="15" spans="1:27" x14ac:dyDescent="0.3">
      <c r="A15" s="141" t="s">
        <v>61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3"/>
    </row>
    <row r="16" spans="1:27" x14ac:dyDescent="0.3">
      <c r="A16" s="144" t="s">
        <v>65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6"/>
    </row>
    <row r="17" spans="1:27" ht="15" thickBot="1" x14ac:dyDescent="0.35">
      <c r="A17" s="147" t="s">
        <v>66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9"/>
    </row>
    <row r="19" spans="1:27" ht="15" thickBot="1" x14ac:dyDescent="0.35"/>
    <row r="20" spans="1:27" x14ac:dyDescent="0.3">
      <c r="A20" s="150" t="s">
        <v>67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2"/>
    </row>
    <row r="21" spans="1:27" x14ac:dyDescent="0.3">
      <c r="A21" s="153" t="s">
        <v>70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5"/>
    </row>
    <row r="22" spans="1:27" x14ac:dyDescent="0.3">
      <c r="A22" s="153"/>
      <c r="B22" s="154" t="s">
        <v>68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5"/>
    </row>
    <row r="23" spans="1:27" x14ac:dyDescent="0.3">
      <c r="A23" s="153"/>
      <c r="B23" s="154" t="s">
        <v>69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5"/>
    </row>
    <row r="24" spans="1:27" x14ac:dyDescent="0.3">
      <c r="A24" s="153"/>
      <c r="B24" s="154" t="s">
        <v>71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5"/>
    </row>
    <row r="25" spans="1:27" x14ac:dyDescent="0.3">
      <c r="A25" s="153"/>
      <c r="B25" s="154" t="s">
        <v>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5"/>
    </row>
    <row r="26" spans="1:27" ht="15" thickBot="1" x14ac:dyDescent="0.35">
      <c r="A26" s="156"/>
      <c r="B26" s="157" t="s">
        <v>74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8"/>
    </row>
    <row r="27" spans="1:27" ht="15" thickBot="1" x14ac:dyDescent="0.35"/>
    <row r="28" spans="1:27" x14ac:dyDescent="0.3">
      <c r="A28" s="133" t="s">
        <v>75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5"/>
    </row>
    <row r="29" spans="1:27" x14ac:dyDescent="0.3">
      <c r="A29" s="136" t="s">
        <v>76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8"/>
    </row>
    <row r="30" spans="1:27" ht="15" thickBot="1" x14ac:dyDescent="0.35">
      <c r="A30" s="139" t="s">
        <v>77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140"/>
    </row>
    <row r="31" spans="1:27" ht="15" thickBot="1" x14ac:dyDescent="0.35"/>
    <row r="32" spans="1:27" x14ac:dyDescent="0.3">
      <c r="A32" s="150" t="s">
        <v>79</v>
      </c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2"/>
    </row>
    <row r="33" spans="1:27" ht="15" thickBot="1" x14ac:dyDescent="0.35">
      <c r="A33" s="160" t="s">
        <v>83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8"/>
    </row>
    <row r="35" spans="1:27" ht="15" thickBot="1" x14ac:dyDescent="0.35"/>
    <row r="36" spans="1:27" x14ac:dyDescent="0.3">
      <c r="A36" s="133" t="s">
        <v>80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5"/>
    </row>
    <row r="37" spans="1:27" x14ac:dyDescent="0.3">
      <c r="A37" s="136" t="s">
        <v>81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8"/>
    </row>
    <row r="38" spans="1:27" ht="15" thickBot="1" x14ac:dyDescent="0.35">
      <c r="A38" s="139" t="s">
        <v>82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D7" sqref="D7:F8"/>
    </sheetView>
  </sheetViews>
  <sheetFormatPr defaultRowHeight="14.4" x14ac:dyDescent="0.3"/>
  <cols>
    <col min="2" max="2" width="26.6640625" customWidth="1"/>
    <col min="3" max="3" width="18.44140625" customWidth="1"/>
    <col min="4" max="4" width="14.109375" customWidth="1"/>
    <col min="5" max="5" width="10.33203125" customWidth="1"/>
    <col min="6" max="6" width="15.33203125" customWidth="1"/>
    <col min="7" max="7" width="18" customWidth="1"/>
    <col min="8" max="8" width="12.109375" customWidth="1"/>
    <col min="10" max="10" width="27.44140625" customWidth="1"/>
  </cols>
  <sheetData>
    <row r="1" spans="1:12" ht="23.4" x14ac:dyDescent="0.45">
      <c r="B1" s="21" t="s">
        <v>24</v>
      </c>
    </row>
    <row r="4" spans="1:12" ht="15" thickBot="1" x14ac:dyDescent="0.35">
      <c r="A4" t="s">
        <v>0</v>
      </c>
      <c r="B4" t="s">
        <v>2</v>
      </c>
      <c r="C4" t="s">
        <v>15</v>
      </c>
      <c r="D4" t="s">
        <v>16</v>
      </c>
      <c r="E4" t="s">
        <v>17</v>
      </c>
      <c r="F4" t="s">
        <v>18</v>
      </c>
      <c r="G4" t="s">
        <v>1</v>
      </c>
      <c r="H4" t="s">
        <v>23</v>
      </c>
      <c r="J4" t="s">
        <v>7</v>
      </c>
    </row>
    <row r="5" spans="1:12" ht="15" thickBot="1" x14ac:dyDescent="0.35">
      <c r="A5">
        <v>2000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20">
        <f>E5+F5</f>
        <v>0</v>
      </c>
      <c r="J5" s="10" t="s">
        <v>8</v>
      </c>
      <c r="K5" s="3">
        <v>0.09</v>
      </c>
    </row>
    <row r="6" spans="1:12" ht="15" thickBot="1" x14ac:dyDescent="0.35">
      <c r="A6">
        <v>2001</v>
      </c>
      <c r="B6" s="18">
        <v>1000</v>
      </c>
      <c r="C6" s="19">
        <f>C5*((1-$K$13)+$K$13*$K$8)*EXP(-$K$5)+B6</f>
        <v>1000</v>
      </c>
      <c r="D6" s="19">
        <f>(D5*((1-$K$14)+$K$14*$L$9)+C5*$K$13*$K$9)*EXP(-$K$5)</f>
        <v>0</v>
      </c>
      <c r="E6" s="19">
        <f>(D5*$K$14*$L$10+C5*$K$13*$K$10)*EXP(-$K$5)</f>
        <v>0</v>
      </c>
      <c r="F6" s="19">
        <f t="shared" ref="F6:F45" si="0">(F5+E5+C5*$K$13*$K$11+D5*$K$14*$L$11)*EXP(-$K$5)-G5*EXP(($K$18-1)*$K$5)</f>
        <v>0</v>
      </c>
      <c r="G6" s="18">
        <v>0</v>
      </c>
      <c r="H6" s="20">
        <f t="shared" ref="H6:H69" si="1">E6+F6</f>
        <v>0</v>
      </c>
      <c r="J6" t="s">
        <v>21</v>
      </c>
    </row>
    <row r="7" spans="1:12" ht="15" thickBot="1" x14ac:dyDescent="0.35">
      <c r="A7">
        <v>2002</v>
      </c>
      <c r="B7" s="18">
        <v>2000</v>
      </c>
      <c r="C7" s="19">
        <f t="shared" ref="C7:C70" si="2">C6*((1-$K$13)+$K$13*$K$8)*EXP(-$K$5)+B7</f>
        <v>2054.378905523638</v>
      </c>
      <c r="D7" s="19">
        <f t="shared" ref="D7:D70" si="3">(D6*((1-$K$14)+$K$14*$L$9)+C6*$K$13*$K$9)*EXP(-$K$5)</f>
        <v>807.45820218713015</v>
      </c>
      <c r="E7" s="19">
        <f t="shared" ref="E7:E70" si="4">(D6*$K$14*$L$10+C6*$K$13*$K$10)*EXP(-$K$5)</f>
        <v>52.094077560460008</v>
      </c>
      <c r="F7" s="19">
        <f t="shared" si="0"/>
        <v>0</v>
      </c>
      <c r="G7" s="18">
        <v>0</v>
      </c>
      <c r="H7" s="20">
        <f t="shared" si="1"/>
        <v>52.094077560460008</v>
      </c>
      <c r="J7" s="1"/>
      <c r="K7" s="2" t="s">
        <v>9</v>
      </c>
      <c r="L7" s="3" t="s">
        <v>10</v>
      </c>
    </row>
    <row r="8" spans="1:12" x14ac:dyDescent="0.3">
      <c r="A8">
        <v>2003</v>
      </c>
      <c r="B8" s="18">
        <v>3000</v>
      </c>
      <c r="C8" s="19">
        <f t="shared" si="2"/>
        <v>3111.7148764132248</v>
      </c>
      <c r="D8" s="19">
        <f t="shared" si="3"/>
        <v>1739.2628719295033</v>
      </c>
      <c r="E8" s="19">
        <f t="shared" si="4"/>
        <v>724.69452504433718</v>
      </c>
      <c r="F8" s="19">
        <f t="shared" si="0"/>
        <v>87.460308566662874</v>
      </c>
      <c r="G8" s="18">
        <v>0</v>
      </c>
      <c r="H8" s="20">
        <f t="shared" si="1"/>
        <v>812.15483361100007</v>
      </c>
      <c r="J8" s="4" t="s">
        <v>9</v>
      </c>
      <c r="K8" s="5">
        <v>0.01</v>
      </c>
      <c r="L8" s="6">
        <v>0</v>
      </c>
    </row>
    <row r="9" spans="1:12" x14ac:dyDescent="0.3">
      <c r="A9">
        <v>2004</v>
      </c>
      <c r="B9" s="18">
        <v>4000</v>
      </c>
      <c r="C9" s="19">
        <f t="shared" si="2"/>
        <v>4169.2116492809737</v>
      </c>
      <c r="D9" s="19">
        <f t="shared" si="3"/>
        <v>2685.8424568340147</v>
      </c>
      <c r="E9" s="19">
        <f t="shared" si="4"/>
        <v>1492.5691419380335</v>
      </c>
      <c r="F9" s="19">
        <f t="shared" si="0"/>
        <v>828.09022492006011</v>
      </c>
      <c r="G9" s="18">
        <v>0</v>
      </c>
      <c r="H9" s="20">
        <f t="shared" si="1"/>
        <v>2320.6593668580936</v>
      </c>
      <c r="J9" s="4" t="s">
        <v>10</v>
      </c>
      <c r="K9" s="5">
        <v>0.93</v>
      </c>
      <c r="L9" s="6">
        <v>0.01</v>
      </c>
    </row>
    <row r="10" spans="1:12" x14ac:dyDescent="0.3">
      <c r="A10">
        <v>2005</v>
      </c>
      <c r="B10" s="18">
        <v>5000</v>
      </c>
      <c r="C10" s="19">
        <f t="shared" si="2"/>
        <v>5226.7171663843019</v>
      </c>
      <c r="D10" s="19">
        <f t="shared" si="3"/>
        <v>3634.0237374888993</v>
      </c>
      <c r="E10" s="19">
        <f t="shared" si="4"/>
        <v>2271.7543607054613</v>
      </c>
      <c r="F10" s="19">
        <f t="shared" si="0"/>
        <v>2253.4754254848049</v>
      </c>
      <c r="G10" s="18">
        <v>0</v>
      </c>
      <c r="H10" s="20">
        <f t="shared" si="1"/>
        <v>4525.2297861902662</v>
      </c>
      <c r="J10" s="4" t="s">
        <v>11</v>
      </c>
      <c r="K10" s="5">
        <v>0.06</v>
      </c>
      <c r="L10" s="6">
        <v>0.93</v>
      </c>
    </row>
    <row r="11" spans="1:12" ht="15" thickBot="1" x14ac:dyDescent="0.35">
      <c r="A11">
        <v>2006</v>
      </c>
      <c r="B11" s="18">
        <v>4000</v>
      </c>
      <c r="C11" s="19">
        <f t="shared" si="2"/>
        <v>4284.2231589895891</v>
      </c>
      <c r="D11" s="19">
        <f t="shared" si="3"/>
        <v>4582.3716372753433</v>
      </c>
      <c r="E11" s="19">
        <f t="shared" si="4"/>
        <v>3052.1652688209779</v>
      </c>
      <c r="F11" s="19">
        <f t="shared" si="0"/>
        <v>4315.0959936897143</v>
      </c>
      <c r="G11" s="18">
        <v>0</v>
      </c>
      <c r="H11" s="20">
        <f t="shared" si="1"/>
        <v>7367.2612625106922</v>
      </c>
      <c r="J11" s="7" t="s">
        <v>12</v>
      </c>
      <c r="K11" s="8">
        <v>0</v>
      </c>
      <c r="L11" s="9">
        <v>0.06</v>
      </c>
    </row>
    <row r="12" spans="1:12" ht="15" thickBot="1" x14ac:dyDescent="0.35">
      <c r="A12">
        <v>2007</v>
      </c>
      <c r="B12" s="18">
        <v>3000</v>
      </c>
      <c r="C12" s="19">
        <f t="shared" si="2"/>
        <v>3232.9713664048772</v>
      </c>
      <c r="D12" s="19">
        <f t="shared" si="3"/>
        <v>3915.8201149833071</v>
      </c>
      <c r="E12" s="19">
        <f t="shared" si="4"/>
        <v>3728.5155036242809</v>
      </c>
      <c r="F12" s="19">
        <f t="shared" si="0"/>
        <v>6959.320324306851</v>
      </c>
      <c r="G12" s="18">
        <v>0</v>
      </c>
      <c r="H12" s="20">
        <f t="shared" si="1"/>
        <v>10687.835827931132</v>
      </c>
    </row>
    <row r="13" spans="1:12" x14ac:dyDescent="0.3">
      <c r="A13">
        <v>2008</v>
      </c>
      <c r="B13" s="18">
        <v>2000</v>
      </c>
      <c r="C13" s="19">
        <f t="shared" si="2"/>
        <v>2175.8054444943582</v>
      </c>
      <c r="D13" s="19">
        <f t="shared" si="3"/>
        <v>3000.5773702102729</v>
      </c>
      <c r="E13" s="19">
        <f t="shared" si="4"/>
        <v>3163.8659907115689</v>
      </c>
      <c r="F13" s="19">
        <f t="shared" si="0"/>
        <v>9961.2011326311604</v>
      </c>
      <c r="G13" s="18">
        <v>0</v>
      </c>
      <c r="H13" s="20">
        <f t="shared" si="1"/>
        <v>13125.067123342729</v>
      </c>
      <c r="J13" s="11" t="s">
        <v>19</v>
      </c>
      <c r="K13" s="12">
        <v>0.95</v>
      </c>
    </row>
    <row r="14" spans="1:12" ht="15" thickBot="1" x14ac:dyDescent="0.35">
      <c r="A14">
        <v>2009</v>
      </c>
      <c r="B14" s="18">
        <v>1000</v>
      </c>
      <c r="C14" s="19">
        <f t="shared" si="2"/>
        <v>1118.3179187039761</v>
      </c>
      <c r="D14" s="19">
        <f t="shared" si="3"/>
        <v>2055.7849668579024</v>
      </c>
      <c r="E14" s="19">
        <f t="shared" si="4"/>
        <v>2408.6694491462094</v>
      </c>
      <c r="F14" s="19">
        <f t="shared" si="0"/>
        <v>12143.493499353583</v>
      </c>
      <c r="G14" s="18">
        <v>0</v>
      </c>
      <c r="H14" s="20">
        <f t="shared" si="1"/>
        <v>14552.162948499792</v>
      </c>
      <c r="J14" s="13" t="s">
        <v>20</v>
      </c>
      <c r="K14" s="9">
        <v>0.9</v>
      </c>
    </row>
    <row r="15" spans="1:12" ht="15" thickBot="1" x14ac:dyDescent="0.35">
      <c r="A15">
        <v>2010</v>
      </c>
      <c r="B15" s="18">
        <v>2000</v>
      </c>
      <c r="C15" s="19">
        <f t="shared" si="2"/>
        <v>2060.812904446595</v>
      </c>
      <c r="D15" s="19">
        <f t="shared" si="3"/>
        <v>1107.7891891754959</v>
      </c>
      <c r="E15" s="19">
        <f t="shared" si="4"/>
        <v>1630.8518352154483</v>
      </c>
      <c r="F15" s="19">
        <f t="shared" si="0"/>
        <v>13401.13321531932</v>
      </c>
      <c r="G15" s="18">
        <v>0</v>
      </c>
      <c r="H15" s="20">
        <f t="shared" si="1"/>
        <v>15031.985050534768</v>
      </c>
    </row>
    <row r="16" spans="1:12" x14ac:dyDescent="0.3">
      <c r="A16">
        <v>2011</v>
      </c>
      <c r="B16" s="18">
        <v>3000</v>
      </c>
      <c r="C16" s="19">
        <f t="shared" si="2"/>
        <v>3112.0647502327956</v>
      </c>
      <c r="D16" s="19">
        <f t="shared" si="3"/>
        <v>1774.3765793181112</v>
      </c>
      <c r="E16" s="19">
        <f t="shared" si="4"/>
        <v>954.7710108445599</v>
      </c>
      <c r="F16" s="19">
        <f t="shared" si="0"/>
        <v>13792.871840896089</v>
      </c>
      <c r="G16" s="18">
        <v>0</v>
      </c>
      <c r="H16" s="20">
        <f t="shared" si="1"/>
        <v>14747.642851740649</v>
      </c>
      <c r="J16" s="14" t="s">
        <v>13</v>
      </c>
      <c r="K16" s="12">
        <v>11</v>
      </c>
    </row>
    <row r="17" spans="1:11" x14ac:dyDescent="0.3">
      <c r="A17">
        <v>2012</v>
      </c>
      <c r="B17" s="18">
        <v>4000</v>
      </c>
      <c r="C17" s="19">
        <f t="shared" si="2"/>
        <v>4169.2306750363532</v>
      </c>
      <c r="D17" s="19">
        <f t="shared" si="3"/>
        <v>2689.622940150567</v>
      </c>
      <c r="E17" s="19">
        <f t="shared" si="4"/>
        <v>1519.4479640141551</v>
      </c>
      <c r="F17" s="19">
        <f t="shared" si="0"/>
        <v>13565.900248321788</v>
      </c>
      <c r="G17" s="18">
        <v>0</v>
      </c>
      <c r="H17" s="20">
        <f t="shared" si="1"/>
        <v>15085.348212335943</v>
      </c>
      <c r="J17" s="15" t="s">
        <v>14</v>
      </c>
      <c r="K17" s="6">
        <v>11</v>
      </c>
    </row>
    <row r="18" spans="1:11" ht="15" thickBot="1" x14ac:dyDescent="0.35">
      <c r="A18">
        <v>2013</v>
      </c>
      <c r="B18" s="18">
        <v>5000</v>
      </c>
      <c r="C18" s="19">
        <f t="shared" si="2"/>
        <v>5226.7182009840562</v>
      </c>
      <c r="D18" s="19">
        <f t="shared" si="3"/>
        <v>3634.4157060653579</v>
      </c>
      <c r="E18" s="19">
        <f t="shared" si="4"/>
        <v>2274.647271872494</v>
      </c>
      <c r="F18" s="19">
        <f t="shared" si="0"/>
        <v>13919.709207137113</v>
      </c>
      <c r="G18" s="18">
        <v>0</v>
      </c>
      <c r="H18" s="20">
        <f t="shared" si="1"/>
        <v>16194.356479009608</v>
      </c>
      <c r="J18" s="16" t="s">
        <v>22</v>
      </c>
      <c r="K18" s="17">
        <f>(K17-K16)/12</f>
        <v>0</v>
      </c>
    </row>
    <row r="19" spans="1:11" x14ac:dyDescent="0.3">
      <c r="A19">
        <v>2014</v>
      </c>
      <c r="B19" s="18">
        <v>4000</v>
      </c>
      <c r="C19" s="19">
        <f t="shared" si="2"/>
        <v>4284.2232152499919</v>
      </c>
      <c r="D19" s="19">
        <f t="shared" si="3"/>
        <v>4582.4115199927182</v>
      </c>
      <c r="E19" s="19">
        <f t="shared" si="4"/>
        <v>3052.4651631573452</v>
      </c>
      <c r="F19" s="19">
        <f t="shared" si="0"/>
        <v>14979.894127682728</v>
      </c>
      <c r="G19" s="18">
        <v>0</v>
      </c>
      <c r="H19" s="20">
        <f t="shared" si="1"/>
        <v>18032.359290840075</v>
      </c>
    </row>
    <row r="20" spans="1:11" x14ac:dyDescent="0.3">
      <c r="A20">
        <v>2015</v>
      </c>
      <c r="B20" s="18">
        <v>3000</v>
      </c>
      <c r="C20" s="19">
        <f t="shared" si="2"/>
        <v>3232.9713694642564</v>
      </c>
      <c r="D20" s="19">
        <f t="shared" si="3"/>
        <v>3915.8241334676795</v>
      </c>
      <c r="E20" s="19">
        <f t="shared" si="4"/>
        <v>3728.5460152546334</v>
      </c>
      <c r="F20" s="19">
        <f t="shared" si="0"/>
        <v>16706.487974674958</v>
      </c>
      <c r="G20" s="18">
        <v>0</v>
      </c>
      <c r="H20" s="20">
        <f t="shared" si="1"/>
        <v>20435.03398992959</v>
      </c>
    </row>
    <row r="21" spans="1:11" x14ac:dyDescent="0.3">
      <c r="A21">
        <v>2016</v>
      </c>
      <c r="B21" s="18">
        <v>2000</v>
      </c>
      <c r="C21" s="19">
        <f t="shared" si="2"/>
        <v>2175.8054446607239</v>
      </c>
      <c r="D21" s="19">
        <f t="shared" si="3"/>
        <v>3000.5777729959759</v>
      </c>
      <c r="E21" s="19">
        <f t="shared" si="4"/>
        <v>3163.8690648523657</v>
      </c>
      <c r="F21" s="19">
        <f t="shared" si="0"/>
        <v>18869.469700221332</v>
      </c>
      <c r="G21" s="18">
        <v>0</v>
      </c>
      <c r="H21" s="20">
        <f t="shared" si="1"/>
        <v>22033.338765073699</v>
      </c>
    </row>
    <row r="22" spans="1:11" x14ac:dyDescent="0.3">
      <c r="A22">
        <v>2017</v>
      </c>
      <c r="B22" s="18">
        <v>1000</v>
      </c>
      <c r="C22" s="19">
        <f t="shared" si="2"/>
        <v>1118.3179187130229</v>
      </c>
      <c r="D22" s="19">
        <f t="shared" si="3"/>
        <v>2055.7850071171433</v>
      </c>
      <c r="E22" s="19">
        <f t="shared" si="4"/>
        <v>2408.6697572699895</v>
      </c>
      <c r="F22" s="19">
        <f t="shared" si="0"/>
        <v>20285.040779477229</v>
      </c>
      <c r="G22" s="18">
        <v>0</v>
      </c>
      <c r="H22" s="20">
        <f t="shared" si="1"/>
        <v>22693.710536747218</v>
      </c>
    </row>
    <row r="23" spans="1:11" x14ac:dyDescent="0.3">
      <c r="A23">
        <v>2018</v>
      </c>
      <c r="B23" s="18">
        <v>2000</v>
      </c>
      <c r="C23" s="19">
        <f t="shared" si="2"/>
        <v>2060.812904447087</v>
      </c>
      <c r="D23" s="19">
        <f t="shared" si="3"/>
        <v>1107.7891931933661</v>
      </c>
      <c r="E23" s="19">
        <f t="shared" si="4"/>
        <v>1630.8518660126449</v>
      </c>
      <c r="F23" s="19">
        <f t="shared" si="0"/>
        <v>20841.947454575286</v>
      </c>
      <c r="G23" s="18">
        <v>0</v>
      </c>
      <c r="H23" s="20">
        <f t="shared" si="1"/>
        <v>22472.799320587932</v>
      </c>
    </row>
    <row r="24" spans="1:11" x14ac:dyDescent="0.3">
      <c r="A24">
        <v>2019</v>
      </c>
      <c r="B24" s="18">
        <v>3000</v>
      </c>
      <c r="C24" s="19">
        <f t="shared" si="2"/>
        <v>3112.0647502328225</v>
      </c>
      <c r="D24" s="19">
        <f t="shared" si="3"/>
        <v>1774.3765797187627</v>
      </c>
      <c r="E24" s="19">
        <f t="shared" si="4"/>
        <v>954.77101391809731</v>
      </c>
      <c r="F24" s="19">
        <f t="shared" si="0"/>
        <v>20593.264046307137</v>
      </c>
      <c r="G24" s="18">
        <v>0</v>
      </c>
      <c r="H24" s="20">
        <f t="shared" si="1"/>
        <v>21548.035060225233</v>
      </c>
    </row>
    <row r="25" spans="1:11" x14ac:dyDescent="0.3">
      <c r="A25">
        <v>2020</v>
      </c>
      <c r="B25" s="18">
        <v>4000</v>
      </c>
      <c r="C25" s="19">
        <f t="shared" si="2"/>
        <v>4169.230675036355</v>
      </c>
      <c r="D25" s="19">
        <f t="shared" si="3"/>
        <v>2689.6229401905016</v>
      </c>
      <c r="E25" s="19">
        <f t="shared" si="4"/>
        <v>1519.4479643206394</v>
      </c>
      <c r="F25" s="19">
        <f t="shared" si="0"/>
        <v>19780.990759751101</v>
      </c>
      <c r="G25" s="18">
        <v>0</v>
      </c>
      <c r="H25" s="20">
        <f t="shared" si="1"/>
        <v>21300.438724071741</v>
      </c>
    </row>
    <row r="26" spans="1:11" x14ac:dyDescent="0.3">
      <c r="A26">
        <v>2021</v>
      </c>
      <c r="B26" s="18">
        <v>5000</v>
      </c>
      <c r="C26" s="19">
        <f t="shared" si="2"/>
        <v>5226.7182009840562</v>
      </c>
      <c r="D26" s="19">
        <f t="shared" si="3"/>
        <v>3634.4157060693378</v>
      </c>
      <c r="E26" s="19">
        <f t="shared" si="4"/>
        <v>2274.6472719030421</v>
      </c>
      <c r="F26" s="19">
        <f t="shared" si="0"/>
        <v>19599.874245097748</v>
      </c>
      <c r="G26" s="18">
        <v>0</v>
      </c>
      <c r="H26" s="20">
        <f t="shared" si="1"/>
        <v>21874.52151700079</v>
      </c>
    </row>
    <row r="27" spans="1:11" x14ac:dyDescent="0.3">
      <c r="A27">
        <v>2022</v>
      </c>
      <c r="B27" s="18">
        <v>4000</v>
      </c>
      <c r="C27" s="19">
        <f t="shared" si="2"/>
        <v>4284.2232152499919</v>
      </c>
      <c r="D27" s="19">
        <f t="shared" si="3"/>
        <v>4582.4115199931148</v>
      </c>
      <c r="E27" s="19">
        <f t="shared" si="4"/>
        <v>3052.4651631603901</v>
      </c>
      <c r="F27" s="19">
        <f t="shared" si="0"/>
        <v>20171.174093390397</v>
      </c>
      <c r="G27" s="18">
        <v>0</v>
      </c>
      <c r="H27" s="20">
        <f t="shared" si="1"/>
        <v>23223.639256550785</v>
      </c>
    </row>
    <row r="28" spans="1:11" x14ac:dyDescent="0.3">
      <c r="A28">
        <v>2023</v>
      </c>
      <c r="B28" s="18">
        <v>3000</v>
      </c>
      <c r="C28" s="19">
        <f t="shared" si="2"/>
        <v>3232.9713694642564</v>
      </c>
      <c r="D28" s="19">
        <f t="shared" si="3"/>
        <v>3915.8241334677186</v>
      </c>
      <c r="E28" s="19">
        <f t="shared" si="4"/>
        <v>3728.5460152549372</v>
      </c>
      <c r="F28" s="19">
        <f t="shared" si="0"/>
        <v>21450.960626811746</v>
      </c>
      <c r="G28" s="18">
        <v>0</v>
      </c>
      <c r="H28" s="20">
        <f t="shared" si="1"/>
        <v>25179.506642066684</v>
      </c>
    </row>
    <row r="29" spans="1:11" x14ac:dyDescent="0.3">
      <c r="A29">
        <v>2024</v>
      </c>
      <c r="B29" s="18">
        <v>2000</v>
      </c>
      <c r="C29" s="19">
        <f t="shared" si="2"/>
        <v>2175.8054446607239</v>
      </c>
      <c r="D29" s="19">
        <f t="shared" si="3"/>
        <v>3000.57777299598</v>
      </c>
      <c r="E29" s="19">
        <f t="shared" si="4"/>
        <v>3163.8690648523952</v>
      </c>
      <c r="F29" s="19">
        <f t="shared" si="0"/>
        <v>23205.591214675915</v>
      </c>
      <c r="G29" s="18">
        <v>0</v>
      </c>
      <c r="H29" s="20">
        <f t="shared" si="1"/>
        <v>26369.46027952831</v>
      </c>
    </row>
    <row r="30" spans="1:11" x14ac:dyDescent="0.3">
      <c r="A30">
        <v>2025</v>
      </c>
      <c r="B30" s="18">
        <v>1000</v>
      </c>
      <c r="C30" s="19">
        <f t="shared" si="2"/>
        <v>1118.3179187130229</v>
      </c>
      <c r="D30" s="19">
        <f t="shared" si="3"/>
        <v>2055.7850071171438</v>
      </c>
      <c r="E30" s="19">
        <f t="shared" si="4"/>
        <v>2408.6697572699923</v>
      </c>
      <c r="F30" s="19">
        <f t="shared" si="0"/>
        <v>24247.957454662806</v>
      </c>
      <c r="G30" s="18">
        <v>0</v>
      </c>
      <c r="H30" s="20">
        <f t="shared" si="1"/>
        <v>26656.627211932799</v>
      </c>
    </row>
    <row r="31" spans="1:11" x14ac:dyDescent="0.3">
      <c r="A31">
        <v>2026</v>
      </c>
      <c r="B31" s="18">
        <v>2000</v>
      </c>
      <c r="C31" s="19">
        <f t="shared" si="2"/>
        <v>2060.812904447087</v>
      </c>
      <c r="D31" s="19">
        <f t="shared" si="3"/>
        <v>1107.7891931933661</v>
      </c>
      <c r="E31" s="19">
        <f t="shared" si="4"/>
        <v>1630.8518660126454</v>
      </c>
      <c r="F31" s="19">
        <f t="shared" si="0"/>
        <v>24463.780588658759</v>
      </c>
      <c r="G31" s="18">
        <v>0</v>
      </c>
      <c r="H31" s="20">
        <f t="shared" si="1"/>
        <v>26094.632454671406</v>
      </c>
    </row>
    <row r="32" spans="1:11" x14ac:dyDescent="0.3">
      <c r="A32">
        <v>2027</v>
      </c>
      <c r="B32" s="18">
        <v>3000</v>
      </c>
      <c r="C32" s="19">
        <f t="shared" si="2"/>
        <v>3112.0647502328225</v>
      </c>
      <c r="D32" s="19">
        <f t="shared" si="3"/>
        <v>1774.3765797187627</v>
      </c>
      <c r="E32" s="19">
        <f t="shared" si="4"/>
        <v>954.77101391809731</v>
      </c>
      <c r="F32" s="19">
        <f t="shared" si="0"/>
        <v>23903.370295394652</v>
      </c>
      <c r="G32" s="18">
        <v>0</v>
      </c>
      <c r="H32" s="20">
        <f t="shared" si="1"/>
        <v>24858.141309312748</v>
      </c>
    </row>
    <row r="33" spans="1:8" x14ac:dyDescent="0.3">
      <c r="A33">
        <v>2028</v>
      </c>
      <c r="B33" s="18">
        <v>4000</v>
      </c>
      <c r="C33" s="19">
        <f t="shared" si="2"/>
        <v>4169.230675036355</v>
      </c>
      <c r="D33" s="19">
        <f t="shared" si="3"/>
        <v>2689.6229401905016</v>
      </c>
      <c r="E33" s="19">
        <f t="shared" si="4"/>
        <v>1519.4479643206394</v>
      </c>
      <c r="F33" s="19">
        <f t="shared" si="0"/>
        <v>22806.200087353354</v>
      </c>
      <c r="G33" s="18">
        <v>0</v>
      </c>
      <c r="H33" s="20">
        <f t="shared" si="1"/>
        <v>24325.648051673994</v>
      </c>
    </row>
    <row r="34" spans="1:8" x14ac:dyDescent="0.3">
      <c r="A34">
        <v>2029</v>
      </c>
      <c r="B34" s="18">
        <v>5000</v>
      </c>
      <c r="C34" s="19">
        <f t="shared" si="2"/>
        <v>5226.7182009840562</v>
      </c>
      <c r="D34" s="19">
        <f t="shared" si="3"/>
        <v>3634.4157060693378</v>
      </c>
      <c r="E34" s="19">
        <f t="shared" si="4"/>
        <v>2274.6472719030421</v>
      </c>
      <c r="F34" s="19">
        <f t="shared" si="0"/>
        <v>22364.707391566848</v>
      </c>
      <c r="G34" s="18">
        <v>0</v>
      </c>
      <c r="H34" s="20">
        <f t="shared" si="1"/>
        <v>24639.354663469891</v>
      </c>
    </row>
    <row r="35" spans="1:8" x14ac:dyDescent="0.3">
      <c r="A35">
        <v>2030</v>
      </c>
      <c r="B35" s="18">
        <v>4000</v>
      </c>
      <c r="C35" s="19">
        <f t="shared" si="2"/>
        <v>4284.2232152499919</v>
      </c>
      <c r="D35" s="19">
        <f t="shared" si="3"/>
        <v>4582.4115199931148</v>
      </c>
      <c r="E35" s="19">
        <f t="shared" si="4"/>
        <v>3052.4651631603901</v>
      </c>
      <c r="F35" s="19">
        <f t="shared" si="0"/>
        <v>22698.041328020081</v>
      </c>
      <c r="G35" s="18">
        <v>2000</v>
      </c>
      <c r="H35" s="20">
        <f t="shared" si="1"/>
        <v>25750.506491180473</v>
      </c>
    </row>
    <row r="36" spans="1:8" x14ac:dyDescent="0.3">
      <c r="A36">
        <v>2031</v>
      </c>
      <c r="B36" s="18">
        <v>3000</v>
      </c>
      <c r="C36" s="19">
        <f t="shared" si="2"/>
        <v>3232.9713694642564</v>
      </c>
      <c r="D36" s="19">
        <f t="shared" si="3"/>
        <v>3915.8241334677186</v>
      </c>
      <c r="E36" s="19">
        <f t="shared" si="4"/>
        <v>3728.5460152549372</v>
      </c>
      <c r="F36" s="19">
        <f t="shared" si="0"/>
        <v>21932.481023037428</v>
      </c>
      <c r="G36" s="18">
        <v>2000</v>
      </c>
      <c r="H36" s="20">
        <f t="shared" si="1"/>
        <v>25661.027038292366</v>
      </c>
    </row>
    <row r="37" spans="1:8" x14ac:dyDescent="0.3">
      <c r="A37">
        <v>2032</v>
      </c>
      <c r="B37" s="18">
        <v>2000</v>
      </c>
      <c r="C37" s="19">
        <f t="shared" si="2"/>
        <v>2175.8054446607239</v>
      </c>
      <c r="D37" s="19">
        <f t="shared" si="3"/>
        <v>3000.57777299598</v>
      </c>
      <c r="E37" s="19">
        <f t="shared" si="4"/>
        <v>3163.8690648523952</v>
      </c>
      <c r="F37" s="19">
        <f t="shared" si="0"/>
        <v>21817.805350588264</v>
      </c>
      <c r="G37" s="18">
        <v>2000</v>
      </c>
      <c r="H37" s="20">
        <f t="shared" si="1"/>
        <v>24981.674415440659</v>
      </c>
    </row>
    <row r="38" spans="1:8" x14ac:dyDescent="0.3">
      <c r="A38">
        <v>2033</v>
      </c>
      <c r="B38" s="18">
        <v>1000</v>
      </c>
      <c r="C38" s="19">
        <f t="shared" si="2"/>
        <v>1118.3179187130229</v>
      </c>
      <c r="D38" s="19">
        <f t="shared" si="3"/>
        <v>2055.7850071171438</v>
      </c>
      <c r="E38" s="19">
        <f t="shared" si="4"/>
        <v>2408.6697572699923</v>
      </c>
      <c r="F38" s="19">
        <f t="shared" si="0"/>
        <v>21151.754304452064</v>
      </c>
      <c r="G38" s="18">
        <v>2000</v>
      </c>
      <c r="H38" s="20">
        <f t="shared" si="1"/>
        <v>23560.424061722057</v>
      </c>
    </row>
    <row r="39" spans="1:8" x14ac:dyDescent="0.3">
      <c r="A39">
        <v>2034</v>
      </c>
      <c r="B39" s="18">
        <v>2000</v>
      </c>
      <c r="C39" s="19">
        <f t="shared" si="2"/>
        <v>2060.812904447087</v>
      </c>
      <c r="D39" s="19">
        <f t="shared" si="3"/>
        <v>1107.7891931933661</v>
      </c>
      <c r="E39" s="19">
        <f t="shared" si="4"/>
        <v>1630.8518660126454</v>
      </c>
      <c r="F39" s="19">
        <f t="shared" si="0"/>
        <v>19806.201603203684</v>
      </c>
      <c r="G39" s="18">
        <v>2000</v>
      </c>
      <c r="H39" s="20">
        <f t="shared" si="1"/>
        <v>21437.053469216331</v>
      </c>
    </row>
    <row r="40" spans="1:8" x14ac:dyDescent="0.3">
      <c r="A40">
        <v>2035</v>
      </c>
      <c r="B40" s="18">
        <v>3000</v>
      </c>
      <c r="C40" s="19">
        <f t="shared" si="2"/>
        <v>3112.0647502328225</v>
      </c>
      <c r="D40" s="19">
        <f t="shared" si="3"/>
        <v>1774.3765797187627</v>
      </c>
      <c r="E40" s="19">
        <f t="shared" si="4"/>
        <v>954.77101391809731</v>
      </c>
      <c r="F40" s="19">
        <f t="shared" si="0"/>
        <v>17818.801242180874</v>
      </c>
      <c r="G40" s="18">
        <v>2000</v>
      </c>
      <c r="H40" s="20">
        <f t="shared" si="1"/>
        <v>18773.572256098971</v>
      </c>
    </row>
    <row r="41" spans="1:8" x14ac:dyDescent="0.3">
      <c r="A41">
        <v>2036</v>
      </c>
      <c r="B41" s="18">
        <v>4000</v>
      </c>
      <c r="C41" s="19">
        <f t="shared" si="2"/>
        <v>4169.230675036355</v>
      </c>
      <c r="D41" s="19">
        <f t="shared" si="3"/>
        <v>2689.6229401905016</v>
      </c>
      <c r="E41" s="19">
        <f t="shared" si="4"/>
        <v>1519.4479643206394</v>
      </c>
      <c r="F41" s="19">
        <f t="shared" si="0"/>
        <v>15417.460310142598</v>
      </c>
      <c r="G41" s="18">
        <v>2000</v>
      </c>
      <c r="H41" s="20">
        <f t="shared" si="1"/>
        <v>16936.908274463236</v>
      </c>
    </row>
    <row r="42" spans="1:8" x14ac:dyDescent="0.3">
      <c r="A42">
        <v>2037</v>
      </c>
      <c r="B42" s="18">
        <v>5000</v>
      </c>
      <c r="C42" s="19">
        <f t="shared" si="2"/>
        <v>5226.7182009840562</v>
      </c>
      <c r="D42" s="19">
        <f t="shared" si="3"/>
        <v>3634.4157060693378</v>
      </c>
      <c r="E42" s="19">
        <f t="shared" si="4"/>
        <v>2274.6472719030421</v>
      </c>
      <c r="F42" s="19">
        <f t="shared" si="0"/>
        <v>13784.045318777495</v>
      </c>
      <c r="G42" s="18">
        <v>2000</v>
      </c>
      <c r="H42" s="20">
        <f t="shared" si="1"/>
        <v>16058.692590680537</v>
      </c>
    </row>
    <row r="43" spans="1:8" x14ac:dyDescent="0.3">
      <c r="A43">
        <v>2038</v>
      </c>
      <c r="B43" s="18">
        <v>4000</v>
      </c>
      <c r="C43" s="19">
        <f t="shared" si="2"/>
        <v>4284.2232152499919</v>
      </c>
      <c r="D43" s="19">
        <f t="shared" si="3"/>
        <v>4582.4115199931148</v>
      </c>
      <c r="E43" s="19">
        <f t="shared" si="4"/>
        <v>3052.4651631603901</v>
      </c>
      <c r="F43" s="19">
        <f t="shared" si="0"/>
        <v>13028.044298881379</v>
      </c>
      <c r="G43" s="18">
        <v>2000</v>
      </c>
      <c r="H43" s="20">
        <f t="shared" si="1"/>
        <v>16080.509462041769</v>
      </c>
    </row>
    <row r="44" spans="1:8" x14ac:dyDescent="0.3">
      <c r="A44">
        <v>2039</v>
      </c>
      <c r="B44" s="18">
        <v>3000</v>
      </c>
      <c r="C44" s="19">
        <f t="shared" si="2"/>
        <v>3232.9713694642564</v>
      </c>
      <c r="D44" s="19">
        <f t="shared" si="3"/>
        <v>3915.8241334677186</v>
      </c>
      <c r="E44" s="19">
        <f t="shared" si="4"/>
        <v>3728.5460152549372</v>
      </c>
      <c r="F44" s="19">
        <f t="shared" si="0"/>
        <v>13094.76917662744</v>
      </c>
      <c r="G44" s="18">
        <v>2000</v>
      </c>
      <c r="H44" s="20">
        <f t="shared" si="1"/>
        <v>16823.315191882379</v>
      </c>
    </row>
    <row r="45" spans="1:8" x14ac:dyDescent="0.3">
      <c r="A45">
        <v>2040</v>
      </c>
      <c r="B45" s="18">
        <v>2000</v>
      </c>
      <c r="C45" s="19">
        <f t="shared" si="2"/>
        <v>2175.8054446607239</v>
      </c>
      <c r="D45" s="19">
        <f t="shared" si="3"/>
        <v>3000.57777299598</v>
      </c>
      <c r="E45" s="19">
        <f t="shared" si="4"/>
        <v>3163.8690648523952</v>
      </c>
      <c r="F45" s="19">
        <f t="shared" si="0"/>
        <v>13740.744887713212</v>
      </c>
      <c r="G45" s="18">
        <v>2000</v>
      </c>
      <c r="H45" s="20">
        <f t="shared" si="1"/>
        <v>16904.613952565607</v>
      </c>
    </row>
    <row r="46" spans="1:8" x14ac:dyDescent="0.3">
      <c r="A46">
        <v>2041</v>
      </c>
      <c r="B46" s="18">
        <v>1000</v>
      </c>
      <c r="C46" s="19">
        <f>C45*((1-$K$13)+$K$13*$K$8)*EXP(-$K$5)+B46</f>
        <v>1118.3179187130229</v>
      </c>
      <c r="D46" s="19">
        <f t="shared" si="3"/>
        <v>2055.7850071171438</v>
      </c>
      <c r="E46" s="19">
        <f t="shared" si="4"/>
        <v>2408.6697572699923</v>
      </c>
      <c r="F46" s="19">
        <f t="shared" ref="F46:F80" si="5">(F45+E45+C45*$K$13*$K$11+D45*$K$14*$L$11)*EXP(-$K$5)-G45*EXP(($K$18-1)*$K$5)</f>
        <v>13769.876862109297</v>
      </c>
      <c r="G46" s="18">
        <v>2000</v>
      </c>
      <c r="H46" s="20">
        <f t="shared" si="1"/>
        <v>16178.546619379289</v>
      </c>
    </row>
    <row r="47" spans="1:8" x14ac:dyDescent="0.3">
      <c r="A47">
        <v>2042</v>
      </c>
      <c r="B47" s="18">
        <v>2000</v>
      </c>
      <c r="C47" s="19">
        <f t="shared" si="2"/>
        <v>2060.812904447087</v>
      </c>
      <c r="D47" s="19">
        <f t="shared" si="3"/>
        <v>1107.7891931933661</v>
      </c>
      <c r="E47" s="19">
        <f t="shared" si="4"/>
        <v>1630.8518660126454</v>
      </c>
      <c r="F47" s="19">
        <f t="shared" si="5"/>
        <v>13059.673602796418</v>
      </c>
      <c r="G47" s="18">
        <v>2000</v>
      </c>
      <c r="H47" s="20">
        <f t="shared" si="1"/>
        <v>14690.525468809063</v>
      </c>
    </row>
    <row r="48" spans="1:8" x14ac:dyDescent="0.3">
      <c r="A48">
        <v>2043</v>
      </c>
      <c r="B48" s="18">
        <v>3000</v>
      </c>
      <c r="C48" s="19">
        <f t="shared" si="2"/>
        <v>3112.0647502328225</v>
      </c>
      <c r="D48" s="19">
        <f t="shared" si="3"/>
        <v>1774.3765797187627</v>
      </c>
      <c r="E48" s="19">
        <f t="shared" si="4"/>
        <v>954.77101391809731</v>
      </c>
      <c r="F48" s="19">
        <f t="shared" si="5"/>
        <v>11652.938910303134</v>
      </c>
      <c r="G48" s="18">
        <v>2000</v>
      </c>
      <c r="H48" s="20">
        <f t="shared" si="1"/>
        <v>12607.709924221232</v>
      </c>
    </row>
    <row r="49" spans="1:8" x14ac:dyDescent="0.3">
      <c r="A49">
        <v>2044</v>
      </c>
      <c r="B49" s="18">
        <v>4000</v>
      </c>
      <c r="C49" s="19">
        <f t="shared" si="2"/>
        <v>4169.230675036355</v>
      </c>
      <c r="D49" s="19">
        <f t="shared" si="3"/>
        <v>2689.6229401905016</v>
      </c>
      <c r="E49" s="19">
        <f t="shared" si="4"/>
        <v>1519.4479643206394</v>
      </c>
      <c r="F49" s="19">
        <f t="shared" si="5"/>
        <v>9782.2864409503545</v>
      </c>
      <c r="G49" s="18">
        <v>2000</v>
      </c>
      <c r="H49" s="20">
        <f t="shared" si="1"/>
        <v>11301.734405270994</v>
      </c>
    </row>
    <row r="50" spans="1:8" x14ac:dyDescent="0.3">
      <c r="A50">
        <v>2045</v>
      </c>
      <c r="B50" s="18">
        <v>5000</v>
      </c>
      <c r="C50" s="19">
        <f t="shared" si="2"/>
        <v>5226.7182009840562</v>
      </c>
      <c r="D50" s="19">
        <f t="shared" si="3"/>
        <v>3634.4157060693378</v>
      </c>
      <c r="E50" s="19">
        <f t="shared" si="4"/>
        <v>2274.6472719030421</v>
      </c>
      <c r="F50" s="19">
        <f t="shared" si="5"/>
        <v>8633.8841852971764</v>
      </c>
      <c r="G50" s="18">
        <v>2000</v>
      </c>
      <c r="H50" s="20">
        <f t="shared" si="1"/>
        <v>10908.531457200219</v>
      </c>
    </row>
    <row r="51" spans="1:8" x14ac:dyDescent="0.3">
      <c r="A51">
        <v>2046</v>
      </c>
      <c r="B51" s="18">
        <v>4000</v>
      </c>
      <c r="C51" s="19">
        <f t="shared" si="2"/>
        <v>4284.2232152499919</v>
      </c>
      <c r="D51" s="19">
        <f t="shared" si="3"/>
        <v>4582.4115199931148</v>
      </c>
      <c r="E51" s="19">
        <f t="shared" si="4"/>
        <v>3052.4651631603901</v>
      </c>
      <c r="F51" s="19">
        <f t="shared" si="5"/>
        <v>8321.151429821899</v>
      </c>
      <c r="G51" s="18">
        <v>2000</v>
      </c>
      <c r="H51" s="20">
        <f t="shared" si="1"/>
        <v>11373.616592982289</v>
      </c>
    </row>
    <row r="52" spans="1:8" x14ac:dyDescent="0.3">
      <c r="A52">
        <v>2047</v>
      </c>
      <c r="B52" s="18">
        <v>3000</v>
      </c>
      <c r="C52" s="19">
        <f t="shared" si="2"/>
        <v>3232.9713694642564</v>
      </c>
      <c r="D52" s="19">
        <f t="shared" si="3"/>
        <v>3915.8241334677186</v>
      </c>
      <c r="E52" s="19">
        <f t="shared" si="4"/>
        <v>3728.5460152549372</v>
      </c>
      <c r="F52" s="19">
        <f t="shared" si="5"/>
        <v>8792.992997863219</v>
      </c>
      <c r="G52" s="18">
        <v>2000</v>
      </c>
      <c r="H52" s="20">
        <f t="shared" si="1"/>
        <v>12521.539013118156</v>
      </c>
    </row>
    <row r="53" spans="1:8" x14ac:dyDescent="0.3">
      <c r="A53">
        <v>2048</v>
      </c>
      <c r="B53" s="18">
        <v>2000</v>
      </c>
      <c r="C53" s="19">
        <f t="shared" si="2"/>
        <v>2175.8054446607239</v>
      </c>
      <c r="D53" s="19">
        <f t="shared" si="3"/>
        <v>3000.57777299598</v>
      </c>
      <c r="E53" s="19">
        <f t="shared" si="4"/>
        <v>3163.8690648523952</v>
      </c>
      <c r="F53" s="19">
        <f t="shared" si="5"/>
        <v>9809.2174858836916</v>
      </c>
      <c r="G53" s="18">
        <v>2000</v>
      </c>
      <c r="H53" s="20">
        <f t="shared" si="1"/>
        <v>12973.086550736087</v>
      </c>
    </row>
    <row r="54" spans="1:8" x14ac:dyDescent="0.3">
      <c r="A54">
        <v>2049</v>
      </c>
      <c r="B54" s="18">
        <v>1000</v>
      </c>
      <c r="C54" s="19">
        <f t="shared" si="2"/>
        <v>1118.3179187130229</v>
      </c>
      <c r="D54" s="19">
        <f t="shared" si="3"/>
        <v>2055.7850071171438</v>
      </c>
      <c r="E54" s="19">
        <f t="shared" si="4"/>
        <v>2408.6697572699923</v>
      </c>
      <c r="F54" s="19">
        <f t="shared" si="5"/>
        <v>10176.731363828932</v>
      </c>
      <c r="G54" s="18">
        <v>2000</v>
      </c>
      <c r="H54" s="20">
        <f t="shared" si="1"/>
        <v>12585.401121098925</v>
      </c>
    </row>
    <row r="55" spans="1:8" x14ac:dyDescent="0.3">
      <c r="A55">
        <v>2050</v>
      </c>
      <c r="B55" s="18">
        <v>2000</v>
      </c>
      <c r="C55" s="19">
        <f t="shared" si="2"/>
        <v>2060.812904447087</v>
      </c>
      <c r="D55" s="19">
        <f t="shared" si="3"/>
        <v>1107.7891931933661</v>
      </c>
      <c r="E55" s="19">
        <f t="shared" si="4"/>
        <v>1630.8518660126454</v>
      </c>
      <c r="F55" s="19">
        <f t="shared" si="5"/>
        <v>9775.7858787010664</v>
      </c>
      <c r="G55" s="18">
        <v>1000</v>
      </c>
      <c r="H55" s="20">
        <f t="shared" si="1"/>
        <v>11406.637744713711</v>
      </c>
    </row>
    <row r="56" spans="1:8" x14ac:dyDescent="0.3">
      <c r="A56">
        <v>2051</v>
      </c>
      <c r="B56" s="18">
        <v>3000</v>
      </c>
      <c r="C56" s="19">
        <f t="shared" si="2"/>
        <v>3112.0647502328225</v>
      </c>
      <c r="D56" s="19">
        <f t="shared" si="3"/>
        <v>1774.3765797187627</v>
      </c>
      <c r="E56" s="19">
        <f t="shared" si="4"/>
        <v>954.77101391809731</v>
      </c>
      <c r="F56" s="19">
        <f t="shared" si="5"/>
        <v>9565.6226955942602</v>
      </c>
      <c r="G56" s="18">
        <v>1000</v>
      </c>
      <c r="H56" s="20">
        <f t="shared" si="1"/>
        <v>10520.393709512358</v>
      </c>
    </row>
    <row r="57" spans="1:8" x14ac:dyDescent="0.3">
      <c r="A57">
        <v>2052</v>
      </c>
      <c r="B57" s="18">
        <v>4000</v>
      </c>
      <c r="C57" s="19">
        <f t="shared" si="2"/>
        <v>4169.230675036355</v>
      </c>
      <c r="D57" s="19">
        <f t="shared" si="3"/>
        <v>2689.6229401905016</v>
      </c>
      <c r="E57" s="19">
        <f t="shared" si="4"/>
        <v>1519.4479643206394</v>
      </c>
      <c r="F57" s="19">
        <f t="shared" si="5"/>
        <v>8788.5542440768477</v>
      </c>
      <c r="G57" s="18">
        <v>1000</v>
      </c>
      <c r="H57" s="20">
        <f t="shared" si="1"/>
        <v>10308.002208397487</v>
      </c>
    </row>
    <row r="58" spans="1:8" x14ac:dyDescent="0.3">
      <c r="A58">
        <v>2053</v>
      </c>
      <c r="B58" s="18">
        <v>5000</v>
      </c>
      <c r="C58" s="19">
        <f t="shared" si="2"/>
        <v>5226.7182009840562</v>
      </c>
      <c r="D58" s="19">
        <f t="shared" si="3"/>
        <v>3634.4157060693378</v>
      </c>
      <c r="E58" s="19">
        <f t="shared" si="4"/>
        <v>2274.6472719030421</v>
      </c>
      <c r="F58" s="19">
        <f t="shared" si="5"/>
        <v>8639.6125260376175</v>
      </c>
      <c r="G58" s="18">
        <v>1000</v>
      </c>
      <c r="H58" s="20">
        <f t="shared" si="1"/>
        <v>10914.25979794066</v>
      </c>
    </row>
    <row r="59" spans="1:8" x14ac:dyDescent="0.3">
      <c r="A59">
        <v>2054</v>
      </c>
      <c r="B59" s="18">
        <v>4000</v>
      </c>
      <c r="C59" s="19">
        <f t="shared" si="2"/>
        <v>4284.2232152499919</v>
      </c>
      <c r="D59" s="19">
        <f t="shared" si="3"/>
        <v>4582.4115199931148</v>
      </c>
      <c r="E59" s="19">
        <f t="shared" si="4"/>
        <v>3052.4651631603901</v>
      </c>
      <c r="F59" s="19">
        <f t="shared" si="5"/>
        <v>9240.3179243356753</v>
      </c>
      <c r="G59" s="18">
        <v>1000</v>
      </c>
      <c r="H59" s="20">
        <f t="shared" si="1"/>
        <v>12292.783087496065</v>
      </c>
    </row>
    <row r="60" spans="1:8" x14ac:dyDescent="0.3">
      <c r="A60">
        <v>2055</v>
      </c>
      <c r="B60" s="18">
        <v>3000</v>
      </c>
      <c r="C60" s="19">
        <f t="shared" si="2"/>
        <v>3232.9713694642564</v>
      </c>
      <c r="D60" s="19">
        <f t="shared" si="3"/>
        <v>3915.8241334677186</v>
      </c>
      <c r="E60" s="19">
        <f t="shared" si="4"/>
        <v>3728.5460152549372</v>
      </c>
      <c r="F60" s="19">
        <f t="shared" si="5"/>
        <v>10546.979106927021</v>
      </c>
      <c r="G60" s="18">
        <v>1000</v>
      </c>
      <c r="H60" s="20">
        <f t="shared" si="1"/>
        <v>14275.525122181958</v>
      </c>
    </row>
    <row r="61" spans="1:8" x14ac:dyDescent="0.3">
      <c r="A61">
        <v>2056</v>
      </c>
      <c r="B61" s="18">
        <v>2000</v>
      </c>
      <c r="C61" s="19">
        <f t="shared" si="2"/>
        <v>2175.8054446607239</v>
      </c>
      <c r="D61" s="19">
        <f t="shared" si="3"/>
        <v>3000.57777299598</v>
      </c>
      <c r="E61" s="19">
        <f t="shared" si="4"/>
        <v>3163.8690648523952</v>
      </c>
      <c r="F61" s="19">
        <f t="shared" si="5"/>
        <v>12326.171274760869</v>
      </c>
      <c r="G61" s="18">
        <v>1000</v>
      </c>
      <c r="H61" s="20">
        <f t="shared" si="1"/>
        <v>15490.040339613264</v>
      </c>
    </row>
    <row r="62" spans="1:8" x14ac:dyDescent="0.3">
      <c r="A62">
        <v>2057</v>
      </c>
      <c r="B62" s="18">
        <v>1000</v>
      </c>
      <c r="C62" s="19">
        <f t="shared" si="2"/>
        <v>1118.3179187130229</v>
      </c>
      <c r="D62" s="19">
        <f t="shared" si="3"/>
        <v>2055.7850071171438</v>
      </c>
      <c r="E62" s="19">
        <f t="shared" si="4"/>
        <v>2408.6697572699923</v>
      </c>
      <c r="F62" s="19">
        <f t="shared" si="5"/>
        <v>13390.985108641586</v>
      </c>
      <c r="G62" s="18">
        <v>1000</v>
      </c>
      <c r="H62" s="20">
        <f t="shared" si="1"/>
        <v>15799.654865911578</v>
      </c>
    </row>
    <row r="63" spans="1:8" x14ac:dyDescent="0.3">
      <c r="A63">
        <v>2058</v>
      </c>
      <c r="B63" s="18">
        <v>2000</v>
      </c>
      <c r="C63" s="19">
        <f t="shared" si="2"/>
        <v>2060.812904447087</v>
      </c>
      <c r="D63" s="19">
        <f t="shared" si="3"/>
        <v>1107.7891931933661</v>
      </c>
      <c r="E63" s="19">
        <f t="shared" si="4"/>
        <v>1630.8518660126454</v>
      </c>
      <c r="F63" s="19">
        <f t="shared" si="5"/>
        <v>13627.323798731406</v>
      </c>
      <c r="G63" s="18">
        <v>1000</v>
      </c>
      <c r="H63" s="20">
        <f t="shared" si="1"/>
        <v>15258.175664744051</v>
      </c>
    </row>
    <row r="64" spans="1:8" x14ac:dyDescent="0.3">
      <c r="A64">
        <v>2059</v>
      </c>
      <c r="B64" s="18">
        <v>3000</v>
      </c>
      <c r="C64" s="19">
        <f t="shared" si="2"/>
        <v>3112.0647502328225</v>
      </c>
      <c r="D64" s="19">
        <f t="shared" si="3"/>
        <v>1774.3765797187627</v>
      </c>
      <c r="E64" s="19">
        <f t="shared" si="4"/>
        <v>954.77101391809731</v>
      </c>
      <c r="F64" s="19">
        <f t="shared" si="5"/>
        <v>13085.663311964669</v>
      </c>
      <c r="G64" s="18">
        <v>1000</v>
      </c>
      <c r="H64" s="20">
        <f t="shared" si="1"/>
        <v>14040.434325882767</v>
      </c>
    </row>
    <row r="65" spans="1:8" x14ac:dyDescent="0.3">
      <c r="A65">
        <v>2060</v>
      </c>
      <c r="B65" s="18">
        <v>4000</v>
      </c>
      <c r="C65" s="19">
        <f t="shared" si="2"/>
        <v>4169.230675036355</v>
      </c>
      <c r="D65" s="19">
        <f t="shared" si="3"/>
        <v>2689.6229401905016</v>
      </c>
      <c r="E65" s="19">
        <f t="shared" si="4"/>
        <v>1519.4479643206394</v>
      </c>
      <c r="F65" s="19">
        <f t="shared" si="5"/>
        <v>12005.629136799118</v>
      </c>
      <c r="G65" s="18">
        <v>1000</v>
      </c>
      <c r="H65" s="20">
        <f t="shared" si="1"/>
        <v>13525.077101119758</v>
      </c>
    </row>
    <row r="66" spans="1:8" x14ac:dyDescent="0.3">
      <c r="A66">
        <v>2061</v>
      </c>
      <c r="B66" s="18">
        <v>5000</v>
      </c>
      <c r="C66" s="19">
        <f t="shared" si="2"/>
        <v>5226.7182009840562</v>
      </c>
      <c r="D66" s="19">
        <f t="shared" si="3"/>
        <v>3634.4157060693378</v>
      </c>
      <c r="E66" s="19">
        <f t="shared" si="4"/>
        <v>2274.6472719030421</v>
      </c>
      <c r="F66" s="19">
        <f t="shared" si="5"/>
        <v>11579.797595849592</v>
      </c>
      <c r="G66" s="18">
        <v>1000</v>
      </c>
      <c r="H66" s="20">
        <f t="shared" si="1"/>
        <v>13854.444867752634</v>
      </c>
    </row>
    <row r="67" spans="1:8" x14ac:dyDescent="0.3">
      <c r="A67">
        <v>2062</v>
      </c>
      <c r="B67" s="18">
        <v>4000</v>
      </c>
      <c r="C67" s="19">
        <f t="shared" si="2"/>
        <v>4284.2232152499919</v>
      </c>
      <c r="D67" s="19">
        <f t="shared" si="3"/>
        <v>4582.4115199931148</v>
      </c>
      <c r="E67" s="19">
        <f t="shared" si="4"/>
        <v>3052.4651631603901</v>
      </c>
      <c r="F67" s="19">
        <f t="shared" si="5"/>
        <v>11927.444750105702</v>
      </c>
      <c r="G67" s="18">
        <v>1000</v>
      </c>
      <c r="H67" s="20">
        <f t="shared" si="1"/>
        <v>14979.909913266092</v>
      </c>
    </row>
    <row r="68" spans="1:8" x14ac:dyDescent="0.3">
      <c r="A68">
        <v>2063</v>
      </c>
      <c r="B68" s="18">
        <v>3000</v>
      </c>
      <c r="C68" s="19">
        <f t="shared" si="2"/>
        <v>3232.9713694642564</v>
      </c>
      <c r="D68" s="19">
        <f t="shared" si="3"/>
        <v>3915.8241334677186</v>
      </c>
      <c r="E68" s="19">
        <f t="shared" si="4"/>
        <v>3728.5460152549372</v>
      </c>
      <c r="F68" s="19">
        <f t="shared" si="5"/>
        <v>13002.828111777135</v>
      </c>
      <c r="G68" s="18">
        <v>1000</v>
      </c>
      <c r="H68" s="20">
        <f t="shared" si="1"/>
        <v>16731.374127032072</v>
      </c>
    </row>
    <row r="69" spans="1:8" x14ac:dyDescent="0.3">
      <c r="A69">
        <v>2064</v>
      </c>
      <c r="B69" s="18">
        <v>2000</v>
      </c>
      <c r="C69" s="19">
        <f t="shared" si="2"/>
        <v>2175.8054446607239</v>
      </c>
      <c r="D69" s="19">
        <f t="shared" si="3"/>
        <v>3000.57777299598</v>
      </c>
      <c r="E69" s="19">
        <f t="shared" si="4"/>
        <v>3163.8690648523952</v>
      </c>
      <c r="F69" s="19">
        <f t="shared" si="5"/>
        <v>14570.6482666107</v>
      </c>
      <c r="G69" s="18">
        <v>1000</v>
      </c>
      <c r="H69" s="20">
        <f t="shared" si="1"/>
        <v>17734.517331463096</v>
      </c>
    </row>
    <row r="70" spans="1:8" x14ac:dyDescent="0.3">
      <c r="A70">
        <v>2065</v>
      </c>
      <c r="B70" s="18">
        <v>1000</v>
      </c>
      <c r="C70" s="19">
        <f t="shared" si="2"/>
        <v>1118.3179187130229</v>
      </c>
      <c r="D70" s="19">
        <f t="shared" si="3"/>
        <v>2055.7850071171438</v>
      </c>
      <c r="E70" s="19">
        <f t="shared" si="4"/>
        <v>2408.6697572699923</v>
      </c>
      <c r="F70" s="19">
        <f t="shared" si="5"/>
        <v>15442.282626116901</v>
      </c>
      <c r="G70" s="18">
        <v>1000</v>
      </c>
      <c r="H70" s="20">
        <f t="shared" ref="H70:H105" si="6">E70+F70</f>
        <v>17850.952383386895</v>
      </c>
    </row>
    <row r="71" spans="1:8" x14ac:dyDescent="0.3">
      <c r="A71">
        <v>2066</v>
      </c>
      <c r="B71" s="18">
        <v>2000</v>
      </c>
      <c r="C71" s="19">
        <f t="shared" ref="C71:C105" si="7">C70*((1-$K$13)+$K$13*$K$8)*EXP(-$K$5)+B71</f>
        <v>2060.812904447087</v>
      </c>
      <c r="D71" s="19">
        <f t="shared" ref="D71:D105" si="8">(D70*((1-$K$14)+$K$14*$L$9)+C70*$K$13*$K$9)*EXP(-$K$5)</f>
        <v>1107.7891931933661</v>
      </c>
      <c r="E71" s="19">
        <f t="shared" ref="E71:E105" si="9">(D70*$K$14*$L$10+C70*$K$13*$K$10)*EXP(-$K$5)</f>
        <v>1630.8518660126454</v>
      </c>
      <c r="F71" s="19">
        <f t="shared" si="5"/>
        <v>15502.068570221551</v>
      </c>
      <c r="G71" s="18">
        <v>1000</v>
      </c>
      <c r="H71" s="20">
        <f t="shared" si="6"/>
        <v>17132.920436234195</v>
      </c>
    </row>
    <row r="72" spans="1:8" x14ac:dyDescent="0.3">
      <c r="A72">
        <v>2067</v>
      </c>
      <c r="B72" s="18">
        <v>3000</v>
      </c>
      <c r="C72" s="19">
        <f t="shared" si="7"/>
        <v>3112.0647502328225</v>
      </c>
      <c r="D72" s="19">
        <f t="shared" si="8"/>
        <v>1774.3765797187627</v>
      </c>
      <c r="E72" s="19">
        <f t="shared" si="9"/>
        <v>954.77101391809731</v>
      </c>
      <c r="F72" s="19">
        <f t="shared" si="5"/>
        <v>14799.051023053693</v>
      </c>
      <c r="G72" s="18">
        <v>1000</v>
      </c>
      <c r="H72" s="20">
        <f t="shared" si="6"/>
        <v>15753.822036971791</v>
      </c>
    </row>
    <row r="73" spans="1:8" x14ac:dyDescent="0.3">
      <c r="A73">
        <v>2068</v>
      </c>
      <c r="B73" s="18">
        <v>4000</v>
      </c>
      <c r="C73" s="19">
        <f t="shared" si="7"/>
        <v>4169.230675036355</v>
      </c>
      <c r="D73" s="19">
        <f t="shared" si="8"/>
        <v>2689.6229401905016</v>
      </c>
      <c r="E73" s="19">
        <f t="shared" si="9"/>
        <v>1519.4479643206394</v>
      </c>
      <c r="F73" s="19">
        <f t="shared" si="5"/>
        <v>13571.547598423867</v>
      </c>
      <c r="G73" s="18">
        <v>1000</v>
      </c>
      <c r="H73" s="20">
        <f t="shared" si="6"/>
        <v>15090.995562744507</v>
      </c>
    </row>
    <row r="74" spans="1:8" x14ac:dyDescent="0.3">
      <c r="A74">
        <v>2069</v>
      </c>
      <c r="B74" s="18">
        <v>5000</v>
      </c>
      <c r="C74" s="19">
        <f t="shared" si="7"/>
        <v>5226.7182009840562</v>
      </c>
      <c r="D74" s="19">
        <f t="shared" si="8"/>
        <v>3634.4157060693378</v>
      </c>
      <c r="E74" s="19">
        <f t="shared" si="9"/>
        <v>2274.6472719030421</v>
      </c>
      <c r="F74" s="19">
        <f t="shared" si="5"/>
        <v>13010.939311520397</v>
      </c>
      <c r="G74" s="18">
        <v>1000</v>
      </c>
      <c r="H74" s="20">
        <f t="shared" si="6"/>
        <v>15285.586583423439</v>
      </c>
    </row>
    <row r="75" spans="1:8" x14ac:dyDescent="0.3">
      <c r="A75">
        <v>2070</v>
      </c>
      <c r="B75" s="18">
        <v>4000</v>
      </c>
      <c r="C75" s="19">
        <f t="shared" si="7"/>
        <v>4284.2232152499919</v>
      </c>
      <c r="D75" s="19">
        <f t="shared" si="8"/>
        <v>4582.4115199931148</v>
      </c>
      <c r="E75" s="19">
        <f t="shared" si="9"/>
        <v>3052.4651631603901</v>
      </c>
      <c r="F75" s="19">
        <f t="shared" si="5"/>
        <v>13235.40979459982</v>
      </c>
      <c r="G75" s="18">
        <v>1000</v>
      </c>
      <c r="H75" s="20">
        <f t="shared" si="6"/>
        <v>16287.87495776021</v>
      </c>
    </row>
    <row r="76" spans="1:8" x14ac:dyDescent="0.3">
      <c r="A76">
        <v>2071</v>
      </c>
      <c r="B76" s="18">
        <v>3000</v>
      </c>
      <c r="C76" s="19">
        <f t="shared" si="7"/>
        <v>3232.9713694642564</v>
      </c>
      <c r="D76" s="19">
        <f t="shared" si="8"/>
        <v>3915.8241334677186</v>
      </c>
      <c r="E76" s="19">
        <f t="shared" si="9"/>
        <v>3728.5460152549372</v>
      </c>
      <c r="F76" s="19">
        <f t="shared" si="5"/>
        <v>14198.218155184979</v>
      </c>
      <c r="G76" s="18">
        <v>1000</v>
      </c>
      <c r="H76" s="20">
        <f t="shared" si="6"/>
        <v>17926.764170439918</v>
      </c>
    </row>
    <row r="77" spans="1:8" x14ac:dyDescent="0.3">
      <c r="A77">
        <v>2072</v>
      </c>
      <c r="B77" s="18">
        <v>2000</v>
      </c>
      <c r="C77" s="19">
        <f t="shared" si="7"/>
        <v>2175.8054446607239</v>
      </c>
      <c r="D77" s="19">
        <f t="shared" si="8"/>
        <v>3000.57777299598</v>
      </c>
      <c r="E77" s="19">
        <f t="shared" si="9"/>
        <v>3163.8690648523952</v>
      </c>
      <c r="F77" s="19">
        <f t="shared" si="5"/>
        <v>15663.152505843858</v>
      </c>
      <c r="G77" s="18">
        <v>1000</v>
      </c>
      <c r="H77" s="20">
        <f t="shared" si="6"/>
        <v>18827.021570696255</v>
      </c>
    </row>
    <row r="78" spans="1:8" x14ac:dyDescent="0.3">
      <c r="A78">
        <v>2073</v>
      </c>
      <c r="B78" s="18">
        <v>1000</v>
      </c>
      <c r="C78" s="19">
        <f t="shared" si="7"/>
        <v>1118.3179187130229</v>
      </c>
      <c r="D78" s="19">
        <f t="shared" si="8"/>
        <v>2055.7850071171438</v>
      </c>
      <c r="E78" s="19">
        <f t="shared" si="9"/>
        <v>2408.6697572699923</v>
      </c>
      <c r="F78" s="19">
        <f t="shared" si="5"/>
        <v>16440.756320393106</v>
      </c>
      <c r="G78" s="18">
        <v>1000</v>
      </c>
      <c r="H78" s="20">
        <f t="shared" si="6"/>
        <v>18849.426077663098</v>
      </c>
    </row>
    <row r="79" spans="1:8" x14ac:dyDescent="0.3">
      <c r="A79">
        <v>2074</v>
      </c>
      <c r="B79" s="18">
        <v>2000</v>
      </c>
      <c r="C79" s="19">
        <f t="shared" si="7"/>
        <v>2060.812904447087</v>
      </c>
      <c r="D79" s="19">
        <f t="shared" si="8"/>
        <v>1107.7891931933661</v>
      </c>
      <c r="E79" s="19">
        <f t="shared" si="9"/>
        <v>1630.8518660126454</v>
      </c>
      <c r="F79" s="19">
        <f t="shared" si="5"/>
        <v>16414.604817093546</v>
      </c>
      <c r="G79" s="18">
        <v>1000</v>
      </c>
      <c r="H79" s="20">
        <f t="shared" si="6"/>
        <v>18045.456683106193</v>
      </c>
    </row>
    <row r="80" spans="1:8" x14ac:dyDescent="0.3">
      <c r="A80">
        <v>2075</v>
      </c>
      <c r="B80" s="18">
        <v>3000</v>
      </c>
      <c r="C80" s="19">
        <f t="shared" si="7"/>
        <v>3112.0647502328225</v>
      </c>
      <c r="D80" s="19">
        <f t="shared" si="8"/>
        <v>1774.3765797187627</v>
      </c>
      <c r="E80" s="19">
        <f t="shared" si="9"/>
        <v>954.77101391809731</v>
      </c>
      <c r="F80" s="19">
        <f t="shared" si="5"/>
        <v>15633.046356760375</v>
      </c>
      <c r="G80" s="18">
        <v>1000</v>
      </c>
      <c r="H80" s="20">
        <f t="shared" si="6"/>
        <v>16587.817370678473</v>
      </c>
    </row>
    <row r="81" spans="1:8" x14ac:dyDescent="0.3">
      <c r="A81">
        <v>2076</v>
      </c>
      <c r="B81" s="18">
        <v>4000</v>
      </c>
      <c r="C81" s="19">
        <f t="shared" si="7"/>
        <v>4169.230675036355</v>
      </c>
      <c r="D81" s="19">
        <f t="shared" si="8"/>
        <v>2689.6229401905016</v>
      </c>
      <c r="E81" s="19">
        <f t="shared" si="9"/>
        <v>1519.4479643206394</v>
      </c>
      <c r="F81" s="19">
        <f>(F80+E80+C80*$K$13*$K$11+D80*$K$14*$L$11)*EXP(-$K$5)-G80*EXP(($K$18-1)*$K$5)</f>
        <v>14333.76194226909</v>
      </c>
      <c r="G81" s="18">
        <v>1000</v>
      </c>
      <c r="H81" s="20">
        <f t="shared" si="6"/>
        <v>15853.209906589729</v>
      </c>
    </row>
    <row r="82" spans="1:8" x14ac:dyDescent="0.3">
      <c r="A82">
        <v>2077</v>
      </c>
      <c r="B82" s="18">
        <v>5000</v>
      </c>
      <c r="C82" s="19">
        <f t="shared" si="7"/>
        <v>5226.7182009840562</v>
      </c>
      <c r="D82" s="19">
        <f t="shared" si="8"/>
        <v>3634.4157060693378</v>
      </c>
      <c r="E82" s="19">
        <f t="shared" si="9"/>
        <v>2274.6472719030421</v>
      </c>
      <c r="F82" s="19">
        <f>(F81+E81+C81*$K$13*$K$11+D81*$K$14*$L$11)*EXP(-$K$5)-G81*EXP(($K$18-1)*$K$5)</f>
        <v>13707.550770221593</v>
      </c>
      <c r="G82" s="18">
        <v>1000</v>
      </c>
      <c r="H82" s="20">
        <f t="shared" si="6"/>
        <v>15982.198042124635</v>
      </c>
    </row>
    <row r="83" spans="1:8" x14ac:dyDescent="0.3">
      <c r="A83">
        <v>2078</v>
      </c>
      <c r="B83" s="18">
        <v>4000</v>
      </c>
      <c r="C83" s="19">
        <f t="shared" si="7"/>
        <v>4284.2232152499919</v>
      </c>
      <c r="D83" s="19">
        <f t="shared" si="8"/>
        <v>4582.4115199931148</v>
      </c>
      <c r="E83" s="19">
        <f t="shared" si="9"/>
        <v>3052.4651631603901</v>
      </c>
      <c r="F83" s="19">
        <f t="shared" ref="F83:F105" si="10">(F82+E82+C82*$K$13*$K$11+D82*$K$14*$L$11)*EXP(-$K$5)-G82*EXP(($K$18-1)*$K$5)</f>
        <v>13872.064730724123</v>
      </c>
      <c r="G83" s="18">
        <v>1000</v>
      </c>
      <c r="H83" s="20">
        <f t="shared" si="6"/>
        <v>16924.529893884515</v>
      </c>
    </row>
    <row r="84" spans="1:8" x14ac:dyDescent="0.3">
      <c r="A84">
        <v>2079</v>
      </c>
      <c r="B84" s="18">
        <v>3000</v>
      </c>
      <c r="C84" s="19">
        <f t="shared" si="7"/>
        <v>3232.9713694642564</v>
      </c>
      <c r="D84" s="19">
        <f t="shared" si="8"/>
        <v>3915.8241334677186</v>
      </c>
      <c r="E84" s="19">
        <f t="shared" si="9"/>
        <v>3728.5460152549372</v>
      </c>
      <c r="F84" s="19">
        <f t="shared" si="10"/>
        <v>14780.076955565843</v>
      </c>
      <c r="G84" s="18">
        <v>1000</v>
      </c>
      <c r="H84" s="20">
        <f t="shared" si="6"/>
        <v>18508.622970820779</v>
      </c>
    </row>
    <row r="85" spans="1:8" x14ac:dyDescent="0.3">
      <c r="A85">
        <v>2080</v>
      </c>
      <c r="B85" s="18">
        <v>2000</v>
      </c>
      <c r="C85" s="19">
        <f t="shared" si="7"/>
        <v>2175.8054446607239</v>
      </c>
      <c r="D85" s="19">
        <f t="shared" si="8"/>
        <v>3000.57777299598</v>
      </c>
      <c r="E85" s="19">
        <f t="shared" si="9"/>
        <v>3163.8690648523952</v>
      </c>
      <c r="F85" s="19">
        <f t="shared" si="10"/>
        <v>16194.931408936432</v>
      </c>
      <c r="G85" s="18">
        <v>1000</v>
      </c>
      <c r="H85" s="20">
        <f t="shared" si="6"/>
        <v>19358.800473788826</v>
      </c>
    </row>
    <row r="86" spans="1:8" x14ac:dyDescent="0.3">
      <c r="A86">
        <v>2081</v>
      </c>
      <c r="B86" s="18">
        <v>1000</v>
      </c>
      <c r="C86" s="19">
        <f t="shared" si="7"/>
        <v>1118.3179187130229</v>
      </c>
      <c r="D86" s="19">
        <f t="shared" si="8"/>
        <v>2055.7850071171438</v>
      </c>
      <c r="E86" s="19">
        <f t="shared" si="9"/>
        <v>2408.6697572699923</v>
      </c>
      <c r="F86" s="19">
        <f t="shared" si="10"/>
        <v>16926.765643598734</v>
      </c>
      <c r="G86" s="18">
        <v>1000</v>
      </c>
      <c r="H86" s="20">
        <f t="shared" si="6"/>
        <v>19335.435400868726</v>
      </c>
    </row>
    <row r="87" spans="1:8" x14ac:dyDescent="0.3">
      <c r="A87">
        <v>2082</v>
      </c>
      <c r="B87" s="18">
        <v>2000</v>
      </c>
      <c r="C87" s="19">
        <f t="shared" si="7"/>
        <v>2060.812904447087</v>
      </c>
      <c r="D87" s="19">
        <f t="shared" si="8"/>
        <v>1107.7891931933661</v>
      </c>
      <c r="E87" s="19">
        <f t="shared" si="9"/>
        <v>1630.8518660126454</v>
      </c>
      <c r="F87" s="19">
        <f t="shared" si="10"/>
        <v>16858.783893903732</v>
      </c>
      <c r="G87" s="18">
        <v>1000</v>
      </c>
      <c r="H87" s="20">
        <f t="shared" si="6"/>
        <v>18489.635759916378</v>
      </c>
    </row>
    <row r="88" spans="1:8" x14ac:dyDescent="0.3">
      <c r="A88">
        <v>2083</v>
      </c>
      <c r="B88" s="18">
        <v>3000</v>
      </c>
      <c r="C88" s="19">
        <f t="shared" si="7"/>
        <v>3112.0647502328225</v>
      </c>
      <c r="D88" s="19">
        <f t="shared" si="8"/>
        <v>1774.3765797187627</v>
      </c>
      <c r="E88" s="19">
        <f t="shared" si="9"/>
        <v>954.77101391809731</v>
      </c>
      <c r="F88" s="19">
        <f t="shared" si="10"/>
        <v>16038.995466902188</v>
      </c>
      <c r="G88" s="18">
        <v>1000</v>
      </c>
      <c r="H88" s="20">
        <f t="shared" si="6"/>
        <v>16993.766480820286</v>
      </c>
    </row>
    <row r="89" spans="1:8" x14ac:dyDescent="0.3">
      <c r="A89">
        <v>2084</v>
      </c>
      <c r="B89" s="18">
        <v>4000</v>
      </c>
      <c r="C89" s="19">
        <f t="shared" si="7"/>
        <v>4169.230675036355</v>
      </c>
      <c r="D89" s="19">
        <f t="shared" si="8"/>
        <v>2689.6229401905016</v>
      </c>
      <c r="E89" s="19">
        <f t="shared" si="9"/>
        <v>1519.4479643206394</v>
      </c>
      <c r="F89" s="19">
        <f t="shared" si="10"/>
        <v>14704.771493660799</v>
      </c>
      <c r="G89" s="18">
        <v>1000</v>
      </c>
      <c r="H89" s="20">
        <f t="shared" si="6"/>
        <v>16224.219457981439</v>
      </c>
    </row>
    <row r="90" spans="1:8" x14ac:dyDescent="0.3">
      <c r="A90">
        <v>2085</v>
      </c>
      <c r="B90" s="18">
        <v>5000</v>
      </c>
      <c r="C90" s="19">
        <f t="shared" si="7"/>
        <v>5226.7182009840562</v>
      </c>
      <c r="D90" s="19">
        <f t="shared" si="8"/>
        <v>3634.4157060693378</v>
      </c>
      <c r="E90" s="19">
        <f t="shared" si="9"/>
        <v>2274.6472719030421</v>
      </c>
      <c r="F90" s="19">
        <f t="shared" si="10"/>
        <v>14046.627969271964</v>
      </c>
      <c r="G90" s="18">
        <v>1000</v>
      </c>
      <c r="H90" s="20">
        <f t="shared" si="6"/>
        <v>16321.275241175006</v>
      </c>
    </row>
    <row r="91" spans="1:8" x14ac:dyDescent="0.3">
      <c r="A91">
        <v>2086</v>
      </c>
      <c r="B91" s="18">
        <v>4000</v>
      </c>
      <c r="C91" s="19">
        <f t="shared" si="7"/>
        <v>4284.2232152499919</v>
      </c>
      <c r="D91" s="19">
        <f t="shared" si="8"/>
        <v>4582.4115199931148</v>
      </c>
      <c r="E91" s="19">
        <f t="shared" si="9"/>
        <v>3052.4651631603901</v>
      </c>
      <c r="F91" s="19">
        <f t="shared" si="10"/>
        <v>14181.957957150675</v>
      </c>
      <c r="G91" s="18">
        <v>1000</v>
      </c>
      <c r="H91" s="20">
        <f t="shared" si="6"/>
        <v>17234.423120311065</v>
      </c>
    </row>
    <row r="92" spans="1:8" x14ac:dyDescent="0.3">
      <c r="A92">
        <v>2087</v>
      </c>
      <c r="B92" s="18">
        <v>3000</v>
      </c>
      <c r="C92" s="19">
        <f t="shared" si="7"/>
        <v>3232.9713694642564</v>
      </c>
      <c r="D92" s="19">
        <f t="shared" si="8"/>
        <v>3915.8241334677186</v>
      </c>
      <c r="E92" s="19">
        <f t="shared" si="9"/>
        <v>3728.5460152549372</v>
      </c>
      <c r="F92" s="19">
        <f t="shared" si="10"/>
        <v>15063.298039301384</v>
      </c>
      <c r="G92" s="18">
        <v>1000</v>
      </c>
      <c r="H92" s="20">
        <f t="shared" si="6"/>
        <v>18791.844054556321</v>
      </c>
    </row>
    <row r="93" spans="1:8" x14ac:dyDescent="0.3">
      <c r="A93">
        <v>2088</v>
      </c>
      <c r="B93" s="18">
        <v>2000</v>
      </c>
      <c r="C93" s="19">
        <f t="shared" si="7"/>
        <v>2175.8054446607239</v>
      </c>
      <c r="D93" s="19">
        <f t="shared" si="8"/>
        <v>3000.57777299598</v>
      </c>
      <c r="E93" s="19">
        <f t="shared" si="9"/>
        <v>3163.8690648523952</v>
      </c>
      <c r="F93" s="19">
        <f t="shared" si="10"/>
        <v>16453.77598968866</v>
      </c>
      <c r="G93" s="18">
        <v>1000</v>
      </c>
      <c r="H93" s="20">
        <f t="shared" si="6"/>
        <v>19617.645054541055</v>
      </c>
    </row>
    <row r="94" spans="1:8" x14ac:dyDescent="0.3">
      <c r="A94">
        <v>2089</v>
      </c>
      <c r="B94" s="18">
        <v>1000</v>
      </c>
      <c r="C94" s="19">
        <f t="shared" si="7"/>
        <v>1118.3179187130229</v>
      </c>
      <c r="D94" s="19">
        <f t="shared" si="8"/>
        <v>2055.7850071171438</v>
      </c>
      <c r="E94" s="19">
        <f t="shared" si="9"/>
        <v>2408.6697572699923</v>
      </c>
      <c r="F94" s="19">
        <f t="shared" si="10"/>
        <v>17163.331778086653</v>
      </c>
      <c r="G94" s="18">
        <v>1000</v>
      </c>
      <c r="H94" s="20">
        <f t="shared" si="6"/>
        <v>19572.001535356645</v>
      </c>
    </row>
    <row r="95" spans="1:8" x14ac:dyDescent="0.3">
      <c r="A95">
        <v>2090</v>
      </c>
      <c r="B95" s="18">
        <v>2000</v>
      </c>
      <c r="C95" s="19">
        <f t="shared" si="7"/>
        <v>2060.812904447087</v>
      </c>
      <c r="D95" s="19">
        <f t="shared" si="8"/>
        <v>1107.7891931933661</v>
      </c>
      <c r="E95" s="19">
        <f t="shared" si="9"/>
        <v>1630.8518660126454</v>
      </c>
      <c r="F95" s="19">
        <f t="shared" si="10"/>
        <v>17074.98906159131</v>
      </c>
      <c r="G95" s="18">
        <v>1000</v>
      </c>
      <c r="H95" s="20">
        <f t="shared" si="6"/>
        <v>18705.840927603957</v>
      </c>
    </row>
    <row r="96" spans="1:8" x14ac:dyDescent="0.3">
      <c r="A96">
        <v>2091</v>
      </c>
      <c r="B96" s="18">
        <v>3000</v>
      </c>
      <c r="C96" s="19">
        <f t="shared" si="7"/>
        <v>3112.0647502328225</v>
      </c>
      <c r="D96" s="19">
        <f t="shared" si="8"/>
        <v>1774.3765797187627</v>
      </c>
      <c r="E96" s="19">
        <f t="shared" si="9"/>
        <v>954.77101391809731</v>
      </c>
      <c r="F96" s="19">
        <f t="shared" si="10"/>
        <v>16236.59211206866</v>
      </c>
      <c r="G96" s="18">
        <v>1000</v>
      </c>
      <c r="H96" s="20">
        <f t="shared" si="6"/>
        <v>17191.363125986758</v>
      </c>
    </row>
    <row r="97" spans="1:8" x14ac:dyDescent="0.3">
      <c r="A97">
        <v>2092</v>
      </c>
      <c r="B97" s="18">
        <v>4000</v>
      </c>
      <c r="C97" s="19">
        <f t="shared" si="7"/>
        <v>4169.230675036355</v>
      </c>
      <c r="D97" s="19">
        <f t="shared" si="8"/>
        <v>2689.6229401905016</v>
      </c>
      <c r="E97" s="19">
        <f t="shared" si="9"/>
        <v>1519.4479643206394</v>
      </c>
      <c r="F97" s="19">
        <f t="shared" si="10"/>
        <v>14885.36122978341</v>
      </c>
      <c r="G97" s="18">
        <v>1000</v>
      </c>
      <c r="H97" s="20">
        <f t="shared" si="6"/>
        <v>16404.809194104047</v>
      </c>
    </row>
    <row r="98" spans="1:8" x14ac:dyDescent="0.3">
      <c r="A98">
        <v>2093</v>
      </c>
      <c r="B98" s="18">
        <v>5000</v>
      </c>
      <c r="C98" s="19">
        <f t="shared" si="7"/>
        <v>5226.7182009840562</v>
      </c>
      <c r="D98" s="19">
        <f t="shared" si="8"/>
        <v>3634.4157060693378</v>
      </c>
      <c r="E98" s="19">
        <f t="shared" si="9"/>
        <v>2274.6472719030421</v>
      </c>
      <c r="F98" s="19">
        <f t="shared" si="10"/>
        <v>14211.674560854317</v>
      </c>
      <c r="G98" s="18">
        <v>1000</v>
      </c>
      <c r="H98" s="20">
        <f t="shared" si="6"/>
        <v>16486.32183275736</v>
      </c>
    </row>
    <row r="99" spans="1:8" x14ac:dyDescent="0.3">
      <c r="A99">
        <v>2094</v>
      </c>
      <c r="B99" s="18">
        <v>4000</v>
      </c>
      <c r="C99" s="19">
        <f t="shared" si="7"/>
        <v>4284.2232152499919</v>
      </c>
      <c r="D99" s="19">
        <f t="shared" si="8"/>
        <v>4582.4115199931148</v>
      </c>
      <c r="E99" s="19">
        <f t="shared" si="9"/>
        <v>3052.4651631603901</v>
      </c>
      <c r="F99" s="19">
        <f t="shared" si="10"/>
        <v>14332.799184220514</v>
      </c>
      <c r="G99" s="18">
        <v>1000</v>
      </c>
      <c r="H99" s="20">
        <f t="shared" si="6"/>
        <v>17385.264347380904</v>
      </c>
    </row>
    <row r="100" spans="1:8" x14ac:dyDescent="0.3">
      <c r="A100">
        <v>2095</v>
      </c>
      <c r="B100" s="18">
        <v>3000</v>
      </c>
      <c r="C100" s="19">
        <f t="shared" si="7"/>
        <v>3232.9713694642564</v>
      </c>
      <c r="D100" s="19">
        <f t="shared" si="8"/>
        <v>3915.8241334677186</v>
      </c>
      <c r="E100" s="19">
        <f t="shared" si="9"/>
        <v>3728.5460152549372</v>
      </c>
      <c r="F100" s="19">
        <f t="shared" si="10"/>
        <v>15201.156540745089</v>
      </c>
      <c r="G100" s="18">
        <v>1000</v>
      </c>
      <c r="H100" s="20">
        <f t="shared" si="6"/>
        <v>18929.702556000026</v>
      </c>
    </row>
    <row r="101" spans="1:8" x14ac:dyDescent="0.3">
      <c r="A101">
        <v>2096</v>
      </c>
      <c r="B101" s="18">
        <v>2000</v>
      </c>
      <c r="C101" s="19">
        <f t="shared" si="7"/>
        <v>2175.8054446607239</v>
      </c>
      <c r="D101" s="19">
        <f t="shared" si="8"/>
        <v>3000.57777299598</v>
      </c>
      <c r="E101" s="19">
        <f t="shared" si="9"/>
        <v>3163.8690648523952</v>
      </c>
      <c r="F101" s="19">
        <f t="shared" si="10"/>
        <v>16579.769173312819</v>
      </c>
      <c r="G101" s="18">
        <v>1000</v>
      </c>
      <c r="H101" s="20">
        <f t="shared" si="6"/>
        <v>19743.638238165215</v>
      </c>
    </row>
    <row r="102" spans="1:8" x14ac:dyDescent="0.3">
      <c r="A102">
        <v>2097</v>
      </c>
      <c r="B102" s="18">
        <v>1000</v>
      </c>
      <c r="C102" s="19">
        <f t="shared" si="7"/>
        <v>1118.3179187130229</v>
      </c>
      <c r="D102" s="19">
        <f t="shared" si="8"/>
        <v>2055.7850071171438</v>
      </c>
      <c r="E102" s="19">
        <f t="shared" si="9"/>
        <v>2408.6697572699923</v>
      </c>
      <c r="F102" s="19">
        <f t="shared" si="10"/>
        <v>17278.480877732378</v>
      </c>
      <c r="G102" s="18">
        <v>1000</v>
      </c>
      <c r="H102" s="20">
        <f t="shared" si="6"/>
        <v>19687.15063500237</v>
      </c>
    </row>
    <row r="103" spans="1:8" x14ac:dyDescent="0.3">
      <c r="A103">
        <v>2098</v>
      </c>
      <c r="B103" s="18">
        <v>2000</v>
      </c>
      <c r="C103" s="19">
        <f t="shared" si="7"/>
        <v>2060.812904447087</v>
      </c>
      <c r="D103" s="19">
        <f t="shared" si="8"/>
        <v>1107.7891931933661</v>
      </c>
      <c r="E103" s="19">
        <f t="shared" si="9"/>
        <v>1630.8518660126454</v>
      </c>
      <c r="F103" s="19">
        <f t="shared" si="10"/>
        <v>17180.227414713441</v>
      </c>
      <c r="G103" s="18">
        <v>1000</v>
      </c>
      <c r="H103" s="20">
        <f t="shared" si="6"/>
        <v>18811.079280726088</v>
      </c>
    </row>
    <row r="104" spans="1:8" x14ac:dyDescent="0.3">
      <c r="A104">
        <v>2099</v>
      </c>
      <c r="B104" s="18">
        <v>3000</v>
      </c>
      <c r="C104" s="19">
        <f t="shared" si="7"/>
        <v>3112.0647502328225</v>
      </c>
      <c r="D104" s="19">
        <f t="shared" si="8"/>
        <v>1774.3765797187627</v>
      </c>
      <c r="E104" s="19">
        <f t="shared" si="9"/>
        <v>954.77101391809731</v>
      </c>
      <c r="F104" s="19">
        <f t="shared" si="10"/>
        <v>16332.772724873563</v>
      </c>
      <c r="G104" s="18">
        <v>1000</v>
      </c>
      <c r="H104" s="20">
        <f t="shared" si="6"/>
        <v>17287.543738791661</v>
      </c>
    </row>
    <row r="105" spans="1:8" x14ac:dyDescent="0.3">
      <c r="A105">
        <v>2100</v>
      </c>
      <c r="B105" s="18">
        <v>4000</v>
      </c>
      <c r="C105" s="19">
        <f t="shared" si="7"/>
        <v>4169.230675036355</v>
      </c>
      <c r="D105" s="19">
        <f t="shared" si="8"/>
        <v>2689.6229401905016</v>
      </c>
      <c r="E105" s="19">
        <f t="shared" si="9"/>
        <v>1519.4479643206394</v>
      </c>
      <c r="F105" s="19">
        <f t="shared" si="10"/>
        <v>14973.263691244309</v>
      </c>
      <c r="G105" s="18">
        <v>1000</v>
      </c>
      <c r="H105" s="20">
        <f t="shared" si="6"/>
        <v>16492.711655564948</v>
      </c>
    </row>
    <row r="106" spans="1:8" x14ac:dyDescent="0.3">
      <c r="B106" s="18"/>
    </row>
    <row r="107" spans="1:8" x14ac:dyDescent="0.3">
      <c r="B107" s="18"/>
    </row>
    <row r="108" spans="1:8" x14ac:dyDescent="0.3">
      <c r="B108" s="18"/>
    </row>
    <row r="109" spans="1:8" x14ac:dyDescent="0.3">
      <c r="B109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H16" workbookViewId="0">
      <selection activeCell="F34" sqref="F34:U36"/>
    </sheetView>
  </sheetViews>
  <sheetFormatPr defaultRowHeight="14.4" x14ac:dyDescent="0.3"/>
  <cols>
    <col min="2" max="2" width="11.44140625" customWidth="1"/>
    <col min="3" max="3" width="18.88671875" customWidth="1"/>
    <col min="4" max="4" width="14.6640625" customWidth="1"/>
    <col min="5" max="5" width="14.44140625" customWidth="1"/>
    <col min="6" max="6" width="16.109375" customWidth="1"/>
    <col min="7" max="7" width="13.44140625" customWidth="1"/>
    <col min="8" max="8" width="14.6640625" bestFit="1" customWidth="1"/>
    <col min="9" max="9" width="15.5546875" customWidth="1"/>
    <col min="10" max="14" width="13.6640625" bestFit="1" customWidth="1"/>
    <col min="15" max="15" width="14.6640625" bestFit="1" customWidth="1"/>
    <col min="16" max="20" width="13.6640625" bestFit="1" customWidth="1"/>
    <col min="21" max="21" width="14.6640625" bestFit="1" customWidth="1"/>
  </cols>
  <sheetData>
    <row r="1" spans="1:10" ht="23.4" x14ac:dyDescent="0.45">
      <c r="B1" s="21" t="s">
        <v>44</v>
      </c>
    </row>
    <row r="2" spans="1:10" x14ac:dyDescent="0.3">
      <c r="I2" t="s">
        <v>25</v>
      </c>
    </row>
    <row r="3" spans="1:10" x14ac:dyDescent="0.3">
      <c r="I3" t="s">
        <v>3</v>
      </c>
      <c r="J3">
        <v>0.3</v>
      </c>
    </row>
    <row r="4" spans="1:10" x14ac:dyDescent="0.3">
      <c r="A4" t="s">
        <v>0</v>
      </c>
      <c r="C4" t="s">
        <v>15</v>
      </c>
      <c r="D4" t="s">
        <v>16</v>
      </c>
      <c r="E4" t="s">
        <v>17</v>
      </c>
      <c r="F4" t="s">
        <v>18</v>
      </c>
      <c r="G4" t="s">
        <v>23</v>
      </c>
      <c r="I4" t="s">
        <v>4</v>
      </c>
      <c r="J4">
        <v>0.5</v>
      </c>
    </row>
    <row r="5" spans="1:10" x14ac:dyDescent="0.3">
      <c r="A5">
        <v>2040</v>
      </c>
      <c r="B5" s="18">
        <v>2000</v>
      </c>
      <c r="C5" s="22">
        <f>'Гипотетическая модель '!C45*$J$3</f>
        <v>652.74163339821712</v>
      </c>
      <c r="D5" s="22">
        <f>'Гипотетическая модель '!D45*$J$4</f>
        <v>1500.28888649799</v>
      </c>
      <c r="E5" s="22">
        <f>'Гипотетическая модель '!E45*$J$5</f>
        <v>2531.0952518819163</v>
      </c>
      <c r="F5" s="22">
        <f>'Гипотетическая модель '!F45*$J$6</f>
        <v>13740.744887713212</v>
      </c>
      <c r="G5" s="23">
        <f>E5+F5</f>
        <v>16271.840139595128</v>
      </c>
      <c r="I5" t="s">
        <v>5</v>
      </c>
      <c r="J5">
        <v>0.8</v>
      </c>
    </row>
    <row r="6" spans="1:10" x14ac:dyDescent="0.3">
      <c r="A6">
        <v>2041</v>
      </c>
      <c r="B6">
        <v>2001</v>
      </c>
      <c r="C6" s="22">
        <f>'Гипотетическая модель '!C46*$J$3</f>
        <v>335.49537561390684</v>
      </c>
      <c r="D6" s="22">
        <f>'Гипотетическая модель '!D46*$J$4</f>
        <v>1027.8925035585719</v>
      </c>
      <c r="E6" s="22">
        <f>'Гипотетическая модель '!E46*$J$5</f>
        <v>1926.9358058159939</v>
      </c>
      <c r="F6" s="22">
        <f>'Гипотетическая модель '!F46*$J$6</f>
        <v>13769.876862109297</v>
      </c>
      <c r="G6" s="23">
        <f t="shared" ref="G6:G25" si="0">E6+F6</f>
        <v>15696.812667925291</v>
      </c>
      <c r="I6" t="s">
        <v>6</v>
      </c>
      <c r="J6">
        <v>1</v>
      </c>
    </row>
    <row r="7" spans="1:10" x14ac:dyDescent="0.3">
      <c r="A7">
        <v>2042</v>
      </c>
      <c r="B7" s="18">
        <v>2002</v>
      </c>
      <c r="C7" s="22">
        <f>'Гипотетическая модель '!C47*$J$3</f>
        <v>618.24387133412608</v>
      </c>
      <c r="D7" s="22">
        <f>'Гипотетическая модель '!D47*$J$4</f>
        <v>553.89459659668307</v>
      </c>
      <c r="E7" s="22">
        <f>'Гипотетическая модель '!E47*$J$5</f>
        <v>1304.6814928101164</v>
      </c>
      <c r="F7" s="22">
        <f>'Гипотетическая модель '!F47*$J$6</f>
        <v>13059.673602796418</v>
      </c>
      <c r="G7" s="23">
        <f t="shared" si="0"/>
        <v>14364.355095606534</v>
      </c>
    </row>
    <row r="8" spans="1:10" x14ac:dyDescent="0.3">
      <c r="A8">
        <v>2043</v>
      </c>
      <c r="B8">
        <v>2003</v>
      </c>
      <c r="C8" s="22">
        <f>'Гипотетическая модель '!C48*$J$3</f>
        <v>933.61942506984667</v>
      </c>
      <c r="D8" s="22">
        <f>'Гипотетическая модель '!D48*$J$4</f>
        <v>887.18828985938137</v>
      </c>
      <c r="E8" s="22">
        <f>'Гипотетическая модель '!E48*$J$5</f>
        <v>763.81681113447792</v>
      </c>
      <c r="F8" s="22">
        <f>'Гипотетическая модель '!F48*$J$6</f>
        <v>11652.938910303134</v>
      </c>
      <c r="G8" s="23">
        <f t="shared" si="0"/>
        <v>12416.755721437612</v>
      </c>
    </row>
    <row r="9" spans="1:10" x14ac:dyDescent="0.3">
      <c r="A9">
        <v>2044</v>
      </c>
      <c r="B9" s="18">
        <v>2004</v>
      </c>
      <c r="C9" s="22">
        <f>'Гипотетическая модель '!C49*$J$3</f>
        <v>1250.7692025109066</v>
      </c>
      <c r="D9" s="22">
        <f>'Гипотетическая модель '!D49*$J$4</f>
        <v>1344.8114700952508</v>
      </c>
      <c r="E9" s="22">
        <f>'Гипотетическая модель '!E49*$J$5</f>
        <v>1215.5583714565116</v>
      </c>
      <c r="F9" s="22">
        <f>'Гипотетическая модель '!F49*$J$6</f>
        <v>9782.2864409503545</v>
      </c>
      <c r="G9" s="23">
        <f t="shared" si="0"/>
        <v>10997.844812406865</v>
      </c>
    </row>
    <row r="10" spans="1:10" x14ac:dyDescent="0.3">
      <c r="A10">
        <v>2045</v>
      </c>
      <c r="B10">
        <v>2005</v>
      </c>
      <c r="C10" s="22">
        <f>'Гипотетическая модель '!C50*$J$3</f>
        <v>1568.0154602952168</v>
      </c>
      <c r="D10" s="22">
        <f>'Гипотетическая модель '!D50*$J$4</f>
        <v>1817.2078530346689</v>
      </c>
      <c r="E10" s="22">
        <f>'Гипотетическая модель '!E50*$J$5</f>
        <v>1819.7178175224337</v>
      </c>
      <c r="F10" s="22">
        <f>'Гипотетическая модель '!F50*$J$6</f>
        <v>8633.8841852971764</v>
      </c>
      <c r="G10" s="23">
        <f t="shared" si="0"/>
        <v>10453.602002819611</v>
      </c>
    </row>
    <row r="11" spans="1:10" x14ac:dyDescent="0.3">
      <c r="A11">
        <v>2046</v>
      </c>
      <c r="B11" s="18">
        <v>2006</v>
      </c>
      <c r="C11" s="22">
        <f>'Гипотетическая модель '!C51*$J$3</f>
        <v>1285.2669645749975</v>
      </c>
      <c r="D11" s="22">
        <f>'Гипотетическая модель '!D51*$J$4</f>
        <v>2291.2057599965574</v>
      </c>
      <c r="E11" s="22">
        <f>'Гипотетическая модель '!E51*$J$5</f>
        <v>2441.9721305283124</v>
      </c>
      <c r="F11" s="22">
        <f>'Гипотетическая модель '!F51*$J$6</f>
        <v>8321.151429821899</v>
      </c>
      <c r="G11" s="23">
        <f t="shared" si="0"/>
        <v>10763.123560350212</v>
      </c>
    </row>
    <row r="12" spans="1:10" x14ac:dyDescent="0.3">
      <c r="A12">
        <v>2047</v>
      </c>
      <c r="B12">
        <v>2007</v>
      </c>
      <c r="C12" s="22">
        <f>'Гипотетическая модель '!C52*$J$3</f>
        <v>969.89141083927689</v>
      </c>
      <c r="D12" s="22">
        <f>'Гипотетическая модель '!D52*$J$4</f>
        <v>1957.9120667338593</v>
      </c>
      <c r="E12" s="22">
        <f>'Гипотетическая модель '!E52*$J$5</f>
        <v>2982.8368122039501</v>
      </c>
      <c r="F12" s="22">
        <f>'Гипотетическая модель '!F52*$J$6</f>
        <v>8792.992997863219</v>
      </c>
      <c r="G12" s="23">
        <f t="shared" si="0"/>
        <v>11775.829810067169</v>
      </c>
    </row>
    <row r="13" spans="1:10" x14ac:dyDescent="0.3">
      <c r="A13">
        <v>2048</v>
      </c>
      <c r="B13" s="18">
        <v>2008</v>
      </c>
      <c r="C13" s="22">
        <f>'Гипотетическая модель '!C53*$J$3</f>
        <v>652.74163339821712</v>
      </c>
      <c r="D13" s="22">
        <f>'Гипотетическая модель '!D53*$J$4</f>
        <v>1500.28888649799</v>
      </c>
      <c r="E13" s="22">
        <f>'Гипотетическая модель '!E53*$J$5</f>
        <v>2531.0952518819163</v>
      </c>
      <c r="F13" s="22">
        <f>'Гипотетическая модель '!F53*$J$6</f>
        <v>9809.2174858836916</v>
      </c>
      <c r="G13" s="23">
        <f t="shared" si="0"/>
        <v>12340.312737765607</v>
      </c>
    </row>
    <row r="14" spans="1:10" x14ac:dyDescent="0.3">
      <c r="A14">
        <v>2049</v>
      </c>
      <c r="B14">
        <v>2009</v>
      </c>
      <c r="C14" s="22">
        <f>'Гипотетическая модель '!C54*$J$3</f>
        <v>335.49537561390684</v>
      </c>
      <c r="D14" s="22">
        <f>'Гипотетическая модель '!D54*$J$4</f>
        <v>1027.8925035585719</v>
      </c>
      <c r="E14" s="22">
        <f>'Гипотетическая модель '!E54*$J$5</f>
        <v>1926.9358058159939</v>
      </c>
      <c r="F14" s="22">
        <f>'Гипотетическая модель '!F54*$J$6</f>
        <v>10176.731363828932</v>
      </c>
      <c r="G14" s="23">
        <f t="shared" si="0"/>
        <v>12103.667169644927</v>
      </c>
    </row>
    <row r="15" spans="1:10" x14ac:dyDescent="0.3">
      <c r="A15">
        <v>2050</v>
      </c>
      <c r="B15" s="18">
        <v>2010</v>
      </c>
      <c r="C15" s="22">
        <f>'Гипотетическая модель '!C55*$J$3</f>
        <v>618.24387133412608</v>
      </c>
      <c r="D15" s="22">
        <f>'Гипотетическая модель '!D55*$J$4</f>
        <v>553.89459659668307</v>
      </c>
      <c r="E15" s="22">
        <f>'Гипотетическая модель '!E55*$J$5</f>
        <v>1304.6814928101164</v>
      </c>
      <c r="F15" s="22">
        <f>'Гипотетическая модель '!F55*$J$6</f>
        <v>9775.7858787010664</v>
      </c>
      <c r="G15" s="23">
        <f t="shared" si="0"/>
        <v>11080.467371511182</v>
      </c>
    </row>
    <row r="16" spans="1:10" x14ac:dyDescent="0.3">
      <c r="A16">
        <v>2051</v>
      </c>
      <c r="B16">
        <v>2011</v>
      </c>
      <c r="C16" s="22">
        <f>'Гипотетическая модель '!C56*$J$3</f>
        <v>933.61942506984667</v>
      </c>
      <c r="D16" s="22">
        <f>'Гипотетическая модель '!D56*$J$4</f>
        <v>887.18828985938137</v>
      </c>
      <c r="E16" s="22">
        <f>'Гипотетическая модель '!E56*$J$5</f>
        <v>763.81681113447792</v>
      </c>
      <c r="F16" s="22">
        <f>'Гипотетическая модель '!F56*$J$6</f>
        <v>9565.6226955942602</v>
      </c>
      <c r="G16" s="23">
        <f t="shared" si="0"/>
        <v>10329.439506728739</v>
      </c>
    </row>
    <row r="17" spans="1:7" x14ac:dyDescent="0.3">
      <c r="A17">
        <v>2052</v>
      </c>
      <c r="B17" s="18">
        <v>2012</v>
      </c>
      <c r="C17" s="22">
        <f>'Гипотетическая модель '!C57*$J$3</f>
        <v>1250.7692025109066</v>
      </c>
      <c r="D17" s="22">
        <f>'Гипотетическая модель '!D57*$J$4</f>
        <v>1344.8114700952508</v>
      </c>
      <c r="E17" s="22">
        <f>'Гипотетическая модель '!E57*$J$5</f>
        <v>1215.5583714565116</v>
      </c>
      <c r="F17" s="22">
        <f>'Гипотетическая модель '!F57*$J$6</f>
        <v>8788.5542440768477</v>
      </c>
      <c r="G17" s="23">
        <f t="shared" si="0"/>
        <v>10004.112615533359</v>
      </c>
    </row>
    <row r="18" spans="1:7" x14ac:dyDescent="0.3">
      <c r="A18">
        <v>2053</v>
      </c>
      <c r="B18">
        <v>2013</v>
      </c>
      <c r="C18" s="22">
        <f>'Гипотетическая модель '!C58*$J$3</f>
        <v>1568.0154602952168</v>
      </c>
      <c r="D18" s="22">
        <f>'Гипотетическая модель '!D58*$J$4</f>
        <v>1817.2078530346689</v>
      </c>
      <c r="E18" s="22">
        <f>'Гипотетическая модель '!E58*$J$5</f>
        <v>1819.7178175224337</v>
      </c>
      <c r="F18" s="22">
        <f>'Гипотетическая модель '!F58*$J$6</f>
        <v>8639.6125260376175</v>
      </c>
      <c r="G18" s="23">
        <f t="shared" si="0"/>
        <v>10459.330343560052</v>
      </c>
    </row>
    <row r="19" spans="1:7" x14ac:dyDescent="0.3">
      <c r="A19">
        <v>2054</v>
      </c>
      <c r="B19" s="18">
        <v>2014</v>
      </c>
      <c r="C19" s="22">
        <f>'Гипотетическая модель '!C59*$J$3</f>
        <v>1285.2669645749975</v>
      </c>
      <c r="D19" s="22">
        <f>'Гипотетическая модель '!D59*$J$4</f>
        <v>2291.2057599965574</v>
      </c>
      <c r="E19" s="22">
        <f>'Гипотетическая модель '!E59*$J$5</f>
        <v>2441.9721305283124</v>
      </c>
      <c r="F19" s="22">
        <f>'Гипотетическая модель '!F59*$J$6</f>
        <v>9240.3179243356753</v>
      </c>
      <c r="G19" s="23">
        <f t="shared" si="0"/>
        <v>11682.290054863988</v>
      </c>
    </row>
    <row r="20" spans="1:7" x14ac:dyDescent="0.3">
      <c r="A20">
        <v>2055</v>
      </c>
      <c r="B20" s="18">
        <v>2015</v>
      </c>
      <c r="C20" s="22">
        <f>'Гипотетическая модель '!C60*$J$3</f>
        <v>969.89141083927689</v>
      </c>
      <c r="D20" s="22">
        <f>'Гипотетическая модель '!D60*$J$4</f>
        <v>1957.9120667338593</v>
      </c>
      <c r="E20" s="22">
        <f>'Гипотетическая модель '!E60*$J$5</f>
        <v>2982.8368122039501</v>
      </c>
      <c r="F20" s="22">
        <f>'Гипотетическая модель '!F60*$J$6</f>
        <v>10546.979106927021</v>
      </c>
      <c r="G20" s="23">
        <f t="shared" si="0"/>
        <v>13529.815919130971</v>
      </c>
    </row>
    <row r="21" spans="1:7" x14ac:dyDescent="0.3">
      <c r="A21">
        <v>2056</v>
      </c>
      <c r="C21" s="22">
        <f>'Гипотетическая модель '!C61*$J$3</f>
        <v>652.74163339821712</v>
      </c>
      <c r="D21" s="22">
        <f>'Гипотетическая модель '!D61*$J$4</f>
        <v>1500.28888649799</v>
      </c>
      <c r="E21" s="22">
        <f>'Гипотетическая модель '!E61*$J$5</f>
        <v>2531.0952518819163</v>
      </c>
      <c r="F21" s="22">
        <f>'Гипотетическая модель '!F61*$J$6</f>
        <v>12326.171274760869</v>
      </c>
      <c r="G21" s="23">
        <f t="shared" si="0"/>
        <v>14857.266526642785</v>
      </c>
    </row>
    <row r="22" spans="1:7" x14ac:dyDescent="0.3">
      <c r="A22">
        <v>2057</v>
      </c>
      <c r="C22" s="22">
        <f>'Гипотетическая модель '!C62*$J$3</f>
        <v>335.49537561390684</v>
      </c>
      <c r="D22" s="22">
        <f>'Гипотетическая модель '!D62*$J$4</f>
        <v>1027.8925035585719</v>
      </c>
      <c r="E22" s="22">
        <f>'Гипотетическая модель '!E62*$J$5</f>
        <v>1926.9358058159939</v>
      </c>
      <c r="F22" s="22">
        <f>'Гипотетическая модель '!F62*$J$6</f>
        <v>13390.985108641586</v>
      </c>
      <c r="G22" s="23">
        <f t="shared" si="0"/>
        <v>15317.92091445758</v>
      </c>
    </row>
    <row r="23" spans="1:7" x14ac:dyDescent="0.3">
      <c r="A23">
        <v>2058</v>
      </c>
      <c r="C23" s="22">
        <f>'Гипотетическая модель '!C63*$J$3</f>
        <v>618.24387133412608</v>
      </c>
      <c r="D23" s="22">
        <f>'Гипотетическая модель '!D63*$J$4</f>
        <v>553.89459659668307</v>
      </c>
      <c r="E23" s="22">
        <f>'Гипотетическая модель '!E63*$J$5</f>
        <v>1304.6814928101164</v>
      </c>
      <c r="F23" s="22">
        <f>'Гипотетическая модель '!F63*$J$6</f>
        <v>13627.323798731406</v>
      </c>
      <c r="G23" s="23">
        <f t="shared" si="0"/>
        <v>14932.005291541522</v>
      </c>
    </row>
    <row r="24" spans="1:7" x14ac:dyDescent="0.3">
      <c r="A24">
        <v>2059</v>
      </c>
      <c r="C24" s="22">
        <f>'Гипотетическая модель '!C64*$J$3</f>
        <v>933.61942506984667</v>
      </c>
      <c r="D24" s="22">
        <f>'Гипотетическая модель '!D64*$J$4</f>
        <v>887.18828985938137</v>
      </c>
      <c r="E24" s="22">
        <f>'Гипотетическая модель '!E64*$J$5</f>
        <v>763.81681113447792</v>
      </c>
      <c r="F24" s="22">
        <f>'Гипотетическая модель '!F64*$J$6</f>
        <v>13085.663311964669</v>
      </c>
      <c r="G24" s="23">
        <f t="shared" si="0"/>
        <v>13849.480123099147</v>
      </c>
    </row>
    <row r="25" spans="1:7" x14ac:dyDescent="0.3">
      <c r="A25">
        <v>2060</v>
      </c>
      <c r="C25" s="22">
        <f>'Гипотетическая модель '!C65*$J$3</f>
        <v>1250.7692025109066</v>
      </c>
      <c r="D25" s="22">
        <f>'Гипотетическая модель '!D65*$J$4</f>
        <v>1344.8114700952508</v>
      </c>
      <c r="E25" s="22">
        <f>'Гипотетическая модель '!E65*$J$5</f>
        <v>1215.5583714565116</v>
      </c>
      <c r="F25" s="22">
        <f>'Гипотетическая модель '!F65*$J$6</f>
        <v>12005.629136799118</v>
      </c>
      <c r="G25" s="23">
        <f t="shared" si="0"/>
        <v>13221.187508255629</v>
      </c>
    </row>
    <row r="34" spans="5:21" x14ac:dyDescent="0.3">
      <c r="E34" t="s">
        <v>16</v>
      </c>
      <c r="F34" s="19">
        <v>1500.28888649799</v>
      </c>
      <c r="G34" s="19">
        <v>1027.8925035585719</v>
      </c>
      <c r="H34" s="19">
        <v>553.89459659668307</v>
      </c>
      <c r="I34" s="19">
        <v>887.18828985938137</v>
      </c>
      <c r="J34" s="19">
        <v>1344.8114700952508</v>
      </c>
      <c r="K34" s="19">
        <v>1817.2078530346689</v>
      </c>
      <c r="L34" s="19">
        <v>2291.2057599965574</v>
      </c>
      <c r="M34" s="19">
        <v>1957.9120667338593</v>
      </c>
      <c r="N34" s="19">
        <v>1500.28888649799</v>
      </c>
      <c r="O34" s="19">
        <v>1027.8925035585719</v>
      </c>
      <c r="P34" s="19">
        <v>553.89459659668307</v>
      </c>
      <c r="Q34" s="19">
        <v>887.18828985938137</v>
      </c>
      <c r="R34" s="19">
        <v>1344.8114700952508</v>
      </c>
      <c r="S34" s="19">
        <v>1817.2078530346689</v>
      </c>
      <c r="T34" s="19">
        <v>2291.2057599965574</v>
      </c>
      <c r="U34" s="19">
        <v>1957.9120667338593</v>
      </c>
    </row>
    <row r="35" spans="5:21" x14ac:dyDescent="0.3">
      <c r="E35" t="s">
        <v>17</v>
      </c>
      <c r="F35" s="19">
        <v>2531.0952518819163</v>
      </c>
      <c r="G35" s="19">
        <v>1926.9358058159939</v>
      </c>
      <c r="H35" s="19">
        <v>1304.6814928101164</v>
      </c>
      <c r="I35" s="19">
        <v>763.81681113447792</v>
      </c>
      <c r="J35" s="19">
        <v>1215.5583714565116</v>
      </c>
      <c r="K35" s="19">
        <v>1819.7178175224337</v>
      </c>
      <c r="L35" s="19">
        <v>2441.9721305283124</v>
      </c>
      <c r="M35" s="19">
        <v>2982.8368122039501</v>
      </c>
      <c r="N35" s="19">
        <v>2531.0952518819163</v>
      </c>
      <c r="O35" s="19">
        <v>1926.9358058159939</v>
      </c>
      <c r="P35" s="19">
        <v>1304.6814928101164</v>
      </c>
      <c r="Q35" s="19">
        <v>763.81681113447792</v>
      </c>
      <c r="R35" s="19">
        <v>1215.5583714565116</v>
      </c>
      <c r="S35" s="19">
        <v>1819.7178175224337</v>
      </c>
      <c r="T35" s="19">
        <v>2441.9721305283124</v>
      </c>
      <c r="U35" s="19">
        <v>2982.8368122039501</v>
      </c>
    </row>
    <row r="36" spans="5:21" x14ac:dyDescent="0.3">
      <c r="E36" t="s">
        <v>18</v>
      </c>
      <c r="F36" s="19">
        <v>13740.744887713212</v>
      </c>
      <c r="G36" s="19">
        <v>13769.876862109297</v>
      </c>
      <c r="H36" s="19">
        <v>13059.673602796418</v>
      </c>
      <c r="I36" s="19">
        <v>11652.938910303134</v>
      </c>
      <c r="J36" s="19">
        <v>9782.2864409503545</v>
      </c>
      <c r="K36" s="19">
        <v>8633.8841852971764</v>
      </c>
      <c r="L36" s="19">
        <v>8321.151429821899</v>
      </c>
      <c r="M36" s="19">
        <v>8792.992997863219</v>
      </c>
      <c r="N36" s="19">
        <v>9809.2174858836916</v>
      </c>
      <c r="O36" s="19">
        <v>10176.731363828932</v>
      </c>
      <c r="P36" s="19">
        <v>9775.7858787010664</v>
      </c>
      <c r="Q36" s="19">
        <v>9565.6226955942602</v>
      </c>
      <c r="R36" s="19">
        <v>8788.5542440768477</v>
      </c>
      <c r="S36" s="19">
        <v>8639.6125260376175</v>
      </c>
      <c r="T36" s="19">
        <v>9240.3179243356753</v>
      </c>
      <c r="U36" s="19">
        <v>10546.979106927021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68" zoomScaleNormal="68" workbookViewId="0">
      <selection activeCell="H28" sqref="H28"/>
    </sheetView>
  </sheetViews>
  <sheetFormatPr defaultRowHeight="14.4" x14ac:dyDescent="0.3"/>
  <cols>
    <col min="2" max="2" width="17.5546875" customWidth="1"/>
    <col min="3" max="3" width="17.6640625" customWidth="1"/>
    <col min="4" max="4" width="11.44140625" customWidth="1"/>
    <col min="5" max="5" width="16.6640625" customWidth="1"/>
    <col min="7" max="8" width="9.109375" customWidth="1"/>
    <col min="9" max="9" width="19" customWidth="1"/>
    <col min="10" max="10" width="18.109375" customWidth="1"/>
    <col min="11" max="11" width="29" customWidth="1"/>
    <col min="12" max="12" width="15.6640625" customWidth="1"/>
    <col min="13" max="13" width="9.109375" customWidth="1"/>
    <col min="15" max="15" width="27.33203125" customWidth="1"/>
    <col min="19" max="19" width="13.88671875" customWidth="1"/>
    <col min="20" max="20" width="13.44140625" customWidth="1"/>
    <col min="21" max="21" width="16.44140625" customWidth="1"/>
  </cols>
  <sheetData>
    <row r="1" spans="1:22" ht="23.4" x14ac:dyDescent="0.45">
      <c r="A1" s="21" t="s">
        <v>49</v>
      </c>
    </row>
    <row r="2" spans="1:22" ht="15" thickBot="1" x14ac:dyDescent="0.35">
      <c r="A2" t="s">
        <v>50</v>
      </c>
    </row>
    <row r="3" spans="1:22" x14ac:dyDescent="0.3">
      <c r="A3" s="55" t="s">
        <v>26</v>
      </c>
      <c r="B3" s="25"/>
      <c r="C3" s="25"/>
      <c r="D3" s="25"/>
      <c r="E3" s="25"/>
      <c r="F3" s="26"/>
      <c r="I3" s="54" t="s">
        <v>42</v>
      </c>
      <c r="J3" s="51"/>
      <c r="K3" s="51"/>
      <c r="L3" s="51"/>
      <c r="M3" s="49"/>
      <c r="O3" s="56" t="s">
        <v>13</v>
      </c>
      <c r="P3" s="57">
        <v>11</v>
      </c>
      <c r="R3" s="108"/>
      <c r="S3" s="109"/>
      <c r="T3" s="109"/>
      <c r="U3" s="109"/>
      <c r="V3" s="110"/>
    </row>
    <row r="4" spans="1:22" ht="15" thickBot="1" x14ac:dyDescent="0.35">
      <c r="A4" s="30"/>
      <c r="B4" s="31"/>
      <c r="C4" s="31"/>
      <c r="D4" s="31"/>
      <c r="E4" s="31"/>
      <c r="F4" s="32"/>
      <c r="I4" s="52"/>
      <c r="J4" s="39"/>
      <c r="K4" s="39"/>
      <c r="L4" s="39"/>
      <c r="M4" s="45"/>
      <c r="O4" s="58" t="s">
        <v>14</v>
      </c>
      <c r="P4" s="59">
        <v>11</v>
      </c>
      <c r="R4" s="111" t="s">
        <v>36</v>
      </c>
      <c r="S4" s="112"/>
      <c r="T4" s="112"/>
      <c r="U4" s="113"/>
      <c r="V4" s="114"/>
    </row>
    <row r="5" spans="1:22" ht="15" thickBot="1" x14ac:dyDescent="0.35">
      <c r="A5" s="27"/>
      <c r="B5" s="36" t="s">
        <v>28</v>
      </c>
      <c r="C5" s="25"/>
      <c r="D5" s="25"/>
      <c r="E5" s="25"/>
      <c r="F5" s="27"/>
      <c r="I5" s="52"/>
      <c r="J5" s="39"/>
      <c r="K5" s="39"/>
      <c r="L5" s="39"/>
      <c r="M5" s="45"/>
      <c r="O5" s="60" t="s">
        <v>22</v>
      </c>
      <c r="P5" s="61">
        <f>(P4-P3)/12</f>
        <v>0</v>
      </c>
      <c r="R5" s="115"/>
      <c r="S5" s="113"/>
      <c r="T5" s="113"/>
      <c r="U5" s="113"/>
      <c r="V5" s="114"/>
    </row>
    <row r="6" spans="1:22" ht="15" thickBot="1" x14ac:dyDescent="0.35">
      <c r="A6" s="29" t="s">
        <v>0</v>
      </c>
      <c r="B6" s="28" t="s">
        <v>15</v>
      </c>
      <c r="C6" s="28" t="s">
        <v>16</v>
      </c>
      <c r="D6" s="28" t="s">
        <v>17</v>
      </c>
      <c r="E6" s="28" t="s">
        <v>18</v>
      </c>
      <c r="F6" s="29" t="s">
        <v>29</v>
      </c>
      <c r="I6" s="48" t="s">
        <v>30</v>
      </c>
      <c r="J6" s="50"/>
      <c r="K6" s="40" t="s">
        <v>8</v>
      </c>
      <c r="L6" s="94">
        <v>9.0336219605852836E-2</v>
      </c>
      <c r="M6" s="49"/>
      <c r="R6" s="115" t="s">
        <v>27</v>
      </c>
      <c r="S6" s="113" t="s">
        <v>37</v>
      </c>
      <c r="T6" s="113" t="s">
        <v>38</v>
      </c>
      <c r="U6" s="113" t="s">
        <v>40</v>
      </c>
      <c r="V6" s="114"/>
    </row>
    <row r="7" spans="1:22" ht="15" thickBot="1" x14ac:dyDescent="0.35">
      <c r="A7" s="35">
        <v>2040</v>
      </c>
      <c r="B7" s="33">
        <f>'Имитация съемки'!C5</f>
        <v>652.74163339821712</v>
      </c>
      <c r="C7" s="33">
        <f>'Имитация съемки'!D5</f>
        <v>1500.28888649799</v>
      </c>
      <c r="D7" s="33">
        <f>'Имитация съемки'!E5</f>
        <v>2531.0952518819163</v>
      </c>
      <c r="E7" s="33">
        <f>'Имитация съемки'!F5</f>
        <v>13740.744887713212</v>
      </c>
      <c r="F7" s="34">
        <f>'Гипотетическая модель '!G45</f>
        <v>2000</v>
      </c>
      <c r="I7" s="52"/>
      <c r="J7" s="52"/>
      <c r="K7" s="39" t="s">
        <v>21</v>
      </c>
      <c r="L7" s="39"/>
      <c r="M7" s="45"/>
      <c r="R7" s="115">
        <v>2040</v>
      </c>
      <c r="S7" s="116">
        <f>'Гипотетическая модель '!H45</f>
        <v>16904.613952565607</v>
      </c>
      <c r="T7" s="116">
        <f>D7/$L$20+E7/$L$21</f>
        <v>16915.149115417342</v>
      </c>
      <c r="U7" s="116">
        <f>D32+E32</f>
        <v>16916.439486809988</v>
      </c>
      <c r="V7" s="114"/>
    </row>
    <row r="8" spans="1:22" ht="15" thickBot="1" x14ac:dyDescent="0.35">
      <c r="A8" s="35">
        <v>2041</v>
      </c>
      <c r="B8" s="33">
        <f>'Имитация съемки'!C6</f>
        <v>335.49537561390684</v>
      </c>
      <c r="C8" s="33">
        <f>'Имитация съемки'!D6</f>
        <v>1027.8925035585719</v>
      </c>
      <c r="D8" s="33">
        <f>'Имитация съемки'!E6</f>
        <v>1926.9358058159939</v>
      </c>
      <c r="E8" s="33">
        <f>'Имитация съемки'!F6</f>
        <v>13769.876862109297</v>
      </c>
      <c r="F8" s="34">
        <f>'Гипотетическая модель '!G46</f>
        <v>2000</v>
      </c>
      <c r="I8" s="100">
        <v>957.59915462296021</v>
      </c>
      <c r="J8" s="52"/>
      <c r="K8" s="42"/>
      <c r="L8" s="43" t="s">
        <v>9</v>
      </c>
      <c r="M8" s="41" t="s">
        <v>10</v>
      </c>
      <c r="R8" s="115">
        <v>2041</v>
      </c>
      <c r="S8" s="116">
        <f>'Гипотетическая модель '!H46</f>
        <v>16178.546619379289</v>
      </c>
      <c r="T8" s="116">
        <f t="shared" ref="T8:T27" si="0">D8/$L$20+E8/$L$21</f>
        <v>16186.567092928839</v>
      </c>
      <c r="U8" s="116">
        <f t="shared" ref="U8:U27" si="1">D33+E33</f>
        <v>16186.028126322122</v>
      </c>
      <c r="V8" s="114"/>
    </row>
    <row r="9" spans="1:22" x14ac:dyDescent="0.3">
      <c r="A9" s="35">
        <v>2042</v>
      </c>
      <c r="B9" s="33">
        <f>'Имитация съемки'!C7</f>
        <v>618.24387133412608</v>
      </c>
      <c r="C9" s="33">
        <f>'Имитация съемки'!D7</f>
        <v>553.89459659668307</v>
      </c>
      <c r="D9" s="33">
        <f>'Имитация съемки'!E7</f>
        <v>1304.6814928101164</v>
      </c>
      <c r="E9" s="33">
        <f>'Имитация съемки'!F7</f>
        <v>13059.673602796418</v>
      </c>
      <c r="F9" s="34">
        <f>'Гипотетическая модель '!G47</f>
        <v>2000</v>
      </c>
      <c r="I9" s="100">
        <v>2070.7171144783051</v>
      </c>
      <c r="J9" s="52"/>
      <c r="K9" s="44" t="s">
        <v>9</v>
      </c>
      <c r="L9" s="95">
        <v>1.0110910247681661E-2</v>
      </c>
      <c r="M9" s="96">
        <v>4.4710139518275675E-3</v>
      </c>
      <c r="R9" s="115">
        <v>2042</v>
      </c>
      <c r="S9" s="116">
        <f>'Гипотетическая модель '!H47</f>
        <v>14690.525468809063</v>
      </c>
      <c r="T9" s="116">
        <f t="shared" si="0"/>
        <v>14695.955936898394</v>
      </c>
      <c r="U9" s="116">
        <f t="shared" si="1"/>
        <v>14692.890171158511</v>
      </c>
      <c r="V9" s="114"/>
    </row>
    <row r="10" spans="1:22" x14ac:dyDescent="0.3">
      <c r="A10" s="35">
        <v>2043</v>
      </c>
      <c r="B10" s="33">
        <f>'Имитация съемки'!C8</f>
        <v>933.61942506984667</v>
      </c>
      <c r="C10" s="33">
        <f>'Имитация съемки'!D8</f>
        <v>887.18828985938137</v>
      </c>
      <c r="D10" s="33">
        <f>'Имитация съемки'!E8</f>
        <v>763.81681113447792</v>
      </c>
      <c r="E10" s="33">
        <f>'Имитация съемки'!F8</f>
        <v>11652.938910303134</v>
      </c>
      <c r="F10" s="34">
        <f>'Гипотетическая модель '!G48</f>
        <v>2000</v>
      </c>
      <c r="I10" s="100">
        <v>3087.5921736576202</v>
      </c>
      <c r="J10" s="52"/>
      <c r="K10" s="44" t="s">
        <v>10</v>
      </c>
      <c r="L10" s="95">
        <v>0.92731941824229025</v>
      </c>
      <c r="M10" s="96">
        <v>1.0064392658130691E-2</v>
      </c>
      <c r="R10" s="115">
        <v>2043</v>
      </c>
      <c r="S10" s="116">
        <f>'Гипотетическая модель '!H48</f>
        <v>12607.709924221232</v>
      </c>
      <c r="T10" s="116">
        <f t="shared" si="0"/>
        <v>12610.889154433216</v>
      </c>
      <c r="U10" s="116">
        <f t="shared" si="1"/>
        <v>12609.646410818237</v>
      </c>
      <c r="V10" s="114"/>
    </row>
    <row r="11" spans="1:22" x14ac:dyDescent="0.3">
      <c r="A11" s="35">
        <v>2044</v>
      </c>
      <c r="B11" s="33">
        <f>'Имитация съемки'!C9</f>
        <v>1250.7692025109066</v>
      </c>
      <c r="C11" s="33">
        <f>'Имитация съемки'!D9</f>
        <v>1344.8114700952508</v>
      </c>
      <c r="D11" s="33">
        <f>'Имитация съемки'!E9</f>
        <v>1215.5583714565116</v>
      </c>
      <c r="E11" s="33">
        <f>'Имитация съемки'!F9</f>
        <v>9782.2864409503545</v>
      </c>
      <c r="F11" s="34">
        <f>'Гипотетическая модель '!G49</f>
        <v>2000</v>
      </c>
      <c r="I11" s="100">
        <v>4099.3181660032624</v>
      </c>
      <c r="J11" s="52"/>
      <c r="K11" s="44" t="s">
        <v>11</v>
      </c>
      <c r="L11" s="95">
        <v>5.9820102439077115E-2</v>
      </c>
      <c r="M11" s="96">
        <v>0.93049176635848174</v>
      </c>
      <c r="R11" s="115">
        <v>2044</v>
      </c>
      <c r="S11" s="116">
        <f>'Гипотетическая модель '!H49</f>
        <v>11301.734405270994</v>
      </c>
      <c r="T11" s="116">
        <f t="shared" si="0"/>
        <v>11306.793916717497</v>
      </c>
      <c r="U11" s="116">
        <f t="shared" si="1"/>
        <v>11305.627017723449</v>
      </c>
      <c r="V11" s="114"/>
    </row>
    <row r="12" spans="1:22" ht="15" thickBot="1" x14ac:dyDescent="0.35">
      <c r="A12" s="35">
        <v>2045</v>
      </c>
      <c r="B12" s="33">
        <f>'Имитация съемки'!C10</f>
        <v>1568.0154602952168</v>
      </c>
      <c r="C12" s="33">
        <f>'Имитация съемки'!D10</f>
        <v>1817.2078530346689</v>
      </c>
      <c r="D12" s="33">
        <f>'Имитация съемки'!E10</f>
        <v>1819.7178175224337</v>
      </c>
      <c r="E12" s="33">
        <f>'Имитация съемки'!F10</f>
        <v>8633.8841852971764</v>
      </c>
      <c r="F12" s="34">
        <f>'Гипотетическая модель '!G50</f>
        <v>2000</v>
      </c>
      <c r="I12" s="100">
        <v>5110.6876869035705</v>
      </c>
      <c r="J12" s="52"/>
      <c r="K12" s="46" t="s">
        <v>12</v>
      </c>
      <c r="L12" s="97">
        <v>2.7495695255333342E-3</v>
      </c>
      <c r="M12" s="98">
        <v>5.4972826790272065E-2</v>
      </c>
      <c r="R12" s="115">
        <v>2045</v>
      </c>
      <c r="S12" s="116">
        <f>'Гипотетическая модель '!H50</f>
        <v>10908.531457200219</v>
      </c>
      <c r="T12" s="116">
        <f t="shared" si="0"/>
        <v>10916.105657948907</v>
      </c>
      <c r="U12" s="116">
        <f t="shared" si="1"/>
        <v>10915.960691563319</v>
      </c>
      <c r="V12" s="114"/>
    </row>
    <row r="13" spans="1:22" ht="15" thickBot="1" x14ac:dyDescent="0.35">
      <c r="A13" s="35">
        <v>2046</v>
      </c>
      <c r="B13" s="33">
        <f>'Имитация съемки'!C11</f>
        <v>1285.2669645749975</v>
      </c>
      <c r="C13" s="33">
        <f>'Имитация съемки'!D11</f>
        <v>2291.2057599965574</v>
      </c>
      <c r="D13" s="33">
        <f>'Имитация съемки'!E11</f>
        <v>2441.9721305283124</v>
      </c>
      <c r="E13" s="33">
        <f>'Имитация съемки'!F11</f>
        <v>8321.151429821899</v>
      </c>
      <c r="F13" s="34">
        <f>'Гипотетическая модель '!G51</f>
        <v>2000</v>
      </c>
      <c r="I13" s="100">
        <v>3997.5564480145199</v>
      </c>
      <c r="J13" s="52"/>
      <c r="K13" s="39"/>
      <c r="L13" s="107">
        <f>SUM(L9:L12)</f>
        <v>1.0000000004545824</v>
      </c>
      <c r="M13" s="107">
        <f>SUM(M9:M12)</f>
        <v>0.99999999975871201</v>
      </c>
      <c r="R13" s="115">
        <v>2046</v>
      </c>
      <c r="S13" s="116">
        <f>'Гипотетическая модель '!H51</f>
        <v>11373.616592982289</v>
      </c>
      <c r="T13" s="116">
        <f t="shared" si="0"/>
        <v>11383.780799191198</v>
      </c>
      <c r="U13" s="116">
        <f t="shared" si="1"/>
        <v>11385.748747705093</v>
      </c>
      <c r="V13" s="114"/>
    </row>
    <row r="14" spans="1:22" x14ac:dyDescent="0.3">
      <c r="A14" s="35">
        <v>2047</v>
      </c>
      <c r="B14" s="33">
        <f>'Имитация съемки'!C12</f>
        <v>969.89141083927689</v>
      </c>
      <c r="C14" s="33">
        <f>'Имитация съемки'!D12</f>
        <v>1957.9120667338593</v>
      </c>
      <c r="D14" s="33">
        <f>'Имитация съемки'!E12</f>
        <v>2982.8368122039501</v>
      </c>
      <c r="E14" s="33">
        <f>'Имитация съемки'!F12</f>
        <v>8792.992997863219</v>
      </c>
      <c r="F14" s="34">
        <f>'Гипотетическая модель '!G52</f>
        <v>2000</v>
      </c>
      <c r="I14" s="100">
        <v>2980.6498090011037</v>
      </c>
      <c r="J14" s="52"/>
      <c r="K14" s="48" t="s">
        <v>19</v>
      </c>
      <c r="L14" s="99">
        <v>0.90001452128129067</v>
      </c>
      <c r="M14" s="45"/>
      <c r="R14" s="115">
        <v>2047</v>
      </c>
      <c r="S14" s="116">
        <f>'Гипотетическая модель '!H52</f>
        <v>12521.539013118156</v>
      </c>
      <c r="T14" s="116">
        <f t="shared" si="0"/>
        <v>12533.954457204411</v>
      </c>
      <c r="U14" s="116">
        <f t="shared" si="1"/>
        <v>12534.020852452661</v>
      </c>
      <c r="V14" s="114"/>
    </row>
    <row r="15" spans="1:22" ht="15" thickBot="1" x14ac:dyDescent="0.35">
      <c r="A15" s="35">
        <v>2048</v>
      </c>
      <c r="B15" s="33">
        <f>'Имитация съемки'!C13</f>
        <v>652.74163339821712</v>
      </c>
      <c r="C15" s="33">
        <f>'Имитация съемки'!D13</f>
        <v>1500.28888649799</v>
      </c>
      <c r="D15" s="33">
        <f>'Имитация съемки'!E13</f>
        <v>2531.0952518819163</v>
      </c>
      <c r="E15" s="33">
        <f>'Имитация съемки'!F13</f>
        <v>9809.2174858836916</v>
      </c>
      <c r="F15" s="34">
        <f>'Гипотетическая модель '!G53</f>
        <v>2000</v>
      </c>
      <c r="I15" s="100">
        <v>1968.9439897462532</v>
      </c>
      <c r="J15" s="52"/>
      <c r="K15" s="46" t="s">
        <v>20</v>
      </c>
      <c r="L15" s="98">
        <v>0.90001452130589676</v>
      </c>
      <c r="M15" s="45"/>
      <c r="R15" s="115">
        <v>2048</v>
      </c>
      <c r="S15" s="116">
        <f>'Гипотетическая модель '!H53</f>
        <v>12973.086550736087</v>
      </c>
      <c r="T15" s="116">
        <f t="shared" si="0"/>
        <v>12983.621713587821</v>
      </c>
      <c r="U15" s="116">
        <f t="shared" si="1"/>
        <v>12983.815257195383</v>
      </c>
      <c r="V15" s="114"/>
    </row>
    <row r="16" spans="1:22" ht="15" thickBot="1" x14ac:dyDescent="0.35">
      <c r="A16" s="35">
        <v>2049</v>
      </c>
      <c r="B16" s="33">
        <f>'Имитация съемки'!C14</f>
        <v>335.49537561390684</v>
      </c>
      <c r="C16" s="33">
        <f>'Имитация съемки'!D14</f>
        <v>1027.8925035585719</v>
      </c>
      <c r="D16" s="33">
        <f>'Имитация съемки'!E14</f>
        <v>1926.9358058159939</v>
      </c>
      <c r="E16" s="33">
        <f>'Имитация съемки'!F14</f>
        <v>10176.731363828932</v>
      </c>
      <c r="F16" s="34">
        <f>'Гипотетическая модель '!G54</f>
        <v>2000</v>
      </c>
      <c r="I16" s="100">
        <v>957.59343121659231</v>
      </c>
      <c r="J16" s="52"/>
      <c r="K16" s="39"/>
      <c r="L16" s="39"/>
      <c r="M16" s="45"/>
      <c r="R16" s="115">
        <v>2049</v>
      </c>
      <c r="S16" s="116">
        <f>'Гипотетическая модель '!H54</f>
        <v>12585.401121098925</v>
      </c>
      <c r="T16" s="116">
        <f t="shared" si="0"/>
        <v>12593.421594648476</v>
      </c>
      <c r="U16" s="116">
        <f t="shared" si="1"/>
        <v>12593.020515282971</v>
      </c>
      <c r="V16" s="114"/>
    </row>
    <row r="17" spans="1:22" x14ac:dyDescent="0.3">
      <c r="A17" s="35">
        <v>2050</v>
      </c>
      <c r="B17" s="33">
        <f>'Имитация съемки'!C15</f>
        <v>618.24387133412608</v>
      </c>
      <c r="C17" s="33">
        <f>'Имитация съемки'!D15</f>
        <v>553.89459659668307</v>
      </c>
      <c r="D17" s="33">
        <f>'Имитация съемки'!E15</f>
        <v>1304.6814928101164</v>
      </c>
      <c r="E17" s="33">
        <f>'Имитация съемки'!F15</f>
        <v>9775.7858787010664</v>
      </c>
      <c r="F17" s="34">
        <f>'Гипотетическая модель '!G55</f>
        <v>1000</v>
      </c>
      <c r="I17" s="100">
        <v>2070.7248695442995</v>
      </c>
      <c r="J17" s="52"/>
      <c r="K17" s="50" t="s">
        <v>39</v>
      </c>
      <c r="L17" s="49"/>
      <c r="M17" s="45"/>
      <c r="R17" s="115">
        <v>2050</v>
      </c>
      <c r="S17" s="116">
        <f>'Гипотетическая модель '!H55</f>
        <v>11406.637744713711</v>
      </c>
      <c r="T17" s="116">
        <f t="shared" si="0"/>
        <v>11412.068212803042</v>
      </c>
      <c r="U17" s="116">
        <f t="shared" si="1"/>
        <v>11410.193875490619</v>
      </c>
      <c r="V17" s="114"/>
    </row>
    <row r="18" spans="1:22" x14ac:dyDescent="0.3">
      <c r="A18" s="35">
        <v>2051</v>
      </c>
      <c r="B18" s="33">
        <f>'Имитация съемки'!C16</f>
        <v>933.61942506984667</v>
      </c>
      <c r="C18" s="33">
        <f>'Имитация съемки'!D16</f>
        <v>887.18828985938137</v>
      </c>
      <c r="D18" s="33">
        <f>'Имитация съемки'!E16</f>
        <v>763.81681113447792</v>
      </c>
      <c r="E18" s="33">
        <f>'Имитация съемки'!F16</f>
        <v>9565.6226955942602</v>
      </c>
      <c r="F18" s="34">
        <f>'Гипотетическая модель '!G56</f>
        <v>1000</v>
      </c>
      <c r="I18" s="100">
        <v>3087.6688329536296</v>
      </c>
      <c r="J18" s="52"/>
      <c r="K18" s="52" t="s">
        <v>3</v>
      </c>
      <c r="L18" s="96">
        <v>0.2824150467082735</v>
      </c>
      <c r="M18" s="45"/>
      <c r="R18" s="115">
        <v>2051</v>
      </c>
      <c r="S18" s="116">
        <f>'Гипотетическая модель '!H56</f>
        <v>10520.393709512358</v>
      </c>
      <c r="T18" s="116">
        <f t="shared" si="0"/>
        <v>10523.572939724343</v>
      </c>
      <c r="U18" s="116">
        <f t="shared" si="1"/>
        <v>10524.110291822884</v>
      </c>
      <c r="V18" s="114"/>
    </row>
    <row r="19" spans="1:22" x14ac:dyDescent="0.3">
      <c r="A19" s="35">
        <v>2052</v>
      </c>
      <c r="B19" s="33">
        <f>'Имитация съемки'!C17</f>
        <v>1250.7692025109066</v>
      </c>
      <c r="C19" s="33">
        <f>'Имитация съемки'!D17</f>
        <v>1344.8114700952508</v>
      </c>
      <c r="D19" s="33">
        <f>'Имитация съемки'!E17</f>
        <v>1215.5583714565116</v>
      </c>
      <c r="E19" s="33">
        <f>'Имитация съемки'!F17</f>
        <v>8788.5542440768477</v>
      </c>
      <c r="F19" s="34">
        <f>'Гипотетическая модель '!G57</f>
        <v>1000</v>
      </c>
      <c r="I19" s="100">
        <v>4099.513522003208</v>
      </c>
      <c r="J19" s="52"/>
      <c r="K19" s="52" t="s">
        <v>4</v>
      </c>
      <c r="L19" s="96">
        <v>0.49843292097317443</v>
      </c>
      <c r="M19" s="45"/>
      <c r="R19" s="115">
        <v>2052</v>
      </c>
      <c r="S19" s="116">
        <f>'Гипотетическая модель '!H57</f>
        <v>10308.002208397487</v>
      </c>
      <c r="T19" s="116">
        <f t="shared" si="0"/>
        <v>10313.06171984399</v>
      </c>
      <c r="U19" s="116">
        <f t="shared" si="1"/>
        <v>10313.862280117151</v>
      </c>
      <c r="V19" s="114"/>
    </row>
    <row r="20" spans="1:22" x14ac:dyDescent="0.3">
      <c r="A20" s="35">
        <v>2053</v>
      </c>
      <c r="B20" s="33">
        <f>'Имитация съемки'!C18</f>
        <v>1568.0154602952168</v>
      </c>
      <c r="C20" s="33">
        <f>'Имитация съемки'!D18</f>
        <v>1817.2078530346689</v>
      </c>
      <c r="D20" s="33">
        <f>'Имитация съемки'!E18</f>
        <v>1819.7178175224337</v>
      </c>
      <c r="E20" s="33">
        <f>'Имитация съемки'!F18</f>
        <v>8639.6125260376175</v>
      </c>
      <c r="F20" s="34">
        <f>'Гипотетическая модель '!G58</f>
        <v>1000</v>
      </c>
      <c r="I20" s="100">
        <v>5111.0736280253059</v>
      </c>
      <c r="J20" s="52"/>
      <c r="K20" s="52" t="s">
        <v>5</v>
      </c>
      <c r="L20" s="96">
        <v>0.79734497257537862</v>
      </c>
      <c r="M20" s="45"/>
      <c r="R20" s="115">
        <v>2053</v>
      </c>
      <c r="S20" s="116">
        <f>'Гипотетическая модель '!H58</f>
        <v>10914.25979794066</v>
      </c>
      <c r="T20" s="116">
        <f t="shared" si="0"/>
        <v>10921.833998689348</v>
      </c>
      <c r="U20" s="116">
        <f t="shared" si="1"/>
        <v>10923.54315714429</v>
      </c>
      <c r="V20" s="114"/>
    </row>
    <row r="21" spans="1:22" ht="15" thickBot="1" x14ac:dyDescent="0.35">
      <c r="A21" s="35">
        <v>2054</v>
      </c>
      <c r="B21" s="33">
        <f>'Имитация съемки'!C19</f>
        <v>1285.2669645749975</v>
      </c>
      <c r="C21" s="33">
        <f>'Имитация съемки'!D19</f>
        <v>2291.2057599965574</v>
      </c>
      <c r="D21" s="33">
        <f>'Имитация съемки'!E19</f>
        <v>2441.9721305283124</v>
      </c>
      <c r="E21" s="33">
        <f>'Имитация съемки'!F19</f>
        <v>9240.3179243356753</v>
      </c>
      <c r="F21" s="34">
        <f>'Гипотетическая модель '!G59</f>
        <v>1000</v>
      </c>
      <c r="I21" s="100">
        <v>3997.8255037273861</v>
      </c>
      <c r="J21" s="52"/>
      <c r="K21" s="53" t="s">
        <v>6</v>
      </c>
      <c r="L21" s="98">
        <v>1</v>
      </c>
      <c r="M21" s="45"/>
      <c r="O21" t="s">
        <v>35</v>
      </c>
      <c r="R21" s="115">
        <v>2054</v>
      </c>
      <c r="S21" s="116">
        <f>'Гипотетическая модель '!H59</f>
        <v>12292.783087496065</v>
      </c>
      <c r="T21" s="116">
        <f t="shared" si="0"/>
        <v>12302.947293704974</v>
      </c>
      <c r="U21" s="116">
        <f t="shared" si="1"/>
        <v>12306.451381695044</v>
      </c>
      <c r="V21" s="114"/>
    </row>
    <row r="22" spans="1:22" ht="15" thickBot="1" x14ac:dyDescent="0.35">
      <c r="A22" s="35">
        <v>2055</v>
      </c>
      <c r="B22" s="33">
        <f>'Имитация съемки'!C20</f>
        <v>969.89141083927689</v>
      </c>
      <c r="C22" s="33">
        <f>'Имитация съемки'!D20</f>
        <v>1957.9120667338593</v>
      </c>
      <c r="D22" s="33">
        <f>'Имитация съемки'!E20</f>
        <v>2982.8368122039501</v>
      </c>
      <c r="E22" s="33">
        <f>'Имитация съемки'!F20</f>
        <v>10546.979106927021</v>
      </c>
      <c r="F22" s="34">
        <f>'Гипотетическая модель '!G60</f>
        <v>1000</v>
      </c>
      <c r="I22" s="100">
        <v>2980.8073824778216</v>
      </c>
      <c r="J22" s="52"/>
      <c r="K22" s="39"/>
      <c r="L22" s="39"/>
      <c r="M22" s="45"/>
      <c r="R22" s="115">
        <v>2055</v>
      </c>
      <c r="S22" s="116">
        <f>'Гипотетическая модель '!H60</f>
        <v>14275.525122181958</v>
      </c>
      <c r="T22" s="116">
        <f t="shared" si="0"/>
        <v>14287.940566268211</v>
      </c>
      <c r="U22" s="116">
        <f t="shared" si="1"/>
        <v>14289.100662440464</v>
      </c>
      <c r="V22" s="114"/>
    </row>
    <row r="23" spans="1:22" x14ac:dyDescent="0.3">
      <c r="A23" s="35">
        <v>2056</v>
      </c>
      <c r="B23" s="33">
        <f>'Имитация съемки'!C21</f>
        <v>652.74163339821712</v>
      </c>
      <c r="C23" s="33">
        <f>'Имитация съемки'!D21</f>
        <v>1500.28888649799</v>
      </c>
      <c r="D23" s="33">
        <f>'Имитация съемки'!E21</f>
        <v>2531.0952518819163</v>
      </c>
      <c r="E23" s="33">
        <f>'Имитация съемки'!F21</f>
        <v>12326.171274760869</v>
      </c>
      <c r="F23" s="34">
        <f>'Гипотетическая модель '!G61</f>
        <v>1000</v>
      </c>
      <c r="I23" s="100">
        <v>1969.0168831186809</v>
      </c>
      <c r="J23" s="52"/>
      <c r="K23" s="50" t="s">
        <v>31</v>
      </c>
      <c r="L23" s="49"/>
      <c r="M23" s="45"/>
      <c r="R23" s="115">
        <v>2056</v>
      </c>
      <c r="S23" s="116">
        <f>'Гипотетическая модель '!H61</f>
        <v>15490.040339613264</v>
      </c>
      <c r="T23" s="116">
        <f t="shared" si="0"/>
        <v>15500.575502464999</v>
      </c>
      <c r="U23" s="116">
        <f t="shared" si="1"/>
        <v>15501.149417073841</v>
      </c>
      <c r="V23" s="114"/>
    </row>
    <row r="24" spans="1:22" x14ac:dyDescent="0.3">
      <c r="A24" s="35">
        <v>2057</v>
      </c>
      <c r="B24" s="33">
        <f>'Имитация съемки'!C22</f>
        <v>335.49537561390684</v>
      </c>
      <c r="C24" s="33">
        <f>'Имитация съемки'!D22</f>
        <v>1027.8925035585719</v>
      </c>
      <c r="D24" s="33">
        <f>'Имитация съемки'!E22</f>
        <v>1926.9358058159939</v>
      </c>
      <c r="E24" s="33">
        <f>'Имитация съемки'!F22</f>
        <v>13390.985108641586</v>
      </c>
      <c r="F24" s="34">
        <f>'Гипотетическая модель '!G62</f>
        <v>1000</v>
      </c>
      <c r="I24" s="100">
        <v>957.60326027068561</v>
      </c>
      <c r="J24" s="52"/>
      <c r="K24" s="52" t="s">
        <v>15</v>
      </c>
      <c r="L24" s="62">
        <v>2311.2583398534798</v>
      </c>
      <c r="M24" s="45"/>
      <c r="R24" s="115">
        <v>2057</v>
      </c>
      <c r="S24" s="116">
        <f>'Гипотетическая модель '!H62</f>
        <v>15799.654865911578</v>
      </c>
      <c r="T24" s="116">
        <f t="shared" si="0"/>
        <v>15807.67533946113</v>
      </c>
      <c r="U24" s="116">
        <f t="shared" si="1"/>
        <v>15806.684075560877</v>
      </c>
      <c r="V24" s="114"/>
    </row>
    <row r="25" spans="1:22" x14ac:dyDescent="0.3">
      <c r="A25" s="35">
        <v>2058</v>
      </c>
      <c r="B25" s="33">
        <f>'Имитация съемки'!C23</f>
        <v>618.24387133412608</v>
      </c>
      <c r="C25" s="33">
        <f>'Имитация съемки'!D23</f>
        <v>553.89459659668307</v>
      </c>
      <c r="D25" s="33">
        <f>'Имитация съемки'!E23</f>
        <v>1304.6814928101164</v>
      </c>
      <c r="E25" s="33">
        <f>'Имитация съемки'!F23</f>
        <v>13627.323798731406</v>
      </c>
      <c r="F25" s="34">
        <f>'Гипотетическая модель '!G63</f>
        <v>1000</v>
      </c>
      <c r="I25" s="100">
        <v>2070.7620720933978</v>
      </c>
      <c r="J25" s="52"/>
      <c r="K25" s="52" t="s">
        <v>16</v>
      </c>
      <c r="L25" s="62">
        <v>3010.0336467635229</v>
      </c>
      <c r="M25" s="45"/>
      <c r="R25" s="115">
        <v>2058</v>
      </c>
      <c r="S25" s="116">
        <f>'Гипотетическая модель '!H63</f>
        <v>15258.175664744051</v>
      </c>
      <c r="T25" s="116">
        <f t="shared" si="0"/>
        <v>15263.606132833382</v>
      </c>
      <c r="U25" s="116">
        <f t="shared" si="1"/>
        <v>15259.96921992335</v>
      </c>
      <c r="V25" s="114"/>
    </row>
    <row r="26" spans="1:22" x14ac:dyDescent="0.3">
      <c r="A26" s="35">
        <v>2059</v>
      </c>
      <c r="B26" s="33">
        <f>'Имитация съемки'!C24</f>
        <v>933.61942506984667</v>
      </c>
      <c r="C26" s="33">
        <f>'Имитация съемки'!D24</f>
        <v>887.18828985938137</v>
      </c>
      <c r="D26" s="33">
        <f>'Имитация съемки'!E24</f>
        <v>763.81681113447792</v>
      </c>
      <c r="E26" s="33">
        <f>'Имитация съемки'!F24</f>
        <v>13085.663311964669</v>
      </c>
      <c r="F26" s="34">
        <f>'Гипотетическая модель '!G64</f>
        <v>1000</v>
      </c>
      <c r="I26" s="100">
        <v>3087.683934138211</v>
      </c>
      <c r="J26" s="52"/>
      <c r="K26" s="52" t="s">
        <v>17</v>
      </c>
      <c r="L26" s="62">
        <v>3174.5003178784641</v>
      </c>
      <c r="M26" s="45"/>
      <c r="R26" s="115">
        <v>2059</v>
      </c>
      <c r="S26" s="116">
        <f>'Гипотетическая модель '!H64</f>
        <v>14040.434325882767</v>
      </c>
      <c r="T26" s="116">
        <f t="shared" si="0"/>
        <v>14043.613556094751</v>
      </c>
      <c r="U26" s="116">
        <f t="shared" si="1"/>
        <v>14041.378012422914</v>
      </c>
      <c r="V26" s="114"/>
    </row>
    <row r="27" spans="1:22" ht="15" thickBot="1" x14ac:dyDescent="0.35">
      <c r="A27" s="29">
        <v>2060</v>
      </c>
      <c r="B27" s="37">
        <f>'Имитация съемки'!C25</f>
        <v>1250.7692025109066</v>
      </c>
      <c r="C27" s="37">
        <f>'Имитация съемки'!D25</f>
        <v>1344.8114700952508</v>
      </c>
      <c r="D27" s="37">
        <f>'Имитация съемки'!E25</f>
        <v>1215.5583714565116</v>
      </c>
      <c r="E27" s="37">
        <f>'Имитация съемки'!F25</f>
        <v>12005.629136799118</v>
      </c>
      <c r="F27" s="38">
        <f>'Гипотетическая модель '!G65</f>
        <v>1000</v>
      </c>
      <c r="I27" s="101">
        <v>4099.315069285627</v>
      </c>
      <c r="J27" s="53"/>
      <c r="K27" s="53" t="s">
        <v>18</v>
      </c>
      <c r="L27" s="63">
        <v>13741.939168931525</v>
      </c>
      <c r="M27" s="47"/>
      <c r="R27" s="117">
        <v>2060</v>
      </c>
      <c r="S27" s="118">
        <f>'Гипотетическая модель '!H65</f>
        <v>13525.077101119758</v>
      </c>
      <c r="T27" s="118">
        <f t="shared" si="0"/>
        <v>13530.136612566261</v>
      </c>
      <c r="U27" s="118">
        <f t="shared" si="1"/>
        <v>13527.349325176472</v>
      </c>
      <c r="V27" s="119"/>
    </row>
    <row r="29" spans="1:22" ht="15" thickBot="1" x14ac:dyDescent="0.35"/>
    <row r="30" spans="1:22" ht="15" thickBot="1" x14ac:dyDescent="0.35">
      <c r="A30" s="131" t="s">
        <v>32</v>
      </c>
      <c r="B30" s="70"/>
      <c r="C30" s="70"/>
      <c r="D30" s="70"/>
      <c r="E30" s="71"/>
      <c r="I30" s="132" t="s">
        <v>73</v>
      </c>
      <c r="J30" s="81"/>
      <c r="K30" s="81"/>
      <c r="L30" s="82"/>
      <c r="N30" t="s">
        <v>33</v>
      </c>
    </row>
    <row r="31" spans="1:22" ht="15" thickBot="1" x14ac:dyDescent="0.35">
      <c r="A31" s="69" t="s">
        <v>0</v>
      </c>
      <c r="B31" s="70" t="s">
        <v>15</v>
      </c>
      <c r="C31" s="70" t="s">
        <v>16</v>
      </c>
      <c r="D31" s="70" t="s">
        <v>17</v>
      </c>
      <c r="E31" s="71" t="s">
        <v>18</v>
      </c>
      <c r="I31" s="83" t="s">
        <v>15</v>
      </c>
      <c r="J31" s="84" t="s">
        <v>16</v>
      </c>
      <c r="K31" s="84" t="s">
        <v>17</v>
      </c>
      <c r="L31" s="85" t="s">
        <v>18</v>
      </c>
      <c r="N31" s="92" t="s">
        <v>34</v>
      </c>
      <c r="O31" s="93">
        <f>SUM(I32:L52)</f>
        <v>5.8528799699352741E-7</v>
      </c>
    </row>
    <row r="32" spans="1:22" x14ac:dyDescent="0.3">
      <c r="A32" s="66">
        <v>2040</v>
      </c>
      <c r="B32" s="74">
        <f>L24</f>
        <v>2311.2583398534798</v>
      </c>
      <c r="C32" s="75">
        <f>L25</f>
        <v>3010.0336467635229</v>
      </c>
      <c r="D32" s="75">
        <f>L26</f>
        <v>3174.5003178784641</v>
      </c>
      <c r="E32" s="76">
        <f>L27</f>
        <v>13741.939168931525</v>
      </c>
      <c r="I32" s="86">
        <f>(LN(B32*$L$18+1)-LN(B7+1))^2</f>
        <v>1.316668980487661E-10</v>
      </c>
      <c r="J32" s="87">
        <f>(LN(C32*$L$19+1)-LN(C7+1))^2</f>
        <v>5.3453864160542659E-11</v>
      </c>
      <c r="K32" s="87">
        <f>(LN(D32*$L$20+1)-LN(D7+1))^2</f>
        <v>9.1553987590287238E-10</v>
      </c>
      <c r="L32" s="88">
        <f>(LN(E32*$L$21+1)-LN(E7+1))^2</f>
        <v>7.5525167797256391E-9</v>
      </c>
    </row>
    <row r="33" spans="1:12" x14ac:dyDescent="0.3">
      <c r="A33" s="66">
        <v>2041</v>
      </c>
      <c r="B33" s="77">
        <f>B32*((1-$L$14)+$L$14*$L$9)*EXP(-$L$6)+I8</f>
        <v>1187.9462690851635</v>
      </c>
      <c r="C33" s="67">
        <f>(C32*((1-$L$15)+$L$15*$M$10)+B32*$L$14*$L$10)*EXP(-$L$6)</f>
        <v>2062.2349409453259</v>
      </c>
      <c r="D33" s="67">
        <f>(C32*$L$15*$M$11+B32*$L$14*$L$11)*EXP(-$L$6)</f>
        <v>2416.7242911164258</v>
      </c>
      <c r="E33" s="72">
        <f>(E32+D32+B32*$L$14*$L$12+C32*$L$15*$M$12)*EXP(-$L$6)-F7*EXP(($P$5-1)*$L$6)</f>
        <v>13769.303835205696</v>
      </c>
      <c r="I33" s="86">
        <f t="shared" ref="I33:I52" si="2">(LN(B33*$L$18+1)-LN(B8+1))^2</f>
        <v>1.9202543768414551E-11</v>
      </c>
      <c r="J33" s="87">
        <f t="shared" ref="J33:J52" si="3">(LN(C33*$L$19+1)-LN(C8+1))^2</f>
        <v>4.2635367644679517E-11</v>
      </c>
      <c r="K33" s="87">
        <f t="shared" ref="K33:K52" si="4">(LN(D33*$L$20+1)-LN(D8+1))^2</f>
        <v>1.9842579215838687E-10</v>
      </c>
      <c r="L33" s="88">
        <f t="shared" ref="L33:L52" si="5">(LN(E33*$L$21+1)-LN(E8+1))^2</f>
        <v>1.7315893550159757E-9</v>
      </c>
    </row>
    <row r="34" spans="1:12" x14ac:dyDescent="0.3">
      <c r="A34" s="66">
        <v>2042</v>
      </c>
      <c r="B34" s="77">
        <f t="shared" ref="B34:B52" si="6">B33*((1-$L$14)+$L$14*$L$9)*EXP(-$L$6)+I9</f>
        <v>2189.1114932032965</v>
      </c>
      <c r="C34" s="67">
        <f>(C33*((1-$L$15)+$L$15*$M$10)+B33*$L$14*$L$10)*EXP(-$L$6)</f>
        <v>1111.2723850379484</v>
      </c>
      <c r="D34" s="67">
        <f t="shared" ref="D34:D52" si="7">(C33*$L$15*$M$11+B33*$L$14*$L$11)*EXP(-$L$6)</f>
        <v>1636.2904788845874</v>
      </c>
      <c r="E34" s="72">
        <f t="shared" ref="E34:E51" si="8">(E33+D33+B33*$L$14*$L$12+C33*$L$15*$M$12)*EXP(-$L$6)-F8*EXP(($P$5-1)*$L$6)</f>
        <v>13056.599692273923</v>
      </c>
      <c r="I34" s="86">
        <f t="shared" si="2"/>
        <v>8.9147047980121996E-11</v>
      </c>
      <c r="J34" s="87">
        <f t="shared" si="3"/>
        <v>6.7601868771287408E-14</v>
      </c>
      <c r="K34" s="87">
        <f t="shared" si="4"/>
        <v>2.4738585182434546E-11</v>
      </c>
      <c r="L34" s="88">
        <f t="shared" si="5"/>
        <v>5.5405581170198011E-8</v>
      </c>
    </row>
    <row r="35" spans="1:12" x14ac:dyDescent="0.3">
      <c r="A35" s="66">
        <v>2043</v>
      </c>
      <c r="B35" s="77">
        <f t="shared" si="6"/>
        <v>3305.7657577180639</v>
      </c>
      <c r="C35" s="67">
        <f t="shared" ref="C35:C52" si="9">(C34*((1-$L$15)+$L$15*$M$10)+B34*$L$14*$L$10)*EXP(-$L$6)</f>
        <v>1779.9328172951998</v>
      </c>
      <c r="D35" s="67">
        <f t="shared" si="7"/>
        <v>957.93592998801137</v>
      </c>
      <c r="E35" s="72">
        <f t="shared" si="8"/>
        <v>11651.710480830227</v>
      </c>
      <c r="I35" s="86">
        <f t="shared" si="2"/>
        <v>5.259625247002559E-10</v>
      </c>
      <c r="J35" s="87">
        <f t="shared" si="3"/>
        <v>1.5834877638080187E-10</v>
      </c>
      <c r="K35" s="87">
        <f t="shared" si="4"/>
        <v>2.2269722090215532E-10</v>
      </c>
      <c r="L35" s="88">
        <f t="shared" si="5"/>
        <v>1.1112218219922292E-8</v>
      </c>
    </row>
    <row r="36" spans="1:12" x14ac:dyDescent="0.3">
      <c r="A36" s="66">
        <v>2044</v>
      </c>
      <c r="B36" s="77">
        <f t="shared" si="6"/>
        <v>4428.7809483534984</v>
      </c>
      <c r="C36" s="67">
        <f t="shared" si="9"/>
        <v>2698.0096182175307</v>
      </c>
      <c r="D36" s="67">
        <f t="shared" si="7"/>
        <v>1524.4679906927508</v>
      </c>
      <c r="E36" s="72">
        <f t="shared" si="8"/>
        <v>9781.1590270306988</v>
      </c>
      <c r="I36" s="86">
        <f t="shared" si="2"/>
        <v>1.402473027098829E-10</v>
      </c>
      <c r="J36" s="87">
        <f t="shared" si="3"/>
        <v>6.6310360750242168E-10</v>
      </c>
      <c r="K36" s="87">
        <f t="shared" si="4"/>
        <v>6.697362062177828E-10</v>
      </c>
      <c r="L36" s="88">
        <f t="shared" si="5"/>
        <v>1.3281505197736303E-8</v>
      </c>
    </row>
    <row r="37" spans="1:12" x14ac:dyDescent="0.3">
      <c r="A37" s="66">
        <v>2045</v>
      </c>
      <c r="B37" s="77">
        <f t="shared" si="6"/>
        <v>5552.0736170039163</v>
      </c>
      <c r="C37" s="67">
        <f t="shared" si="9"/>
        <v>3645.784760053612</v>
      </c>
      <c r="D37" s="67">
        <f t="shared" si="7"/>
        <v>2282.1463772497564</v>
      </c>
      <c r="E37" s="72">
        <f t="shared" si="8"/>
        <v>8633.814314313564</v>
      </c>
      <c r="I37" s="86">
        <f t="shared" si="2"/>
        <v>2.8162321880506732E-10</v>
      </c>
      <c r="J37" s="87">
        <f t="shared" si="3"/>
        <v>2.4926446394917318E-10</v>
      </c>
      <c r="K37" s="87">
        <f t="shared" si="4"/>
        <v>1.0815540086567566E-9</v>
      </c>
      <c r="L37" s="88">
        <f t="shared" si="5"/>
        <v>6.5476309724161301E-11</v>
      </c>
    </row>
    <row r="38" spans="1:12" x14ac:dyDescent="0.3">
      <c r="A38" s="66">
        <v>2046</v>
      </c>
      <c r="B38" s="77">
        <f t="shared" si="6"/>
        <v>4550.893180177336</v>
      </c>
      <c r="C38" s="67">
        <f t="shared" si="9"/>
        <v>4596.7301740670346</v>
      </c>
      <c r="D38" s="67">
        <f t="shared" si="7"/>
        <v>3062.5612058463093</v>
      </c>
      <c r="E38" s="72">
        <f t="shared" si="8"/>
        <v>8323.1875418587824</v>
      </c>
      <c r="I38" s="86">
        <f t="shared" si="2"/>
        <v>4.1663443104319534E-10</v>
      </c>
      <c r="J38" s="87">
        <f t="shared" si="3"/>
        <v>3.7035886554071816E-10</v>
      </c>
      <c r="K38" s="87">
        <f t="shared" si="4"/>
        <v>4.9495898746071782E-10</v>
      </c>
      <c r="L38" s="88">
        <f t="shared" si="5"/>
        <v>5.9844724272599219E-8</v>
      </c>
    </row>
    <row r="39" spans="1:12" x14ac:dyDescent="0.3">
      <c r="A39" s="66">
        <v>2047</v>
      </c>
      <c r="B39" s="77">
        <f t="shared" si="6"/>
        <v>3434.2058196831567</v>
      </c>
      <c r="C39" s="67">
        <f t="shared" si="9"/>
        <v>3928.0564341877648</v>
      </c>
      <c r="D39" s="67">
        <f t="shared" si="7"/>
        <v>3740.9018908464468</v>
      </c>
      <c r="E39" s="72">
        <f t="shared" si="8"/>
        <v>8793.1189616062129</v>
      </c>
      <c r="I39" s="86">
        <f t="shared" si="2"/>
        <v>4.2494202270214795E-10</v>
      </c>
      <c r="J39" s="87">
        <f t="shared" si="3"/>
        <v>4.050523140643093E-10</v>
      </c>
      <c r="K39" s="87">
        <f t="shared" si="4"/>
        <v>2.5338596175582044E-10</v>
      </c>
      <c r="L39" s="88">
        <f t="shared" si="5"/>
        <v>2.0516943508217072E-10</v>
      </c>
    </row>
    <row r="40" spans="1:12" x14ac:dyDescent="0.3">
      <c r="A40" s="66">
        <v>2048</v>
      </c>
      <c r="B40" s="77">
        <f t="shared" si="6"/>
        <v>2311.2075036914184</v>
      </c>
      <c r="C40" s="67">
        <f t="shared" si="9"/>
        <v>3009.9530714338566</v>
      </c>
      <c r="D40" s="67">
        <f t="shared" si="7"/>
        <v>3174.3580202708208</v>
      </c>
      <c r="E40" s="72">
        <f t="shared" si="8"/>
        <v>9809.4572369245616</v>
      </c>
      <c r="I40" s="86">
        <f t="shared" si="2"/>
        <v>1.117981528751415E-9</v>
      </c>
      <c r="J40" s="87">
        <f t="shared" si="3"/>
        <v>3.7792237331136362E-10</v>
      </c>
      <c r="K40" s="87">
        <f t="shared" si="4"/>
        <v>2.1172027666337755E-10</v>
      </c>
      <c r="L40" s="88">
        <f t="shared" si="5"/>
        <v>5.9724581881866291E-10</v>
      </c>
    </row>
    <row r="41" spans="1:12" x14ac:dyDescent="0.3">
      <c r="A41" s="66">
        <v>2049</v>
      </c>
      <c r="B41" s="77">
        <f t="shared" si="6"/>
        <v>1187.9354791905371</v>
      </c>
      <c r="C41" s="67">
        <f t="shared" si="9"/>
        <v>2062.1881504883718</v>
      </c>
      <c r="D41" s="67">
        <f t="shared" si="7"/>
        <v>2416.6601407659036</v>
      </c>
      <c r="E41" s="72">
        <f t="shared" si="8"/>
        <v>10176.360374517068</v>
      </c>
      <c r="I41" s="86">
        <f t="shared" si="2"/>
        <v>1.8057804054690697E-10</v>
      </c>
      <c r="J41" s="87">
        <f t="shared" si="3"/>
        <v>8.5246358878490936E-10</v>
      </c>
      <c r="K41" s="87">
        <f t="shared" si="4"/>
        <v>1.5486693762643963E-10</v>
      </c>
      <c r="L41" s="88">
        <f t="shared" si="5"/>
        <v>1.3287297504693875E-9</v>
      </c>
    </row>
    <row r="42" spans="1:12" x14ac:dyDescent="0.3">
      <c r="A42" s="66">
        <v>2050</v>
      </c>
      <c r="B42" s="77">
        <f t="shared" si="6"/>
        <v>2189.1181729152077</v>
      </c>
      <c r="C42" s="67">
        <f t="shared" si="9"/>
        <v>1111.2594961290422</v>
      </c>
      <c r="D42" s="67">
        <f t="shared" si="7"/>
        <v>1636.254147832793</v>
      </c>
      <c r="E42" s="72">
        <f t="shared" si="8"/>
        <v>9773.9397276578256</v>
      </c>
      <c r="I42" s="86">
        <f t="shared" si="2"/>
        <v>4.0900743676839003E-11</v>
      </c>
      <c r="J42" s="87">
        <f t="shared" si="3"/>
        <v>1.2808571840209523E-10</v>
      </c>
      <c r="K42" s="87">
        <f t="shared" si="4"/>
        <v>2.96278876840095E-10</v>
      </c>
      <c r="L42" s="88">
        <f>(LN(E42*$L$21+1)-LN(E17+1))^2</f>
        <v>3.5663524993734277E-8</v>
      </c>
    </row>
    <row r="43" spans="1:12" x14ac:dyDescent="0.3">
      <c r="A43" s="66">
        <v>2051</v>
      </c>
      <c r="B43" s="77">
        <f t="shared" si="6"/>
        <v>3305.8430827347056</v>
      </c>
      <c r="C43" s="67">
        <f t="shared" si="9"/>
        <v>1779.936626596477</v>
      </c>
      <c r="D43" s="67">
        <f t="shared" si="7"/>
        <v>957.92639699203517</v>
      </c>
      <c r="E43" s="72">
        <f t="shared" si="8"/>
        <v>9566.1838948308487</v>
      </c>
      <c r="I43" s="86">
        <f t="shared" si="2"/>
        <v>1.8643474093654109E-13</v>
      </c>
      <c r="J43" s="87">
        <f t="shared" si="3"/>
        <v>1.0911777150062353E-10</v>
      </c>
      <c r="K43" s="87">
        <f t="shared" si="4"/>
        <v>6.1810320922439213E-10</v>
      </c>
      <c r="L43" s="88">
        <f t="shared" si="5"/>
        <v>3.4410531074279772E-9</v>
      </c>
    </row>
    <row r="44" spans="1:12" x14ac:dyDescent="0.3">
      <c r="A44" s="66">
        <v>2052</v>
      </c>
      <c r="B44" s="77">
        <f t="shared" si="6"/>
        <v>4428.9840108024173</v>
      </c>
      <c r="C44" s="67">
        <f t="shared" si="9"/>
        <v>2698.0689589262834</v>
      </c>
      <c r="D44" s="67">
        <f t="shared" si="7"/>
        <v>1524.4747087717355</v>
      </c>
      <c r="E44" s="72">
        <f t="shared" si="8"/>
        <v>8789.3875713454163</v>
      </c>
      <c r="I44" s="86">
        <f t="shared" si="2"/>
        <v>1.1539852141028887E-9</v>
      </c>
      <c r="J44" s="87">
        <f t="shared" si="3"/>
        <v>1.423650169591325E-11</v>
      </c>
      <c r="K44" s="87">
        <f t="shared" si="4"/>
        <v>4.6122111866169912E-10</v>
      </c>
      <c r="L44" s="88">
        <f t="shared" si="5"/>
        <v>8.9878602657547451E-9</v>
      </c>
    </row>
    <row r="45" spans="1:12" x14ac:dyDescent="0.3">
      <c r="A45" s="66">
        <v>2053</v>
      </c>
      <c r="B45" s="77">
        <f t="shared" si="6"/>
        <v>5552.4797959538328</v>
      </c>
      <c r="C45" s="67">
        <f t="shared" si="9"/>
        <v>3645.9455092964108</v>
      </c>
      <c r="D45" s="67">
        <f t="shared" si="7"/>
        <v>2282.2017683605686</v>
      </c>
      <c r="E45" s="72">
        <f t="shared" si="8"/>
        <v>8641.3413887837214</v>
      </c>
      <c r="I45" s="86">
        <f t="shared" si="2"/>
        <v>3.1727454976220688E-9</v>
      </c>
      <c r="J45" s="87">
        <f t="shared" si="3"/>
        <v>7.9967216886317522E-10</v>
      </c>
      <c r="K45" s="87">
        <f t="shared" si="4"/>
        <v>7.4461643239835415E-11</v>
      </c>
      <c r="L45" s="88">
        <f t="shared" si="5"/>
        <v>4.0026266505719535E-8</v>
      </c>
    </row>
    <row r="46" spans="1:12" x14ac:dyDescent="0.3">
      <c r="A46" s="66">
        <v>2054</v>
      </c>
      <c r="B46" s="77">
        <f t="shared" si="6"/>
        <v>4551.2027169335606</v>
      </c>
      <c r="C46" s="67">
        <f t="shared" si="9"/>
        <v>4597.0559047677043</v>
      </c>
      <c r="D46" s="67">
        <f t="shared" si="7"/>
        <v>3062.7041776593173</v>
      </c>
      <c r="E46" s="72">
        <f t="shared" si="8"/>
        <v>9243.7472040357261</v>
      </c>
      <c r="I46" s="86">
        <f t="shared" si="2"/>
        <v>2.2609920239453831E-9</v>
      </c>
      <c r="J46" s="87">
        <f t="shared" si="3"/>
        <v>2.6608326428049425E-9</v>
      </c>
      <c r="K46" s="87">
        <f t="shared" si="4"/>
        <v>5.9613462438963781E-10</v>
      </c>
      <c r="L46" s="88">
        <f t="shared" si="5"/>
        <v>1.3765020452353404E-7</v>
      </c>
    </row>
    <row r="47" spans="1:12" x14ac:dyDescent="0.3">
      <c r="A47" s="66">
        <v>2055</v>
      </c>
      <c r="B47" s="77">
        <f t="shared" si="6"/>
        <v>3434.3942425449854</v>
      </c>
      <c r="C47" s="67">
        <f t="shared" si="9"/>
        <v>3928.3249103615785</v>
      </c>
      <c r="D47" s="67">
        <f t="shared" si="7"/>
        <v>3741.1663395744831</v>
      </c>
      <c r="E47" s="72">
        <f t="shared" si="8"/>
        <v>10547.93432286598</v>
      </c>
      <c r="I47" s="86">
        <f t="shared" si="2"/>
        <v>1.1692546538756812E-9</v>
      </c>
      <c r="J47" s="87">
        <f t="shared" si="3"/>
        <v>2.3218147523781783E-9</v>
      </c>
      <c r="K47" s="87">
        <f t="shared" si="4"/>
        <v>2.9972207380652689E-9</v>
      </c>
      <c r="L47" s="88">
        <f t="shared" si="5"/>
        <v>8.2002156103997745E-9</v>
      </c>
    </row>
    <row r="48" spans="1:12" x14ac:dyDescent="0.3">
      <c r="A48" s="66">
        <v>2056</v>
      </c>
      <c r="B48" s="77">
        <f t="shared" si="6"/>
        <v>2311.2991758657536</v>
      </c>
      <c r="C48" s="67">
        <f t="shared" si="9"/>
        <v>3010.1234929085635</v>
      </c>
      <c r="D48" s="67">
        <f t="shared" si="7"/>
        <v>3174.5727049991942</v>
      </c>
      <c r="E48" s="72">
        <f t="shared" si="8"/>
        <v>12326.576712074646</v>
      </c>
      <c r="I48" s="86">
        <f t="shared" si="2"/>
        <v>3.8025731521987305E-11</v>
      </c>
      <c r="J48" s="87">
        <f t="shared" si="3"/>
        <v>1.3793626654683636E-9</v>
      </c>
      <c r="K48" s="87">
        <f t="shared" si="4"/>
        <v>2.814441106162989E-9</v>
      </c>
      <c r="L48" s="88">
        <f t="shared" si="5"/>
        <v>1.0816986499478364E-9</v>
      </c>
    </row>
    <row r="49" spans="1:12" x14ac:dyDescent="0.3">
      <c r="A49" s="66">
        <v>2057</v>
      </c>
      <c r="B49" s="77">
        <f t="shared" si="6"/>
        <v>1187.9544445754639</v>
      </c>
      <c r="C49" s="67">
        <f t="shared" si="9"/>
        <v>2062.2750297772873</v>
      </c>
      <c r="D49" s="67">
        <f t="shared" si="7"/>
        <v>2416.7950428597883</v>
      </c>
      <c r="E49" s="72">
        <f t="shared" si="8"/>
        <v>13389.889032701089</v>
      </c>
      <c r="I49" s="86">
        <f t="shared" si="2"/>
        <v>6.1478739105153509E-12</v>
      </c>
      <c r="J49" s="87">
        <f t="shared" si="3"/>
        <v>1.6617398727164618E-10</v>
      </c>
      <c r="K49" s="87">
        <f t="shared" si="4"/>
        <v>1.8789313243407026E-9</v>
      </c>
      <c r="L49" s="88">
        <f t="shared" si="5"/>
        <v>6.699261347244849E-9</v>
      </c>
    </row>
    <row r="50" spans="1:12" x14ac:dyDescent="0.3">
      <c r="A50" s="66">
        <v>2058</v>
      </c>
      <c r="B50" s="77">
        <f t="shared" si="6"/>
        <v>2189.1572656128965</v>
      </c>
      <c r="C50" s="67">
        <f t="shared" si="9"/>
        <v>1111.2826127854962</v>
      </c>
      <c r="D50" s="67">
        <f t="shared" si="7"/>
        <v>1636.321553790566</v>
      </c>
      <c r="E50" s="72">
        <f t="shared" si="8"/>
        <v>13623.647666132785</v>
      </c>
      <c r="I50" s="86">
        <f t="shared" si="2"/>
        <v>1.3072198355750213E-10</v>
      </c>
      <c r="J50" s="87">
        <f t="shared" si="3"/>
        <v>8.9246036386957121E-11</v>
      </c>
      <c r="K50" s="87">
        <f t="shared" si="4"/>
        <v>5.7360893076560957E-10</v>
      </c>
      <c r="L50" s="88">
        <f t="shared" si="5"/>
        <v>7.2780428756973027E-8</v>
      </c>
    </row>
    <row r="51" spans="1:12" x14ac:dyDescent="0.3">
      <c r="A51" s="66">
        <v>2059</v>
      </c>
      <c r="B51" s="77">
        <f t="shared" si="6"/>
        <v>3305.8620800177691</v>
      </c>
      <c r="C51" s="67">
        <f t="shared" si="9"/>
        <v>1779.9687382175293</v>
      </c>
      <c r="D51" s="67">
        <f t="shared" si="7"/>
        <v>957.94600692088181</v>
      </c>
      <c r="E51" s="72">
        <f t="shared" si="8"/>
        <v>13083.432005502033</v>
      </c>
      <c r="I51" s="86">
        <f t="shared" si="2"/>
        <v>3.8095969151453406E-11</v>
      </c>
      <c r="J51" s="87">
        <f t="shared" si="3"/>
        <v>5.7372430051114629E-11</v>
      </c>
      <c r="K51" s="87">
        <f t="shared" si="4"/>
        <v>1.9513689998244577E-11</v>
      </c>
      <c r="L51" s="88">
        <f t="shared" si="5"/>
        <v>2.907599875941953E-8</v>
      </c>
    </row>
    <row r="52" spans="1:12" ht="15" thickBot="1" x14ac:dyDescent="0.35">
      <c r="A52" s="65">
        <v>2060</v>
      </c>
      <c r="B52" s="78">
        <f t="shared" si="6"/>
        <v>4428.7874514124924</v>
      </c>
      <c r="C52" s="68">
        <f t="shared" si="9"/>
        <v>2698.0866436860906</v>
      </c>
      <c r="D52" s="68">
        <f t="shared" si="7"/>
        <v>1524.5002124629041</v>
      </c>
      <c r="E52" s="73">
        <f>(E51+D51+B51*$L$14*$L$12+C51*$L$15*$M$12)*EXP(-$L$6)-F26*EXP(($P$5-1)*$L$6)</f>
        <v>12002.849112713568</v>
      </c>
      <c r="I52" s="89">
        <f t="shared" si="2"/>
        <v>1.0764926373699376E-10</v>
      </c>
      <c r="J52" s="90">
        <f t="shared" si="3"/>
        <v>7.7093862505481618E-12</v>
      </c>
      <c r="K52" s="90">
        <f t="shared" si="4"/>
        <v>2.2661943713209179E-11</v>
      </c>
      <c r="L52" s="91">
        <f t="shared" si="5"/>
        <v>5.3623541272971826E-8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J36" sqref="J36"/>
    </sheetView>
  </sheetViews>
  <sheetFormatPr defaultRowHeight="14.4" x14ac:dyDescent="0.3"/>
  <cols>
    <col min="2" max="2" width="17.5546875" customWidth="1"/>
    <col min="3" max="3" width="17.6640625" customWidth="1"/>
    <col min="4" max="4" width="11.44140625" customWidth="1"/>
    <col min="5" max="5" width="16.6640625" customWidth="1"/>
    <col min="7" max="8" width="9.109375" customWidth="1"/>
    <col min="9" max="9" width="19" customWidth="1"/>
    <col min="10" max="10" width="18.109375" customWidth="1"/>
    <col min="11" max="11" width="29" customWidth="1"/>
    <col min="12" max="12" width="15.6640625" customWidth="1"/>
    <col min="13" max="13" width="9.109375" customWidth="1"/>
    <col min="15" max="15" width="27.33203125" customWidth="1"/>
    <col min="19" max="19" width="13.88671875" customWidth="1"/>
    <col min="20" max="20" width="13.44140625" customWidth="1"/>
    <col min="21" max="21" width="16.44140625" customWidth="1"/>
  </cols>
  <sheetData>
    <row r="1" spans="1:21" ht="23.4" x14ac:dyDescent="0.45">
      <c r="A1" s="21" t="s">
        <v>47</v>
      </c>
    </row>
    <row r="2" spans="1:21" ht="15" thickBot="1" x14ac:dyDescent="0.35">
      <c r="A2" t="s">
        <v>43</v>
      </c>
    </row>
    <row r="3" spans="1:21" ht="15" thickBot="1" x14ac:dyDescent="0.35">
      <c r="A3" s="55" t="s">
        <v>26</v>
      </c>
      <c r="B3" s="25"/>
      <c r="C3" s="25"/>
      <c r="D3" s="25"/>
      <c r="E3" s="25"/>
      <c r="F3" s="26"/>
      <c r="I3" s="54" t="s">
        <v>42</v>
      </c>
      <c r="J3" s="51"/>
      <c r="K3" s="51"/>
      <c r="L3" s="51"/>
      <c r="M3" s="49"/>
      <c r="O3" s="56" t="s">
        <v>13</v>
      </c>
      <c r="P3" s="57">
        <v>11</v>
      </c>
    </row>
    <row r="4" spans="1:21" ht="15" thickBot="1" x14ac:dyDescent="0.35">
      <c r="A4" s="30"/>
      <c r="B4" s="31"/>
      <c r="C4" s="31"/>
      <c r="D4" s="31"/>
      <c r="E4" s="31"/>
      <c r="F4" s="32"/>
      <c r="I4" s="52"/>
      <c r="J4" s="39"/>
      <c r="K4" s="39"/>
      <c r="L4" s="39"/>
      <c r="M4" s="45"/>
      <c r="O4" s="58" t="s">
        <v>14</v>
      </c>
      <c r="P4" s="59">
        <v>11</v>
      </c>
      <c r="R4" s="130" t="s">
        <v>36</v>
      </c>
      <c r="S4" s="120"/>
      <c r="T4" s="120"/>
      <c r="U4" s="121"/>
    </row>
    <row r="5" spans="1:21" ht="15" thickBot="1" x14ac:dyDescent="0.35">
      <c r="A5" s="27"/>
      <c r="B5" s="36" t="s">
        <v>28</v>
      </c>
      <c r="C5" s="25"/>
      <c r="D5" s="25"/>
      <c r="E5" s="25"/>
      <c r="F5" s="27"/>
      <c r="I5" s="52"/>
      <c r="J5" s="39"/>
      <c r="K5" s="39"/>
      <c r="L5" s="39"/>
      <c r="M5" s="45"/>
      <c r="O5" s="60" t="s">
        <v>22</v>
      </c>
      <c r="P5" s="61">
        <f>(P4-P3)/12</f>
        <v>0</v>
      </c>
      <c r="R5" s="122"/>
      <c r="S5" s="123"/>
      <c r="T5" s="123"/>
      <c r="U5" s="124"/>
    </row>
    <row r="6" spans="1:21" ht="15" thickBot="1" x14ac:dyDescent="0.35">
      <c r="A6" s="29" t="s">
        <v>0</v>
      </c>
      <c r="B6" s="28" t="s">
        <v>15</v>
      </c>
      <c r="C6" s="28" t="s">
        <v>16</v>
      </c>
      <c r="D6" s="28" t="s">
        <v>17</v>
      </c>
      <c r="E6" s="28" t="s">
        <v>18</v>
      </c>
      <c r="F6" s="29" t="s">
        <v>29</v>
      </c>
      <c r="I6" s="48" t="s">
        <v>30</v>
      </c>
      <c r="J6" s="50"/>
      <c r="K6" s="40" t="s">
        <v>8</v>
      </c>
      <c r="L6" s="94">
        <v>0.24428014833673503</v>
      </c>
      <c r="M6" s="49"/>
      <c r="R6" s="122" t="s">
        <v>27</v>
      </c>
      <c r="S6" s="123" t="s">
        <v>37</v>
      </c>
      <c r="T6" s="123" t="s">
        <v>38</v>
      </c>
      <c r="U6" s="124" t="s">
        <v>40</v>
      </c>
    </row>
    <row r="7" spans="1:21" ht="15" thickBot="1" x14ac:dyDescent="0.35">
      <c r="A7" s="35">
        <v>2040</v>
      </c>
      <c r="B7" s="33">
        <f>'Имитация съемки'!C5</f>
        <v>652.74163339821712</v>
      </c>
      <c r="C7" s="33">
        <f>'Имитация съемки'!D5</f>
        <v>1500.28888649799</v>
      </c>
      <c r="D7" s="33">
        <f>'Имитация съемки'!E5</f>
        <v>2531.0952518819163</v>
      </c>
      <c r="E7" s="33">
        <f>'Имитация съемки'!F5</f>
        <v>13740.744887713212</v>
      </c>
      <c r="F7" s="34">
        <f>'Гипотетическая модель '!G45</f>
        <v>2000</v>
      </c>
      <c r="I7" s="52"/>
      <c r="J7" s="52"/>
      <c r="K7" s="39" t="s">
        <v>21</v>
      </c>
      <c r="L7" s="39"/>
      <c r="M7" s="45"/>
      <c r="R7" s="122">
        <v>2040</v>
      </c>
      <c r="S7" s="125">
        <f>'Гипотетическая модель '!H45</f>
        <v>16904.613952565607</v>
      </c>
      <c r="T7" s="125">
        <f>D7/$L$20+E7/$L$21</f>
        <v>18962.18809013686</v>
      </c>
      <c r="U7" s="126">
        <f>D32+E32</f>
        <v>18757.348812584936</v>
      </c>
    </row>
    <row r="8" spans="1:21" ht="15" thickBot="1" x14ac:dyDescent="0.35">
      <c r="A8" s="35">
        <v>2041</v>
      </c>
      <c r="B8" s="33">
        <f>'Имитация съемки'!C6</f>
        <v>335.49537561390684</v>
      </c>
      <c r="C8" s="33">
        <f>'Имитация съемки'!D6</f>
        <v>1027.8925035585719</v>
      </c>
      <c r="D8" s="33">
        <f>'Имитация съемки'!E6</f>
        <v>1926.9358058159939</v>
      </c>
      <c r="E8" s="33">
        <f>'Имитация съемки'!F6</f>
        <v>13769.876862109297</v>
      </c>
      <c r="F8" s="34">
        <f>'Гипотетическая модель '!G46</f>
        <v>2000</v>
      </c>
      <c r="I8" s="100">
        <v>2977.0363273873863</v>
      </c>
      <c r="J8" s="52"/>
      <c r="K8" s="42"/>
      <c r="L8" s="43" t="s">
        <v>9</v>
      </c>
      <c r="M8" s="41" t="s">
        <v>10</v>
      </c>
      <c r="R8" s="122">
        <v>2041</v>
      </c>
      <c r="S8" s="125">
        <f>'Гипотетическая модель '!H46</f>
        <v>16178.546619379289</v>
      </c>
      <c r="T8" s="125">
        <f t="shared" ref="T8:T27" si="0">D8/$L$20+E8/$L$21</f>
        <v>17744.988370577354</v>
      </c>
      <c r="U8" s="126">
        <f t="shared" ref="U8:U27" si="1">D33+E33</f>
        <v>17682.604044690885</v>
      </c>
    </row>
    <row r="9" spans="1:21" x14ac:dyDescent="0.3">
      <c r="A9" s="35">
        <v>2042</v>
      </c>
      <c r="B9" s="33">
        <f>'Имитация съемки'!C7</f>
        <v>618.24387133412608</v>
      </c>
      <c r="C9" s="33">
        <f>'Имитация съемки'!D7</f>
        <v>553.89459659668307</v>
      </c>
      <c r="D9" s="33">
        <f>'Имитация съемки'!E7</f>
        <v>1304.6814928101164</v>
      </c>
      <c r="E9" s="33">
        <f>'Имитация съемки'!F7</f>
        <v>13059.673602796418</v>
      </c>
      <c r="F9" s="34">
        <f>'Гипотетическая модель '!G47</f>
        <v>2000</v>
      </c>
      <c r="I9" s="100">
        <v>3915.3993562343508</v>
      </c>
      <c r="J9" s="52"/>
      <c r="K9" s="44" t="s">
        <v>9</v>
      </c>
      <c r="L9" s="95">
        <v>9.960862248022213E-3</v>
      </c>
      <c r="M9" s="96">
        <v>4.2726722513985758E-5</v>
      </c>
      <c r="R9" s="122">
        <v>2042</v>
      </c>
      <c r="S9" s="125">
        <f>'Гипотетическая модель '!H47</f>
        <v>14690.525468809063</v>
      </c>
      <c r="T9" s="125">
        <f t="shared" si="0"/>
        <v>15751.125181671703</v>
      </c>
      <c r="U9" s="126">
        <f t="shared" si="1"/>
        <v>15393.323251213686</v>
      </c>
    </row>
    <row r="10" spans="1:21" x14ac:dyDescent="0.3">
      <c r="A10" s="35">
        <v>2043</v>
      </c>
      <c r="B10" s="33">
        <f>'Имитация съемки'!C8</f>
        <v>933.61942506984667</v>
      </c>
      <c r="C10" s="33">
        <f>'Имитация съемки'!D8</f>
        <v>887.18828985938137</v>
      </c>
      <c r="D10" s="33">
        <f>'Имитация съемки'!E8</f>
        <v>763.81681113447792</v>
      </c>
      <c r="E10" s="33">
        <f>'Имитация съемки'!F8</f>
        <v>11652.938910303134</v>
      </c>
      <c r="F10" s="34">
        <f>'Гипотетическая модель '!G48</f>
        <v>2000</v>
      </c>
      <c r="I10" s="100">
        <v>5264.4012089485941</v>
      </c>
      <c r="J10" s="52"/>
      <c r="K10" s="44" t="s">
        <v>10</v>
      </c>
      <c r="L10" s="95">
        <v>0.95716181654694721</v>
      </c>
      <c r="M10" s="96">
        <v>1.0148587025768893E-2</v>
      </c>
      <c r="R10" s="122">
        <v>2043</v>
      </c>
      <c r="S10" s="125">
        <f>'Гипотетическая модель '!H48</f>
        <v>12607.709924221232</v>
      </c>
      <c r="T10" s="125">
        <f t="shared" si="0"/>
        <v>13228.630735187917</v>
      </c>
      <c r="U10" s="126">
        <f t="shared" si="1"/>
        <v>12267.03424791675</v>
      </c>
    </row>
    <row r="11" spans="1:21" x14ac:dyDescent="0.3">
      <c r="A11" s="35">
        <v>2044</v>
      </c>
      <c r="B11" s="33">
        <f>'Имитация съемки'!C9</f>
        <v>1250.7692025109066</v>
      </c>
      <c r="C11" s="33">
        <f>'Имитация съемки'!D9</f>
        <v>1344.8114700952508</v>
      </c>
      <c r="D11" s="33">
        <f>'Имитация съемки'!E9</f>
        <v>1215.5583714565116</v>
      </c>
      <c r="E11" s="33">
        <f>'Имитация съемки'!F9</f>
        <v>9782.2864409503545</v>
      </c>
      <c r="F11" s="34">
        <f>'Гипотетическая модель '!G49</f>
        <v>2000</v>
      </c>
      <c r="I11" s="100">
        <v>7023.1869554553978</v>
      </c>
      <c r="J11" s="52"/>
      <c r="K11" s="44" t="s">
        <v>11</v>
      </c>
      <c r="L11" s="95">
        <v>2.9967115574516895E-2</v>
      </c>
      <c r="M11" s="96">
        <v>0.86246098207216082</v>
      </c>
      <c r="R11" s="122">
        <v>2044</v>
      </c>
      <c r="S11" s="125">
        <f>'Гипотетическая модель '!H49</f>
        <v>11301.734405270994</v>
      </c>
      <c r="T11" s="125">
        <f t="shared" si="0"/>
        <v>12289.884284639435</v>
      </c>
      <c r="U11" s="126">
        <f t="shared" si="1"/>
        <v>10768.183220409874</v>
      </c>
    </row>
    <row r="12" spans="1:21" ht="15" thickBot="1" x14ac:dyDescent="0.35">
      <c r="A12" s="35">
        <v>2045</v>
      </c>
      <c r="B12" s="33">
        <f>'Имитация съемки'!C10*0.5</f>
        <v>784.00773014760841</v>
      </c>
      <c r="C12" s="33">
        <f>'Имитация съемки'!D10*0.5</f>
        <v>908.60392651733446</v>
      </c>
      <c r="D12" s="33">
        <f>'Имитация съемки'!E10*0.5</f>
        <v>909.85890876121687</v>
      </c>
      <c r="E12" s="33">
        <f>'Имитация съемки'!F10*0.5</f>
        <v>4316.9420926485882</v>
      </c>
      <c r="F12" s="34">
        <f>'Гипотетическая модель '!G50</f>
        <v>2000</v>
      </c>
      <c r="I12" s="100">
        <v>8626.1584311222778</v>
      </c>
      <c r="J12" s="52"/>
      <c r="K12" s="46" t="s">
        <v>12</v>
      </c>
      <c r="L12" s="97">
        <v>2.9102059523185451E-3</v>
      </c>
      <c r="M12" s="98">
        <v>0.12734770277643007</v>
      </c>
      <c r="R12" s="122">
        <v>2045</v>
      </c>
      <c r="S12" s="125">
        <f>'Гипотетическая модель '!H50</f>
        <v>10908.531457200219</v>
      </c>
      <c r="T12" s="125">
        <f t="shared" si="0"/>
        <v>6193.9068614709249</v>
      </c>
      <c r="U12" s="126">
        <f t="shared" si="1"/>
        <v>10374.669984801139</v>
      </c>
    </row>
    <row r="13" spans="1:21" ht="15" thickBot="1" x14ac:dyDescent="0.35">
      <c r="A13" s="35">
        <v>2046</v>
      </c>
      <c r="B13" s="33">
        <f>'Имитация съемки'!C11</f>
        <v>1285.2669645749975</v>
      </c>
      <c r="C13" s="33">
        <f>'Имитация съемки'!D11</f>
        <v>2291.2057599965574</v>
      </c>
      <c r="D13" s="33">
        <f>'Имитация съемки'!E11</f>
        <v>2441.9721305283124</v>
      </c>
      <c r="E13" s="33">
        <f>'Имитация съемки'!F11</f>
        <v>8321.151429821899</v>
      </c>
      <c r="F13" s="34">
        <f>'Гипотетическая модель '!G51</f>
        <v>2000</v>
      </c>
      <c r="I13" s="100">
        <v>9416.5086814337792</v>
      </c>
      <c r="J13" s="52"/>
      <c r="K13" s="39"/>
      <c r="L13" s="107">
        <f>SUM(L9:L12)</f>
        <v>1.0000000003218048</v>
      </c>
      <c r="M13" s="107">
        <f>SUM(M9:M12)</f>
        <v>0.99999999859687372</v>
      </c>
      <c r="R13" s="122">
        <v>2046</v>
      </c>
      <c r="S13" s="125">
        <f>'Гипотетическая модель '!H51</f>
        <v>11373.616592982289</v>
      </c>
      <c r="T13" s="125">
        <f t="shared" si="0"/>
        <v>13358.740897059344</v>
      </c>
      <c r="U13" s="126">
        <f t="shared" si="1"/>
        <v>11250.953561440474</v>
      </c>
    </row>
    <row r="14" spans="1:21" x14ac:dyDescent="0.3">
      <c r="A14" s="35">
        <v>2047</v>
      </c>
      <c r="B14" s="33">
        <f>'Имитация съемки'!C12</f>
        <v>969.89141083927689</v>
      </c>
      <c r="C14" s="33">
        <f>'Имитация съемки'!D12</f>
        <v>1957.9120667338593</v>
      </c>
      <c r="D14" s="33">
        <f>'Имитация съемки'!E12</f>
        <v>2982.8368122039501</v>
      </c>
      <c r="E14" s="33">
        <f>'Имитация съемки'!F12</f>
        <v>8792.992997863219</v>
      </c>
      <c r="F14" s="34">
        <f>'Гипотетическая модель '!G52</f>
        <v>2000</v>
      </c>
      <c r="I14" s="100">
        <v>7657.5644015890221</v>
      </c>
      <c r="J14" s="52"/>
      <c r="K14" s="48" t="s">
        <v>19</v>
      </c>
      <c r="L14" s="99">
        <v>1.4248357607470188</v>
      </c>
      <c r="M14" s="45"/>
      <c r="R14" s="122">
        <v>2047</v>
      </c>
      <c r="S14" s="125">
        <f>'Гипотетическая модель '!H52</f>
        <v>12521.539013118156</v>
      </c>
      <c r="T14" s="125">
        <f t="shared" si="0"/>
        <v>14946.342219091164</v>
      </c>
      <c r="U14" s="126">
        <f t="shared" si="1"/>
        <v>12889.381386358262</v>
      </c>
    </row>
    <row r="15" spans="1:21" ht="15" thickBot="1" x14ac:dyDescent="0.35">
      <c r="A15" s="35">
        <v>2048</v>
      </c>
      <c r="B15" s="33">
        <f>'Имитация съемки'!C13</f>
        <v>652.74163339821712</v>
      </c>
      <c r="C15" s="33">
        <f>'Имитация съемки'!D13</f>
        <v>1500.28888649799</v>
      </c>
      <c r="D15" s="33">
        <f>'Имитация съемки'!E13</f>
        <v>2531.0952518819163</v>
      </c>
      <c r="E15" s="33">
        <f>'Имитация съемки'!F13</f>
        <v>9809.2174858836916</v>
      </c>
      <c r="F15" s="34">
        <f>'Гипотетическая модель '!G53</f>
        <v>2000</v>
      </c>
      <c r="I15" s="100">
        <v>5306.1570961914267</v>
      </c>
      <c r="J15" s="52"/>
      <c r="K15" s="46" t="s">
        <v>20</v>
      </c>
      <c r="L15" s="98">
        <v>0.86763739075717694</v>
      </c>
      <c r="M15" s="45"/>
      <c r="R15" s="122">
        <v>2048</v>
      </c>
      <c r="S15" s="125">
        <f>'Гипотетическая модель '!H53</f>
        <v>12973.086550736087</v>
      </c>
      <c r="T15" s="125">
        <f t="shared" si="0"/>
        <v>15030.66068830734</v>
      </c>
      <c r="U15" s="126">
        <f t="shared" si="1"/>
        <v>14514.048675496311</v>
      </c>
    </row>
    <row r="16" spans="1:21" ht="15" thickBot="1" x14ac:dyDescent="0.35">
      <c r="A16" s="35">
        <v>2049</v>
      </c>
      <c r="B16" s="33">
        <f>'Имитация съемки'!C14</f>
        <v>335.49537561390684</v>
      </c>
      <c r="C16" s="33">
        <f>'Имитация съемки'!D14</f>
        <v>1027.8925035585719</v>
      </c>
      <c r="D16" s="33">
        <f>'Имитация съемки'!E14</f>
        <v>1926.9358058159939</v>
      </c>
      <c r="E16" s="33">
        <f>'Имитация съемки'!F14</f>
        <v>10176.731363828932</v>
      </c>
      <c r="F16" s="34">
        <f>'Гипотетическая модель '!G54</f>
        <v>2000</v>
      </c>
      <c r="I16" s="100">
        <v>3009.9018341089127</v>
      </c>
      <c r="J16" s="52"/>
      <c r="K16" s="39"/>
      <c r="L16" s="39"/>
      <c r="M16" s="45"/>
      <c r="R16" s="122">
        <v>2049</v>
      </c>
      <c r="S16" s="125">
        <f>'Гипотетическая модель '!H54</f>
        <v>12585.401121098925</v>
      </c>
      <c r="T16" s="125">
        <f t="shared" si="0"/>
        <v>14151.842872296987</v>
      </c>
      <c r="U16" s="126">
        <f t="shared" si="1"/>
        <v>14405.37027849084</v>
      </c>
    </row>
    <row r="17" spans="1:21" x14ac:dyDescent="0.3">
      <c r="A17" s="35">
        <v>2050</v>
      </c>
      <c r="B17" s="33">
        <f>'Имитация съемки'!C15</f>
        <v>618.24387133412608</v>
      </c>
      <c r="C17" s="33">
        <f>'Имитация съемки'!D15</f>
        <v>553.89459659668307</v>
      </c>
      <c r="D17" s="33">
        <f>'Имитация съемки'!E15</f>
        <v>1304.6814928101164</v>
      </c>
      <c r="E17" s="33">
        <f>'Имитация съемки'!F15</f>
        <v>9775.7858787010664</v>
      </c>
      <c r="F17" s="34">
        <f>'Гипотетическая модель '!G55</f>
        <v>1000</v>
      </c>
      <c r="I17" s="100">
        <v>4036.2472006448829</v>
      </c>
      <c r="J17" s="52"/>
      <c r="K17" s="50" t="s">
        <v>39</v>
      </c>
      <c r="L17" s="49"/>
      <c r="M17" s="45"/>
      <c r="R17" s="122">
        <v>2050</v>
      </c>
      <c r="S17" s="125">
        <f>'Гипотетическая модель '!H55</f>
        <v>11406.637744713711</v>
      </c>
      <c r="T17" s="125">
        <f t="shared" si="0"/>
        <v>12467.237457576352</v>
      </c>
      <c r="U17" s="126">
        <f t="shared" si="1"/>
        <v>12859.591218397722</v>
      </c>
    </row>
    <row r="18" spans="1:21" x14ac:dyDescent="0.3">
      <c r="A18" s="35">
        <v>2051</v>
      </c>
      <c r="B18" s="33">
        <f>'Имитация съемки'!C16</f>
        <v>933.61942506984667</v>
      </c>
      <c r="C18" s="33">
        <f>'Имитация съемки'!D16</f>
        <v>887.18828985938137</v>
      </c>
      <c r="D18" s="33">
        <f>'Имитация съемки'!E16</f>
        <v>763.81681113447792</v>
      </c>
      <c r="E18" s="33">
        <f>'Имитация съемки'!F16</f>
        <v>9565.6226955942602</v>
      </c>
      <c r="F18" s="34">
        <f>'Гипотетическая модель '!G56</f>
        <v>1000</v>
      </c>
      <c r="I18" s="100">
        <v>6240.9172710444809</v>
      </c>
      <c r="J18" s="52"/>
      <c r="K18" s="52" t="s">
        <v>3</v>
      </c>
      <c r="L18" s="96">
        <v>0.18121287476523379</v>
      </c>
      <c r="M18" s="45"/>
      <c r="R18" s="122">
        <v>2051</v>
      </c>
      <c r="S18" s="125">
        <f>'Гипотетическая модель '!H56</f>
        <v>10520.393709512358</v>
      </c>
      <c r="T18" s="125">
        <f t="shared" si="0"/>
        <v>11141.314520479043</v>
      </c>
      <c r="U18" s="126">
        <f t="shared" si="1"/>
        <v>11088.265810206274</v>
      </c>
    </row>
    <row r="19" spans="1:21" x14ac:dyDescent="0.3">
      <c r="A19" s="35">
        <v>2052</v>
      </c>
      <c r="B19" s="33">
        <f>'Имитация съемки'!C17</f>
        <v>1250.7692025109066</v>
      </c>
      <c r="C19" s="33">
        <f>'Имитация съемки'!D17</f>
        <v>1344.8114700952508</v>
      </c>
      <c r="D19" s="33">
        <f>'Имитация съемки'!E17</f>
        <v>1215.5583714565116</v>
      </c>
      <c r="E19" s="33">
        <f>'Имитация съемки'!F17</f>
        <v>8788.5542440768477</v>
      </c>
      <c r="F19" s="34">
        <f>'Гипотетическая модель '!G57</f>
        <v>1000</v>
      </c>
      <c r="I19" s="100">
        <v>8466.1373508742763</v>
      </c>
      <c r="J19" s="52"/>
      <c r="K19" s="52" t="s">
        <v>4</v>
      </c>
      <c r="L19" s="96">
        <v>0.22553145135380004</v>
      </c>
      <c r="M19" s="45"/>
      <c r="R19" s="122">
        <v>2052</v>
      </c>
      <c r="S19" s="125">
        <f>'Гипотетическая модель '!H57</f>
        <v>10308.002208397487</v>
      </c>
      <c r="T19" s="125">
        <f t="shared" si="0"/>
        <v>11296.152087765928</v>
      </c>
      <c r="U19" s="126">
        <f t="shared" si="1"/>
        <v>10746.756373890654</v>
      </c>
    </row>
    <row r="20" spans="1:21" x14ac:dyDescent="0.3">
      <c r="A20" s="35">
        <v>2053</v>
      </c>
      <c r="B20" s="33">
        <f>'Имитация съемки'!C18</f>
        <v>1568.0154602952168</v>
      </c>
      <c r="C20" s="33">
        <f>'Имитация съемки'!D18</f>
        <v>1817.2078530346689</v>
      </c>
      <c r="D20" s="33">
        <f>'Имитация съемки'!E18</f>
        <v>1819.7178175224337</v>
      </c>
      <c r="E20" s="33">
        <f>'Имитация съемки'!F18</f>
        <v>8639.6125260376175</v>
      </c>
      <c r="F20" s="34">
        <f>'Гипотетическая модель '!G58</f>
        <v>1000</v>
      </c>
      <c r="I20" s="100">
        <v>10707.217455858889</v>
      </c>
      <c r="J20" s="52"/>
      <c r="K20" s="52" t="s">
        <v>5</v>
      </c>
      <c r="L20" s="96">
        <v>0.48475012630742637</v>
      </c>
      <c r="M20" s="45"/>
      <c r="R20" s="122">
        <v>2053</v>
      </c>
      <c r="S20" s="125">
        <f>'Гипотетическая модель '!H58</f>
        <v>10914.25979794066</v>
      </c>
      <c r="T20" s="125">
        <f t="shared" si="0"/>
        <v>12393.542063682289</v>
      </c>
      <c r="U20" s="126">
        <f t="shared" si="1"/>
        <v>11867.589425010721</v>
      </c>
    </row>
    <row r="21" spans="1:21" ht="15" thickBot="1" x14ac:dyDescent="0.35">
      <c r="A21" s="35">
        <v>2054</v>
      </c>
      <c r="B21" s="33">
        <f>'Имитация съемки'!C19</f>
        <v>1285.2669645749975</v>
      </c>
      <c r="C21" s="33">
        <f>'Имитация съемки'!D19</f>
        <v>2291.2057599965574</v>
      </c>
      <c r="D21" s="33">
        <f>'Имитация съемки'!E19</f>
        <v>2441.9721305283124</v>
      </c>
      <c r="E21" s="33">
        <f>'Имитация съемки'!F19</f>
        <v>9240.3179243356753</v>
      </c>
      <c r="F21" s="34">
        <f>'Гипотетическая модель '!G59</f>
        <v>1000</v>
      </c>
      <c r="I21" s="100">
        <v>9785.1605568981395</v>
      </c>
      <c r="J21" s="52"/>
      <c r="K21" s="53" t="s">
        <v>6</v>
      </c>
      <c r="L21" s="98">
        <v>1</v>
      </c>
      <c r="M21" s="45"/>
      <c r="O21" t="s">
        <v>35</v>
      </c>
      <c r="R21" s="122">
        <v>2054</v>
      </c>
      <c r="S21" s="125">
        <f>'Гипотетическая модель '!H59</f>
        <v>12292.783087496065</v>
      </c>
      <c r="T21" s="125">
        <f t="shared" si="0"/>
        <v>14277.907391573121</v>
      </c>
      <c r="U21" s="126">
        <f t="shared" si="1"/>
        <v>14161.811193067571</v>
      </c>
    </row>
    <row r="22" spans="1:21" ht="15" thickBot="1" x14ac:dyDescent="0.35">
      <c r="A22" s="35">
        <v>2055</v>
      </c>
      <c r="B22" s="33">
        <f>'Имитация съемки'!C20</f>
        <v>969.89141083927689</v>
      </c>
      <c r="C22" s="33">
        <f>'Имитация съемки'!D20</f>
        <v>1957.9120667338593</v>
      </c>
      <c r="D22" s="33">
        <f>'Имитация съемки'!E20</f>
        <v>2982.8368122039501</v>
      </c>
      <c r="E22" s="33">
        <f>'Имитация съемки'!F20</f>
        <v>10546.979106927021</v>
      </c>
      <c r="F22" s="34">
        <f>'Гипотетическая модель '!G60</f>
        <v>1000</v>
      </c>
      <c r="I22" s="100">
        <v>7619.390497131255</v>
      </c>
      <c r="J22" s="52"/>
      <c r="K22" s="39"/>
      <c r="L22" s="39"/>
      <c r="M22" s="45"/>
      <c r="R22" s="122">
        <v>2055</v>
      </c>
      <c r="S22" s="125">
        <f>'Гипотетическая модель '!H60</f>
        <v>14275.525122181958</v>
      </c>
      <c r="T22" s="125">
        <f t="shared" si="0"/>
        <v>16700.328328154967</v>
      </c>
      <c r="U22" s="126">
        <f t="shared" si="1"/>
        <v>17276.652661779201</v>
      </c>
    </row>
    <row r="23" spans="1:21" x14ac:dyDescent="0.3">
      <c r="A23" s="35">
        <v>2056</v>
      </c>
      <c r="B23" s="33">
        <f>'Имитация съемки'!C21</f>
        <v>652.74163339821712</v>
      </c>
      <c r="C23" s="33">
        <f>'Имитация съемки'!D21</f>
        <v>1500.28888649799</v>
      </c>
      <c r="D23" s="33">
        <f>'Имитация съемки'!E21</f>
        <v>2531.0952518819163</v>
      </c>
      <c r="E23" s="33">
        <f>'Имитация съемки'!F21</f>
        <v>12326.171274760869</v>
      </c>
      <c r="F23" s="34">
        <f>'Гипотетическая модель '!G61</f>
        <v>1000</v>
      </c>
      <c r="I23" s="100">
        <v>5325.0636714712246</v>
      </c>
      <c r="J23" s="52"/>
      <c r="K23" s="50" t="s">
        <v>31</v>
      </c>
      <c r="L23" s="49"/>
      <c r="M23" s="45"/>
      <c r="R23" s="122">
        <v>2056</v>
      </c>
      <c r="S23" s="125">
        <f>'Гипотетическая модель '!H61</f>
        <v>15490.040339613264</v>
      </c>
      <c r="T23" s="125">
        <f t="shared" si="0"/>
        <v>17547.614477184517</v>
      </c>
      <c r="U23" s="126">
        <f t="shared" si="1"/>
        <v>18750.3439973971</v>
      </c>
    </row>
    <row r="24" spans="1:21" x14ac:dyDescent="0.3">
      <c r="A24" s="35">
        <v>2057</v>
      </c>
      <c r="B24" s="33">
        <f>'Имитация съемки'!C22</f>
        <v>335.49537561390684</v>
      </c>
      <c r="C24" s="33">
        <f>'Имитация съемки'!D22</f>
        <v>1027.8925035585719</v>
      </c>
      <c r="D24" s="33">
        <f>'Имитация съемки'!E22</f>
        <v>1926.9358058159939</v>
      </c>
      <c r="E24" s="33">
        <f>'Имитация съемки'!F22</f>
        <v>13390.985108641586</v>
      </c>
      <c r="F24" s="34">
        <f>'Гипотетическая модель '!G62</f>
        <v>1000</v>
      </c>
      <c r="I24" s="100">
        <v>3014.9597401884848</v>
      </c>
      <c r="J24" s="52"/>
      <c r="K24" s="52" t="s">
        <v>15</v>
      </c>
      <c r="L24" s="62">
        <v>3552.76134224625</v>
      </c>
      <c r="M24" s="45"/>
      <c r="R24" s="122">
        <v>2057</v>
      </c>
      <c r="S24" s="125">
        <f>'Гипотетическая модель '!H62</f>
        <v>15799.654865911578</v>
      </c>
      <c r="T24" s="125">
        <f t="shared" si="0"/>
        <v>17366.096617109641</v>
      </c>
      <c r="U24" s="126">
        <f t="shared" si="1"/>
        <v>18523.793502360819</v>
      </c>
    </row>
    <row r="25" spans="1:21" x14ac:dyDescent="0.3">
      <c r="A25" s="35">
        <v>2058</v>
      </c>
      <c r="B25" s="33">
        <f>'Имитация съемки'!C23</f>
        <v>618.24387133412608</v>
      </c>
      <c r="C25" s="33">
        <f>'Имитация съемки'!D23</f>
        <v>553.89459659668307</v>
      </c>
      <c r="D25" s="33">
        <f>'Имитация съемки'!E23</f>
        <v>1304.6814928101164</v>
      </c>
      <c r="E25" s="33">
        <f>'Имитация съемки'!F23</f>
        <v>13627.323798731406</v>
      </c>
      <c r="F25" s="34">
        <f>'Гипотетическая модель '!G63</f>
        <v>1000</v>
      </c>
      <c r="I25" s="100">
        <v>4035.3081235514228</v>
      </c>
      <c r="J25" s="52"/>
      <c r="K25" s="52" t="s">
        <v>16</v>
      </c>
      <c r="L25" s="62">
        <v>6580.8926336197901</v>
      </c>
      <c r="M25" s="45"/>
      <c r="R25" s="122">
        <v>2058</v>
      </c>
      <c r="S25" s="125">
        <f>'Гипотетическая модель '!H63</f>
        <v>15258.175664744051</v>
      </c>
      <c r="T25" s="125">
        <f t="shared" si="0"/>
        <v>16318.775377606691</v>
      </c>
      <c r="U25" s="126">
        <f t="shared" si="1"/>
        <v>16879.386360546439</v>
      </c>
    </row>
    <row r="26" spans="1:21" x14ac:dyDescent="0.3">
      <c r="A26" s="35">
        <v>2059</v>
      </c>
      <c r="B26" s="33">
        <f>'Имитация съемки'!C24</f>
        <v>933.61942506984667</v>
      </c>
      <c r="C26" s="33">
        <f>'Имитация съемки'!D24</f>
        <v>887.18828985938137</v>
      </c>
      <c r="D26" s="33">
        <f>'Имитация съемки'!E24</f>
        <v>763.81681113447792</v>
      </c>
      <c r="E26" s="33">
        <f>'Имитация съемки'!F24</f>
        <v>13085.663311964669</v>
      </c>
      <c r="F26" s="34">
        <f>'Гипотетическая модель '!G64</f>
        <v>1000</v>
      </c>
      <c r="I26" s="100">
        <v>6271.7834508789483</v>
      </c>
      <c r="J26" s="52"/>
      <c r="K26" s="52" t="s">
        <v>17</v>
      </c>
      <c r="L26" s="62">
        <v>5194.0494567723663</v>
      </c>
      <c r="M26" s="45"/>
      <c r="R26" s="122">
        <v>2059</v>
      </c>
      <c r="S26" s="125">
        <f>'Гипотетическая модель '!H64</f>
        <v>14040.434325882767</v>
      </c>
      <c r="T26" s="125">
        <f t="shared" si="0"/>
        <v>14661.355136849452</v>
      </c>
      <c r="U26" s="126">
        <f t="shared" si="1"/>
        <v>14238.769550377801</v>
      </c>
    </row>
    <row r="27" spans="1:21" ht="15" thickBot="1" x14ac:dyDescent="0.35">
      <c r="A27" s="29">
        <v>2060</v>
      </c>
      <c r="B27" s="37">
        <f>'Имитация съемки'!C25</f>
        <v>1250.7692025109066</v>
      </c>
      <c r="C27" s="37">
        <f>'Имитация съемки'!D25</f>
        <v>1344.8114700952508</v>
      </c>
      <c r="D27" s="37">
        <f>'Имитация съемки'!E25</f>
        <v>1215.5583714565116</v>
      </c>
      <c r="E27" s="37">
        <f>'Имитация съемки'!F25</f>
        <v>12005.629136799118</v>
      </c>
      <c r="F27" s="38">
        <f>'Гипотетическая модель '!G65</f>
        <v>1000</v>
      </c>
      <c r="I27" s="101">
        <v>8563.9757423637566</v>
      </c>
      <c r="J27" s="53"/>
      <c r="K27" s="53" t="s">
        <v>18</v>
      </c>
      <c r="L27" s="63">
        <v>13563.299355812571</v>
      </c>
      <c r="M27" s="47"/>
      <c r="R27" s="127">
        <v>2060</v>
      </c>
      <c r="S27" s="128">
        <f>'Гипотетическая модель '!H65</f>
        <v>13525.077101119758</v>
      </c>
      <c r="T27" s="128">
        <f t="shared" si="0"/>
        <v>14513.226980488198</v>
      </c>
      <c r="U27" s="129">
        <f t="shared" si="1"/>
        <v>13214.881141473345</v>
      </c>
    </row>
    <row r="29" spans="1:21" ht="15" thickBot="1" x14ac:dyDescent="0.35"/>
    <row r="30" spans="1:21" ht="15" thickBot="1" x14ac:dyDescent="0.35">
      <c r="A30" s="79" t="s">
        <v>32</v>
      </c>
      <c r="B30" s="70"/>
      <c r="C30" s="70"/>
      <c r="D30" s="70"/>
      <c r="E30" s="71"/>
      <c r="I30" s="80" t="s">
        <v>73</v>
      </c>
      <c r="J30" s="81"/>
      <c r="K30" s="81"/>
      <c r="L30" s="82"/>
      <c r="N30" t="s">
        <v>33</v>
      </c>
    </row>
    <row r="31" spans="1:21" ht="15" thickBot="1" x14ac:dyDescent="0.35">
      <c r="A31" s="69" t="s">
        <v>0</v>
      </c>
      <c r="B31" s="70" t="s">
        <v>15</v>
      </c>
      <c r="C31" s="70" t="s">
        <v>16</v>
      </c>
      <c r="D31" s="70" t="s">
        <v>17</v>
      </c>
      <c r="E31" s="71" t="s">
        <v>18</v>
      </c>
      <c r="I31" s="83" t="s">
        <v>15</v>
      </c>
      <c r="J31" s="84" t="s">
        <v>16</v>
      </c>
      <c r="K31" s="84" t="s">
        <v>17</v>
      </c>
      <c r="L31" s="85" t="s">
        <v>18</v>
      </c>
      <c r="N31" s="92" t="s">
        <v>34</v>
      </c>
      <c r="O31" s="93">
        <f>SUM(I32:L52)</f>
        <v>1.3513751751662493</v>
      </c>
    </row>
    <row r="32" spans="1:21" x14ac:dyDescent="0.3">
      <c r="A32" s="66">
        <v>2040</v>
      </c>
      <c r="B32" s="74">
        <f>L24</f>
        <v>3552.76134224625</v>
      </c>
      <c r="C32" s="75">
        <f>L25</f>
        <v>6580.8926336197901</v>
      </c>
      <c r="D32" s="75">
        <f>L26</f>
        <v>5194.0494567723663</v>
      </c>
      <c r="E32" s="76">
        <f>L27</f>
        <v>13563.299355812571</v>
      </c>
      <c r="I32" s="86">
        <f>(LN(B32*$L$18+1)-LN(B7+1))^2</f>
        <v>1.8940838557278923E-4</v>
      </c>
      <c r="J32" s="87">
        <f>(LN(C32*$L$19+1)-LN(C7+1))^2</f>
        <v>1.1611615101762645E-4</v>
      </c>
      <c r="K32" s="87">
        <f>(LN(D32*$L$20+1)-LN(D7+1))^2</f>
        <v>2.7647839181116467E-5</v>
      </c>
      <c r="L32" s="88">
        <f>(LN(E32*$L$21+1)-LN(E7+1))^2</f>
        <v>1.6892144019100175E-4</v>
      </c>
    </row>
    <row r="33" spans="1:12" x14ac:dyDescent="0.3">
      <c r="A33" s="66">
        <v>2041</v>
      </c>
      <c r="B33" s="77">
        <f>B32*((1-$L$14)+$L$14*$L$9)*EXP(-$L$6)+I8</f>
        <v>1834.3129400213338</v>
      </c>
      <c r="C33" s="67">
        <f>(C32*((1-$L$15)+$L$15*$M$10)+B32*$L$14*$L$10)*EXP(-$L$6)</f>
        <v>4522.794853820451</v>
      </c>
      <c r="D33" s="67">
        <f>(C32*$L$15*$M$11+B32*$L$14*$L$11)*EXP(-$L$6)</f>
        <v>3976.0265893157102</v>
      </c>
      <c r="E33" s="72">
        <f>(E32+D32+B32*$L$14*$L$12+C32*$L$15*$M$12)*EXP(-$L$6)-F7*EXP(($P$5-1)*$L$6)</f>
        <v>13706.577455375174</v>
      </c>
      <c r="I33" s="86">
        <f t="shared" ref="I33:I52" si="2">(LN(B33*$L$18+1)-LN(B8+1))^2</f>
        <v>8.5342002125878003E-5</v>
      </c>
      <c r="J33" s="87">
        <f t="shared" ref="J33:J52" si="3">(LN(C33*$L$19+1)-LN(C8+1))^2</f>
        <v>5.8807831875386001E-5</v>
      </c>
      <c r="K33" s="87">
        <f t="shared" ref="K33:K52" si="4">(LN(D33*$L$20+1)-LN(D8+1))^2</f>
        <v>5.2926081450892634E-8</v>
      </c>
      <c r="L33" s="88">
        <f t="shared" ref="L33:L52" si="5">(LN(E33*$L$21+1)-LN(E8+1))^2</f>
        <v>2.1226393336010494E-5</v>
      </c>
    </row>
    <row r="34" spans="1:12" x14ac:dyDescent="0.3">
      <c r="A34" s="66">
        <v>2042</v>
      </c>
      <c r="B34" s="77">
        <f t="shared" ref="B34:B52" si="6">B33*((1-$L$14)+$L$14*$L$9)*EXP(-$L$6)+I9</f>
        <v>3325.4041118633104</v>
      </c>
      <c r="C34" s="67">
        <f t="shared" ref="C34:C52" si="7">(C33*((1-$L$15)+$L$15*$M$10)+B33*$L$14*$L$10)*EXP(-$L$6)</f>
        <v>2459.5454707777285</v>
      </c>
      <c r="D34" s="67">
        <f t="shared" ref="D34:D52" si="8">(C33*$L$15*$M$11+B33*$L$14*$L$11)*EXP(-$L$6)</f>
        <v>2712.2576672371697</v>
      </c>
      <c r="E34" s="72">
        <f t="shared" ref="E34:E51" si="9">(E33+D33+B33*$L$14*$L$12+C33*$L$15*$M$12)*EXP(-$L$6)-F8*EXP(($P$5-1)*$L$6)</f>
        <v>12681.065583976517</v>
      </c>
      <c r="I34" s="86">
        <f t="shared" si="2"/>
        <v>6.5420542724326783E-4</v>
      </c>
      <c r="J34" s="87">
        <f t="shared" si="3"/>
        <v>2.1291063404740773E-6</v>
      </c>
      <c r="K34" s="87">
        <f t="shared" si="4"/>
        <v>5.9210438365219223E-5</v>
      </c>
      <c r="L34" s="88">
        <f t="shared" si="5"/>
        <v>8.6535185117777224E-4</v>
      </c>
    </row>
    <row r="35" spans="1:12" x14ac:dyDescent="0.3">
      <c r="A35" s="66">
        <v>2043</v>
      </c>
      <c r="B35" s="77">
        <f t="shared" si="6"/>
        <v>4194.805847762058</v>
      </c>
      <c r="C35" s="67">
        <f t="shared" si="7"/>
        <v>3824.2204043006518</v>
      </c>
      <c r="D35" s="67">
        <f t="shared" si="8"/>
        <v>1552.8096152944495</v>
      </c>
      <c r="E35" s="72">
        <f t="shared" si="9"/>
        <v>10714.224632622301</v>
      </c>
      <c r="I35" s="86">
        <f t="shared" si="2"/>
        <v>4.2150246960540587E-2</v>
      </c>
      <c r="J35" s="87">
        <f t="shared" si="3"/>
        <v>7.9584540332842729E-4</v>
      </c>
      <c r="K35" s="87">
        <f t="shared" si="4"/>
        <v>2.1342923497970017E-4</v>
      </c>
      <c r="L35" s="88">
        <f t="shared" si="5"/>
        <v>7.0524109242602268E-3</v>
      </c>
    </row>
    <row r="36" spans="1:12" x14ac:dyDescent="0.3">
      <c r="A36" s="66">
        <v>2044</v>
      </c>
      <c r="B36" s="77">
        <f t="shared" si="6"/>
        <v>5673.9539825850979</v>
      </c>
      <c r="C36" s="67">
        <f t="shared" si="7"/>
        <v>4903.8278927374176</v>
      </c>
      <c r="D36" s="67">
        <f t="shared" si="8"/>
        <v>2381.7523416485187</v>
      </c>
      <c r="E36" s="72">
        <f t="shared" si="9"/>
        <v>8386.4308787613554</v>
      </c>
      <c r="I36" s="86">
        <f t="shared" si="2"/>
        <v>3.8330753907902672E-2</v>
      </c>
      <c r="J36" s="87">
        <f t="shared" si="3"/>
        <v>3.8170581995007231E-2</v>
      </c>
      <c r="K36" s="87">
        <f t="shared" si="4"/>
        <v>2.6466224779590681E-3</v>
      </c>
      <c r="L36" s="88">
        <f t="shared" si="5"/>
        <v>2.3697894050166337E-2</v>
      </c>
    </row>
    <row r="37" spans="1:12" x14ac:dyDescent="0.3">
      <c r="A37" s="66">
        <v>2045</v>
      </c>
      <c r="B37" s="77">
        <f t="shared" si="6"/>
        <v>6801.1667443349634</v>
      </c>
      <c r="C37" s="67">
        <f t="shared" si="7"/>
        <v>6603.2580289218276</v>
      </c>
      <c r="D37" s="67">
        <f t="shared" si="8"/>
        <v>3064.0031535709827</v>
      </c>
      <c r="E37" s="72">
        <f t="shared" si="9"/>
        <v>7310.6668312301563</v>
      </c>
      <c r="I37" s="86">
        <f t="shared" si="2"/>
        <v>0.20419925191372371</v>
      </c>
      <c r="J37" s="87">
        <f t="shared" si="3"/>
        <v>0.24372467079065835</v>
      </c>
      <c r="K37" s="87">
        <f t="shared" si="4"/>
        <v>0.23974818616177224</v>
      </c>
      <c r="L37" s="88">
        <f t="shared" si="5"/>
        <v>0.27740482853847037</v>
      </c>
    </row>
    <row r="38" spans="1:12" x14ac:dyDescent="0.3">
      <c r="A38" s="66">
        <v>2046</v>
      </c>
      <c r="B38" s="77">
        <f t="shared" si="6"/>
        <v>7228.9560846094719</v>
      </c>
      <c r="C38" s="67">
        <f t="shared" si="7"/>
        <v>7995.2790385914468</v>
      </c>
      <c r="D38" s="67">
        <f t="shared" si="8"/>
        <v>4097.7756188750718</v>
      </c>
      <c r="E38" s="72">
        <f t="shared" si="9"/>
        <v>7153.1779425654013</v>
      </c>
      <c r="I38" s="86">
        <f t="shared" si="2"/>
        <v>3.6216701002685385E-4</v>
      </c>
      <c r="J38" s="87">
        <f t="shared" si="3"/>
        <v>5.7314541709006669E-2</v>
      </c>
      <c r="K38" s="87">
        <f t="shared" si="4"/>
        <v>4.2596632650869715E-2</v>
      </c>
      <c r="L38" s="88">
        <f t="shared" si="5"/>
        <v>2.2868786804329848E-2</v>
      </c>
    </row>
    <row r="39" spans="1:12" x14ac:dyDescent="0.3">
      <c r="A39" s="66">
        <v>2047</v>
      </c>
      <c r="B39" s="77">
        <f t="shared" si="6"/>
        <v>5332.4160484202985</v>
      </c>
      <c r="C39" s="67">
        <f t="shared" si="7"/>
        <v>8606.1711111321347</v>
      </c>
      <c r="D39" s="67">
        <f t="shared" si="8"/>
        <v>4927.9771349978919</v>
      </c>
      <c r="E39" s="72">
        <f t="shared" si="9"/>
        <v>7961.4042513603699</v>
      </c>
      <c r="I39" s="86">
        <f t="shared" si="2"/>
        <v>1.3715322939298353E-5</v>
      </c>
      <c r="J39" s="87">
        <f t="shared" si="3"/>
        <v>7.5521563846987639E-5</v>
      </c>
      <c r="K39" s="87">
        <f t="shared" si="4"/>
        <v>4.9277164893578113E-2</v>
      </c>
      <c r="L39" s="88">
        <f t="shared" si="5"/>
        <v>9.868014132488577E-3</v>
      </c>
    </row>
    <row r="40" spans="1:12" x14ac:dyDescent="0.3">
      <c r="A40" s="66">
        <v>2048</v>
      </c>
      <c r="B40" s="77">
        <f t="shared" si="6"/>
        <v>3591.0189423172033</v>
      </c>
      <c r="C40" s="67">
        <f t="shared" si="7"/>
        <v>6647.7971202449189</v>
      </c>
      <c r="D40" s="67">
        <f t="shared" si="8"/>
        <v>5222.6063817631712</v>
      </c>
      <c r="E40" s="72">
        <f t="shared" si="9"/>
        <v>9291.4422937331401</v>
      </c>
      <c r="I40" s="86">
        <f t="shared" si="2"/>
        <v>9.4141470138870616E-6</v>
      </c>
      <c r="J40" s="87">
        <f t="shared" si="3"/>
        <v>4.4535847326192649E-7</v>
      </c>
      <c r="K40" s="87">
        <f t="shared" si="4"/>
        <v>4.9576109554074392E-8</v>
      </c>
      <c r="L40" s="88">
        <f t="shared" si="5"/>
        <v>2.9401369779747852E-3</v>
      </c>
    </row>
    <row r="41" spans="1:12" x14ac:dyDescent="0.3">
      <c r="A41" s="66">
        <v>2049</v>
      </c>
      <c r="B41" s="77">
        <f t="shared" si="6"/>
        <v>1854.8731297980598</v>
      </c>
      <c r="C41" s="67">
        <f t="shared" si="7"/>
        <v>4571.0601669854968</v>
      </c>
      <c r="D41" s="67">
        <f t="shared" si="8"/>
        <v>4016.5202895491079</v>
      </c>
      <c r="E41" s="72">
        <f t="shared" si="9"/>
        <v>10388.849988941733</v>
      </c>
      <c r="I41" s="86">
        <f t="shared" si="2"/>
        <v>3.515579023484777E-6</v>
      </c>
      <c r="J41" s="87">
        <f t="shared" si="3"/>
        <v>8.620453459036617E-6</v>
      </c>
      <c r="K41" s="87">
        <f t="shared" si="4"/>
        <v>1.0728361704212475E-4</v>
      </c>
      <c r="L41" s="88">
        <f t="shared" si="5"/>
        <v>4.2548274012213256E-4</v>
      </c>
    </row>
    <row r="42" spans="1:12" x14ac:dyDescent="0.3">
      <c r="A42" s="66">
        <v>2050</v>
      </c>
      <c r="B42" s="77">
        <f t="shared" si="6"/>
        <v>3439.6389002750702</v>
      </c>
      <c r="C42" s="67">
        <f t="shared" si="7"/>
        <v>2486.8450818983679</v>
      </c>
      <c r="D42" s="67">
        <f t="shared" si="8"/>
        <v>2741.2346585592713</v>
      </c>
      <c r="E42" s="72">
        <f t="shared" si="9"/>
        <v>10118.35655983845</v>
      </c>
      <c r="I42" s="86">
        <f t="shared" si="2"/>
        <v>6.6305650050785752E-5</v>
      </c>
      <c r="J42" s="87">
        <f t="shared" si="3"/>
        <v>1.55692947540245E-4</v>
      </c>
      <c r="K42" s="87">
        <f t="shared" si="4"/>
        <v>3.3539697646322084E-4</v>
      </c>
      <c r="L42" s="88">
        <f>(LN(E42*$L$21+1)-LN(E17+1))^2</f>
        <v>1.1860649038489604E-3</v>
      </c>
    </row>
    <row r="43" spans="1:12" x14ac:dyDescent="0.3">
      <c r="A43" s="66">
        <v>2051</v>
      </c>
      <c r="B43" s="77">
        <f t="shared" si="6"/>
        <v>5134.5790071426172</v>
      </c>
      <c r="C43" s="67">
        <f t="shared" si="7"/>
        <v>3949.2668564193532</v>
      </c>
      <c r="D43" s="67">
        <f t="shared" si="8"/>
        <v>1572.6310103165383</v>
      </c>
      <c r="E43" s="72">
        <f t="shared" si="9"/>
        <v>9515.6347998897363</v>
      </c>
      <c r="I43" s="86">
        <f t="shared" si="2"/>
        <v>1.1525658049786475E-5</v>
      </c>
      <c r="J43" s="87">
        <f t="shared" si="3"/>
        <v>1.5428580140321648E-5</v>
      </c>
      <c r="K43" s="87">
        <f t="shared" si="4"/>
        <v>3.7708413035832097E-6</v>
      </c>
      <c r="L43" s="88">
        <f t="shared" si="5"/>
        <v>2.7446480821234144E-5</v>
      </c>
    </row>
    <row r="44" spans="1:12" x14ac:dyDescent="0.3">
      <c r="A44" s="66">
        <v>2052</v>
      </c>
      <c r="B44" s="77">
        <f t="shared" si="6"/>
        <v>6814.6322396328496</v>
      </c>
      <c r="C44" s="67">
        <f t="shared" si="7"/>
        <v>5921.5389303122893</v>
      </c>
      <c r="D44" s="67">
        <f t="shared" si="8"/>
        <v>2486.4747667451502</v>
      </c>
      <c r="E44" s="72">
        <f t="shared" si="9"/>
        <v>8260.2816071455036</v>
      </c>
      <c r="I44" s="86">
        <f t="shared" si="2"/>
        <v>1.6279698984545456E-4</v>
      </c>
      <c r="J44" s="87">
        <f t="shared" si="3"/>
        <v>4.827378926184575E-5</v>
      </c>
      <c r="K44" s="87">
        <f t="shared" si="4"/>
        <v>7.1441823972954451E-5</v>
      </c>
      <c r="L44" s="88">
        <f t="shared" si="5"/>
        <v>3.8420491020033807E-3</v>
      </c>
    </row>
    <row r="45" spans="1:12" x14ac:dyDescent="0.3">
      <c r="A45" s="66">
        <v>2053</v>
      </c>
      <c r="B45" s="77">
        <f t="shared" si="6"/>
        <v>8515.3337669861539</v>
      </c>
      <c r="C45" s="67">
        <f t="shared" si="7"/>
        <v>7934.2838823300726</v>
      </c>
      <c r="D45" s="67">
        <f t="shared" si="8"/>
        <v>3698.6552403860551</v>
      </c>
      <c r="E45" s="72">
        <f t="shared" si="9"/>
        <v>8168.9341846246662</v>
      </c>
      <c r="I45" s="86">
        <f t="shared" si="2"/>
        <v>2.5647414867762324E-4</v>
      </c>
      <c r="J45" s="87">
        <f t="shared" si="3"/>
        <v>2.370119643193344E-4</v>
      </c>
      <c r="K45" s="87">
        <f t="shared" si="4"/>
        <v>2.1980004768584884E-4</v>
      </c>
      <c r="L45" s="88">
        <f t="shared" si="5"/>
        <v>3.1374137581650099E-3</v>
      </c>
    </row>
    <row r="46" spans="1:12" x14ac:dyDescent="0.3">
      <c r="A46" s="66">
        <v>2054</v>
      </c>
      <c r="B46" s="77">
        <f t="shared" si="6"/>
        <v>7046.2568959472792</v>
      </c>
      <c r="C46" s="67">
        <f t="shared" si="7"/>
        <v>9973.5609334107612</v>
      </c>
      <c r="D46" s="67">
        <f t="shared" si="8"/>
        <v>4935.2483325201483</v>
      </c>
      <c r="E46" s="72">
        <f t="shared" si="9"/>
        <v>9226.562860547423</v>
      </c>
      <c r="I46" s="86">
        <f t="shared" si="2"/>
        <v>4.2871540110648124E-5</v>
      </c>
      <c r="J46" s="87">
        <f t="shared" si="3"/>
        <v>3.3959358198938611E-4</v>
      </c>
      <c r="K46" s="87">
        <f t="shared" si="4"/>
        <v>4.2091474005686701E-4</v>
      </c>
      <c r="L46" s="88">
        <f t="shared" si="5"/>
        <v>2.218728762943327E-6</v>
      </c>
    </row>
    <row r="47" spans="1:12" x14ac:dyDescent="0.3">
      <c r="A47" s="66">
        <v>2055</v>
      </c>
      <c r="B47" s="77">
        <f t="shared" si="6"/>
        <v>5353.0061913119916</v>
      </c>
      <c r="C47" s="67">
        <f t="shared" si="7"/>
        <v>8629.751436907989</v>
      </c>
      <c r="D47" s="67">
        <f t="shared" si="8"/>
        <v>6081.381917405005</v>
      </c>
      <c r="E47" s="72">
        <f t="shared" si="9"/>
        <v>11195.270744374197</v>
      </c>
      <c r="I47" s="86">
        <f t="shared" si="2"/>
        <v>2.1457335990791206E-8</v>
      </c>
      <c r="J47" s="87">
        <f t="shared" si="3"/>
        <v>3.5468408413478668E-5</v>
      </c>
      <c r="K47" s="87">
        <f t="shared" si="4"/>
        <v>1.3831164563470213E-4</v>
      </c>
      <c r="L47" s="88">
        <f t="shared" si="5"/>
        <v>3.5577008913370385E-3</v>
      </c>
    </row>
    <row r="48" spans="1:12" x14ac:dyDescent="0.3">
      <c r="A48" s="66">
        <v>2056</v>
      </c>
      <c r="B48" s="77">
        <f t="shared" si="6"/>
        <v>3603.3028273667951</v>
      </c>
      <c r="C48" s="67">
        <f t="shared" si="7"/>
        <v>6672.3992514245883</v>
      </c>
      <c r="D48" s="67">
        <f t="shared" si="8"/>
        <v>5237.1159549028371</v>
      </c>
      <c r="E48" s="72">
        <f t="shared" si="9"/>
        <v>13513.228042494264</v>
      </c>
      <c r="I48" s="86">
        <f t="shared" si="2"/>
        <v>1.1655928759508571E-7</v>
      </c>
      <c r="J48" s="87">
        <f t="shared" si="3"/>
        <v>9.1455072016011055E-6</v>
      </c>
      <c r="K48" s="87">
        <f t="shared" si="4"/>
        <v>8.9756289497988596E-6</v>
      </c>
      <c r="L48" s="88">
        <f t="shared" si="5"/>
        <v>8.4524463119487938E-3</v>
      </c>
    </row>
    <row r="49" spans="1:12" x14ac:dyDescent="0.3">
      <c r="A49" s="66">
        <v>2057</v>
      </c>
      <c r="B49" s="77">
        <f t="shared" si="6"/>
        <v>1855.9800013493712</v>
      </c>
      <c r="C49" s="67">
        <f t="shared" si="7"/>
        <v>4586.902371905906</v>
      </c>
      <c r="D49" s="67">
        <f t="shared" si="8"/>
        <v>4031.3509697784966</v>
      </c>
      <c r="E49" s="72">
        <f t="shared" si="9"/>
        <v>14492.442532582321</v>
      </c>
      <c r="I49" s="86">
        <f t="shared" si="2"/>
        <v>6.099802466888357E-6</v>
      </c>
      <c r="J49" s="87">
        <f t="shared" si="3"/>
        <v>4.0863846838134249E-5</v>
      </c>
      <c r="K49" s="87">
        <f t="shared" si="4"/>
        <v>1.9716405478025723E-4</v>
      </c>
      <c r="L49" s="88">
        <f t="shared" si="5"/>
        <v>6.2473067746464115E-3</v>
      </c>
    </row>
    <row r="50" spans="1:12" x14ac:dyDescent="0.3">
      <c r="A50" s="66">
        <v>2058</v>
      </c>
      <c r="B50" s="77">
        <f t="shared" si="6"/>
        <v>3438.3438048942421</v>
      </c>
      <c r="C50" s="67">
        <f t="shared" si="7"/>
        <v>2489.7791735157675</v>
      </c>
      <c r="D50" s="67">
        <f t="shared" si="8"/>
        <v>2750.5571454724395</v>
      </c>
      <c r="E50" s="72">
        <f t="shared" si="9"/>
        <v>14128.829215074</v>
      </c>
      <c r="I50" s="86">
        <f t="shared" si="2"/>
        <v>6.0323800853794527E-5</v>
      </c>
      <c r="J50" s="87">
        <f t="shared" si="3"/>
        <v>1.8645219965304324E-4</v>
      </c>
      <c r="K50" s="87">
        <f t="shared" si="4"/>
        <v>4.7116620143888686E-4</v>
      </c>
      <c r="L50" s="88">
        <f t="shared" si="5"/>
        <v>1.3059442462918993E-3</v>
      </c>
    </row>
    <row r="51" spans="1:12" x14ac:dyDescent="0.3">
      <c r="A51" s="66">
        <v>2059</v>
      </c>
      <c r="B51" s="77">
        <f t="shared" si="6"/>
        <v>5165.8617462778584</v>
      </c>
      <c r="C51" s="67">
        <f t="shared" si="7"/>
        <v>3948.2078391346536</v>
      </c>
      <c r="D51" s="67">
        <f t="shared" si="8"/>
        <v>1574.3074332774227</v>
      </c>
      <c r="E51" s="72">
        <f t="shared" si="9"/>
        <v>12664.462117100378</v>
      </c>
      <c r="I51" s="86">
        <f t="shared" si="2"/>
        <v>7.1429497066049106E-6</v>
      </c>
      <c r="J51" s="87">
        <f t="shared" si="3"/>
        <v>1.3395838413604035E-5</v>
      </c>
      <c r="K51" s="87">
        <f t="shared" si="4"/>
        <v>7.7058426220144694E-7</v>
      </c>
      <c r="L51" s="88">
        <f t="shared" si="5"/>
        <v>1.0702629361583685E-3</v>
      </c>
    </row>
    <row r="52" spans="1:12" ht="15" thickBot="1" x14ac:dyDescent="0.35">
      <c r="A52" s="65">
        <v>2060</v>
      </c>
      <c r="B52" s="78">
        <f t="shared" si="6"/>
        <v>6902.4087344208447</v>
      </c>
      <c r="C52" s="68">
        <f t="shared" si="7"/>
        <v>5954.8386757897515</v>
      </c>
      <c r="D52" s="68">
        <f t="shared" si="8"/>
        <v>2486.900277948856</v>
      </c>
      <c r="E52" s="73">
        <f>(E51+D51+B51*$L$14*$L$12+C51*$L$15*$M$12)*EXP(-$L$6)-F26*EXP(($P$5-1)*$L$6)</f>
        <v>10727.980863524488</v>
      </c>
      <c r="I52" s="89">
        <f t="shared" si="2"/>
        <v>8.3292162502704524E-10</v>
      </c>
      <c r="J52" s="90">
        <f t="shared" si="3"/>
        <v>1.8073467392674353E-6</v>
      </c>
      <c r="K52" s="90">
        <f t="shared" si="4"/>
        <v>6.8580802674635631E-5</v>
      </c>
      <c r="L52" s="91">
        <f t="shared" si="5"/>
        <v>1.2658579597644127E-2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7" sqref="C7"/>
    </sheetView>
  </sheetViews>
  <sheetFormatPr defaultRowHeight="14.4" x14ac:dyDescent="0.3"/>
  <cols>
    <col min="2" max="2" width="16.33203125" customWidth="1"/>
    <col min="3" max="3" width="14.44140625" customWidth="1"/>
    <col min="4" max="4" width="12.44140625" customWidth="1"/>
    <col min="5" max="5" width="15.33203125" customWidth="1"/>
  </cols>
  <sheetData>
    <row r="1" spans="1:6" ht="25.8" x14ac:dyDescent="0.5">
      <c r="A1" s="102" t="s">
        <v>46</v>
      </c>
    </row>
    <row r="5" spans="1:6" ht="15" thickBot="1" x14ac:dyDescent="0.35"/>
    <row r="6" spans="1:6" ht="15" thickBot="1" x14ac:dyDescent="0.35">
      <c r="A6" s="14" t="s">
        <v>0</v>
      </c>
      <c r="B6" s="24" t="s">
        <v>78</v>
      </c>
      <c r="C6" s="24" t="s">
        <v>48</v>
      </c>
      <c r="E6" s="103" t="s">
        <v>45</v>
      </c>
      <c r="F6" s="104">
        <v>0.2</v>
      </c>
    </row>
    <row r="7" spans="1:6" x14ac:dyDescent="0.3">
      <c r="A7" s="15">
        <v>2040</v>
      </c>
      <c r="B7" s="105">
        <v>0.88817509789946292</v>
      </c>
      <c r="C7" s="105">
        <f t="shared" ref="C7:C27" ca="1" si="0">_xlfn.NORM.INV(RAND(),1,F$6)</f>
        <v>0.76348399105458109</v>
      </c>
    </row>
    <row r="8" spans="1:6" x14ac:dyDescent="0.3">
      <c r="A8" s="15">
        <v>2041</v>
      </c>
      <c r="B8" s="105">
        <v>0.95412999571087642</v>
      </c>
      <c r="C8" s="105">
        <f t="shared" ca="1" si="0"/>
        <v>1.1070490273280034</v>
      </c>
    </row>
    <row r="9" spans="1:6" x14ac:dyDescent="0.3">
      <c r="A9" s="15">
        <v>2042</v>
      </c>
      <c r="B9" s="105">
        <v>1.3968528109651261</v>
      </c>
      <c r="C9" s="105">
        <f t="shared" ca="1" si="0"/>
        <v>0.62816589370417963</v>
      </c>
    </row>
    <row r="10" spans="1:6" x14ac:dyDescent="0.3">
      <c r="A10" s="15">
        <v>2043</v>
      </c>
      <c r="B10" s="105">
        <v>1.2626416893058283</v>
      </c>
      <c r="C10" s="105">
        <f t="shared" ca="1" si="0"/>
        <v>1.2512036257925223</v>
      </c>
    </row>
    <row r="11" spans="1:6" x14ac:dyDescent="0.3">
      <c r="A11" s="15">
        <v>2044</v>
      </c>
      <c r="B11" s="105">
        <v>1.2363025601082323</v>
      </c>
      <c r="C11" s="105">
        <f t="shared" ca="1" si="0"/>
        <v>1.0609771995828619</v>
      </c>
    </row>
    <row r="12" spans="1:6" x14ac:dyDescent="0.3">
      <c r="A12" s="15">
        <v>2045</v>
      </c>
      <c r="B12" s="105">
        <v>1.1229380847494024</v>
      </c>
      <c r="C12" s="105">
        <f t="shared" ca="1" si="0"/>
        <v>0.89135822754486682</v>
      </c>
    </row>
    <row r="13" spans="1:6" x14ac:dyDescent="0.3">
      <c r="A13" s="15">
        <v>2046</v>
      </c>
      <c r="B13" s="105">
        <v>1.0167759674454102</v>
      </c>
      <c r="C13" s="105">
        <f t="shared" ca="1" si="0"/>
        <v>1.0243130802412983</v>
      </c>
    </row>
    <row r="14" spans="1:6" x14ac:dyDescent="0.3">
      <c r="A14" s="15">
        <v>2047</v>
      </c>
      <c r="B14" s="105">
        <v>1.0907160338222641</v>
      </c>
      <c r="C14" s="105">
        <f t="shared" ca="1" si="0"/>
        <v>1.0221784656152288</v>
      </c>
    </row>
    <row r="15" spans="1:6" x14ac:dyDescent="0.3">
      <c r="A15" s="15">
        <v>2048</v>
      </c>
      <c r="B15" s="105">
        <v>0.67109108300489495</v>
      </c>
      <c r="C15" s="105">
        <f t="shared" ca="1" si="0"/>
        <v>0.78218134757805591</v>
      </c>
    </row>
    <row r="16" spans="1:6" x14ac:dyDescent="0.3">
      <c r="A16" s="15">
        <v>2049</v>
      </c>
      <c r="B16" s="105">
        <v>0.78640983167455825</v>
      </c>
      <c r="C16" s="105">
        <f t="shared" ca="1" si="0"/>
        <v>0.85711241170264552</v>
      </c>
    </row>
    <row r="17" spans="1:3" x14ac:dyDescent="0.3">
      <c r="A17" s="15">
        <v>2050</v>
      </c>
      <c r="B17" s="105">
        <v>0.89390366499821361</v>
      </c>
      <c r="C17" s="105">
        <f t="shared" ca="1" si="0"/>
        <v>0.70808641160706731</v>
      </c>
    </row>
    <row r="18" spans="1:3" x14ac:dyDescent="0.3">
      <c r="A18" s="15">
        <v>2051</v>
      </c>
      <c r="B18" s="105">
        <v>0.96589524548003569</v>
      </c>
      <c r="C18" s="105">
        <f t="shared" ca="1" si="0"/>
        <v>0.91670007848575197</v>
      </c>
    </row>
    <row r="19" spans="1:3" x14ac:dyDescent="0.3">
      <c r="A19" s="15">
        <v>2052</v>
      </c>
      <c r="B19" s="105">
        <v>0.7998842451633642</v>
      </c>
      <c r="C19" s="105">
        <f t="shared" ca="1" si="0"/>
        <v>0.95847120767850524</v>
      </c>
    </row>
    <row r="20" spans="1:3" x14ac:dyDescent="0.3">
      <c r="A20" s="15">
        <v>2053</v>
      </c>
      <c r="B20" s="105">
        <v>1.2135921922548483</v>
      </c>
      <c r="C20" s="105">
        <f t="shared" ca="1" si="0"/>
        <v>1.1045164255484996</v>
      </c>
    </row>
    <row r="21" spans="1:3" x14ac:dyDescent="0.3">
      <c r="A21" s="15">
        <v>2054</v>
      </c>
      <c r="B21" s="105">
        <v>0.81183856436993973</v>
      </c>
      <c r="C21" s="105">
        <f t="shared" ca="1" si="0"/>
        <v>1.2748193660992326</v>
      </c>
    </row>
    <row r="22" spans="1:3" x14ac:dyDescent="0.3">
      <c r="A22" s="15">
        <v>2055</v>
      </c>
      <c r="B22" s="105">
        <v>0.88123388322990803</v>
      </c>
      <c r="C22" s="105">
        <f t="shared" ca="1" si="0"/>
        <v>1.004513063914426</v>
      </c>
    </row>
    <row r="23" spans="1:3" x14ac:dyDescent="0.3">
      <c r="A23" s="15">
        <v>2056</v>
      </c>
      <c r="B23" s="105">
        <v>0.96014139893211181</v>
      </c>
      <c r="C23" s="105">
        <f t="shared" ca="1" si="0"/>
        <v>0.72446879069696513</v>
      </c>
    </row>
    <row r="24" spans="1:3" x14ac:dyDescent="0.3">
      <c r="A24" s="15">
        <v>2057</v>
      </c>
      <c r="B24" s="105">
        <v>1.2357787982692057</v>
      </c>
      <c r="C24" s="105">
        <f t="shared" ca="1" si="0"/>
        <v>1.388233703394365</v>
      </c>
    </row>
    <row r="25" spans="1:3" x14ac:dyDescent="0.3">
      <c r="A25" s="15">
        <v>2058</v>
      </c>
      <c r="B25" s="105">
        <v>1.2014438238904446</v>
      </c>
      <c r="C25" s="105">
        <f t="shared" ca="1" si="0"/>
        <v>1.2678952636509311</v>
      </c>
    </row>
    <row r="26" spans="1:3" x14ac:dyDescent="0.3">
      <c r="A26" s="15">
        <v>2059</v>
      </c>
      <c r="B26" s="105">
        <v>1.0768913480503397</v>
      </c>
      <c r="C26" s="105">
        <f t="shared" ca="1" si="0"/>
        <v>0.94059566672262018</v>
      </c>
    </row>
    <row r="27" spans="1:3" ht="15" thickBot="1" x14ac:dyDescent="0.35">
      <c r="A27" s="16">
        <v>2060</v>
      </c>
      <c r="B27" s="106">
        <v>1.1006421878383625</v>
      </c>
      <c r="C27" s="106">
        <f t="shared" ca="1" si="0"/>
        <v>0.80771126026565088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69" zoomScaleNormal="69" workbookViewId="0">
      <selection activeCell="X25" sqref="X25"/>
    </sheetView>
  </sheetViews>
  <sheetFormatPr defaultRowHeight="14.4" x14ac:dyDescent="0.3"/>
  <cols>
    <col min="2" max="2" width="17.5546875" customWidth="1"/>
    <col min="3" max="3" width="17.6640625" customWidth="1"/>
    <col min="4" max="4" width="11.44140625" customWidth="1"/>
    <col min="5" max="5" width="16.6640625" customWidth="1"/>
    <col min="7" max="8" width="9.109375" customWidth="1"/>
    <col min="9" max="9" width="19" customWidth="1"/>
    <col min="10" max="10" width="18.109375" customWidth="1"/>
    <col min="11" max="11" width="29" customWidth="1"/>
    <col min="12" max="12" width="15.6640625" customWidth="1"/>
    <col min="13" max="13" width="9.109375" customWidth="1"/>
    <col min="15" max="15" width="27.33203125" customWidth="1"/>
    <col min="19" max="19" width="13.88671875" customWidth="1"/>
    <col min="20" max="20" width="13.44140625" customWidth="1"/>
    <col min="21" max="21" width="16.44140625" customWidth="1"/>
  </cols>
  <sheetData>
    <row r="1" spans="1:21" ht="23.4" x14ac:dyDescent="0.45">
      <c r="A1" s="21" t="s">
        <v>41</v>
      </c>
    </row>
    <row r="2" spans="1:21" ht="15" thickBot="1" x14ac:dyDescent="0.35">
      <c r="A2" t="s">
        <v>43</v>
      </c>
    </row>
    <row r="3" spans="1:21" ht="15" thickBot="1" x14ac:dyDescent="0.35">
      <c r="A3" s="55" t="s">
        <v>26</v>
      </c>
      <c r="B3" s="25"/>
      <c r="C3" s="25"/>
      <c r="D3" s="25"/>
      <c r="E3" s="25"/>
      <c r="F3" s="26"/>
      <c r="I3" s="54" t="s">
        <v>42</v>
      </c>
      <c r="J3" s="51"/>
      <c r="K3" s="51"/>
      <c r="L3" s="51"/>
      <c r="M3" s="49"/>
      <c r="O3" s="56" t="s">
        <v>13</v>
      </c>
      <c r="P3" s="57">
        <v>11</v>
      </c>
    </row>
    <row r="4" spans="1:21" ht="15" thickBot="1" x14ac:dyDescent="0.35">
      <c r="A4" s="30"/>
      <c r="B4" s="31"/>
      <c r="C4" s="31"/>
      <c r="D4" s="31"/>
      <c r="E4" s="31"/>
      <c r="F4" s="32"/>
      <c r="I4" s="52"/>
      <c r="J4" s="39"/>
      <c r="K4" s="39"/>
      <c r="L4" s="39"/>
      <c r="M4" s="45"/>
      <c r="O4" s="58" t="s">
        <v>14</v>
      </c>
      <c r="P4" s="59">
        <v>11</v>
      </c>
      <c r="R4" s="130" t="s">
        <v>36</v>
      </c>
      <c r="S4" s="120"/>
      <c r="T4" s="120"/>
      <c r="U4" s="121"/>
    </row>
    <row r="5" spans="1:21" ht="15" thickBot="1" x14ac:dyDescent="0.35">
      <c r="A5" s="27"/>
      <c r="B5" s="36" t="s">
        <v>28</v>
      </c>
      <c r="C5" s="25"/>
      <c r="D5" s="25"/>
      <c r="E5" s="25"/>
      <c r="F5" s="27"/>
      <c r="I5" s="52"/>
      <c r="J5" s="39"/>
      <c r="K5" s="39"/>
      <c r="L5" s="39"/>
      <c r="M5" s="45"/>
      <c r="O5" s="60" t="s">
        <v>22</v>
      </c>
      <c r="P5" s="61">
        <f>(P4-P3)/12</f>
        <v>0</v>
      </c>
      <c r="R5" s="122"/>
      <c r="S5" s="123"/>
      <c r="T5" s="123"/>
      <c r="U5" s="124"/>
    </row>
    <row r="6" spans="1:21" ht="15" thickBot="1" x14ac:dyDescent="0.35">
      <c r="A6" s="29" t="s">
        <v>0</v>
      </c>
      <c r="B6" s="28" t="s">
        <v>15</v>
      </c>
      <c r="C6" s="28" t="s">
        <v>16</v>
      </c>
      <c r="D6" s="28" t="s">
        <v>17</v>
      </c>
      <c r="E6" s="28" t="s">
        <v>18</v>
      </c>
      <c r="F6" s="29" t="s">
        <v>29</v>
      </c>
      <c r="I6" s="48" t="s">
        <v>30</v>
      </c>
      <c r="J6" s="50"/>
      <c r="K6" s="40" t="s">
        <v>8</v>
      </c>
      <c r="L6" s="94">
        <v>3.1654053938928721E-2</v>
      </c>
      <c r="M6" s="49"/>
      <c r="R6" s="122" t="s">
        <v>27</v>
      </c>
      <c r="S6" s="123" t="s">
        <v>37</v>
      </c>
      <c r="T6" s="123" t="s">
        <v>38</v>
      </c>
      <c r="U6" s="124" t="s">
        <v>40</v>
      </c>
    </row>
    <row r="7" spans="1:21" ht="15" thickBot="1" x14ac:dyDescent="0.35">
      <c r="A7" s="35">
        <v>2040</v>
      </c>
      <c r="B7" s="33">
        <f>'Имитация съемки'!C5*'Ошибки съемки'!B7</f>
        <v>579.74886414651678</v>
      </c>
      <c r="C7" s="33">
        <f>'Имитация съемки'!D5*'Ошибки съемки'!B7</f>
        <v>1332.5192286428285</v>
      </c>
      <c r="D7" s="33">
        <f>'Имитация съемки'!E5*'Ошибки съемки'!B7</f>
        <v>2248.0557731330869</v>
      </c>
      <c r="E7" s="33">
        <f>'Имитация съемки'!F5*'Ошибки съемки'!B7</f>
        <v>12204.187435856227</v>
      </c>
      <c r="F7" s="34">
        <f>'Гипотетическая модель '!G45</f>
        <v>2000</v>
      </c>
      <c r="I7" s="52"/>
      <c r="J7" s="52"/>
      <c r="K7" s="39" t="s">
        <v>21</v>
      </c>
      <c r="L7" s="39"/>
      <c r="M7" s="45"/>
      <c r="R7" s="122">
        <v>2040</v>
      </c>
      <c r="S7" s="125">
        <f>'Гипотетическая модель '!H45</f>
        <v>16904.613952565607</v>
      </c>
      <c r="T7" s="125">
        <f>D7/$L$20+E7/$L$21</f>
        <v>14452.243208989314</v>
      </c>
      <c r="U7" s="126">
        <f>D32+E32</f>
        <v>15661.70837408441</v>
      </c>
    </row>
    <row r="8" spans="1:21" ht="15" thickBot="1" x14ac:dyDescent="0.35">
      <c r="A8" s="35">
        <v>2041</v>
      </c>
      <c r="B8" s="33">
        <f>'Имитация съемки'!C6*'Ошибки съемки'!B8</f>
        <v>320.1062012955158</v>
      </c>
      <c r="C8" s="33">
        <f>'Имитация съемки'!D6*'Ошибки съемки'!B8</f>
        <v>980.74307001158218</v>
      </c>
      <c r="D8" s="33">
        <f>'Имитация съемки'!E6*'Ошибки съемки'!B8</f>
        <v>1838.5472521383485</v>
      </c>
      <c r="E8" s="33">
        <f>'Имитация съемки'!F6*'Ошибки съемки'!B8</f>
        <v>13138.252551383639</v>
      </c>
      <c r="F8" s="34">
        <f>'Гипотетическая модель '!G46</f>
        <v>2000</v>
      </c>
      <c r="I8" s="100">
        <v>298.66832668544748</v>
      </c>
      <c r="J8" s="52"/>
      <c r="K8" s="42"/>
      <c r="L8" s="43" t="s">
        <v>9</v>
      </c>
      <c r="M8" s="41" t="s">
        <v>10</v>
      </c>
      <c r="R8" s="122">
        <v>2041</v>
      </c>
      <c r="S8" s="125">
        <f>'Гипотетическая модель '!H46</f>
        <v>16178.546619379289</v>
      </c>
      <c r="T8" s="125">
        <f t="shared" ref="T8:T27" si="0">D8/$L$20+E8/$L$21</f>
        <v>14976.799803521988</v>
      </c>
      <c r="U8" s="126">
        <f t="shared" ref="U8:U27" si="1">D33+E33</f>
        <v>15111.932587914738</v>
      </c>
    </row>
    <row r="9" spans="1:21" x14ac:dyDescent="0.3">
      <c r="A9" s="35">
        <v>2042</v>
      </c>
      <c r="B9" s="33">
        <f>'Имитация съемки'!C7*'Ошибки съемки'!B9</f>
        <v>863.59568953503583</v>
      </c>
      <c r="C9" s="33">
        <f>'Имитация съемки'!D7*'Ошибки съемки'!B9</f>
        <v>773.70922423447132</v>
      </c>
      <c r="D9" s="33">
        <f>'Имитация съемки'!E7*'Ошибки съемки'!B9</f>
        <v>1822.4480106459882</v>
      </c>
      <c r="E9" s="33">
        <f>'Имитация съемки'!F7*'Ошибки съемки'!B9</f>
        <v>18242.441782353231</v>
      </c>
      <c r="F9" s="34">
        <f>'Гипотетическая модель '!G47</f>
        <v>2000</v>
      </c>
      <c r="I9" s="100">
        <v>2578.6720980442483</v>
      </c>
      <c r="J9" s="52"/>
      <c r="K9" s="44" t="s">
        <v>9</v>
      </c>
      <c r="L9" s="95">
        <v>0.34239297918624279</v>
      </c>
      <c r="M9" s="96">
        <v>4.387548477422846E-5</v>
      </c>
      <c r="R9" s="122">
        <v>2042</v>
      </c>
      <c r="S9" s="125">
        <f>'Гипотетическая модель '!H47</f>
        <v>14690.525468809063</v>
      </c>
      <c r="T9" s="125">
        <f t="shared" si="0"/>
        <v>20064.88979299922</v>
      </c>
      <c r="U9" s="126">
        <f t="shared" si="1"/>
        <v>14140.414424211882</v>
      </c>
    </row>
    <row r="10" spans="1:21" x14ac:dyDescent="0.3">
      <c r="A10" s="35">
        <v>2043</v>
      </c>
      <c r="B10" s="33">
        <f>'Имитация съемки'!C8*'Ошибки съемки'!B10</f>
        <v>1178.8268080389273</v>
      </c>
      <c r="C10" s="33">
        <f>'Имитация съемки'!D8*'Ошибки съемки'!B10</f>
        <v>1120.2009210403983</v>
      </c>
      <c r="D10" s="33">
        <f>'Имитация съемки'!E8*'Ошибки съемки'!B10</f>
        <v>964.42694873102801</v>
      </c>
      <c r="E10" s="33">
        <f>'Имитация съемки'!F8*'Ошибки съемки'!B10</f>
        <v>14713.486471082766</v>
      </c>
      <c r="F10" s="34">
        <f>'Гипотетическая модель '!G48</f>
        <v>2000</v>
      </c>
      <c r="I10" s="100">
        <v>2901.6602736513637</v>
      </c>
      <c r="J10" s="52"/>
      <c r="K10" s="44" t="s">
        <v>10</v>
      </c>
      <c r="L10" s="95">
        <v>0.65760635212607454</v>
      </c>
      <c r="M10" s="96">
        <v>0.14234838791232568</v>
      </c>
      <c r="R10" s="122">
        <v>2043</v>
      </c>
      <c r="S10" s="125">
        <f>'Гипотетическая модель '!H48</f>
        <v>12607.709924221232</v>
      </c>
      <c r="T10" s="125">
        <f t="shared" si="0"/>
        <v>15677.913419813794</v>
      </c>
      <c r="U10" s="126">
        <f t="shared" si="1"/>
        <v>12649.866228915229</v>
      </c>
    </row>
    <row r="11" spans="1:21" x14ac:dyDescent="0.3">
      <c r="A11" s="35">
        <v>2044</v>
      </c>
      <c r="B11" s="33">
        <f>'Имитация съемки'!C9*'Ошибки съемки'!B11</f>
        <v>1546.3291671687657</v>
      </c>
      <c r="C11" s="33">
        <f>'Имитация съемки'!D9*'Ошибки съемки'!B11</f>
        <v>1662.593863341674</v>
      </c>
      <c r="D11" s="33">
        <f>'Имитация съемки'!E9*'Ошибки съемки'!B11</f>
        <v>1502.7979265926788</v>
      </c>
      <c r="E11" s="33">
        <f>'Имитация съемки'!F9*'Ошибки съемки'!B11</f>
        <v>12093.865770658971</v>
      </c>
      <c r="F11" s="34">
        <f>'Гипотетическая модель '!G49</f>
        <v>2000</v>
      </c>
      <c r="I11" s="100">
        <v>3421.5434218125192</v>
      </c>
      <c r="J11" s="52"/>
      <c r="K11" s="44" t="s">
        <v>11</v>
      </c>
      <c r="L11" s="95">
        <v>0</v>
      </c>
      <c r="M11" s="96">
        <v>0.85760739111432904</v>
      </c>
      <c r="R11" s="122">
        <v>2044</v>
      </c>
      <c r="S11" s="125">
        <f>'Гипотетическая модель '!H49</f>
        <v>11301.734405270994</v>
      </c>
      <c r="T11" s="125">
        <f t="shared" si="0"/>
        <v>13596.66369725165</v>
      </c>
      <c r="U11" s="126">
        <f t="shared" si="1"/>
        <v>11770.552567784578</v>
      </c>
    </row>
    <row r="12" spans="1:21" ht="15" thickBot="1" x14ac:dyDescent="0.35">
      <c r="A12" s="35">
        <v>2045</v>
      </c>
      <c r="B12" s="33">
        <f>'Имитация съемки'!C10*'Ошибки съемки'!B12</f>
        <v>1760.7842778413633</v>
      </c>
      <c r="C12" s="33">
        <f>'Имитация съемки'!D10*'Ошибки съемки'!B12</f>
        <v>2040.6119060783246</v>
      </c>
      <c r="D12" s="33">
        <f>'Имитация съемки'!E10*'Ошибки съемки'!B12</f>
        <v>2043.4304407930042</v>
      </c>
      <c r="E12" s="33">
        <f>'Имитация съемки'!F10*'Ошибки съемки'!B12</f>
        <v>9695.3173709857656</v>
      </c>
      <c r="F12" s="34">
        <f>'Гипотетическая модель '!G50</f>
        <v>2000</v>
      </c>
      <c r="I12" s="100">
        <v>3740.9523396250725</v>
      </c>
      <c r="J12" s="52"/>
      <c r="K12" s="46" t="s">
        <v>12</v>
      </c>
      <c r="L12" s="97">
        <v>0</v>
      </c>
      <c r="M12" s="98">
        <v>0</v>
      </c>
      <c r="R12" s="122">
        <v>2045</v>
      </c>
      <c r="S12" s="125">
        <f>'Гипотетическая модель '!H50</f>
        <v>10908.531457200219</v>
      </c>
      <c r="T12" s="125">
        <f t="shared" si="0"/>
        <v>11738.74781177877</v>
      </c>
      <c r="U12" s="126">
        <f t="shared" si="1"/>
        <v>11486.429396129472</v>
      </c>
    </row>
    <row r="13" spans="1:21" ht="15" thickBot="1" x14ac:dyDescent="0.35">
      <c r="A13" s="35">
        <v>2046</v>
      </c>
      <c r="B13" s="33">
        <f>'Имитация съемки'!C11*'Ошибки съемки'!B13</f>
        <v>1306.8285613313687</v>
      </c>
      <c r="C13" s="33">
        <f>'Имитация съемки'!D11*'Ошибки съемки'!B13</f>
        <v>2329.6429532369962</v>
      </c>
      <c r="D13" s="33">
        <f>'Имитация съемки'!E11*'Ошибки съемки'!B13</f>
        <v>2482.9385754926543</v>
      </c>
      <c r="E13" s="33">
        <f>'Имитация съемки'!F11*'Ошибки съемки'!B13</f>
        <v>8460.7467953169198</v>
      </c>
      <c r="F13" s="34">
        <f>'Гипотетическая модель '!G51</f>
        <v>2000</v>
      </c>
      <c r="I13" s="100">
        <v>1507.1252158606969</v>
      </c>
      <c r="J13" s="52"/>
      <c r="K13" s="39"/>
      <c r="L13" s="107">
        <f>SUM(L9:L12)</f>
        <v>0.99999933131231733</v>
      </c>
      <c r="M13" s="107">
        <f>SUM(M9:M12)</f>
        <v>0.99999965451142891</v>
      </c>
      <c r="R13" s="122">
        <v>2046</v>
      </c>
      <c r="S13" s="125">
        <f>'Гипотетическая модель '!H51</f>
        <v>11373.616592982289</v>
      </c>
      <c r="T13" s="125">
        <f t="shared" si="0"/>
        <v>10943.685370809573</v>
      </c>
      <c r="U13" s="126">
        <f t="shared" si="1"/>
        <v>11737.722975056051</v>
      </c>
    </row>
    <row r="14" spans="1:21" x14ac:dyDescent="0.3">
      <c r="A14" s="35">
        <v>2047</v>
      </c>
      <c r="B14" s="33">
        <f>'Имитация съемки'!C12*'Ошибки съемки'!B14</f>
        <v>1057.8761128688961</v>
      </c>
      <c r="C14" s="33">
        <f>'Имитация съемки'!D12*'Ошибки съемки'!B14</f>
        <v>2135.5260840007072</v>
      </c>
      <c r="D14" s="33">
        <f>'Имитация съемки'!E12*'Ошибки съемки'!B14</f>
        <v>3253.4279373461382</v>
      </c>
      <c r="E14" s="33">
        <f>'Имитация съемки'!F12*'Ошибки съемки'!B14</f>
        <v>9590.6584480563106</v>
      </c>
      <c r="F14" s="34">
        <f>'Гипотетическая модель '!G52</f>
        <v>2000</v>
      </c>
      <c r="I14" s="100">
        <v>1323.0222052299441</v>
      </c>
      <c r="J14" s="52"/>
      <c r="K14" s="48" t="s">
        <v>19</v>
      </c>
      <c r="L14" s="99">
        <v>0.85850124620815893</v>
      </c>
      <c r="M14" s="45"/>
      <c r="R14" s="122">
        <v>2047</v>
      </c>
      <c r="S14" s="125">
        <f>'Гипотетическая модель '!H52</f>
        <v>12521.539013118156</v>
      </c>
      <c r="T14" s="125">
        <f t="shared" si="0"/>
        <v>12844.086385402448</v>
      </c>
      <c r="U14" s="126">
        <f t="shared" si="1"/>
        <v>12401.283481942914</v>
      </c>
    </row>
    <row r="15" spans="1:21" ht="15" thickBot="1" x14ac:dyDescent="0.35">
      <c r="A15" s="35">
        <v>2048</v>
      </c>
      <c r="B15" s="33">
        <f>'Имитация съемки'!C13*'Ошибки съемки'!B15</f>
        <v>438.04908967959364</v>
      </c>
      <c r="C15" s="33">
        <f>'Имитация съемки'!D13*'Ошибки съемки'!B15</f>
        <v>1006.830493660144</v>
      </c>
      <c r="D15" s="33">
        <f>'Имитация съемки'!E13*'Ошибки съемки'!B15</f>
        <v>1698.5954537739826</v>
      </c>
      <c r="E15" s="33">
        <f>'Имитация съемки'!F13*'Ошибки съемки'!B15</f>
        <v>6582.8783860322392</v>
      </c>
      <c r="F15" s="34">
        <f>'Гипотетическая модель '!G53</f>
        <v>2000</v>
      </c>
      <c r="I15" s="100">
        <v>418.58147248693871</v>
      </c>
      <c r="J15" s="52"/>
      <c r="K15" s="46" t="s">
        <v>20</v>
      </c>
      <c r="L15" s="98">
        <v>0.85850124728410993</v>
      </c>
      <c r="M15" s="45"/>
      <c r="R15" s="122">
        <v>2048</v>
      </c>
      <c r="S15" s="125">
        <f>'Гипотетическая модель '!H53</f>
        <v>12973.086550736087</v>
      </c>
      <c r="T15" s="125">
        <f t="shared" si="0"/>
        <v>8281.4738398062218</v>
      </c>
      <c r="U15" s="126">
        <f t="shared" si="1"/>
        <v>12400.423236339442</v>
      </c>
    </row>
    <row r="16" spans="1:21" ht="15" thickBot="1" x14ac:dyDescent="0.35">
      <c r="A16" s="35">
        <v>2049</v>
      </c>
      <c r="B16" s="33">
        <f>'Имитация съемки'!C14*'Ошибки съемки'!B16</f>
        <v>263.83686186412518</v>
      </c>
      <c r="C16" s="33">
        <f>'Имитация съемки'!D14*'Ошибки съемки'!B16</f>
        <v>808.34477070303683</v>
      </c>
      <c r="D16" s="33">
        <f>'Имитация съемки'!E14*'Ошибки съемки'!B16</f>
        <v>1515.361262699435</v>
      </c>
      <c r="E16" s="33">
        <f>'Имитация съемки'!F14*'Ошибки съемки'!B16</f>
        <v>8003.0815988259083</v>
      </c>
      <c r="F16" s="34">
        <f>'Гипотетическая модель '!G54</f>
        <v>2000</v>
      </c>
      <c r="I16" s="100">
        <v>310.09528102310128</v>
      </c>
      <c r="J16" s="52"/>
      <c r="K16" s="39"/>
      <c r="L16" s="39"/>
      <c r="M16" s="45"/>
      <c r="R16" s="122">
        <v>2049</v>
      </c>
      <c r="S16" s="125">
        <f>'Гипотетическая модель '!H54</f>
        <v>12585.401121098925</v>
      </c>
      <c r="T16" s="125">
        <f t="shared" si="0"/>
        <v>9518.4428615253437</v>
      </c>
      <c r="U16" s="126">
        <f t="shared" si="1"/>
        <v>11846.430306400094</v>
      </c>
    </row>
    <row r="17" spans="1:21" x14ac:dyDescent="0.3">
      <c r="A17" s="35">
        <v>2050</v>
      </c>
      <c r="B17" s="33">
        <f>'Имитация съемки'!C15*'Ошибки съемки'!B17</f>
        <v>552.6504624482593</v>
      </c>
      <c r="C17" s="33">
        <f>'Имитация съемки'!D15*'Ошибки съемки'!B17</f>
        <v>495.12840992048206</v>
      </c>
      <c r="D17" s="33">
        <f>'Имитация съемки'!E15*'Ошибки съемки'!B17</f>
        <v>1166.2595680783036</v>
      </c>
      <c r="E17" s="33">
        <f>'Имитация съемки'!F15*'Ошибки съемки'!B17</f>
        <v>8738.6108252086651</v>
      </c>
      <c r="F17" s="34">
        <f>'Гипотетическая модель '!G55</f>
        <v>1000</v>
      </c>
      <c r="I17" s="100">
        <v>1785.8826877922957</v>
      </c>
      <c r="J17" s="52"/>
      <c r="K17" s="50" t="s">
        <v>39</v>
      </c>
      <c r="L17" s="49"/>
      <c r="M17" s="45"/>
      <c r="R17" s="122">
        <v>2050</v>
      </c>
      <c r="S17" s="125">
        <f>'Гипотетическая модель '!H55</f>
        <v>11406.637744713711</v>
      </c>
      <c r="T17" s="125">
        <f t="shared" si="0"/>
        <v>9904.8703932869685</v>
      </c>
      <c r="U17" s="126">
        <f t="shared" si="1"/>
        <v>10651.518076326774</v>
      </c>
    </row>
    <row r="18" spans="1:21" x14ac:dyDescent="0.3">
      <c r="A18" s="35">
        <v>2051</v>
      </c>
      <c r="B18" s="33">
        <f>'Имитация съемки'!C16*'Ошибки съемки'!B18</f>
        <v>901.77856376276929</v>
      </c>
      <c r="C18" s="33">
        <f>'Имитация съемки'!D16*'Ошибки съемки'!B18</f>
        <v>856.93095102074028</v>
      </c>
      <c r="D18" s="33">
        <f>'Имитация съемки'!E16*'Ошибки съемки'!B18</f>
        <v>737.76702629251463</v>
      </c>
      <c r="E18" s="33">
        <f>'Имитация съемки'!F16*'Ошибки съемки'!B18</f>
        <v>9239.389481730419</v>
      </c>
      <c r="F18" s="34">
        <f>'Гипотетическая модель '!G56</f>
        <v>1000</v>
      </c>
      <c r="I18" s="100">
        <v>2818.9066148396173</v>
      </c>
      <c r="J18" s="52"/>
      <c r="K18" s="52" t="s">
        <v>3</v>
      </c>
      <c r="L18" s="96">
        <v>0.26750955103594598</v>
      </c>
      <c r="M18" s="45"/>
      <c r="R18" s="122">
        <v>2051</v>
      </c>
      <c r="S18" s="125">
        <f>'Гипотетическая модель '!H56</f>
        <v>10520.393709512358</v>
      </c>
      <c r="T18" s="125">
        <f t="shared" si="0"/>
        <v>9977.1565080229338</v>
      </c>
      <c r="U18" s="126">
        <f t="shared" si="1"/>
        <v>10034.145886185275</v>
      </c>
    </row>
    <row r="19" spans="1:21" x14ac:dyDescent="0.3">
      <c r="A19" s="35">
        <v>2052</v>
      </c>
      <c r="B19" s="33">
        <f>'Имитация съемки'!C17*'Ошибки съемки'!B19</f>
        <v>1000.4705794240195</v>
      </c>
      <c r="C19" s="33">
        <f>'Имитация съемки'!D17*'Ошибки съемки'!B19</f>
        <v>1075.6935076441739</v>
      </c>
      <c r="D19" s="33">
        <f>'Имитация съемки'!E17*'Ошибки съемки'!B19</f>
        <v>972.30599040450011</v>
      </c>
      <c r="E19" s="33">
        <f>'Имитация съемки'!F17*'Ошибки съемки'!B19</f>
        <v>7029.82607760069</v>
      </c>
      <c r="F19" s="34">
        <f>'Гипотетическая модель '!G57</f>
        <v>1000</v>
      </c>
      <c r="I19" s="100">
        <v>2934.576525541544</v>
      </c>
      <c r="J19" s="52"/>
      <c r="K19" s="52" t="s">
        <v>4</v>
      </c>
      <c r="L19" s="96">
        <v>0.53756084377801228</v>
      </c>
      <c r="M19" s="45"/>
      <c r="R19" s="122">
        <v>2052</v>
      </c>
      <c r="S19" s="125">
        <f>'Гипотетическая модель '!H57</f>
        <v>10308.002208397487</v>
      </c>
      <c r="T19" s="125">
        <f t="shared" si="0"/>
        <v>8002.1320680051904</v>
      </c>
      <c r="U19" s="126">
        <f t="shared" si="1"/>
        <v>9792.4708222694553</v>
      </c>
    </row>
    <row r="20" spans="1:21" x14ac:dyDescent="0.3">
      <c r="A20" s="35">
        <v>2053</v>
      </c>
      <c r="B20" s="33">
        <f>'Имитация съемки'!C18*'Ошибки съемки'!B20</f>
        <v>1902.9313199491671</v>
      </c>
      <c r="C20" s="33">
        <f>'Имитация съемки'!D18*'Ошибки съемки'!B20</f>
        <v>2205.34926214707</v>
      </c>
      <c r="D20" s="33">
        <f>'Имитация съемки'!E18*'Ошибки съемки'!B20</f>
        <v>2208.3953354522582</v>
      </c>
      <c r="E20" s="33">
        <f>'Имитация съемки'!F18*'Ошибки съемки'!B20</f>
        <v>10484.966305706439</v>
      </c>
      <c r="F20" s="34">
        <f>'Гипотетическая модель '!G58</f>
        <v>1000</v>
      </c>
      <c r="I20" s="100">
        <v>4348.304054071169</v>
      </c>
      <c r="J20" s="52"/>
      <c r="K20" s="52" t="s">
        <v>5</v>
      </c>
      <c r="L20" s="96">
        <v>1</v>
      </c>
      <c r="M20" s="45"/>
      <c r="R20" s="122">
        <v>2053</v>
      </c>
      <c r="S20" s="125">
        <f>'Гипотетическая модель '!H58</f>
        <v>10914.25979794066</v>
      </c>
      <c r="T20" s="125">
        <f t="shared" si="0"/>
        <v>12693.361641158697</v>
      </c>
      <c r="U20" s="126">
        <f t="shared" si="1"/>
        <v>10249.012916655491</v>
      </c>
    </row>
    <row r="21" spans="1:21" ht="15" thickBot="1" x14ac:dyDescent="0.35">
      <c r="A21" s="35">
        <v>2054</v>
      </c>
      <c r="B21" s="33">
        <f>'Имитация съемки'!C19*'Ошибки съемки'!B21</f>
        <v>1043.4292873526761</v>
      </c>
      <c r="C21" s="33">
        <f>'Имитация съемки'!D19*'Ошибки съемки'!B21</f>
        <v>1860.0891948717419</v>
      </c>
      <c r="D21" s="33">
        <f>'Имитация съемки'!E19*'Ошибки съемки'!B21</f>
        <v>1982.4871486795082</v>
      </c>
      <c r="E21" s="33">
        <f>'Имитация съемки'!F19*'Ошибки съемки'!B21</f>
        <v>7501.6464380144962</v>
      </c>
      <c r="F21" s="34">
        <f>'Гипотетическая модель '!G59</f>
        <v>1000</v>
      </c>
      <c r="I21" s="100">
        <v>1585.8241374994068</v>
      </c>
      <c r="J21" s="52"/>
      <c r="K21" s="53" t="s">
        <v>6</v>
      </c>
      <c r="L21" s="98">
        <v>1</v>
      </c>
      <c r="M21" s="45"/>
      <c r="O21" t="s">
        <v>35</v>
      </c>
      <c r="R21" s="122">
        <v>2054</v>
      </c>
      <c r="S21" s="125">
        <f>'Гипотетическая модель '!H59</f>
        <v>12292.783087496065</v>
      </c>
      <c r="T21" s="125">
        <f t="shared" si="0"/>
        <v>9484.1335866940044</v>
      </c>
      <c r="U21" s="126">
        <f t="shared" si="1"/>
        <v>11165.88539781613</v>
      </c>
    </row>
    <row r="22" spans="1:21" ht="15" thickBot="1" x14ac:dyDescent="0.35">
      <c r="A22" s="35">
        <v>2055</v>
      </c>
      <c r="B22" s="33">
        <f>'Имитация съемки'!C20*'Ошибки съемки'!B22</f>
        <v>854.70117428523008</v>
      </c>
      <c r="C22" s="33">
        <f>'Имитация съемки'!D20*'Ошибки съемки'!B22</f>
        <v>1725.3784535905736</v>
      </c>
      <c r="D22" s="33">
        <f>'Имитация съемки'!E20*'Ошибки съемки'!B22</f>
        <v>2628.5768670596067</v>
      </c>
      <c r="E22" s="33">
        <f>'Имитация съемки'!F20*'Ошибки съемки'!B22</f>
        <v>9294.355354742007</v>
      </c>
      <c r="F22" s="34">
        <f>'Гипотетическая модель '!G60</f>
        <v>1000</v>
      </c>
      <c r="I22" s="100">
        <v>1842.6265534697734</v>
      </c>
      <c r="J22" s="52"/>
      <c r="K22" s="39"/>
      <c r="L22" s="39"/>
      <c r="M22" s="45"/>
      <c r="R22" s="122">
        <v>2055</v>
      </c>
      <c r="S22" s="125">
        <f>'Гипотетическая модель '!H60</f>
        <v>14275.525122181958</v>
      </c>
      <c r="T22" s="125">
        <f t="shared" si="0"/>
        <v>11922.932221801613</v>
      </c>
      <c r="U22" s="126">
        <f t="shared" si="1"/>
        <v>12852.7703346503</v>
      </c>
    </row>
    <row r="23" spans="1:21" x14ac:dyDescent="0.3">
      <c r="A23" s="35">
        <v>2056</v>
      </c>
      <c r="B23" s="33">
        <f>'Имитация съемки'!C21*'Ошибки съемки'!B23</f>
        <v>626.72426503219583</v>
      </c>
      <c r="C23" s="33">
        <f>'Имитация съемки'!D21*'Ошибки съемки'!B23</f>
        <v>1440.4894702844804</v>
      </c>
      <c r="D23" s="33">
        <f>'Имитация съемки'!E21*'Ошибки съемки'!B23</f>
        <v>2430.209335972329</v>
      </c>
      <c r="E23" s="33">
        <f>'Имитация съемки'!F21*'Ошибки съемки'!B23</f>
        <v>11834.867331225712</v>
      </c>
      <c r="F23" s="34">
        <f>'Гипотетическая модель '!G61</f>
        <v>1000</v>
      </c>
      <c r="I23" s="100">
        <v>979.70133872792087</v>
      </c>
      <c r="J23" s="52"/>
      <c r="K23" s="50" t="s">
        <v>31</v>
      </c>
      <c r="L23" s="49"/>
      <c r="M23" s="45"/>
      <c r="R23" s="122">
        <v>2056</v>
      </c>
      <c r="S23" s="125">
        <f>'Гипотетическая модель '!H61</f>
        <v>15490.040339613264</v>
      </c>
      <c r="T23" s="125">
        <f t="shared" si="0"/>
        <v>14265.076667198042</v>
      </c>
      <c r="U23" s="126">
        <f t="shared" si="1"/>
        <v>13899.067773423092</v>
      </c>
    </row>
    <row r="24" spans="1:21" x14ac:dyDescent="0.3">
      <c r="A24" s="35">
        <v>2057</v>
      </c>
      <c r="B24" s="33">
        <f>'Имитация съемки'!C22*'Ошибки съемки'!B24</f>
        <v>414.59807210102957</v>
      </c>
      <c r="C24" s="33">
        <f>'Имитация съемки'!D22*'Ошибки съемки'!B24</f>
        <v>1270.2477627975372</v>
      </c>
      <c r="D24" s="33">
        <f>'Имитация съемки'!E22*'Ошибки съемки'!B24</f>
        <v>2381.2664144531923</v>
      </c>
      <c r="E24" s="33">
        <f>'Имитация съемки'!F22*'Ошибки съемки'!B24</f>
        <v>16548.295485197927</v>
      </c>
      <c r="F24" s="34">
        <f>'Гипотетическая модель '!G62</f>
        <v>1000</v>
      </c>
      <c r="I24" s="100">
        <v>342.30640420244384</v>
      </c>
      <c r="J24" s="52"/>
      <c r="K24" s="52" t="s">
        <v>15</v>
      </c>
      <c r="L24" s="62">
        <v>2454.7836279433595</v>
      </c>
      <c r="M24" s="45"/>
      <c r="R24" s="122">
        <v>2057</v>
      </c>
      <c r="S24" s="125">
        <f>'Гипотетическая модель '!H62</f>
        <v>15799.654865911578</v>
      </c>
      <c r="T24" s="125">
        <f t="shared" si="0"/>
        <v>18929.561899651118</v>
      </c>
      <c r="U24" s="126">
        <f t="shared" si="1"/>
        <v>14528.575179960735</v>
      </c>
    </row>
    <row r="25" spans="1:21" x14ac:dyDescent="0.3">
      <c r="A25" s="35">
        <v>2058</v>
      </c>
      <c r="B25" s="33">
        <f>'Имитация съемки'!C23*'Ошибки съемки'!B25</f>
        <v>742.78528087250447</v>
      </c>
      <c r="C25" s="33">
        <f>'Имитация съемки'!D23*'Ошибки съемки'!B25</f>
        <v>665.47324216737411</v>
      </c>
      <c r="D25" s="33">
        <f>'Имитация съемки'!E23*'Ошибки съемки'!B25</f>
        <v>1567.5015216808799</v>
      </c>
      <c r="E25" s="33">
        <f>'Имитация съемки'!F23*'Ошибки съемки'!B25</f>
        <v>16372.46401414112</v>
      </c>
      <c r="F25" s="34">
        <f>'Гипотетическая модель '!G63</f>
        <v>1000</v>
      </c>
      <c r="I25" s="100">
        <v>2167.1778018712862</v>
      </c>
      <c r="J25" s="52"/>
      <c r="K25" s="52" t="s">
        <v>16</v>
      </c>
      <c r="L25" s="62">
        <v>2629.8283669056646</v>
      </c>
      <c r="M25" s="45"/>
      <c r="R25" s="122">
        <v>2058</v>
      </c>
      <c r="S25" s="125">
        <f>'Гипотетическая модель '!H63</f>
        <v>15258.175664744051</v>
      </c>
      <c r="T25" s="125">
        <f t="shared" si="0"/>
        <v>17939.965535822001</v>
      </c>
      <c r="U25" s="126">
        <f t="shared" si="1"/>
        <v>14604.933976484966</v>
      </c>
    </row>
    <row r="26" spans="1:21" x14ac:dyDescent="0.3">
      <c r="A26" s="35">
        <v>2059</v>
      </c>
      <c r="B26" s="33">
        <f>'Имитация съемки'!C24*'Ошибки съемки'!B26</f>
        <v>1005.4066812294503</v>
      </c>
      <c r="C26" s="33">
        <f>'Имитация съемки'!D24*'Ошибки съемки'!B26</f>
        <v>955.40539344114472</v>
      </c>
      <c r="D26" s="33">
        <f>'Имитация съемки'!E24*'Ошибки съемки'!B26</f>
        <v>822.54771540611966</v>
      </c>
      <c r="E26" s="33">
        <f>'Имитация съемки'!F24*'Ошибки съемки'!B26</f>
        <v>14091.837604154505</v>
      </c>
      <c r="F26" s="34">
        <f>'Гипотетическая модель '!G64</f>
        <v>1000</v>
      </c>
      <c r="I26" s="100">
        <v>2749.2188825902826</v>
      </c>
      <c r="J26" s="52"/>
      <c r="K26" s="52" t="s">
        <v>17</v>
      </c>
      <c r="L26" s="62">
        <v>2287.0093005015369</v>
      </c>
      <c r="M26" s="45"/>
      <c r="R26" s="122">
        <v>2059</v>
      </c>
      <c r="S26" s="125">
        <f>'Гипотетическая модель '!H64</f>
        <v>14040.434325882767</v>
      </c>
      <c r="T26" s="125">
        <f t="shared" si="0"/>
        <v>14914.385319560624</v>
      </c>
      <c r="U26" s="126">
        <f t="shared" si="1"/>
        <v>14110.240541797377</v>
      </c>
    </row>
    <row r="27" spans="1:21" ht="15" thickBot="1" x14ac:dyDescent="0.35">
      <c r="A27" s="29">
        <v>2060</v>
      </c>
      <c r="B27" s="33">
        <f>'Имитация съемки'!C25*'Ошибки съемки'!B27</f>
        <v>1376.6493515324482</v>
      </c>
      <c r="C27" s="33">
        <f>'Имитация съемки'!D25*'Ошибки съемки'!B27</f>
        <v>1480.1562386757614</v>
      </c>
      <c r="D27" s="33">
        <f>'Имитация съемки'!E25*'Ошибки съемки'!B27</f>
        <v>1337.894825405132</v>
      </c>
      <c r="E27" s="33">
        <f>'Имитация съемки'!F25*'Ошибки съемки'!B27</f>
        <v>13213.901919502574</v>
      </c>
      <c r="F27" s="38">
        <f>'Гипотетическая модель '!G65</f>
        <v>1000</v>
      </c>
      <c r="I27" s="100">
        <v>3485.3222086557744</v>
      </c>
      <c r="J27" s="53"/>
      <c r="K27" s="53" t="s">
        <v>18</v>
      </c>
      <c r="L27" s="63">
        <v>13374.699073582873</v>
      </c>
      <c r="M27" s="47"/>
      <c r="R27" s="127">
        <v>2060</v>
      </c>
      <c r="S27" s="128">
        <f>'Гипотетическая модель '!H65</f>
        <v>13525.077101119758</v>
      </c>
      <c r="T27" s="128">
        <f t="shared" si="0"/>
        <v>14551.796744907706</v>
      </c>
      <c r="U27" s="129">
        <f t="shared" si="1"/>
        <v>14015.259417358948</v>
      </c>
    </row>
    <row r="29" spans="1:21" ht="15" thickBot="1" x14ac:dyDescent="0.35"/>
    <row r="30" spans="1:21" ht="15" thickBot="1" x14ac:dyDescent="0.35">
      <c r="A30" s="79" t="s">
        <v>32</v>
      </c>
      <c r="B30" s="70"/>
      <c r="C30" s="70"/>
      <c r="D30" s="70"/>
      <c r="E30" s="71"/>
      <c r="I30" s="80" t="s">
        <v>73</v>
      </c>
      <c r="J30" s="81"/>
      <c r="K30" s="81"/>
      <c r="L30" s="82"/>
      <c r="N30" t="s">
        <v>33</v>
      </c>
    </row>
    <row r="31" spans="1:21" ht="15" thickBot="1" x14ac:dyDescent="0.35">
      <c r="A31" s="69" t="s">
        <v>0</v>
      </c>
      <c r="B31" s="70" t="s">
        <v>15</v>
      </c>
      <c r="C31" s="70" t="s">
        <v>16</v>
      </c>
      <c r="D31" s="70" t="s">
        <v>17</v>
      </c>
      <c r="E31" s="71" t="s">
        <v>18</v>
      </c>
      <c r="I31" s="83" t="s">
        <v>15</v>
      </c>
      <c r="J31" s="84" t="s">
        <v>16</v>
      </c>
      <c r="K31" s="84" t="s">
        <v>17</v>
      </c>
      <c r="L31" s="85" t="s">
        <v>18</v>
      </c>
      <c r="N31" s="92" t="s">
        <v>34</v>
      </c>
      <c r="O31" s="93">
        <f>SUM(I32:L52)</f>
        <v>1.6993749767119106</v>
      </c>
    </row>
    <row r="32" spans="1:21" x14ac:dyDescent="0.3">
      <c r="A32" s="66">
        <v>2040</v>
      </c>
      <c r="B32" s="74">
        <f>L24</f>
        <v>2454.7836279433595</v>
      </c>
      <c r="C32" s="75">
        <f>L25</f>
        <v>2629.8283669056646</v>
      </c>
      <c r="D32" s="75">
        <f>L26</f>
        <v>2287.0093005015369</v>
      </c>
      <c r="E32" s="76">
        <f>L27</f>
        <v>13374.699073582873</v>
      </c>
      <c r="I32" s="86">
        <f>(LN(B32*$L$18+1)-LN(B7+1))^2</f>
        <v>1.5474647120700335E-2</v>
      </c>
      <c r="J32" s="87">
        <f>(LN(C32*$L$19+1)-LN(C7+1))^2</f>
        <v>3.4917332416044954E-3</v>
      </c>
      <c r="K32" s="87">
        <f>(LN(D32*$L$20+1)-LN(D7+1))^2</f>
        <v>2.9486613599060616E-4</v>
      </c>
      <c r="L32" s="88">
        <f>(LN(E32*$L$21+1)-LN(E7+1))^2</f>
        <v>8.3866212175737233E-3</v>
      </c>
    </row>
    <row r="33" spans="1:12" x14ac:dyDescent="0.3">
      <c r="A33" s="66">
        <v>2041</v>
      </c>
      <c r="B33" s="77">
        <f>B32*((1-$L$14)+$L$14*$L$9)*EXP(-$L$6)+I8</f>
        <v>1334.2823013845359</v>
      </c>
      <c r="C33" s="67">
        <f>(C32*((1-$L$15)+$L$15*$M$10)+B32*$L$14*$L$10)*EXP(-$L$6)</f>
        <v>2014.5720724178818</v>
      </c>
      <c r="D33" s="67">
        <f>(C32*$L$15*$M$11+B32*$L$14*$L$11)*EXP(-$L$6)</f>
        <v>1875.8999437541479</v>
      </c>
      <c r="E33" s="72">
        <f>(E32+D32+B32*$L$14*$L$12+C32*$L$15*$M$12)*EXP(-$L$6)-F7*EXP(($P$5-1)*$L$6)</f>
        <v>13236.03264416059</v>
      </c>
      <c r="I33" s="86">
        <f t="shared" ref="I33:I52" si="2">(LN(B33*$L$18+1)-LN(B8+1))^2</f>
        <v>1.1788450103754015E-2</v>
      </c>
      <c r="J33" s="87">
        <f t="shared" ref="J33:J52" si="3">(LN(C33*$L$19+1)-LN(C8+1))^2</f>
        <v>9.8093359510080056E-3</v>
      </c>
      <c r="K33" s="87">
        <f t="shared" ref="K33:K52" si="4">(LN(D33*$L$20+1)-LN(D8+1))^2</f>
        <v>4.0408907685110583E-4</v>
      </c>
      <c r="L33" s="88">
        <f t="shared" ref="L33:L52" si="5">(LN(E33*$L$21+1)-LN(E8+1))^2</f>
        <v>5.4971501597388638E-5</v>
      </c>
    </row>
    <row r="34" spans="1:12" x14ac:dyDescent="0.3">
      <c r="A34" s="66">
        <v>2042</v>
      </c>
      <c r="B34" s="77">
        <f t="shared" ref="B34:B52" si="6">B33*((1-$L$14)+$L$14*$L$9)*EXP(-$L$6)+I9</f>
        <v>3141.5736025915849</v>
      </c>
      <c r="C34" s="67">
        <f t="shared" ref="C34:C52" si="7">(C33*((1-$L$15)+$L$15*$M$10)+B33*$L$14*$L$10)*EXP(-$L$6)</f>
        <v>1244.505907877347</v>
      </c>
      <c r="D34" s="67">
        <f t="shared" ref="D34:D52" si="8">(C33*$L$15*$M$11+B33*$L$14*$L$11)*EXP(-$L$6)</f>
        <v>1437.0274824375808</v>
      </c>
      <c r="E34" s="72">
        <f t="shared" ref="E34:E51" si="9">(E33+D33+B33*$L$14*$L$12+C33*$L$15*$M$12)*EXP(-$L$6)-F8*EXP(($P$5-1)*$L$6)</f>
        <v>12703.386941774301</v>
      </c>
      <c r="I34" s="86">
        <f t="shared" si="2"/>
        <v>7.3949697447680998E-4</v>
      </c>
      <c r="J34" s="87">
        <f t="shared" si="3"/>
        <v>2.1086979628351647E-2</v>
      </c>
      <c r="K34" s="87">
        <f t="shared" si="4"/>
        <v>5.6385755338002878E-2</v>
      </c>
      <c r="L34" s="88">
        <f t="shared" si="5"/>
        <v>0.13094142837396053</v>
      </c>
    </row>
    <row r="35" spans="1:12" x14ac:dyDescent="0.3">
      <c r="A35" s="66">
        <v>2043</v>
      </c>
      <c r="B35" s="77">
        <f t="shared" si="6"/>
        <v>4227.0143652929892</v>
      </c>
      <c r="C35" s="67">
        <f t="shared" si="7"/>
        <v>2036.2884894049205</v>
      </c>
      <c r="D35" s="67">
        <f t="shared" si="8"/>
        <v>887.72658777566676</v>
      </c>
      <c r="E35" s="72">
        <f t="shared" si="9"/>
        <v>11762.139641139562</v>
      </c>
      <c r="I35" s="86">
        <f t="shared" si="2"/>
        <v>1.729543311987712E-3</v>
      </c>
      <c r="J35" s="87">
        <f t="shared" si="3"/>
        <v>5.3230666580022514E-4</v>
      </c>
      <c r="K35" s="87">
        <f t="shared" si="4"/>
        <v>6.8526607675312955E-3</v>
      </c>
      <c r="L35" s="88">
        <f t="shared" si="5"/>
        <v>5.0114015784889332E-2</v>
      </c>
    </row>
    <row r="36" spans="1:12" x14ac:dyDescent="0.3">
      <c r="A36" s="66">
        <v>2044</v>
      </c>
      <c r="B36" s="77">
        <f t="shared" si="6"/>
        <v>5204.8187777830062</v>
      </c>
      <c r="C36" s="67">
        <f t="shared" si="7"/>
        <v>2832.2781652377612</v>
      </c>
      <c r="D36" s="67">
        <f t="shared" si="8"/>
        <v>1452.5181608092878</v>
      </c>
      <c r="E36" s="72">
        <f t="shared" si="9"/>
        <v>10318.03440697529</v>
      </c>
      <c r="I36" s="86">
        <f t="shared" si="2"/>
        <v>1.0988803168439977E-2</v>
      </c>
      <c r="J36" s="87">
        <f t="shared" si="3"/>
        <v>7.7361849564677341E-3</v>
      </c>
      <c r="K36" s="87">
        <f t="shared" si="4"/>
        <v>1.1564708599883155E-3</v>
      </c>
      <c r="L36" s="88">
        <f t="shared" si="5"/>
        <v>2.5214535828587379E-2</v>
      </c>
    </row>
    <row r="37" spans="1:12" x14ac:dyDescent="0.3">
      <c r="A37" s="66">
        <v>2045</v>
      </c>
      <c r="B37" s="77">
        <f t="shared" si="6"/>
        <v>5936.7397812108129</v>
      </c>
      <c r="C37" s="67">
        <f t="shared" si="7"/>
        <v>3570.4693599610487</v>
      </c>
      <c r="D37" s="67">
        <f t="shared" si="8"/>
        <v>2020.3107235918733</v>
      </c>
      <c r="E37" s="72">
        <f t="shared" si="9"/>
        <v>9466.1186725375992</v>
      </c>
      <c r="I37" s="86">
        <f t="shared" si="2"/>
        <v>1.0637344422513535E-2</v>
      </c>
      <c r="J37" s="87">
        <f t="shared" si="3"/>
        <v>3.7497298173422215E-3</v>
      </c>
      <c r="K37" s="87">
        <f t="shared" si="4"/>
        <v>1.2934657546432153E-4</v>
      </c>
      <c r="L37" s="88">
        <f t="shared" si="5"/>
        <v>5.7224096055031877E-4</v>
      </c>
    </row>
    <row r="38" spans="1:12" x14ac:dyDescent="0.3">
      <c r="A38" s="66">
        <v>2046</v>
      </c>
      <c r="B38" s="77">
        <f t="shared" si="6"/>
        <v>4011.6924663457921</v>
      </c>
      <c r="C38" s="67">
        <f t="shared" si="7"/>
        <v>4159.4040277663998</v>
      </c>
      <c r="D38" s="67">
        <f t="shared" si="8"/>
        <v>2546.8746766191907</v>
      </c>
      <c r="E38" s="72">
        <f t="shared" si="9"/>
        <v>9190.8482984368602</v>
      </c>
      <c r="I38" s="86">
        <f t="shared" si="2"/>
        <v>3.8739522244060118E-2</v>
      </c>
      <c r="J38" s="87">
        <f t="shared" si="3"/>
        <v>1.6841634602662013E-3</v>
      </c>
      <c r="K38" s="87">
        <f t="shared" si="4"/>
        <v>6.4587728174468118E-4</v>
      </c>
      <c r="L38" s="88">
        <f t="shared" si="5"/>
        <v>6.8494505658223993E-3</v>
      </c>
    </row>
    <row r="39" spans="1:12" x14ac:dyDescent="0.3">
      <c r="A39" s="66">
        <v>2047</v>
      </c>
      <c r="B39" s="77">
        <f t="shared" si="6"/>
        <v>3015.4584481030029</v>
      </c>
      <c r="C39" s="67">
        <f t="shared" si="7"/>
        <v>3256.9359971530944</v>
      </c>
      <c r="D39" s="67">
        <f t="shared" si="8"/>
        <v>2966.9714875418163</v>
      </c>
      <c r="E39" s="72">
        <f t="shared" si="9"/>
        <v>9434.3119944010978</v>
      </c>
      <c r="I39" s="86">
        <f t="shared" si="2"/>
        <v>7.3342011606335203E-2</v>
      </c>
      <c r="J39" s="87">
        <f t="shared" si="3"/>
        <v>3.9416794721491601E-2</v>
      </c>
      <c r="K39" s="87">
        <f t="shared" si="4"/>
        <v>8.4893728406940684E-3</v>
      </c>
      <c r="L39" s="88">
        <f t="shared" si="5"/>
        <v>2.7009486256495346E-4</v>
      </c>
    </row>
    <row r="40" spans="1:12" x14ac:dyDescent="0.3">
      <c r="A40" s="66">
        <v>2048</v>
      </c>
      <c r="B40" s="77">
        <f t="shared" si="6"/>
        <v>1690.7306238140761</v>
      </c>
      <c r="C40" s="67">
        <f t="shared" si="7"/>
        <v>2481.4604617111963</v>
      </c>
      <c r="D40" s="67">
        <f t="shared" si="8"/>
        <v>2323.2261583135901</v>
      </c>
      <c r="E40" s="72">
        <f t="shared" si="9"/>
        <v>10077.197078025853</v>
      </c>
      <c r="I40" s="86">
        <f t="shared" si="2"/>
        <v>1.0184616690853486E-3</v>
      </c>
      <c r="J40" s="87">
        <f t="shared" si="3"/>
        <v>7.9007844525249074E-2</v>
      </c>
      <c r="K40" s="87">
        <f t="shared" si="4"/>
        <v>9.7967055734095893E-2</v>
      </c>
      <c r="L40" s="88">
        <f t="shared" si="5"/>
        <v>0.18126339737106048</v>
      </c>
    </row>
    <row r="41" spans="1:12" x14ac:dyDescent="0.3">
      <c r="A41" s="66">
        <v>2049</v>
      </c>
      <c r="B41" s="77">
        <f t="shared" si="6"/>
        <v>1023.3737311244334</v>
      </c>
      <c r="C41" s="67">
        <f t="shared" si="7"/>
        <v>1558.7553358802286</v>
      </c>
      <c r="D41" s="67">
        <f t="shared" si="8"/>
        <v>1770.0666701794519</v>
      </c>
      <c r="E41" s="72">
        <f t="shared" si="9"/>
        <v>10076.363636220642</v>
      </c>
      <c r="I41" s="86">
        <f t="shared" si="2"/>
        <v>1.3536621427386456E-3</v>
      </c>
      <c r="J41" s="87">
        <f t="shared" si="3"/>
        <v>1.2886167745686016E-3</v>
      </c>
      <c r="K41" s="87">
        <f t="shared" si="4"/>
        <v>2.410828995887257E-2</v>
      </c>
      <c r="L41" s="88">
        <f t="shared" si="5"/>
        <v>5.3056549222048256E-2</v>
      </c>
    </row>
    <row r="42" spans="1:12" x14ac:dyDescent="0.3">
      <c r="A42" s="66">
        <v>2050</v>
      </c>
      <c r="B42" s="77">
        <f t="shared" si="6"/>
        <v>2217.6193692774732</v>
      </c>
      <c r="C42" s="67">
        <f t="shared" si="7"/>
        <v>957.993821613048</v>
      </c>
      <c r="D42" s="67">
        <f t="shared" si="8"/>
        <v>1111.8858871937514</v>
      </c>
      <c r="E42" s="72">
        <f t="shared" si="9"/>
        <v>9539.6321891330226</v>
      </c>
      <c r="I42" s="86">
        <f t="shared" si="2"/>
        <v>5.0041810872673296E-3</v>
      </c>
      <c r="J42" s="87">
        <f t="shared" si="3"/>
        <v>1.5392406123626657E-3</v>
      </c>
      <c r="K42" s="87">
        <f t="shared" si="4"/>
        <v>2.2755010429477878E-3</v>
      </c>
      <c r="L42" s="88">
        <f>(LN(E42*$L$21+1)-LN(E17+1))^2</f>
        <v>7.6902533861061386E-3</v>
      </c>
    </row>
    <row r="43" spans="1:12" x14ac:dyDescent="0.3">
      <c r="A43" s="66">
        <v>2051</v>
      </c>
      <c r="B43" s="77">
        <f t="shared" si="6"/>
        <v>3754.4667119677056</v>
      </c>
      <c r="C43" s="67">
        <f t="shared" si="7"/>
        <v>1457.7170960446094</v>
      </c>
      <c r="D43" s="67">
        <f t="shared" si="8"/>
        <v>683.3527916482476</v>
      </c>
      <c r="E43" s="72">
        <f t="shared" si="9"/>
        <v>9350.7930945370281</v>
      </c>
      <c r="I43" s="86">
        <f t="shared" si="2"/>
        <v>1.1581933578771415E-2</v>
      </c>
      <c r="J43" s="87">
        <f t="shared" si="3"/>
        <v>7.9806994071159564E-3</v>
      </c>
      <c r="K43" s="87">
        <f t="shared" si="4"/>
        <v>5.8536353395220071E-3</v>
      </c>
      <c r="L43" s="88">
        <f t="shared" si="5"/>
        <v>1.4361777229853008E-4</v>
      </c>
    </row>
    <row r="44" spans="1:12" x14ac:dyDescent="0.3">
      <c r="A44" s="66">
        <v>2052</v>
      </c>
      <c r="B44" s="77">
        <f t="shared" si="6"/>
        <v>4518.4954299192159</v>
      </c>
      <c r="C44" s="67">
        <f t="shared" si="7"/>
        <v>2425.992721655487</v>
      </c>
      <c r="D44" s="67">
        <f t="shared" si="8"/>
        <v>1039.8136444535637</v>
      </c>
      <c r="E44" s="72">
        <f t="shared" si="9"/>
        <v>8752.6571778158923</v>
      </c>
      <c r="I44" s="86">
        <f t="shared" si="2"/>
        <v>3.5697011069924574E-2</v>
      </c>
      <c r="J44" s="87">
        <f t="shared" si="3"/>
        <v>3.7017456888213264E-2</v>
      </c>
      <c r="K44" s="87">
        <f t="shared" si="4"/>
        <v>4.4969795640306259E-3</v>
      </c>
      <c r="L44" s="88">
        <f t="shared" si="5"/>
        <v>4.8034335995910046E-2</v>
      </c>
    </row>
    <row r="45" spans="1:12" x14ac:dyDescent="0.3">
      <c r="A45" s="66">
        <v>2053</v>
      </c>
      <c r="B45" s="77">
        <f t="shared" si="6"/>
        <v>6254.5482372942606</v>
      </c>
      <c r="C45" s="67">
        <f t="shared" si="7"/>
        <v>3091.2731015238719</v>
      </c>
      <c r="D45" s="67">
        <f t="shared" si="8"/>
        <v>1730.5006164551528</v>
      </c>
      <c r="E45" s="72">
        <f t="shared" si="9"/>
        <v>8518.5123002003384</v>
      </c>
      <c r="I45" s="86">
        <f t="shared" si="2"/>
        <v>1.6541679236597322E-2</v>
      </c>
      <c r="J45" s="87">
        <f t="shared" si="3"/>
        <v>8.0014277970554798E-2</v>
      </c>
      <c r="K45" s="87">
        <f t="shared" si="4"/>
        <v>5.9404524136832677E-2</v>
      </c>
      <c r="L45" s="88">
        <f t="shared" si="5"/>
        <v>4.3130452168903224E-2</v>
      </c>
    </row>
    <row r="46" spans="1:12" x14ac:dyDescent="0.3">
      <c r="A46" s="66">
        <v>2054</v>
      </c>
      <c r="B46" s="77">
        <f t="shared" si="6"/>
        <v>4224.4671063700389</v>
      </c>
      <c r="C46" s="67">
        <f t="shared" si="7"/>
        <v>4210.8051203036248</v>
      </c>
      <c r="D46" s="67">
        <f t="shared" si="8"/>
        <v>2205.0560828425946</v>
      </c>
      <c r="E46" s="72">
        <f t="shared" si="9"/>
        <v>8960.8293149735346</v>
      </c>
      <c r="I46" s="86">
        <f t="shared" si="2"/>
        <v>6.3532080258216815E-3</v>
      </c>
      <c r="J46" s="87">
        <f t="shared" si="3"/>
        <v>3.8502414135943873E-2</v>
      </c>
      <c r="K46" s="87">
        <f t="shared" si="4"/>
        <v>1.1310293048708168E-2</v>
      </c>
      <c r="L46" s="88">
        <f t="shared" si="5"/>
        <v>3.1583884457656412E-2</v>
      </c>
    </row>
    <row r="47" spans="1:12" x14ac:dyDescent="0.3">
      <c r="A47" s="66">
        <v>2055</v>
      </c>
      <c r="B47" s="77">
        <f t="shared" si="6"/>
        <v>3624.8272823701773</v>
      </c>
      <c r="C47" s="67">
        <f t="shared" si="7"/>
        <v>3386.4487186992419</v>
      </c>
      <c r="D47" s="67">
        <f t="shared" si="8"/>
        <v>3003.6367345263325</v>
      </c>
      <c r="E47" s="72">
        <f t="shared" si="9"/>
        <v>9849.133600123967</v>
      </c>
      <c r="I47" s="86">
        <f t="shared" si="2"/>
        <v>1.5894006141431161E-2</v>
      </c>
      <c r="J47" s="87">
        <f t="shared" si="3"/>
        <v>2.8720817155913282E-3</v>
      </c>
      <c r="K47" s="87">
        <f t="shared" si="4"/>
        <v>1.7777882881175964E-2</v>
      </c>
      <c r="L47" s="88">
        <f t="shared" si="5"/>
        <v>3.3605403051689855E-3</v>
      </c>
    </row>
    <row r="48" spans="1:12" x14ac:dyDescent="0.3">
      <c r="A48" s="66">
        <v>2056</v>
      </c>
      <c r="B48" s="77">
        <f t="shared" si="6"/>
        <v>2508.9284961691433</v>
      </c>
      <c r="C48" s="67">
        <f t="shared" si="7"/>
        <v>2847.853048996993</v>
      </c>
      <c r="D48" s="67">
        <f t="shared" si="8"/>
        <v>2415.6097184429268</v>
      </c>
      <c r="E48" s="72">
        <f t="shared" si="9"/>
        <v>11483.458054980165</v>
      </c>
      <c r="I48" s="86">
        <f t="shared" si="2"/>
        <v>4.678406859253038E-3</v>
      </c>
      <c r="J48" s="87">
        <f t="shared" si="3"/>
        <v>3.7000617562140789E-3</v>
      </c>
      <c r="K48" s="87">
        <f t="shared" si="4"/>
        <v>3.6278788167094186E-5</v>
      </c>
      <c r="L48" s="88">
        <f t="shared" si="5"/>
        <v>9.0841222958507452E-4</v>
      </c>
    </row>
    <row r="49" spans="1:12" x14ac:dyDescent="0.3">
      <c r="A49" s="66">
        <v>2057</v>
      </c>
      <c r="B49" s="77">
        <f t="shared" si="6"/>
        <v>1400.7627922020649</v>
      </c>
      <c r="C49" s="67">
        <f t="shared" si="7"/>
        <v>2099.8902159783211</v>
      </c>
      <c r="D49" s="67">
        <f t="shared" si="8"/>
        <v>2031.4205450294971</v>
      </c>
      <c r="E49" s="72">
        <f t="shared" si="9"/>
        <v>12497.154634931238</v>
      </c>
      <c r="I49" s="86">
        <f t="shared" si="2"/>
        <v>1.0177034078255993E-2</v>
      </c>
      <c r="J49" s="87">
        <f t="shared" si="3"/>
        <v>1.3910240185925198E-2</v>
      </c>
      <c r="K49" s="87">
        <f t="shared" si="4"/>
        <v>2.5225329832232895E-2</v>
      </c>
      <c r="L49" s="88">
        <f t="shared" si="5"/>
        <v>7.8827597040389705E-2</v>
      </c>
    </row>
    <row r="50" spans="1:12" x14ac:dyDescent="0.3">
      <c r="A50" s="66">
        <v>2058</v>
      </c>
      <c r="B50" s="77">
        <f t="shared" si="6"/>
        <v>2758.1258212119324</v>
      </c>
      <c r="C50" s="67">
        <f t="shared" si="7"/>
        <v>1302.6662248467551</v>
      </c>
      <c r="D50" s="67">
        <f t="shared" si="8"/>
        <v>1497.886321257756</v>
      </c>
      <c r="E50" s="72">
        <f t="shared" si="9"/>
        <v>13107.04765522721</v>
      </c>
      <c r="I50" s="86">
        <f t="shared" si="2"/>
        <v>4.477357079396329E-5</v>
      </c>
      <c r="J50" s="87">
        <f t="shared" si="3"/>
        <v>2.5889863885501878E-3</v>
      </c>
      <c r="K50" s="87">
        <f t="shared" si="4"/>
        <v>2.0610091784682284E-3</v>
      </c>
      <c r="L50" s="88">
        <f t="shared" si="5"/>
        <v>4.9477600616207575E-2</v>
      </c>
    </row>
    <row r="51" spans="1:12" x14ac:dyDescent="0.3">
      <c r="A51" s="66">
        <v>2059</v>
      </c>
      <c r="B51" s="77">
        <f t="shared" si="6"/>
        <v>3912.805608487814</v>
      </c>
      <c r="C51" s="67">
        <f t="shared" si="7"/>
        <v>1841.4151588815917</v>
      </c>
      <c r="D51" s="67">
        <f t="shared" si="8"/>
        <v>929.21330101696083</v>
      </c>
      <c r="E51" s="72">
        <f t="shared" si="9"/>
        <v>13181.027240780417</v>
      </c>
      <c r="I51" s="86">
        <f t="shared" si="2"/>
        <v>1.6179158911465142E-3</v>
      </c>
      <c r="J51" s="87">
        <f t="shared" si="3"/>
        <v>1.2534560691326586E-3</v>
      </c>
      <c r="K51" s="87">
        <f t="shared" si="4"/>
        <v>1.4833394942541685E-2</v>
      </c>
      <c r="L51" s="88">
        <f t="shared" si="5"/>
        <v>4.4638924969973614E-3</v>
      </c>
    </row>
    <row r="52" spans="1:12" ht="15" thickBot="1" x14ac:dyDescent="0.35">
      <c r="A52" s="65">
        <v>2060</v>
      </c>
      <c r="B52" s="78">
        <f t="shared" si="6"/>
        <v>5136.040472499617</v>
      </c>
      <c r="C52" s="68">
        <f t="shared" si="7"/>
        <v>2610.629009751287</v>
      </c>
      <c r="D52" s="68">
        <f t="shared" si="8"/>
        <v>1313.5118004063738</v>
      </c>
      <c r="E52" s="73">
        <f>(E51+D51+B51*$L$14*$L$12+C51*$L$15*$M$12)*EXP(-$L$6)-F26*EXP(($P$5-1)*$L$6)</f>
        <v>12701.747616952574</v>
      </c>
      <c r="I52" s="89">
        <f t="shared" si="2"/>
        <v>3.8756661021796744E-6</v>
      </c>
      <c r="J52" s="90">
        <f t="shared" si="3"/>
        <v>2.8337357712007252E-3</v>
      </c>
      <c r="K52" s="90">
        <f t="shared" si="4"/>
        <v>3.3779404608426399E-4</v>
      </c>
      <c r="L52" s="91">
        <f t="shared" si="5"/>
        <v>1.5623685716735581E-3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Введение</vt:lpstr>
      <vt:lpstr>Гипотетическая модель </vt:lpstr>
      <vt:lpstr>Имитация съемки</vt:lpstr>
      <vt:lpstr>Модель 1</vt:lpstr>
      <vt:lpstr>Модель 2</vt:lpstr>
      <vt:lpstr>Ошибки съемки</vt:lpstr>
      <vt:lpstr>Модель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Bakanev</dc:creator>
  <cp:lastModifiedBy>user</cp:lastModifiedBy>
  <dcterms:created xsi:type="dcterms:W3CDTF">2015-09-15T12:24:38Z</dcterms:created>
  <dcterms:modified xsi:type="dcterms:W3CDTF">2025-08-19T18:17:58Z</dcterms:modified>
</cp:coreProperties>
</file>