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D:\360MoveData\Users\18380\Desktop\"/>
    </mc:Choice>
  </mc:AlternateContent>
  <xr:revisionPtr revIDLastSave="0" documentId="13_ncr:1_{53B22F40-498D-4756-867D-4162412DE0A7}" xr6:coauthVersionLast="47" xr6:coauthVersionMax="47" xr10:uidLastSave="{00000000-0000-0000-0000-000000000000}"/>
  <bookViews>
    <workbookView xWindow="-109" yWindow="-109" windowWidth="23550" windowHeight="14099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1" l="1"/>
  <c r="C58" i="1"/>
  <c r="D58" i="1"/>
  <c r="E58" i="1"/>
  <c r="A58" i="1"/>
  <c r="C57" i="1"/>
  <c r="D57" i="1"/>
  <c r="E57" i="1"/>
  <c r="B57" i="1"/>
  <c r="A57" i="1"/>
  <c r="E5" i="1"/>
  <c r="E1" i="1"/>
  <c r="J20" i="1"/>
  <c r="A20" i="1"/>
  <c r="C29" i="1"/>
  <c r="I20" i="1"/>
  <c r="E20" i="1" s="1"/>
  <c r="B29" i="1"/>
  <c r="A29" i="1"/>
  <c r="B22" i="1"/>
  <c r="A22" i="1"/>
  <c r="G20" i="1"/>
  <c r="H20" i="1"/>
  <c r="C20" i="1" s="1"/>
  <c r="B20" i="1"/>
  <c r="F5" i="1"/>
  <c r="G5" i="1"/>
  <c r="H5" i="1"/>
  <c r="I5" i="1"/>
  <c r="I1" i="1"/>
  <c r="H1" i="1"/>
  <c r="G1" i="1"/>
  <c r="F1" i="1"/>
  <c r="E6" i="1" l="1"/>
  <c r="F6" i="1"/>
  <c r="G6" i="1"/>
  <c r="H6" i="1"/>
  <c r="I6" i="1"/>
  <c r="F22" i="1"/>
  <c r="G12" i="1"/>
  <c r="G16" i="1" s="1"/>
  <c r="E12" i="1"/>
  <c r="F12" i="1"/>
  <c r="I12" i="1"/>
  <c r="I16" i="1" s="1"/>
  <c r="H12" i="1"/>
  <c r="H16" i="1" s="1"/>
  <c r="E16" i="1" l="1"/>
  <c r="F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 moment</author>
  </authors>
  <commentList>
    <comment ref="A54" authorId="0" shapeId="0" xr:uid="{38869E1D-51B8-49B1-9DC0-6C33AB8E09D6}">
      <text>
        <r>
          <rPr>
            <b/>
            <sz val="9"/>
            <color indexed="81"/>
            <rFont val="宋体"/>
            <family val="3"/>
            <charset val="134"/>
          </rPr>
          <t>chen moment:</t>
        </r>
        <r>
          <rPr>
            <sz val="9"/>
            <color indexed="81"/>
            <rFont val="宋体"/>
            <family val="3"/>
            <charset val="134"/>
          </rPr>
          <t xml:space="preserve">
T周期</t>
        </r>
      </text>
    </comment>
    <comment ref="A55" authorId="0" shapeId="0" xr:uid="{4ED7A715-14F8-49FF-B64F-D446E7A6D325}">
      <text>
        <r>
          <rPr>
            <b/>
            <sz val="9"/>
            <color indexed="81"/>
            <rFont val="宋体"/>
            <family val="3"/>
            <charset val="134"/>
          </rPr>
          <t>chen moment:</t>
        </r>
        <r>
          <rPr>
            <sz val="9"/>
            <color indexed="81"/>
            <rFont val="宋体"/>
            <family val="3"/>
            <charset val="134"/>
          </rPr>
          <t xml:space="preserve">
x值</t>
        </r>
      </text>
    </comment>
    <comment ref="A60" authorId="0" shapeId="0" xr:uid="{F6686FE9-0DA1-4AA7-8BFD-2CDD1D4BACF8}">
      <text>
        <r>
          <rPr>
            <b/>
            <sz val="9"/>
            <color indexed="81"/>
            <rFont val="宋体"/>
            <family val="3"/>
            <charset val="134"/>
          </rPr>
          <t>chen moment:</t>
        </r>
        <r>
          <rPr>
            <sz val="9"/>
            <color indexed="81"/>
            <rFont val="宋体"/>
            <family val="3"/>
            <charset val="134"/>
          </rPr>
          <t xml:space="preserve">
Ix数值</t>
        </r>
      </text>
    </comment>
  </commentList>
</comments>
</file>

<file path=xl/sharedStrings.xml><?xml version="1.0" encoding="utf-8"?>
<sst xmlns="http://schemas.openxmlformats.org/spreadsheetml/2006/main" count="29" uniqueCount="26">
  <si>
    <t>X(10^-2 m)</t>
    <phoneticPr fontId="1" type="noConversion"/>
  </si>
  <si>
    <t>周期</t>
    <phoneticPr fontId="1" type="noConversion"/>
  </si>
  <si>
    <t>T1</t>
    <phoneticPr fontId="1" type="noConversion"/>
  </si>
  <si>
    <t>T2</t>
    <phoneticPr fontId="1" type="noConversion"/>
  </si>
  <si>
    <t>T3</t>
  </si>
  <si>
    <t>T平均</t>
    <phoneticPr fontId="1" type="noConversion"/>
  </si>
  <si>
    <t>实验值：（kg*m^2)</t>
    <phoneticPr fontId="1" type="noConversion"/>
  </si>
  <si>
    <t>理论值（kg*m^2)</t>
    <phoneticPr fontId="1" type="noConversion"/>
  </si>
  <si>
    <t>百分比误差：</t>
    <phoneticPr fontId="1" type="noConversion"/>
  </si>
  <si>
    <t>Ic</t>
    <phoneticPr fontId="1" type="noConversion"/>
  </si>
  <si>
    <t>m</t>
    <phoneticPr fontId="1" type="noConversion"/>
  </si>
  <si>
    <t>k</t>
    <phoneticPr fontId="1" type="noConversion"/>
  </si>
  <si>
    <t>(此处已经分为了单个周期）</t>
    <phoneticPr fontId="1" type="noConversion"/>
  </si>
  <si>
    <t>h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</si>
  <si>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内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</si>
  <si>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外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</si>
  <si>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夹具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</si>
  <si>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</si>
  <si>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</si>
  <si>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M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</si>
  <si>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t>T0</t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</si>
  <si>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</si>
  <si>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L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</si>
  <si>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M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</si>
  <si>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'</t>
    </r>
    <phoneticPr fontId="1" type="noConversion"/>
  </si>
  <si>
    <t>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</si>
</sst>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Ix-x^2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Sheet1!$A$57:$E$57</c:f>
              <c:numCache>
                <c:formatCode>General</c:formatCode>
                <c:ptCount val="5"/>
                <c:pt idx="0">
                  <c:v>25.000000000000004</c:v>
                </c:pt>
                <c:pt idx="1">
                  <c:v>100.00000000000001</c:v>
                </c:pt>
                <c:pt idx="2">
                  <c:v>225</c:v>
                </c:pt>
                <c:pt idx="3">
                  <c:v>400.00000000000006</c:v>
                </c:pt>
                <c:pt idx="4">
                  <c:v>625</c:v>
                </c:pt>
              </c:numCache>
            </c:numRef>
          </c:xVal>
          <c:yVal>
            <c:numRef>
              <c:f>Sheet1!$A$58:$E$58</c:f>
              <c:numCache>
                <c:formatCode>General</c:formatCode>
                <c:ptCount val="5"/>
                <c:pt idx="0">
                  <c:v>0.640767575559964</c:v>
                </c:pt>
                <c:pt idx="1">
                  <c:v>2.4501964301208505</c:v>
                </c:pt>
                <c:pt idx="2">
                  <c:v>5.4417413245303061</c:v>
                </c:pt>
                <c:pt idx="3">
                  <c:v>9.8164978824915714</c:v>
                </c:pt>
                <c:pt idx="4">
                  <c:v>15.328152132393784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7-40FE-85C0-34D95E289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890623"/>
        <c:axId val="1069884383"/>
      </c:scatterChart>
      <c:valAx>
        <c:axId val="1069890623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9884383"/>
        <c:crosses val="autoZero"/>
        <c:crossBetween val="midCat"/>
      </c:valAx>
      <c:valAx>
        <c:axId val="1069884383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989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300942</xdr:colOff>
      <xdr:row>14</xdr:row>
      <xdr:rowOff>49192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259048E-F995-F085-D30A-9D73581784A0}"/>
            </a:ext>
          </a:extLst>
        </xdr:cNvPr>
        <xdr:cNvSpPr txBox="1"/>
      </xdr:nvSpPr>
      <xdr:spPr>
        <a:xfrm>
          <a:off x="5162309" y="25608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439838</xdr:colOff>
      <xdr:row>6</xdr:row>
      <xdr:rowOff>112851</xdr:rowOff>
    </xdr:from>
    <xdr:ext cx="2494344" cy="264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EE40200B-463F-9DCF-A8E3-6144607D9962}"/>
                </a:ext>
              </a:extLst>
            </xdr:cNvPr>
            <xdr:cNvSpPr txBox="1"/>
          </xdr:nvSpPr>
          <xdr:spPr>
            <a:xfrm>
              <a:off x="439838" y="1189297"/>
              <a:ext cx="2494344" cy="264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𝐼</m:t>
                      </m:r>
                    </m:e>
                    <m:sub>
                      <m:r>
                        <a:rPr lang="zh-CN" altLang="en-US" sz="1100" b="0" i="1">
                          <a:latin typeface="Cambria Math" panose="02040503050406030204" pitchFamily="18" charset="0"/>
                        </a:rPr>
                        <m:t>实</m:t>
                      </m:r>
                    </m:sub>
                  </m:sSub>
                </m:oMath>
              </a14:m>
              <a:r>
                <a:rPr lang="en-US" altLang="zh-CN" sz="1100"/>
                <a:t>=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n-US" altLang="zh-CN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𝑘</m:t>
                          </m:r>
                        </m:num>
                        <m:den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4</m:t>
                          </m:r>
                          <m:sSup>
                            <m:sSupPr>
                              <m:ctrlPr>
                                <a:rPr lang="en-US" altLang="zh-CN" sz="11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zh-CN" altLang="en-US" sz="1100" b="0" i="1">
                                  <a:latin typeface="Cambria Math" panose="02040503050406030204" pitchFamily="18" charset="0"/>
                                </a:rPr>
                                <m:t>𝜋</m:t>
                              </m:r>
                            </m:e>
                            <m:sup>
                              <m:r>
                                <a:rPr lang="en-US" altLang="zh-CN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den>
                      </m:f>
                      <m:sSup>
                        <m:sSupPr>
                          <m:ctrlPr>
                            <a:rPr lang="en-US" altLang="zh-CN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e>
                        <m:sup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zh-CN" altLang="en-US" sz="1100" b="0" i="1">
                              <a:latin typeface="Cambria Math" panose="02040503050406030204" pitchFamily="18" charset="0"/>
                            </a:rPr>
                            <m:t>夹具</m:t>
                          </m:r>
                        </m:sub>
                      </m:sSub>
                    </m:e>
                  </m:d>
                  <m:r>
                    <a:rPr lang="en-US" altLang="zh-CN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f>
                    <m:fPr>
                      <m:ctrlPr>
                        <a:rPr lang="en-US" altLang="zh-CN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altLang="zh-CN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EE40200B-463F-9DCF-A8E3-6144607D9962}"/>
                </a:ext>
              </a:extLst>
            </xdr:cNvPr>
            <xdr:cNvSpPr txBox="1"/>
          </xdr:nvSpPr>
          <xdr:spPr>
            <a:xfrm>
              <a:off x="439838" y="1189297"/>
              <a:ext cx="2494344" cy="264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实</a:t>
              </a:r>
              <a:r>
                <a:rPr lang="en-US" altLang="zh-CN" sz="1100"/>
                <a:t>=</a:t>
              </a:r>
              <a:r>
                <a:rPr lang="en-US" altLang="zh-CN" sz="1100" i="0">
                  <a:latin typeface="Cambria Math" panose="02040503050406030204" pitchFamily="18" charset="0"/>
                </a:rPr>
                <a:t>[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𝑘/(4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𝜋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^2 ) 𝑇^2−𝐼_2−𝐼_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夹具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]</a:t>
              </a:r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1/2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114011</xdr:colOff>
      <xdr:row>15</xdr:row>
      <xdr:rowOff>170076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26F0163-7607-B41B-ED33-A3F828672D6E}"/>
            </a:ext>
          </a:extLst>
        </xdr:cNvPr>
        <xdr:cNvSpPr txBox="1"/>
      </xdr:nvSpPr>
      <xdr:spPr>
        <a:xfrm>
          <a:off x="4280897" y="286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173620</xdr:colOff>
      <xdr:row>12</xdr:row>
      <xdr:rowOff>112853</xdr:rowOff>
    </xdr:from>
    <xdr:ext cx="955710" cy="2038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024BE8E-87AC-3D2E-56DA-DB36160A3C0A}"/>
                </a:ext>
              </a:extLst>
            </xdr:cNvPr>
            <xdr:cNvSpPr txBox="1"/>
          </xdr:nvSpPr>
          <xdr:spPr>
            <a:xfrm>
              <a:off x="868101" y="2265744"/>
              <a:ext cx="955710" cy="20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理</m:t>
                        </m:r>
                      </m:sub>
                    </m:sSub>
                    <m:r>
                      <a:rPr lang="en-US" altLang="zh-C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c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024BE8E-87AC-3D2E-56DA-DB36160A3C0A}"/>
                </a:ext>
              </a:extLst>
            </xdr:cNvPr>
            <xdr:cNvSpPr txBox="1"/>
          </xdr:nvSpPr>
          <xdr:spPr>
            <a:xfrm>
              <a:off x="868101" y="2265744"/>
              <a:ext cx="955710" cy="20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𝐼_</a:t>
              </a:r>
              <a:r>
                <a:rPr lang="zh-CN" altLang="en-US" sz="1100" i="0">
                  <a:latin typeface="Cambria Math" panose="02040503050406030204" pitchFamily="18" charset="0"/>
                </a:rPr>
                <a:t>理</a:t>
              </a:r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𝐼_</a:t>
              </a:r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+𝑚𝑥^2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104172</xdr:colOff>
      <xdr:row>15</xdr:row>
      <xdr:rowOff>60766</xdr:rowOff>
    </xdr:from>
    <xdr:ext cx="1494896" cy="4390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601722F8-0141-4788-09F0-1549EE32BB2E}"/>
                </a:ext>
              </a:extLst>
            </xdr:cNvPr>
            <xdr:cNvSpPr txBox="1"/>
          </xdr:nvSpPr>
          <xdr:spPr>
            <a:xfrm>
              <a:off x="798653" y="2751880"/>
              <a:ext cx="1494896" cy="4390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zh-CN" altLang="en-US" sz="110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zh-CN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实</m:t>
                                </m:r>
                              </m:sub>
                            </m:sSub>
                            <m: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zh-CN" altLang="en-US" sz="1100" b="0" i="1">
                                    <a:latin typeface="Cambria Math" panose="02040503050406030204" pitchFamily="18" charset="0"/>
                                  </a:rPr>
                                  <m:t>理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理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zh-CN" altLang="en-US" sz="1100" i="0">
                        <a:latin typeface="Cambria Math" panose="02040503050406030204" pitchFamily="18" charset="0"/>
                      </a:rPr>
                      <m:t>×100</m:t>
                    </m:r>
                    <m:r>
                      <a:rPr lang="en-US" altLang="zh-CN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601722F8-0141-4788-09F0-1549EE32BB2E}"/>
                </a:ext>
              </a:extLst>
            </xdr:cNvPr>
            <xdr:cNvSpPr txBox="1"/>
          </xdr:nvSpPr>
          <xdr:spPr>
            <a:xfrm>
              <a:off x="798653" y="2751880"/>
              <a:ext cx="1494896" cy="4390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𝐸=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|(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𝐼_</a:t>
              </a:r>
              <a:r>
                <a:rPr lang="zh-CN" altLang="en-US" sz="1100" i="0">
                  <a:latin typeface="Cambria Math" panose="02040503050406030204" pitchFamily="18" charset="0"/>
                </a:rPr>
                <a:t>实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−𝐼_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理</a:t>
              </a:r>
              <a:r>
                <a:rPr lang="zh-CN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𝐼_</a:t>
              </a:r>
              <a:r>
                <a:rPr lang="zh-CN" altLang="en-US" sz="1100" i="0">
                  <a:latin typeface="Cambria Math" panose="02040503050406030204" pitchFamily="18" charset="0"/>
                </a:rPr>
                <a:t>理 |×100</a:t>
              </a:r>
              <a:r>
                <a:rPr lang="en-US" altLang="zh-CN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%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0</xdr:col>
      <xdr:colOff>78130</xdr:colOff>
      <xdr:row>29</xdr:row>
      <xdr:rowOff>130215</xdr:rowOff>
    </xdr:from>
    <xdr:to>
      <xdr:col>6</xdr:col>
      <xdr:colOff>364604</xdr:colOff>
      <xdr:row>45</xdr:row>
      <xdr:rowOff>162045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B6C0C64-B409-27B6-A713-81937B300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F29" sqref="F29"/>
    </sheetView>
  </sheetViews>
  <sheetFormatPr defaultRowHeight="14.15" x14ac:dyDescent="0.35"/>
  <cols>
    <col min="2" max="2" width="10.23046875" bestFit="1" customWidth="1"/>
    <col min="3" max="3" width="12.53515625" bestFit="1" customWidth="1"/>
    <col min="9" max="9" width="16.53515625" bestFit="1" customWidth="1"/>
    <col min="10" max="10" width="10.23046875" bestFit="1" customWidth="1"/>
  </cols>
  <sheetData>
    <row r="1" spans="1:10" x14ac:dyDescent="0.35">
      <c r="A1" s="3" t="s">
        <v>0</v>
      </c>
      <c r="B1" s="3"/>
      <c r="C1" s="3"/>
      <c r="E1">
        <f>5*10^-2</f>
        <v>0.05</v>
      </c>
      <c r="F1">
        <f>10*10^-2</f>
        <v>0.1</v>
      </c>
      <c r="G1">
        <f>15*10^-2</f>
        <v>0.15</v>
      </c>
      <c r="H1">
        <f>20*10^-2</f>
        <v>0.2</v>
      </c>
      <c r="I1">
        <f>25*10^-2</f>
        <v>0.25</v>
      </c>
    </row>
    <row r="2" spans="1:10" x14ac:dyDescent="0.35">
      <c r="A2" s="4" t="s">
        <v>1</v>
      </c>
      <c r="B2" s="4"/>
      <c r="C2" s="4"/>
      <c r="D2" t="s">
        <v>2</v>
      </c>
      <c r="E2">
        <v>22.13</v>
      </c>
      <c r="F2">
        <v>28.61</v>
      </c>
      <c r="G2">
        <v>36.89</v>
      </c>
      <c r="H2">
        <v>46.47</v>
      </c>
      <c r="I2">
        <v>56.19</v>
      </c>
    </row>
    <row r="3" spans="1:10" x14ac:dyDescent="0.35">
      <c r="A3" s="4"/>
      <c r="B3" s="4"/>
      <c r="C3" s="4"/>
      <c r="D3" t="s">
        <v>3</v>
      </c>
      <c r="E3">
        <v>22.14</v>
      </c>
      <c r="F3">
        <v>28.61</v>
      </c>
      <c r="G3">
        <v>36.880000000000003</v>
      </c>
      <c r="H3">
        <v>46.45</v>
      </c>
      <c r="I3">
        <v>56.18</v>
      </c>
    </row>
    <row r="4" spans="1:10" x14ac:dyDescent="0.35">
      <c r="A4" s="4"/>
      <c r="B4" s="4"/>
      <c r="C4" s="4"/>
      <c r="D4" t="s">
        <v>4</v>
      </c>
      <c r="E4">
        <v>22.11</v>
      </c>
      <c r="F4">
        <v>28.59</v>
      </c>
      <c r="G4">
        <v>36.92</v>
      </c>
      <c r="H4">
        <v>46.37</v>
      </c>
      <c r="I4">
        <v>56.18</v>
      </c>
    </row>
    <row r="5" spans="1:10" x14ac:dyDescent="0.35">
      <c r="A5" s="4"/>
      <c r="B5" s="4"/>
      <c r="C5" s="4"/>
      <c r="D5" t="s">
        <v>5</v>
      </c>
      <c r="E5">
        <f>AVERAGE(E2:E4)/10</f>
        <v>2.2126666666666663</v>
      </c>
      <c r="F5">
        <f t="shared" ref="F5:I5" si="0">AVERAGE(F2:F4)/10</f>
        <v>2.8603333333333336</v>
      </c>
      <c r="G5">
        <f t="shared" si="0"/>
        <v>3.6896666666666667</v>
      </c>
      <c r="H5">
        <f t="shared" si="0"/>
        <v>4.6429999999999998</v>
      </c>
      <c r="I5">
        <f t="shared" si="0"/>
        <v>5.6183333333333341</v>
      </c>
      <c r="J5" t="s">
        <v>12</v>
      </c>
    </row>
    <row r="6" spans="1:10" x14ac:dyDescent="0.35">
      <c r="A6" s="2" t="s">
        <v>6</v>
      </c>
      <c r="B6" s="2"/>
      <c r="C6" s="2"/>
      <c r="D6" s="2"/>
      <c r="E6" s="1">
        <f>($E20/(4*PI()^2)*E5^2-$A20-$B20)*1/2</f>
        <v>6.4076757555996393E-4</v>
      </c>
      <c r="F6" s="1">
        <f t="shared" ref="F6:I6" si="1">($E20/(4*PI()^2)*F5^2-$A20-$B20)*1/2</f>
        <v>2.4501964301208504E-3</v>
      </c>
      <c r="G6" s="1">
        <f t="shared" si="1"/>
        <v>5.4417413245303062E-3</v>
      </c>
      <c r="H6" s="1">
        <f t="shared" si="1"/>
        <v>9.8164978824915716E-3</v>
      </c>
      <c r="I6" s="1">
        <f t="shared" si="1"/>
        <v>1.5328152132393785E-2</v>
      </c>
    </row>
    <row r="7" spans="1:10" x14ac:dyDescent="0.35">
      <c r="A7" s="2"/>
      <c r="B7" s="2"/>
      <c r="C7" s="2"/>
      <c r="D7" s="2"/>
      <c r="E7" s="1"/>
      <c r="F7" s="1"/>
      <c r="G7" s="1"/>
      <c r="H7" s="1"/>
      <c r="I7" s="1"/>
    </row>
    <row r="8" spans="1:10" x14ac:dyDescent="0.35">
      <c r="A8" s="2"/>
      <c r="B8" s="2"/>
      <c r="C8" s="2"/>
      <c r="D8" s="2"/>
      <c r="E8" s="1"/>
      <c r="F8" s="1"/>
      <c r="G8" s="1"/>
      <c r="H8" s="1"/>
      <c r="I8" s="1"/>
    </row>
    <row r="9" spans="1:10" x14ac:dyDescent="0.35">
      <c r="A9" s="2"/>
      <c r="B9" s="2"/>
      <c r="C9" s="2"/>
      <c r="D9" s="2"/>
      <c r="E9" s="1"/>
      <c r="F9" s="1"/>
      <c r="G9" s="1"/>
      <c r="H9" s="1"/>
      <c r="I9" s="1"/>
    </row>
    <row r="10" spans="1:10" x14ac:dyDescent="0.35">
      <c r="A10" s="2"/>
      <c r="B10" s="2"/>
      <c r="C10" s="2"/>
      <c r="D10" s="2"/>
      <c r="E10" s="1"/>
      <c r="F10" s="1"/>
      <c r="G10" s="1"/>
      <c r="H10" s="1"/>
      <c r="I10" s="1"/>
    </row>
    <row r="11" spans="1:10" x14ac:dyDescent="0.35">
      <c r="A11" s="2"/>
      <c r="B11" s="2"/>
      <c r="C11" s="2"/>
      <c r="D11" s="2"/>
      <c r="E11" s="1"/>
      <c r="F11" s="1"/>
      <c r="G11" s="1"/>
      <c r="H11" s="1"/>
      <c r="I11" s="1"/>
    </row>
    <row r="12" spans="1:10" x14ac:dyDescent="0.35">
      <c r="A12" s="5" t="s">
        <v>7</v>
      </c>
      <c r="B12" s="5"/>
      <c r="C12" s="5"/>
      <c r="D12" s="5"/>
      <c r="E12" s="3">
        <f>$C20+$D20*E1^2</f>
        <v>6.411614039630001E-4</v>
      </c>
      <c r="F12" s="3">
        <f t="shared" ref="F12:I12" si="2">$C20+$D20*F1^2</f>
        <v>2.4432614039630006E-3</v>
      </c>
      <c r="G12" s="3">
        <f t="shared" si="2"/>
        <v>5.446761403962999E-3</v>
      </c>
      <c r="H12" s="3">
        <f t="shared" si="2"/>
        <v>9.6516614039630026E-3</v>
      </c>
      <c r="I12" s="3">
        <f t="shared" si="2"/>
        <v>1.5057961403963E-2</v>
      </c>
    </row>
    <row r="13" spans="1:10" x14ac:dyDescent="0.35">
      <c r="A13" s="5"/>
      <c r="B13" s="5"/>
      <c r="C13" s="5"/>
      <c r="D13" s="5"/>
      <c r="E13" s="3"/>
      <c r="F13" s="3"/>
      <c r="G13" s="3"/>
      <c r="H13" s="3"/>
      <c r="I13" s="3"/>
    </row>
    <row r="14" spans="1:10" x14ac:dyDescent="0.35">
      <c r="A14" s="5"/>
      <c r="B14" s="5"/>
      <c r="C14" s="5"/>
      <c r="D14" s="5"/>
      <c r="E14" s="3"/>
      <c r="F14" s="3"/>
      <c r="G14" s="3"/>
      <c r="H14" s="3"/>
      <c r="I14" s="3"/>
    </row>
    <row r="15" spans="1:10" x14ac:dyDescent="0.35">
      <c r="A15" s="5"/>
      <c r="B15" s="5"/>
      <c r="C15" s="5"/>
      <c r="D15" s="5"/>
      <c r="E15" s="3"/>
      <c r="F15" s="3"/>
      <c r="G15" s="3"/>
      <c r="H15" s="3"/>
      <c r="I15" s="3"/>
    </row>
    <row r="16" spans="1:10" x14ac:dyDescent="0.35">
      <c r="A16" s="6" t="s">
        <v>8</v>
      </c>
      <c r="B16" s="6"/>
      <c r="C16" s="6"/>
      <c r="D16" s="6"/>
      <c r="E16" s="3">
        <f>ABS((E6-E12)/E12)*100%</f>
        <v>6.1424221826505759E-4</v>
      </c>
      <c r="F16" s="3">
        <f t="shared" ref="F16:I16" si="3">ABS((F6-F12)/F12)*100%</f>
        <v>2.8384298735293213E-3</v>
      </c>
      <c r="G16" s="3">
        <f t="shared" si="3"/>
        <v>9.216631793417992E-4</v>
      </c>
      <c r="H16" s="3">
        <f t="shared" si="3"/>
        <v>1.707856001464024E-2</v>
      </c>
      <c r="I16" s="3">
        <f t="shared" si="3"/>
        <v>1.7943380327676683E-2</v>
      </c>
    </row>
    <row r="17" spans="1:10" x14ac:dyDescent="0.35">
      <c r="A17" s="6"/>
      <c r="B17" s="6"/>
      <c r="C17" s="6"/>
      <c r="D17" s="6"/>
      <c r="E17" s="3"/>
      <c r="F17" s="3"/>
      <c r="G17" s="3"/>
      <c r="H17" s="3"/>
      <c r="I17" s="3"/>
    </row>
    <row r="18" spans="1:10" x14ac:dyDescent="0.35">
      <c r="A18" s="6"/>
      <c r="B18" s="6"/>
      <c r="C18" s="6"/>
      <c r="D18" s="6"/>
      <c r="E18" s="3"/>
      <c r="F18" s="3"/>
      <c r="G18" s="3"/>
      <c r="H18" s="3"/>
      <c r="I18" s="3"/>
    </row>
    <row r="19" spans="1:10" ht="15.95" x14ac:dyDescent="0.45">
      <c r="A19" t="s">
        <v>24</v>
      </c>
      <c r="B19" t="s">
        <v>16</v>
      </c>
      <c r="C19" t="s">
        <v>9</v>
      </c>
      <c r="D19" t="s">
        <v>10</v>
      </c>
      <c r="E19" t="s">
        <v>11</v>
      </c>
      <c r="F19" t="s">
        <v>13</v>
      </c>
      <c r="G19" t="s">
        <v>14</v>
      </c>
      <c r="H19" t="s">
        <v>15</v>
      </c>
      <c r="I19" t="s">
        <v>25</v>
      </c>
      <c r="J19" t="s">
        <v>16</v>
      </c>
    </row>
    <row r="20" spans="1:10" x14ac:dyDescent="0.35">
      <c r="A20">
        <f>(E22*D22^2)/12</f>
        <v>4.087726754999999E-3</v>
      </c>
      <c r="B20">
        <f>0.232*10^-4</f>
        <v>2.3200000000000001E-5</v>
      </c>
      <c r="C20">
        <f>(D20*(H20^2+G20^2)/16+D20*F20^2/12)*10^(-4)</f>
        <v>4.0461403962999991E-5</v>
      </c>
      <c r="D20">
        <v>0.24027999999999999</v>
      </c>
      <c r="E20">
        <f>(4*I20^2)*A22/(B29^2-A29^2)</f>
        <v>4.3482533058962658E-2</v>
      </c>
      <c r="F20">
        <v>3.222</v>
      </c>
      <c r="G20">
        <f>0.52</f>
        <v>0.52</v>
      </c>
      <c r="H20">
        <f>3.582</f>
        <v>3.5819999999999999</v>
      </c>
      <c r="I20">
        <f>PI()</f>
        <v>3.1415926535897931</v>
      </c>
      <c r="J20">
        <f>0.232*10^-4</f>
        <v>2.3200000000000001E-5</v>
      </c>
    </row>
    <row r="21" spans="1:10" ht="15.95" x14ac:dyDescent="0.45">
      <c r="A21" t="s">
        <v>17</v>
      </c>
      <c r="B21" t="s">
        <v>18</v>
      </c>
      <c r="C21" t="s">
        <v>19</v>
      </c>
      <c r="D21" t="s">
        <v>22</v>
      </c>
      <c r="E21" t="s">
        <v>23</v>
      </c>
      <c r="F21" t="s">
        <v>21</v>
      </c>
    </row>
    <row r="22" spans="1:10" x14ac:dyDescent="0.35">
      <c r="A22">
        <f>(C22*(B22^2))/8</f>
        <v>4.4615427749999996E-4</v>
      </c>
      <c r="B22">
        <f>10.02*0.01</f>
        <v>0.1002</v>
      </c>
      <c r="C22">
        <v>0.35549999999999998</v>
      </c>
      <c r="D22">
        <v>0.60899999999999999</v>
      </c>
      <c r="E22">
        <v>0.13225999999999999</v>
      </c>
      <c r="F22">
        <f>E20*C29^2/(4*I20^2)-J20</f>
        <v>4.0738328702405145E-3</v>
      </c>
    </row>
    <row r="23" spans="1:10" x14ac:dyDescent="0.35">
      <c r="A23" t="s">
        <v>20</v>
      </c>
      <c r="B23" t="s">
        <v>2</v>
      </c>
      <c r="C23" t="s">
        <v>3</v>
      </c>
    </row>
    <row r="24" spans="1:10" x14ac:dyDescent="0.35">
      <c r="A24">
        <v>6.4160000000000004</v>
      </c>
      <c r="B24">
        <v>9.032</v>
      </c>
      <c r="C24">
        <v>19.260000000000002</v>
      </c>
    </row>
    <row r="25" spans="1:10" x14ac:dyDescent="0.35">
      <c r="A25">
        <v>6.4139999999999997</v>
      </c>
      <c r="B25">
        <v>9.0329999999999995</v>
      </c>
      <c r="C25">
        <v>19.3</v>
      </c>
    </row>
    <row r="26" spans="1:10" x14ac:dyDescent="0.35">
      <c r="A26">
        <v>6.4</v>
      </c>
      <c r="B26">
        <v>9.0340000000000007</v>
      </c>
      <c r="C26">
        <v>19.3</v>
      </c>
    </row>
    <row r="29" spans="1:10" x14ac:dyDescent="0.35">
      <c r="A29">
        <f>AVERAGE(A24:A26)/10</f>
        <v>0.64100000000000001</v>
      </c>
      <c r="B29">
        <f>AVERAGE(B24:B26)/10</f>
        <v>0.90329999999999999</v>
      </c>
      <c r="C29">
        <f>AVERAGE(C24:C26)/10</f>
        <v>1.9286666666666665</v>
      </c>
    </row>
    <row r="54" spans="1:5" x14ac:dyDescent="0.35">
      <c r="A54">
        <v>2.2126666666666663</v>
      </c>
      <c r="B54">
        <v>2.8603333333333336</v>
      </c>
      <c r="C54">
        <v>3.6896666666666667</v>
      </c>
      <c r="D54">
        <v>4.6429999999999998</v>
      </c>
      <c r="E54">
        <v>5.6183333333333341</v>
      </c>
    </row>
    <row r="55" spans="1:5" x14ac:dyDescent="0.35">
      <c r="A55">
        <v>0.05</v>
      </c>
      <c r="B55">
        <v>0.1</v>
      </c>
      <c r="C55">
        <v>0.15</v>
      </c>
      <c r="D55">
        <v>0.2</v>
      </c>
      <c r="E55">
        <v>0.25</v>
      </c>
    </row>
    <row r="57" spans="1:5" x14ac:dyDescent="0.35">
      <c r="A57">
        <f>(A55^2)*10^4</f>
        <v>25.000000000000004</v>
      </c>
      <c r="B57">
        <f>(B55^2)*10^4</f>
        <v>100.00000000000001</v>
      </c>
      <c r="C57">
        <f t="shared" ref="C57:E57" si="4">(C55^2)*10^4</f>
        <v>225</v>
      </c>
      <c r="D57">
        <f t="shared" si="4"/>
        <v>400.00000000000006</v>
      </c>
      <c r="E57">
        <f t="shared" si="4"/>
        <v>625</v>
      </c>
    </row>
    <row r="58" spans="1:5" x14ac:dyDescent="0.35">
      <c r="A58">
        <f>A60*10^3</f>
        <v>0.640767575559964</v>
      </c>
      <c r="B58">
        <f t="shared" ref="B58:E58" si="5">B60*10^3</f>
        <v>2.4501964301208505</v>
      </c>
      <c r="C58">
        <f t="shared" si="5"/>
        <v>5.4417413245303061</v>
      </c>
      <c r="D58">
        <f t="shared" si="5"/>
        <v>9.8164978824915714</v>
      </c>
      <c r="E58">
        <f t="shared" si="5"/>
        <v>15.328152132393784</v>
      </c>
    </row>
    <row r="60" spans="1:5" x14ac:dyDescent="0.35">
      <c r="A60">
        <v>6.4076757555996404E-4</v>
      </c>
      <c r="B60">
        <v>2.4501964301208504E-3</v>
      </c>
      <c r="C60">
        <v>5.4417413245303062E-3</v>
      </c>
      <c r="D60">
        <v>9.8164978824915716E-3</v>
      </c>
      <c r="E60">
        <v>1.5328152132393785E-2</v>
      </c>
    </row>
  </sheetData>
  <mergeCells count="14">
    <mergeCell ref="H16:H18"/>
    <mergeCell ref="I16:I18"/>
    <mergeCell ref="A1:C1"/>
    <mergeCell ref="A2:C5"/>
    <mergeCell ref="A12:D15"/>
    <mergeCell ref="A16:D18"/>
    <mergeCell ref="E16:E18"/>
    <mergeCell ref="F16:F18"/>
    <mergeCell ref="G16:G18"/>
    <mergeCell ref="E12:E15"/>
    <mergeCell ref="F12:F15"/>
    <mergeCell ref="G12:G15"/>
    <mergeCell ref="H12:H15"/>
    <mergeCell ref="I12:I15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EDB-CAD4-497E-9FB1-2D74AAE0A92F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5AE28-DA5A-4931-95BE-5FA3CA74B8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moment</dc:creator>
  <cp:lastModifiedBy>chen moment</cp:lastModifiedBy>
  <cp:lastPrinted>2025-03-19T04:05:58Z</cp:lastPrinted>
  <dcterms:created xsi:type="dcterms:W3CDTF">2015-06-05T18:19:34Z</dcterms:created>
  <dcterms:modified xsi:type="dcterms:W3CDTF">2025-03-19T04:06:28Z</dcterms:modified>
</cp:coreProperties>
</file>