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7680" activeTab="2"/>
  </bookViews>
  <sheets>
    <sheet name="Sheet1" sheetId="1" r:id="rId1"/>
    <sheet name="Sheet2" sheetId="2" r:id="rId2"/>
    <sheet name="Sheet3" sheetId="3" r:id="rId3"/>
  </sheets>
  <definedNames>
    <definedName name="MRpT">Sheet1!$A$2:$M$15</definedName>
    <definedName name="RcvAmt">Sheet2!$A$2:$X$11</definedName>
  </definedNames>
  <calcPr calcId="124519"/>
</workbook>
</file>

<file path=xl/calcChain.xml><?xml version="1.0" encoding="utf-8"?>
<calcChain xmlns="http://schemas.openxmlformats.org/spreadsheetml/2006/main">
  <c r="F6" i="3"/>
  <c r="F3"/>
  <c r="F2"/>
  <c r="D9"/>
  <c r="F8"/>
  <c r="E8"/>
  <c r="E7"/>
  <c r="F7" s="1"/>
  <c r="E6"/>
  <c r="E5"/>
  <c r="F5" s="1"/>
  <c r="E4"/>
  <c r="F4" s="1"/>
  <c r="E3"/>
  <c r="E2"/>
  <c r="B3"/>
  <c r="E4" i="1"/>
  <c r="X3" i="2"/>
  <c r="L3" i="1" s="1"/>
  <c r="X4" i="2"/>
  <c r="X5"/>
  <c r="L5" i="1" s="1"/>
  <c r="X6" i="2"/>
  <c r="L6" i="1" s="1"/>
  <c r="F6" s="1"/>
  <c r="L4"/>
  <c r="E5"/>
  <c r="E6"/>
  <c r="E3"/>
  <c r="E9" i="3" l="1"/>
  <c r="M4" i="1"/>
  <c r="F5"/>
  <c r="D2" i="3" s="1"/>
  <c r="F4" i="1"/>
  <c r="G4" s="1"/>
  <c r="F3"/>
  <c r="G6"/>
  <c r="H6" s="1"/>
  <c r="M5"/>
  <c r="M6"/>
  <c r="D10" i="3" s="1"/>
  <c r="M3" i="1"/>
  <c r="G5" l="1"/>
  <c r="G3"/>
  <c r="H3" s="1"/>
  <c r="I6"/>
  <c r="H4"/>
  <c r="H5" l="1"/>
  <c r="D4" i="3" s="1"/>
  <c r="D3"/>
  <c r="I3" i="1"/>
  <c r="J3" s="1"/>
  <c r="I4"/>
  <c r="J4" s="1"/>
  <c r="K4" s="1"/>
  <c r="J6"/>
  <c r="K6" s="1"/>
  <c r="I5" l="1"/>
  <c r="K3"/>
  <c r="J5" l="1"/>
  <c r="D6" i="3" s="1"/>
  <c r="D5"/>
  <c r="K5" i="1" l="1"/>
  <c r="D7" i="3" s="1"/>
</calcChain>
</file>

<file path=xl/sharedStrings.xml><?xml version="1.0" encoding="utf-8"?>
<sst xmlns="http://schemas.openxmlformats.org/spreadsheetml/2006/main" count="54" uniqueCount="49">
  <si>
    <t>iD</t>
  </si>
  <si>
    <t>Name</t>
  </si>
  <si>
    <t>Id</t>
  </si>
  <si>
    <t>Date</t>
  </si>
  <si>
    <t>Month</t>
  </si>
  <si>
    <t>Jan-21</t>
  </si>
  <si>
    <t>Feb-21</t>
  </si>
  <si>
    <t>Mar-21</t>
  </si>
  <si>
    <t>JanRec</t>
  </si>
  <si>
    <t>JanDT</t>
  </si>
  <si>
    <t>FebRec</t>
  </si>
  <si>
    <t>FebDT</t>
  </si>
  <si>
    <t>MarRec</t>
  </si>
  <si>
    <t>MarDT</t>
  </si>
  <si>
    <t>Monthly</t>
  </si>
  <si>
    <t>Total</t>
  </si>
  <si>
    <t>Receive</t>
  </si>
  <si>
    <t>Balance</t>
  </si>
  <si>
    <t>Apr-21</t>
  </si>
  <si>
    <t>AprDT</t>
  </si>
  <si>
    <t>AprRec</t>
  </si>
  <si>
    <t>Kabir</t>
  </si>
  <si>
    <t>Habib</t>
  </si>
  <si>
    <t>Kaml</t>
  </si>
  <si>
    <t>Jamal</t>
  </si>
  <si>
    <t>MayRec2</t>
  </si>
  <si>
    <t>MayDT3</t>
  </si>
  <si>
    <t>May-214</t>
  </si>
  <si>
    <t>JuneRec3</t>
  </si>
  <si>
    <t>JuneDT4</t>
  </si>
  <si>
    <t>June-215</t>
  </si>
  <si>
    <t>Payable</t>
  </si>
  <si>
    <t>JulRec32</t>
  </si>
  <si>
    <t>JulDT43</t>
  </si>
  <si>
    <t>Jul-54</t>
  </si>
  <si>
    <t>Consider</t>
  </si>
  <si>
    <t>ID</t>
  </si>
  <si>
    <t>JAN</t>
  </si>
  <si>
    <t>FEB</t>
  </si>
  <si>
    <t>MAR</t>
  </si>
  <si>
    <t>APR</t>
  </si>
  <si>
    <t>May</t>
  </si>
  <si>
    <t>PayMonth</t>
  </si>
  <si>
    <t>RecAmount</t>
  </si>
  <si>
    <t>PayType1</t>
  </si>
  <si>
    <t>Cash</t>
  </si>
  <si>
    <t>Bika</t>
  </si>
  <si>
    <t>June</t>
  </si>
  <si>
    <t>Rest</t>
  </si>
</sst>
</file>

<file path=xl/styles.xml><?xml version="1.0" encoding="utf-8"?>
<styleSheet xmlns="http://schemas.openxmlformats.org/spreadsheetml/2006/main">
  <numFmts count="1">
    <numFmt numFmtId="169" formatCode="d/m/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6"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8" tint="0.39994506668294322"/>
        </patternFill>
      </fill>
    </dxf>
    <dxf>
      <numFmt numFmtId="0" formatCode="General"/>
    </dxf>
    <dxf>
      <numFmt numFmtId="19" formatCode="d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:X6" totalsRowShown="0">
  <autoFilter ref="A2:X6">
    <filterColumn colId="4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</autoFilter>
  <tableColumns count="24">
    <tableColumn id="1" name="Id"/>
    <tableColumn id="2" name="JanRec"/>
    <tableColumn id="3" name="JanDT" dataDxfId="5"/>
    <tableColumn id="4" name="Jan-21"/>
    <tableColumn id="24" name="PayType1"/>
    <tableColumn id="5" name="FebRec"/>
    <tableColumn id="6" name="FebDT"/>
    <tableColumn id="7" name="Feb-21"/>
    <tableColumn id="8" name="MarRec"/>
    <tableColumn id="9" name="MarDT"/>
    <tableColumn id="10" name="Mar-21"/>
    <tableColumn id="14" name="AprRec"/>
    <tableColumn id="13" name="AprDT"/>
    <tableColumn id="12" name="Apr-21"/>
    <tableColumn id="20" name="MayRec2"/>
    <tableColumn id="19" name="MayDT3"/>
    <tableColumn id="18" name="May-214"/>
    <tableColumn id="17" name="JuneRec3"/>
    <tableColumn id="16" name="JuneDT4"/>
    <tableColumn id="15" name="June-215"/>
    <tableColumn id="23" name="JulRec32"/>
    <tableColumn id="22" name="JulDT43"/>
    <tableColumn id="21" name="Jul-54"/>
    <tableColumn id="11" name="Total" dataDxfId="4">
      <calculatedColumnFormula>SUM(Table2[[#This Row],[Jan-21]],Table2[[#This Row],[Feb-21]],Table2[[#This Row],[Mar-21]],Table2[[#This Row],[Apr-21]],Table2[[#This Row],[May-214]],Table2[[#This Row],[June-215]],Table2[[#This Row],[Jul-54]])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M6" sqref="M6"/>
    </sheetView>
  </sheetViews>
  <sheetFormatPr defaultRowHeight="15"/>
  <cols>
    <col min="6" max="6" width="10" customWidth="1"/>
  </cols>
  <sheetData>
    <row r="1" spans="1:13">
      <c r="E1">
        <v>6</v>
      </c>
    </row>
    <row r="2" spans="1:13">
      <c r="A2" t="s">
        <v>0</v>
      </c>
      <c r="B2" t="s">
        <v>1</v>
      </c>
      <c r="C2" t="s">
        <v>35</v>
      </c>
      <c r="D2" t="s">
        <v>14</v>
      </c>
      <c r="E2" t="s">
        <v>31</v>
      </c>
      <c r="F2" s="2">
        <v>44197</v>
      </c>
      <c r="G2" s="2">
        <v>44228</v>
      </c>
      <c r="H2" s="2">
        <v>44256</v>
      </c>
      <c r="I2" s="2">
        <v>44287</v>
      </c>
      <c r="J2" s="2">
        <v>44317</v>
      </c>
      <c r="K2" s="2">
        <v>44348</v>
      </c>
      <c r="L2" t="s">
        <v>16</v>
      </c>
      <c r="M2" t="s">
        <v>17</v>
      </c>
    </row>
    <row r="3" spans="1:13">
      <c r="A3">
        <v>101</v>
      </c>
      <c r="B3" t="s">
        <v>21</v>
      </c>
      <c r="D3">
        <v>6000</v>
      </c>
      <c r="E3">
        <f>D3*$E$1</f>
        <v>36000</v>
      </c>
      <c r="F3">
        <f>IF(L3&gt;=D3,D3,L3)</f>
        <v>6000</v>
      </c>
      <c r="G3">
        <f>IF(L3&gt;=D3+F3,D3,L3-F3)</f>
        <v>6000</v>
      </c>
      <c r="H3">
        <f>IF(L3&gt;=D3+F3+G3,D3,L3-F3-G3)</f>
        <v>6000</v>
      </c>
      <c r="I3">
        <f>IF(L3&gt;=D3+F3+G3+H3,D3,L3-F3-G3-H3)</f>
        <v>6000</v>
      </c>
      <c r="J3">
        <f>IF(L3&gt;=D3+F3+G3+H3+I3,D3,L3-F3-G3-H3-I3)</f>
        <v>6000</v>
      </c>
      <c r="K3">
        <f>IF(L3&gt;=D3+F3+G3+H3+I3+J3,D3,L3-F3-G3-H3-I3-J3)</f>
        <v>6000</v>
      </c>
      <c r="L3">
        <f>Table2[[#This Row],[Total]]</f>
        <v>36000</v>
      </c>
      <c r="M3">
        <f>L3-E3</f>
        <v>0</v>
      </c>
    </row>
    <row r="4" spans="1:13">
      <c r="A4">
        <v>102</v>
      </c>
      <c r="B4" t="s">
        <v>22</v>
      </c>
      <c r="C4">
        <v>1000</v>
      </c>
      <c r="D4">
        <v>5000</v>
      </c>
      <c r="E4">
        <f>D4*$E$1-C4</f>
        <v>29000</v>
      </c>
      <c r="F4">
        <f t="shared" ref="F4:F6" si="0">IF(L4&gt;=D4,D4,L4)</f>
        <v>5000</v>
      </c>
      <c r="G4">
        <f t="shared" ref="G4:G6" si="1">IF(L4&gt;=D4+F4,D4,L4-F4)</f>
        <v>5000</v>
      </c>
      <c r="H4">
        <f t="shared" ref="H4:H6" si="2">IF(L4&gt;=D4+F4+G4,D4,L4-F4-G4)</f>
        <v>5000</v>
      </c>
      <c r="I4">
        <f t="shared" ref="I4:I6" si="3">IF(L4&gt;=D4+F4+G4+H4,D4,L4-F4-G4-H4)</f>
        <v>5000</v>
      </c>
      <c r="J4">
        <f t="shared" ref="J4:J6" si="4">IF(L4&gt;=D4+F4+G4+H4+I4,D4,L4-F4-G4-H4-I4)</f>
        <v>5000</v>
      </c>
      <c r="K4">
        <f t="shared" ref="K4:K6" si="5">IF(L4&gt;=D4+F4+G4+H4+I4+J4,D4,L4-F4-G4-H4-I4-J4)</f>
        <v>4000</v>
      </c>
      <c r="L4">
        <f>Table2[[#This Row],[Total]]</f>
        <v>29000</v>
      </c>
      <c r="M4">
        <f>L4-E4</f>
        <v>0</v>
      </c>
    </row>
    <row r="5" spans="1:13">
      <c r="A5">
        <v>103</v>
      </c>
      <c r="B5" t="s">
        <v>23</v>
      </c>
      <c r="D5">
        <v>3000</v>
      </c>
      <c r="E5">
        <f t="shared" ref="E4:E6" si="6">D5*$E$1</f>
        <v>18000</v>
      </c>
      <c r="F5">
        <f t="shared" si="0"/>
        <v>3000</v>
      </c>
      <c r="G5">
        <f t="shared" si="1"/>
        <v>3000</v>
      </c>
      <c r="H5">
        <f t="shared" si="2"/>
        <v>3000</v>
      </c>
      <c r="I5">
        <f t="shared" si="3"/>
        <v>3000</v>
      </c>
      <c r="J5">
        <f t="shared" si="4"/>
        <v>3000</v>
      </c>
      <c r="K5">
        <f t="shared" si="5"/>
        <v>3000</v>
      </c>
      <c r="L5">
        <f>Table2[[#This Row],[Total]]</f>
        <v>20000</v>
      </c>
      <c r="M5">
        <f>L5-E5</f>
        <v>2000</v>
      </c>
    </row>
    <row r="6" spans="1:13">
      <c r="A6">
        <v>104</v>
      </c>
      <c r="B6" t="s">
        <v>24</v>
      </c>
      <c r="D6">
        <v>2500</v>
      </c>
      <c r="E6">
        <f t="shared" si="6"/>
        <v>15000</v>
      </c>
      <c r="F6">
        <f t="shared" si="0"/>
        <v>2500</v>
      </c>
      <c r="G6">
        <f t="shared" si="1"/>
        <v>2500</v>
      </c>
      <c r="H6">
        <f t="shared" si="2"/>
        <v>2500</v>
      </c>
      <c r="I6">
        <f t="shared" si="3"/>
        <v>2500</v>
      </c>
      <c r="J6">
        <f t="shared" si="4"/>
        <v>2500</v>
      </c>
      <c r="K6">
        <f t="shared" si="5"/>
        <v>1500</v>
      </c>
      <c r="L6">
        <f>Table2[[#This Row],[Total]]</f>
        <v>14000</v>
      </c>
      <c r="M6">
        <f>L6-E6</f>
        <v>-1000</v>
      </c>
    </row>
  </sheetData>
  <conditionalFormatting sqref="M3:M6">
    <cfRule type="cellIs" dxfId="3" priority="1" operator="greaterThan">
      <formula>0</formula>
    </cfRule>
    <cfRule type="cellIs" dxfId="2" priority="2" operator="less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X12"/>
  <sheetViews>
    <sheetView topLeftCell="H1" workbookViewId="0">
      <selection activeCell="V4" sqref="V4"/>
    </sheetView>
  </sheetViews>
  <sheetFormatPr defaultRowHeight="15"/>
  <cols>
    <col min="2" max="2" width="9.140625" customWidth="1"/>
    <col min="3" max="3" width="10.7109375" customWidth="1"/>
    <col min="4" max="5" width="8.7109375" customWidth="1"/>
    <col min="6" max="6" width="9.5703125" customWidth="1"/>
    <col min="7" max="7" width="10.7109375" bestFit="1" customWidth="1"/>
    <col min="9" max="9" width="9.7109375" customWidth="1"/>
    <col min="10" max="10" width="10.7109375" bestFit="1" customWidth="1"/>
    <col min="11" max="12" width="9.28515625" customWidth="1"/>
    <col min="13" max="13" width="10.7109375" bestFit="1" customWidth="1"/>
    <col min="14" max="15" width="9.28515625" customWidth="1"/>
    <col min="16" max="16" width="10.7109375" bestFit="1" customWidth="1"/>
    <col min="17" max="18" width="9.28515625" customWidth="1"/>
    <col min="19" max="19" width="10.7109375" bestFit="1" customWidth="1"/>
    <col min="20" max="21" width="9.28515625" customWidth="1"/>
    <col min="22" max="22" width="14" customWidth="1"/>
    <col min="23" max="23" width="9.28515625" customWidth="1"/>
  </cols>
  <sheetData>
    <row r="2" spans="1:24">
      <c r="A2" t="s">
        <v>2</v>
      </c>
      <c r="B2" t="s">
        <v>8</v>
      </c>
      <c r="C2" t="s">
        <v>9</v>
      </c>
      <c r="D2" s="2" t="s">
        <v>5</v>
      </c>
      <c r="E2" s="2" t="s">
        <v>44</v>
      </c>
      <c r="F2" t="s">
        <v>10</v>
      </c>
      <c r="G2" t="s">
        <v>11</v>
      </c>
      <c r="H2" s="2" t="s">
        <v>6</v>
      </c>
      <c r="I2" t="s">
        <v>12</v>
      </c>
      <c r="J2" t="s">
        <v>13</v>
      </c>
      <c r="K2" s="2" t="s">
        <v>7</v>
      </c>
      <c r="L2" t="s">
        <v>20</v>
      </c>
      <c r="M2" t="s">
        <v>19</v>
      </c>
      <c r="N2" s="2" t="s">
        <v>18</v>
      </c>
      <c r="O2" t="s">
        <v>25</v>
      </c>
      <c r="P2" t="s">
        <v>26</v>
      </c>
      <c r="Q2" s="2" t="s">
        <v>27</v>
      </c>
      <c r="R2" t="s">
        <v>28</v>
      </c>
      <c r="S2" t="s">
        <v>29</v>
      </c>
      <c r="T2" s="2" t="s">
        <v>30</v>
      </c>
      <c r="U2" t="s">
        <v>32</v>
      </c>
      <c r="V2" t="s">
        <v>33</v>
      </c>
      <c r="W2" s="2" t="s">
        <v>34</v>
      </c>
      <c r="X2" t="s">
        <v>15</v>
      </c>
    </row>
    <row r="3" spans="1:24">
      <c r="A3">
        <v>101</v>
      </c>
      <c r="B3">
        <v>25</v>
      </c>
      <c r="C3" s="1">
        <v>44197</v>
      </c>
      <c r="D3">
        <v>5000</v>
      </c>
      <c r="E3" t="s">
        <v>45</v>
      </c>
      <c r="F3">
        <v>267</v>
      </c>
      <c r="G3" s="1">
        <v>44252</v>
      </c>
      <c r="H3">
        <v>6000</v>
      </c>
      <c r="I3">
        <v>268</v>
      </c>
      <c r="J3" s="1">
        <v>44270</v>
      </c>
      <c r="K3">
        <v>7000</v>
      </c>
      <c r="L3">
        <v>2014</v>
      </c>
      <c r="M3" s="1">
        <v>44307</v>
      </c>
      <c r="N3">
        <v>200</v>
      </c>
      <c r="P3" s="1">
        <v>44321</v>
      </c>
      <c r="Q3">
        <v>5000</v>
      </c>
      <c r="S3" s="1">
        <v>44349</v>
      </c>
      <c r="T3">
        <v>12800</v>
      </c>
      <c r="X3" s="5">
        <f>SUM(Table2[[#This Row],[Jan-21]],Table2[[#This Row],[Feb-21]],Table2[[#This Row],[Mar-21]],Table2[[#This Row],[Apr-21]],Table2[[#This Row],[May-214]],Table2[[#This Row],[June-215]],Table2[[#This Row],[Jul-54]])</f>
        <v>36000</v>
      </c>
    </row>
    <row r="4" spans="1:24">
      <c r="A4">
        <v>102</v>
      </c>
      <c r="B4">
        <v>27</v>
      </c>
      <c r="C4" s="1">
        <v>44211</v>
      </c>
      <c r="D4">
        <v>3000</v>
      </c>
      <c r="E4" s="3" t="s">
        <v>46</v>
      </c>
      <c r="I4">
        <v>281</v>
      </c>
      <c r="J4" s="1">
        <v>44248</v>
      </c>
      <c r="K4">
        <v>10000</v>
      </c>
      <c r="N4">
        <v>1000</v>
      </c>
      <c r="Q4">
        <v>3000</v>
      </c>
      <c r="T4">
        <v>7000</v>
      </c>
      <c r="W4">
        <v>5000</v>
      </c>
      <c r="X4" s="5">
        <f>SUM(Table2[[#This Row],[Jan-21]],Table2[[#This Row],[Feb-21]],Table2[[#This Row],[Mar-21]],Table2[[#This Row],[Apr-21]],Table2[[#This Row],[May-214]],Table2[[#This Row],[June-215]],Table2[[#This Row],[Jul-54]])</f>
        <v>29000</v>
      </c>
    </row>
    <row r="5" spans="1:24">
      <c r="A5">
        <v>103</v>
      </c>
      <c r="B5">
        <v>26</v>
      </c>
      <c r="C5" s="1">
        <v>44221</v>
      </c>
      <c r="D5">
        <v>4000</v>
      </c>
      <c r="E5" t="s">
        <v>45</v>
      </c>
      <c r="G5" s="1">
        <v>44242</v>
      </c>
      <c r="H5">
        <v>8000</v>
      </c>
      <c r="J5" s="1">
        <v>44284</v>
      </c>
      <c r="K5">
        <v>2000</v>
      </c>
      <c r="M5" s="1">
        <v>44291</v>
      </c>
      <c r="N5">
        <v>2400</v>
      </c>
      <c r="P5" s="1">
        <v>44331</v>
      </c>
      <c r="Q5">
        <v>4000</v>
      </c>
      <c r="V5" s="1">
        <v>44362</v>
      </c>
      <c r="W5">
        <v>-400</v>
      </c>
      <c r="X5" s="5">
        <f>SUM(Table2[[#This Row],[Jan-21]],Table2[[#This Row],[Feb-21]],Table2[[#This Row],[Mar-21]],Table2[[#This Row],[Apr-21]],Table2[[#This Row],[May-214]],Table2[[#This Row],[June-215]],Table2[[#This Row],[Jul-54]])</f>
        <v>20000</v>
      </c>
    </row>
    <row r="6" spans="1:24">
      <c r="A6" s="3">
        <v>104</v>
      </c>
      <c r="B6" s="3"/>
      <c r="C6" s="4">
        <v>44197</v>
      </c>
      <c r="D6" s="3">
        <v>7000</v>
      </c>
      <c r="E6" s="3" t="s">
        <v>46</v>
      </c>
      <c r="F6" s="3"/>
      <c r="G6" s="3"/>
      <c r="H6" s="3"/>
      <c r="I6" s="3"/>
      <c r="J6" s="3"/>
      <c r="K6" s="3"/>
      <c r="L6" s="3"/>
      <c r="M6" s="3"/>
      <c r="N6" s="3">
        <v>2000</v>
      </c>
      <c r="O6" s="3"/>
      <c r="P6" s="3"/>
      <c r="Q6" s="3"/>
      <c r="R6" s="3"/>
      <c r="S6" s="3"/>
      <c r="T6" s="3">
        <v>5000</v>
      </c>
      <c r="U6" s="3"/>
      <c r="V6" s="3"/>
      <c r="W6" s="3"/>
      <c r="X6" s="5">
        <f>SUM(Table2[[#This Row],[Jan-21]],Table2[[#This Row],[Feb-21]],Table2[[#This Row],[Mar-21]],Table2[[#This Row],[Apr-21]],Table2[[#This Row],[May-214]],Table2[[#This Row],[June-215]],Table2[[#This Row],[Jul-54]])</f>
        <v>14000</v>
      </c>
    </row>
    <row r="7" spans="1:24">
      <c r="C7" s="1"/>
    </row>
    <row r="8" spans="1:24">
      <c r="C8" s="1"/>
    </row>
    <row r="9" spans="1:24">
      <c r="C9" s="1"/>
    </row>
    <row r="10" spans="1:24">
      <c r="C10" s="1"/>
    </row>
    <row r="11" spans="1:24">
      <c r="C11" s="1"/>
    </row>
    <row r="12" spans="1:24">
      <c r="C12" s="1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F5" sqref="F5"/>
    </sheetView>
  </sheetViews>
  <sheetFormatPr defaultRowHeight="15"/>
  <cols>
    <col min="4" max="4" width="12.5703125" customWidth="1"/>
    <col min="5" max="5" width="11.42578125" customWidth="1"/>
    <col min="6" max="6" width="26.42578125" customWidth="1"/>
  </cols>
  <sheetData>
    <row r="1" spans="1:6">
      <c r="C1" t="s">
        <v>4</v>
      </c>
      <c r="D1" t="s">
        <v>42</v>
      </c>
      <c r="E1" t="s">
        <v>43</v>
      </c>
      <c r="F1" t="s">
        <v>3</v>
      </c>
    </row>
    <row r="2" spans="1:6">
      <c r="A2" t="s">
        <v>36</v>
      </c>
      <c r="B2">
        <v>104</v>
      </c>
      <c r="C2" t="s">
        <v>37</v>
      </c>
      <c r="D2">
        <f>VLOOKUP(B2,MRpT,6,FALSE)</f>
        <v>2500</v>
      </c>
      <c r="E2">
        <f>VLOOKUP(B2,RcvAmt,4,FALSE)</f>
        <v>7000</v>
      </c>
      <c r="F2" s="6">
        <f>VLOOKUP(B2,RcvAmt,3,FALSE)</f>
        <v>44197</v>
      </c>
    </row>
    <row r="3" spans="1:6">
      <c r="A3" t="s">
        <v>1</v>
      </c>
      <c r="B3" t="str">
        <f>VLOOKUP(B2,MRpT,2,FALSE)</f>
        <v>Jamal</v>
      </c>
      <c r="C3" t="s">
        <v>38</v>
      </c>
      <c r="D3">
        <f>VLOOKUP(B2,MRpT,7,FALSE)</f>
        <v>2500</v>
      </c>
      <c r="E3">
        <f>VLOOKUP(B2,RcvAmt,8,FALSE)</f>
        <v>0</v>
      </c>
      <c r="F3" s="6">
        <f>VLOOKUP(B2,RcvAmt,7,FALSE)</f>
        <v>0</v>
      </c>
    </row>
    <row r="4" spans="1:6">
      <c r="C4" t="s">
        <v>39</v>
      </c>
      <c r="D4">
        <f>VLOOKUP(B2,MRpT,8,FALSE)</f>
        <v>2500</v>
      </c>
      <c r="E4">
        <f>VLOOKUP(B2,RcvAmt,11,FALSE)</f>
        <v>0</v>
      </c>
      <c r="F4" s="6" t="str">
        <f>IF(E4=0,"",VLOOKUP(B2,RcvAmt,10,FALSE))</f>
        <v/>
      </c>
    </row>
    <row r="5" spans="1:6">
      <c r="C5" t="s">
        <v>40</v>
      </c>
      <c r="D5">
        <f>VLOOKUP(B2,MRpT,9,FALSE)</f>
        <v>2500</v>
      </c>
      <c r="E5">
        <f>VLOOKUP(B2,RcvAmt,14,FALSE)</f>
        <v>2000</v>
      </c>
      <c r="F5" s="6">
        <f>IF(E5=0,"",VLOOKUP($B$2,RcvAmt,13,FALSE))</f>
        <v>0</v>
      </c>
    </row>
    <row r="6" spans="1:6">
      <c r="C6" t="s">
        <v>41</v>
      </c>
      <c r="D6">
        <f>VLOOKUP(B2,MRpT,10,FALSE)</f>
        <v>2500</v>
      </c>
      <c r="E6">
        <f>VLOOKUP(B2,RcvAmt,17,FALSE)</f>
        <v>0</v>
      </c>
      <c r="F6" s="6" t="str">
        <f>IF(E6=0,"",VLOOKUP($B$2,RcvAmt,16,FALSE))</f>
        <v/>
      </c>
    </row>
    <row r="7" spans="1:6">
      <c r="C7" t="s">
        <v>47</v>
      </c>
      <c r="D7">
        <f>VLOOKUP(B2,MRpT,11,FALSE)</f>
        <v>1500</v>
      </c>
      <c r="E7">
        <f>VLOOKUP(B2,RcvAmt,20,FALSE)</f>
        <v>5000</v>
      </c>
      <c r="F7" s="6">
        <f>IF(E7=0,"",VLOOKUP($B$2,RcvAmt,20,FALSE))</f>
        <v>5000</v>
      </c>
    </row>
    <row r="8" spans="1:6">
      <c r="C8" t="s">
        <v>48</v>
      </c>
      <c r="E8">
        <f>VLOOKUP(B2,RcvAmt,23,FALSE)</f>
        <v>0</v>
      </c>
      <c r="F8" s="6">
        <f>VLOOKUP(B2,RcvAmt,22,FALSE)</f>
        <v>0</v>
      </c>
    </row>
    <row r="9" spans="1:6">
      <c r="C9" t="s">
        <v>15</v>
      </c>
      <c r="D9">
        <f>VLOOKUP(B2,MRpT,5,FALSE)</f>
        <v>15000</v>
      </c>
      <c r="E9">
        <f>VLOOKUP(B2,RcvAmt,24,FALSE)</f>
        <v>14000</v>
      </c>
    </row>
    <row r="10" spans="1:6">
      <c r="C10" t="s">
        <v>17</v>
      </c>
      <c r="D10">
        <f>VLOOKUP(B2,MRpT,13,FALSE)</f>
        <v>-1000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MRpT</vt:lpstr>
      <vt:lpstr>RcvAmt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DOEL</dc:creator>
  <cp:lastModifiedBy>DOEL</cp:lastModifiedBy>
  <dcterms:created xsi:type="dcterms:W3CDTF">2021-06-16T17:10:05Z</dcterms:created>
  <dcterms:modified xsi:type="dcterms:W3CDTF">2021-06-16T19:18:58Z</dcterms:modified>
</cp:coreProperties>
</file>