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6930" tabRatio="547"/>
  </bookViews>
  <sheets>
    <sheet name="XI_Stu_Detail" sheetId="6" r:id="rId1"/>
    <sheet name="PAY RPT" sheetId="22" r:id="rId2"/>
    <sheet name="Sheet3" sheetId="26" r:id="rId3"/>
    <sheet name="Daily_Collection" sheetId="2" r:id="rId4"/>
    <sheet name="LinkRpt" sheetId="3" r:id="rId5"/>
    <sheet name="Sheet4" sheetId="23" r:id="rId6"/>
  </sheets>
  <externalReferences>
    <externalReference r:id="rId7"/>
  </externalReferences>
  <definedNames>
    <definedName name="_xlnm._FilterDatabase" localSheetId="3" hidden="1">Daily_Collection!$A$3:$G$244</definedName>
    <definedName name="_xlnm._FilterDatabase" localSheetId="0" hidden="1">XI_Stu_Detail!$B$8:$FF$249</definedName>
    <definedName name="HOSTEL">XI_Stu_Detail!$A$8:$FG$289</definedName>
    <definedName name="MRpT">[1]Sheet1!$A$2:$M$15</definedName>
    <definedName name="RcvAmt">[1]Sheet2!$A$2:$X$11</definedName>
    <definedName name="Rpt">LinkRpt!$A$4:$AF$5000</definedName>
    <definedName name="StudentID">XI_Stu_Detail!$C$9:$C$249</definedName>
    <definedName name="StuDetail">XI_Stu_Detail!$B$8:$BV$249</definedName>
    <definedName name="StuID">'PAY RPT'!$AH$2:$AH$457</definedName>
    <definedName name="STUINFO">XI_Stu_Detail!$A$8:$BV$249</definedName>
  </definedName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B16" i="22"/>
  <c r="D14"/>
  <c r="D12"/>
  <c r="C12" s="1"/>
  <c r="B6"/>
  <c r="B9" s="1"/>
  <c r="BU9" i="6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S9"/>
  <c r="D3" i="22"/>
  <c r="B7"/>
  <c r="A7" s="1"/>
  <c r="B3"/>
  <c r="AP243" i="6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AP220"/>
  <c r="AO220"/>
  <c r="AN220"/>
  <c r="AM220"/>
  <c r="AL220"/>
  <c r="AK220"/>
  <c r="AJ220"/>
  <c r="AI220"/>
  <c r="AH220"/>
  <c r="AG220"/>
  <c r="AF220"/>
  <c r="AE220"/>
  <c r="AD220"/>
  <c r="AC220"/>
  <c r="AB220"/>
  <c r="AP206"/>
  <c r="AO206"/>
  <c r="AN206"/>
  <c r="AM206"/>
  <c r="AL206"/>
  <c r="AK206"/>
  <c r="AJ206"/>
  <c r="AI206"/>
  <c r="AH206"/>
  <c r="AG206"/>
  <c r="AF206"/>
  <c r="AE206"/>
  <c r="AD206"/>
  <c r="AC206"/>
  <c r="AB206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AP137"/>
  <c r="AO137"/>
  <c r="AN137"/>
  <c r="AM137"/>
  <c r="AL137"/>
  <c r="AK137"/>
  <c r="AJ137"/>
  <c r="AI137"/>
  <c r="AH137"/>
  <c r="AG137"/>
  <c r="AF137"/>
  <c r="AE137"/>
  <c r="AD137"/>
  <c r="AC137"/>
  <c r="AB137"/>
  <c r="AP135"/>
  <c r="AO135"/>
  <c r="AN135"/>
  <c r="AM135"/>
  <c r="AL135"/>
  <c r="AK135"/>
  <c r="AJ135"/>
  <c r="AI135"/>
  <c r="AH135"/>
  <c r="AG135"/>
  <c r="AF135"/>
  <c r="AE135"/>
  <c r="AD135"/>
  <c r="AC135"/>
  <c r="AB135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AP99"/>
  <c r="AO99"/>
  <c r="AN99"/>
  <c r="AM99"/>
  <c r="AL99"/>
  <c r="AK99"/>
  <c r="AJ99"/>
  <c r="AI99"/>
  <c r="AH99"/>
  <c r="AG99"/>
  <c r="AF99"/>
  <c r="AE99"/>
  <c r="AD99"/>
  <c r="AC99"/>
  <c r="AB99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AP63"/>
  <c r="AO63"/>
  <c r="AN63"/>
  <c r="AM63"/>
  <c r="AL63"/>
  <c r="AK63"/>
  <c r="AJ63"/>
  <c r="AI63"/>
  <c r="AH63"/>
  <c r="AG63"/>
  <c r="AF63"/>
  <c r="AE63"/>
  <c r="AD63"/>
  <c r="AC63"/>
  <c r="AB63"/>
  <c r="AP62"/>
  <c r="AO62"/>
  <c r="AN62"/>
  <c r="AM62"/>
  <c r="AL62"/>
  <c r="AK62"/>
  <c r="AJ62"/>
  <c r="AI62"/>
  <c r="AH62"/>
  <c r="AG62"/>
  <c r="AF62"/>
  <c r="AE62"/>
  <c r="AD62"/>
  <c r="AC62"/>
  <c r="AB62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AP32"/>
  <c r="AO32"/>
  <c r="AN32"/>
  <c r="AM32"/>
  <c r="AL32"/>
  <c r="AK32"/>
  <c r="AJ32"/>
  <c r="AI32"/>
  <c r="AH32"/>
  <c r="AG32"/>
  <c r="AF32"/>
  <c r="AE32"/>
  <c r="AD32"/>
  <c r="AC32"/>
  <c r="AB32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AP15"/>
  <c r="I14" i="22" s="1"/>
  <c r="AO15" i="6"/>
  <c r="H14" i="22" s="1"/>
  <c r="AN15" i="6"/>
  <c r="G14" i="22" s="1"/>
  <c r="AM15" i="6"/>
  <c r="F14" i="22" s="1"/>
  <c r="AL15" i="6"/>
  <c r="I12" i="22" s="1"/>
  <c r="AK15" i="6"/>
  <c r="H12" i="22" s="1"/>
  <c r="AJ15" i="6"/>
  <c r="G12" i="22" s="1"/>
  <c r="AI15" i="6"/>
  <c r="F12" i="22" s="1"/>
  <c r="AH15" i="6"/>
  <c r="I10" i="22" s="1"/>
  <c r="AG15" i="6"/>
  <c r="H10" i="22" s="1"/>
  <c r="AF15" i="6"/>
  <c r="G10" i="22" s="1"/>
  <c r="AE15" i="6"/>
  <c r="F10" i="22" s="1"/>
  <c r="AD15" i="6"/>
  <c r="I8" i="22" s="1"/>
  <c r="AC15" i="6"/>
  <c r="H8" i="22" s="1"/>
  <c r="AB15" i="6"/>
  <c r="G8" i="22" s="1"/>
  <c r="AA15" i="6"/>
  <c r="F8" i="22" s="1"/>
  <c r="Z15" i="6"/>
  <c r="I6" i="22" s="1"/>
  <c r="Y15" i="6"/>
  <c r="H6" i="22" s="1"/>
  <c r="AP112" i="6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P249" l="1"/>
  <c r="M249" s="1"/>
  <c r="P248"/>
  <c r="M248" s="1"/>
  <c r="P247"/>
  <c r="M247" s="1"/>
  <c r="P246"/>
  <c r="M246" s="1"/>
  <c r="P245"/>
  <c r="M245" s="1"/>
  <c r="P244"/>
  <c r="M244" s="1"/>
  <c r="P243"/>
  <c r="M243" s="1"/>
  <c r="P242"/>
  <c r="M242" s="1"/>
  <c r="P241"/>
  <c r="M241" s="1"/>
  <c r="P240"/>
  <c r="M240" s="1"/>
  <c r="P239"/>
  <c r="M239" s="1"/>
  <c r="P238"/>
  <c r="M238" s="1"/>
  <c r="P237"/>
  <c r="M237" s="1"/>
  <c r="P236"/>
  <c r="M236" s="1"/>
  <c r="P235"/>
  <c r="M235" s="1"/>
  <c r="P234"/>
  <c r="M234" s="1"/>
  <c r="P233"/>
  <c r="M233" s="1"/>
  <c r="P232"/>
  <c r="M232" s="1"/>
  <c r="P231"/>
  <c r="M231" s="1"/>
  <c r="P230"/>
  <c r="M230" s="1"/>
  <c r="P229"/>
  <c r="M229" s="1"/>
  <c r="P228"/>
  <c r="M228" s="1"/>
  <c r="P227"/>
  <c r="M227" s="1"/>
  <c r="P226"/>
  <c r="M226" s="1"/>
  <c r="P225"/>
  <c r="M225" s="1"/>
  <c r="P224"/>
  <c r="M224" s="1"/>
  <c r="P223"/>
  <c r="M223" s="1"/>
  <c r="P222"/>
  <c r="M222" s="1"/>
  <c r="P221"/>
  <c r="M221" s="1"/>
  <c r="P220"/>
  <c r="M220" s="1"/>
  <c r="P219"/>
  <c r="M219" s="1"/>
  <c r="P218"/>
  <c r="M218" s="1"/>
  <c r="P217"/>
  <c r="M217" s="1"/>
  <c r="P216"/>
  <c r="M216" s="1"/>
  <c r="P215"/>
  <c r="M215" s="1"/>
  <c r="P214"/>
  <c r="M214" s="1"/>
  <c r="P213"/>
  <c r="M213" s="1"/>
  <c r="P212"/>
  <c r="M212" s="1"/>
  <c r="P211"/>
  <c r="M211" s="1"/>
  <c r="P210"/>
  <c r="M210" s="1"/>
  <c r="P209"/>
  <c r="M209" s="1"/>
  <c r="P208"/>
  <c r="M208" s="1"/>
  <c r="P207"/>
  <c r="M207" s="1"/>
  <c r="P206"/>
  <c r="M206" s="1"/>
  <c r="P205"/>
  <c r="M205" s="1"/>
  <c r="P204"/>
  <c r="M204" s="1"/>
  <c r="P203"/>
  <c r="M203" s="1"/>
  <c r="P202"/>
  <c r="M202" s="1"/>
  <c r="P201"/>
  <c r="M201" s="1"/>
  <c r="P200"/>
  <c r="M200" s="1"/>
  <c r="P199"/>
  <c r="M199" s="1"/>
  <c r="P198"/>
  <c r="M198" s="1"/>
  <c r="P197"/>
  <c r="M197" s="1"/>
  <c r="P196"/>
  <c r="M196" s="1"/>
  <c r="P195"/>
  <c r="M195" s="1"/>
  <c r="P194"/>
  <c r="M194" s="1"/>
  <c r="P193"/>
  <c r="M193" s="1"/>
  <c r="P192"/>
  <c r="M192" s="1"/>
  <c r="P191"/>
  <c r="M191" s="1"/>
  <c r="P190"/>
  <c r="M190" s="1"/>
  <c r="P189"/>
  <c r="M189" s="1"/>
  <c r="P188"/>
  <c r="M188" s="1"/>
  <c r="P187"/>
  <c r="M187" s="1"/>
  <c r="P186"/>
  <c r="M186" s="1"/>
  <c r="P185"/>
  <c r="M185" s="1"/>
  <c r="P184"/>
  <c r="M184" s="1"/>
  <c r="P183"/>
  <c r="M183" s="1"/>
  <c r="P182"/>
  <c r="M182" s="1"/>
  <c r="P181"/>
  <c r="M181" s="1"/>
  <c r="P180"/>
  <c r="M180" s="1"/>
  <c r="P179"/>
  <c r="M179" s="1"/>
  <c r="P178"/>
  <c r="M178" s="1"/>
  <c r="P177"/>
  <c r="M177" s="1"/>
  <c r="P176"/>
  <c r="M176" s="1"/>
  <c r="P175"/>
  <c r="M175" s="1"/>
  <c r="P174"/>
  <c r="M174" s="1"/>
  <c r="P173"/>
  <c r="M173" s="1"/>
  <c r="P172"/>
  <c r="M172" s="1"/>
  <c r="P171"/>
  <c r="M171" s="1"/>
  <c r="P170"/>
  <c r="M170" s="1"/>
  <c r="P169"/>
  <c r="M169" s="1"/>
  <c r="P168"/>
  <c r="M168" s="1"/>
  <c r="P167"/>
  <c r="M167" s="1"/>
  <c r="P166"/>
  <c r="M166" s="1"/>
  <c r="P165"/>
  <c r="M165" s="1"/>
  <c r="P164"/>
  <c r="M164" s="1"/>
  <c r="P163"/>
  <c r="M163" s="1"/>
  <c r="P162"/>
  <c r="M162" s="1"/>
  <c r="P161"/>
  <c r="M161" s="1"/>
  <c r="P160"/>
  <c r="M160" s="1"/>
  <c r="P159"/>
  <c r="M159" s="1"/>
  <c r="P158"/>
  <c r="M158" s="1"/>
  <c r="P157"/>
  <c r="M157" s="1"/>
  <c r="P156"/>
  <c r="M156" s="1"/>
  <c r="P155"/>
  <c r="M155" s="1"/>
  <c r="P154"/>
  <c r="M154" s="1"/>
  <c r="P153"/>
  <c r="M153" s="1"/>
  <c r="P152"/>
  <c r="M152" s="1"/>
  <c r="P151"/>
  <c r="M151" s="1"/>
  <c r="P150"/>
  <c r="M150" s="1"/>
  <c r="P149"/>
  <c r="M149" s="1"/>
  <c r="P148"/>
  <c r="M148" s="1"/>
  <c r="P147"/>
  <c r="M147" s="1"/>
  <c r="P146"/>
  <c r="M146" s="1"/>
  <c r="P145"/>
  <c r="M145" s="1"/>
  <c r="P144"/>
  <c r="M144" s="1"/>
  <c r="P143"/>
  <c r="M143" s="1"/>
  <c r="P142"/>
  <c r="M142" s="1"/>
  <c r="P141"/>
  <c r="M141" s="1"/>
  <c r="P140"/>
  <c r="M140" s="1"/>
  <c r="P139"/>
  <c r="M139" s="1"/>
  <c r="P138"/>
  <c r="M138" s="1"/>
  <c r="P137"/>
  <c r="M137" s="1"/>
  <c r="P136"/>
  <c r="M136" s="1"/>
  <c r="P135"/>
  <c r="M135" s="1"/>
  <c r="P134"/>
  <c r="M134" s="1"/>
  <c r="P133"/>
  <c r="M133" s="1"/>
  <c r="P132"/>
  <c r="M132" s="1"/>
  <c r="P131"/>
  <c r="M131" s="1"/>
  <c r="P130"/>
  <c r="M130" s="1"/>
  <c r="P129"/>
  <c r="M129" s="1"/>
  <c r="P128"/>
  <c r="M128" s="1"/>
  <c r="P127"/>
  <c r="M127" s="1"/>
  <c r="P126"/>
  <c r="M126" s="1"/>
  <c r="P125"/>
  <c r="M125" s="1"/>
  <c r="P124"/>
  <c r="M124" s="1"/>
  <c r="P123"/>
  <c r="M123" s="1"/>
  <c r="P122"/>
  <c r="M122" s="1"/>
  <c r="P121"/>
  <c r="M121" s="1"/>
  <c r="P120"/>
  <c r="M120" s="1"/>
  <c r="P119"/>
  <c r="M119" s="1"/>
  <c r="P118"/>
  <c r="M118" s="1"/>
  <c r="P117"/>
  <c r="M117" s="1"/>
  <c r="P116"/>
  <c r="M116" s="1"/>
  <c r="P115"/>
  <c r="M115" s="1"/>
  <c r="P114"/>
  <c r="M114" s="1"/>
  <c r="P113"/>
  <c r="M113" s="1"/>
  <c r="P112"/>
  <c r="M112" s="1"/>
  <c r="P111"/>
  <c r="M111" s="1"/>
  <c r="P110"/>
  <c r="M110" s="1"/>
  <c r="P109"/>
  <c r="M109" s="1"/>
  <c r="P108"/>
  <c r="M108" s="1"/>
  <c r="P107"/>
  <c r="M107" s="1"/>
  <c r="P106"/>
  <c r="M106" s="1"/>
  <c r="P105"/>
  <c r="M105" s="1"/>
  <c r="P104"/>
  <c r="M104" s="1"/>
  <c r="P103"/>
  <c r="M103" s="1"/>
  <c r="P102"/>
  <c r="M102" s="1"/>
  <c r="P101"/>
  <c r="M101" s="1"/>
  <c r="P100"/>
  <c r="M100" s="1"/>
  <c r="P99"/>
  <c r="M99" s="1"/>
  <c r="P98"/>
  <c r="M98" s="1"/>
  <c r="P97"/>
  <c r="M97" s="1"/>
  <c r="P96"/>
  <c r="M96" s="1"/>
  <c r="P95"/>
  <c r="M95" s="1"/>
  <c r="P94"/>
  <c r="M94" s="1"/>
  <c r="P93"/>
  <c r="M93" s="1"/>
  <c r="P92"/>
  <c r="M92" s="1"/>
  <c r="P91"/>
  <c r="M91" s="1"/>
  <c r="P90"/>
  <c r="M90" s="1"/>
  <c r="P89"/>
  <c r="M89" s="1"/>
  <c r="P88"/>
  <c r="M88" s="1"/>
  <c r="P87"/>
  <c r="M87" s="1"/>
  <c r="P86"/>
  <c r="M86" s="1"/>
  <c r="P85"/>
  <c r="M85" s="1"/>
  <c r="P84"/>
  <c r="M84" s="1"/>
  <c r="P83"/>
  <c r="M83" s="1"/>
  <c r="P82"/>
  <c r="M82" s="1"/>
  <c r="P81"/>
  <c r="M81" s="1"/>
  <c r="P80"/>
  <c r="M80" s="1"/>
  <c r="P79"/>
  <c r="M79" s="1"/>
  <c r="P78"/>
  <c r="M78" s="1"/>
  <c r="P77"/>
  <c r="M77" s="1"/>
  <c r="P76"/>
  <c r="M76" s="1"/>
  <c r="P75"/>
  <c r="M75" s="1"/>
  <c r="P74"/>
  <c r="M74" s="1"/>
  <c r="P73"/>
  <c r="M73" s="1"/>
  <c r="P72"/>
  <c r="M72" s="1"/>
  <c r="P71"/>
  <c r="M71" s="1"/>
  <c r="P70"/>
  <c r="M70" s="1"/>
  <c r="P69"/>
  <c r="M69" s="1"/>
  <c r="P68"/>
  <c r="M68" s="1"/>
  <c r="P67"/>
  <c r="M67" s="1"/>
  <c r="P66"/>
  <c r="M66" s="1"/>
  <c r="P65"/>
  <c r="M65" s="1"/>
  <c r="P64"/>
  <c r="M64" s="1"/>
  <c r="P63"/>
  <c r="M63" s="1"/>
  <c r="P62"/>
  <c r="M62" s="1"/>
  <c r="P61"/>
  <c r="M61" s="1"/>
  <c r="P60"/>
  <c r="M60" s="1"/>
  <c r="P59"/>
  <c r="M59" s="1"/>
  <c r="P58"/>
  <c r="M58" s="1"/>
  <c r="P57"/>
  <c r="M57" s="1"/>
  <c r="P56"/>
  <c r="M56" s="1"/>
  <c r="P55"/>
  <c r="M55" s="1"/>
  <c r="P54"/>
  <c r="M54" s="1"/>
  <c r="P53"/>
  <c r="M53" s="1"/>
  <c r="P52"/>
  <c r="M52" s="1"/>
  <c r="P50"/>
  <c r="M50" s="1"/>
  <c r="P49"/>
  <c r="M49" s="1"/>
  <c r="P48"/>
  <c r="M48" s="1"/>
  <c r="P47"/>
  <c r="M47" s="1"/>
  <c r="P46"/>
  <c r="M46" s="1"/>
  <c r="P45"/>
  <c r="M45" s="1"/>
  <c r="P44"/>
  <c r="M44" s="1"/>
  <c r="P43"/>
  <c r="M43" s="1"/>
  <c r="P42"/>
  <c r="M42" s="1"/>
  <c r="P41"/>
  <c r="M41" s="1"/>
  <c r="P40"/>
  <c r="M40" s="1"/>
  <c r="P39"/>
  <c r="M39" s="1"/>
  <c r="P38"/>
  <c r="M38" s="1"/>
  <c r="P37"/>
  <c r="M37" s="1"/>
  <c r="P36"/>
  <c r="M36" s="1"/>
  <c r="P35"/>
  <c r="M35" s="1"/>
  <c r="P34"/>
  <c r="M34" s="1"/>
  <c r="P33"/>
  <c r="M33" s="1"/>
  <c r="P32"/>
  <c r="M32" s="1"/>
  <c r="P31"/>
  <c r="M31" s="1"/>
  <c r="P30"/>
  <c r="M30" s="1"/>
  <c r="P29"/>
  <c r="M29" s="1"/>
  <c r="P28"/>
  <c r="M28" s="1"/>
  <c r="P27"/>
  <c r="M27" s="1"/>
  <c r="P26"/>
  <c r="M26" s="1"/>
  <c r="P25"/>
  <c r="M25" s="1"/>
  <c r="P24"/>
  <c r="M24" s="1"/>
  <c r="P23"/>
  <c r="M23" s="1"/>
  <c r="P22"/>
  <c r="M22" s="1"/>
  <c r="P21"/>
  <c r="M21" s="1"/>
  <c r="P20"/>
  <c r="M20" s="1"/>
  <c r="P19"/>
  <c r="M19" s="1"/>
  <c r="P18"/>
  <c r="M18" s="1"/>
  <c r="P17"/>
  <c r="M17" s="1"/>
  <c r="P16"/>
  <c r="M16" s="1"/>
  <c r="P15"/>
  <c r="M15" s="1"/>
  <c r="P14"/>
  <c r="M14" s="1"/>
  <c r="P13"/>
  <c r="M13" s="1"/>
  <c r="P12"/>
  <c r="M12" s="1"/>
  <c r="P11"/>
  <c r="M11" s="1"/>
  <c r="P10"/>
  <c r="M10" s="1"/>
  <c r="P9"/>
  <c r="M9" s="1"/>
  <c r="G5" i="2" l="1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H4"/>
  <c r="G4"/>
  <c r="AU129" i="6"/>
  <c r="C4" i="23"/>
  <c r="BU249" i="6" l="1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T129"/>
  <c r="AS129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C14" i="22" s="1"/>
  <c r="BB15" i="6"/>
  <c r="D13" i="22" s="1"/>
  <c r="C13" s="1"/>
  <c r="BA15" i="6"/>
  <c r="AZ15"/>
  <c r="D11" i="22" s="1"/>
  <c r="C11" s="1"/>
  <c r="AY15" i="6"/>
  <c r="D10" i="22" s="1"/>
  <c r="C10" s="1"/>
  <c r="AX15" i="6"/>
  <c r="D9" i="22" s="1"/>
  <c r="C9" s="1"/>
  <c r="AW15" i="6"/>
  <c r="D8" i="22" s="1"/>
  <c r="C8" s="1"/>
  <c r="AV15" i="6"/>
  <c r="D7" i="22" s="1"/>
  <c r="C7" s="1"/>
  <c r="AU15" i="6"/>
  <c r="D6" i="22" s="1"/>
  <c r="C6" s="1"/>
  <c r="AT15" i="6"/>
  <c r="D5" i="22" s="1"/>
  <c r="C5" s="1"/>
  <c r="AS15" i="6"/>
  <c r="D4" i="22" s="1"/>
  <c r="C4" s="1"/>
  <c r="BU14" i="6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X9"/>
  <c r="AW9"/>
  <c r="AV9"/>
  <c r="AU9"/>
  <c r="AT9"/>
  <c r="BV9" l="1"/>
  <c r="B4" i="22" s="1"/>
  <c r="BV11" i="6"/>
  <c r="BV12"/>
  <c r="BV13"/>
  <c r="BV14"/>
  <c r="BV15"/>
  <c r="R15" s="1"/>
  <c r="BV16"/>
  <c r="BV17"/>
  <c r="BV18"/>
  <c r="BV19"/>
  <c r="BV20"/>
  <c r="BV21"/>
  <c r="BV22"/>
  <c r="BV23"/>
  <c r="R23" s="1"/>
  <c r="BV24"/>
  <c r="R24" s="1"/>
  <c r="BV25"/>
  <c r="BV26"/>
  <c r="BV27"/>
  <c r="R27" s="1"/>
  <c r="BV28"/>
  <c r="R28" s="1"/>
  <c r="BV29"/>
  <c r="R29" s="1"/>
  <c r="BV30"/>
  <c r="BV31"/>
  <c r="BV32"/>
  <c r="R32" s="1"/>
  <c r="BV33"/>
  <c r="BV34"/>
  <c r="BV35"/>
  <c r="BV36"/>
  <c r="BV37"/>
  <c r="BV38"/>
  <c r="BV39"/>
  <c r="BV40"/>
  <c r="BV41"/>
  <c r="BV42"/>
  <c r="BV43"/>
  <c r="BV44"/>
  <c r="BV45"/>
  <c r="BV46"/>
  <c r="BV47"/>
  <c r="R47" s="1"/>
  <c r="BV48"/>
  <c r="BV49"/>
  <c r="BV50"/>
  <c r="BV51"/>
  <c r="BV52"/>
  <c r="BV53"/>
  <c r="BV54"/>
  <c r="BV55"/>
  <c r="BV56"/>
  <c r="BV57"/>
  <c r="BV58"/>
  <c r="BV59"/>
  <c r="R59" s="1"/>
  <c r="BV60"/>
  <c r="R60" s="1"/>
  <c r="BV61"/>
  <c r="BV62"/>
  <c r="R62" s="1"/>
  <c r="BV63"/>
  <c r="R63" s="1"/>
  <c r="BV64"/>
  <c r="BV65"/>
  <c r="BV66"/>
  <c r="BV67"/>
  <c r="BV68"/>
  <c r="BV69"/>
  <c r="BV70"/>
  <c r="BV71"/>
  <c r="BV72"/>
  <c r="BV73"/>
  <c r="R73" s="1"/>
  <c r="BV74"/>
  <c r="BV75"/>
  <c r="BV76"/>
  <c r="BV77"/>
  <c r="BV78"/>
  <c r="R78" s="1"/>
  <c r="BV79"/>
  <c r="R79" s="1"/>
  <c r="BV80"/>
  <c r="BV81"/>
  <c r="R81" s="1"/>
  <c r="BV82"/>
  <c r="R82" s="1"/>
  <c r="BV83"/>
  <c r="BV84"/>
  <c r="R84" s="1"/>
  <c r="BV85"/>
  <c r="R85" s="1"/>
  <c r="BV86"/>
  <c r="BV87"/>
  <c r="BV88"/>
  <c r="R88" s="1"/>
  <c r="BV89"/>
  <c r="BV90"/>
  <c r="BV91"/>
  <c r="R91" s="1"/>
  <c r="BV92"/>
  <c r="BV93"/>
  <c r="R93" s="1"/>
  <c r="BV94"/>
  <c r="BV95"/>
  <c r="R95" s="1"/>
  <c r="BV96"/>
  <c r="R96" s="1"/>
  <c r="BV97"/>
  <c r="BV98"/>
  <c r="BV99"/>
  <c r="R99" s="1"/>
  <c r="BV100"/>
  <c r="BV101"/>
  <c r="R101" s="1"/>
  <c r="BV102"/>
  <c r="BV103"/>
  <c r="BV104"/>
  <c r="BV105"/>
  <c r="BV106"/>
  <c r="BV107"/>
  <c r="BV108"/>
  <c r="BV109"/>
  <c r="BV110"/>
  <c r="R110" s="1"/>
  <c r="BV111"/>
  <c r="R111" s="1"/>
  <c r="BV112"/>
  <c r="R112" s="1"/>
  <c r="BV113"/>
  <c r="BV114"/>
  <c r="BV115"/>
  <c r="BV116"/>
  <c r="R116" s="1"/>
  <c r="BV117"/>
  <c r="R117" s="1"/>
  <c r="BV118"/>
  <c r="BV119"/>
  <c r="BV120"/>
  <c r="BV121"/>
  <c r="BV122"/>
  <c r="BV123"/>
  <c r="BV124"/>
  <c r="BV125"/>
  <c r="BV126"/>
  <c r="BV127"/>
  <c r="BV128"/>
  <c r="BV129"/>
  <c r="BV130"/>
  <c r="BV131"/>
  <c r="BV132"/>
  <c r="BV133"/>
  <c r="BV134"/>
  <c r="R134" s="1"/>
  <c r="BV135"/>
  <c r="R135" s="1"/>
  <c r="BV136"/>
  <c r="BV137"/>
  <c r="R137" s="1"/>
  <c r="BV138"/>
  <c r="BV139"/>
  <c r="BV140"/>
  <c r="BV141"/>
  <c r="BV142"/>
  <c r="BV143"/>
  <c r="BV144"/>
  <c r="BV145"/>
  <c r="BV146"/>
  <c r="BV147"/>
  <c r="BV148"/>
  <c r="BV149"/>
  <c r="BV150"/>
  <c r="BV151"/>
  <c r="BV152"/>
  <c r="BV153"/>
  <c r="BV154"/>
  <c r="BV155"/>
  <c r="BV156"/>
  <c r="R156" s="1"/>
  <c r="BV157"/>
  <c r="BV158"/>
  <c r="BV159"/>
  <c r="BV160"/>
  <c r="BV161"/>
  <c r="BV162"/>
  <c r="BV163"/>
  <c r="BV164"/>
  <c r="R164" s="1"/>
  <c r="BV165"/>
  <c r="BV166"/>
  <c r="BV167"/>
  <c r="BV168"/>
  <c r="BV169"/>
  <c r="BV170"/>
  <c r="BV171"/>
  <c r="BV172"/>
  <c r="BV173"/>
  <c r="R173" s="1"/>
  <c r="BV174"/>
  <c r="BV175"/>
  <c r="BV176"/>
  <c r="BV177"/>
  <c r="BV178"/>
  <c r="BV179"/>
  <c r="BV180"/>
  <c r="BV181"/>
  <c r="BV182"/>
  <c r="BV183"/>
  <c r="BV184"/>
  <c r="BV185"/>
  <c r="BV186"/>
  <c r="BV187"/>
  <c r="BV188"/>
  <c r="BV189"/>
  <c r="BV190"/>
  <c r="BV191"/>
  <c r="R191" s="1"/>
  <c r="BV10"/>
  <c r="BV192"/>
  <c r="R192" s="1"/>
  <c r="BV193"/>
  <c r="BV194"/>
  <c r="BV195"/>
  <c r="BV196"/>
  <c r="BV197"/>
  <c r="BV198"/>
  <c r="BV199"/>
  <c r="BV200"/>
  <c r="BV201"/>
  <c r="R201" s="1"/>
  <c r="BV202"/>
  <c r="BV203"/>
  <c r="BV204"/>
  <c r="BV205"/>
  <c r="BV206"/>
  <c r="R206" s="1"/>
  <c r="BV207"/>
  <c r="BV208"/>
  <c r="BV209"/>
  <c r="BV210"/>
  <c r="BV211"/>
  <c r="BV212"/>
  <c r="BV213"/>
  <c r="BV214"/>
  <c r="BV215"/>
  <c r="BV216"/>
  <c r="BV217"/>
  <c r="BV218"/>
  <c r="BV219"/>
  <c r="BV220"/>
  <c r="R220" s="1"/>
  <c r="BV221"/>
  <c r="BV222"/>
  <c r="R222" s="1"/>
  <c r="BV223"/>
  <c r="BV224"/>
  <c r="BV225"/>
  <c r="BV226"/>
  <c r="BV227"/>
  <c r="BV228"/>
  <c r="BV229"/>
  <c r="BV230"/>
  <c r="BV231"/>
  <c r="R231" s="1"/>
  <c r="BV232"/>
  <c r="R232" s="1"/>
  <c r="BV233"/>
  <c r="R233" s="1"/>
  <c r="BV234"/>
  <c r="BV235"/>
  <c r="R235" s="1"/>
  <c r="BV236"/>
  <c r="R236" s="1"/>
  <c r="BV237"/>
  <c r="BV238"/>
  <c r="BV239"/>
  <c r="BV240"/>
  <c r="R240" s="1"/>
  <c r="BV241"/>
  <c r="BV242"/>
  <c r="BV243"/>
  <c r="R243" s="1"/>
  <c r="BV244"/>
  <c r="BV245"/>
  <c r="BV246"/>
  <c r="BV247"/>
  <c r="BV248"/>
  <c r="BV249"/>
  <c r="B244" i="2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S241" i="6" l="1"/>
  <c r="S93"/>
  <c r="S232"/>
  <c r="T232" s="1"/>
  <c r="S23"/>
  <c r="T23" s="1"/>
  <c r="U23" s="1"/>
  <c r="S78"/>
  <c r="S84"/>
  <c r="T84" s="1"/>
  <c r="S60"/>
  <c r="S79"/>
  <c r="T79" s="1"/>
  <c r="S85"/>
  <c r="T85" s="1"/>
  <c r="S96"/>
  <c r="T96" s="1"/>
  <c r="U96" s="1"/>
  <c r="S236"/>
  <c r="T236" s="1"/>
  <c r="U236" s="1"/>
  <c r="V236" s="1"/>
  <c r="S117"/>
  <c r="S201"/>
  <c r="T201" s="1"/>
  <c r="S88"/>
  <c r="S29"/>
  <c r="S110"/>
  <c r="T110" s="1"/>
  <c r="R227"/>
  <c r="R215"/>
  <c r="R10"/>
  <c r="R180"/>
  <c r="R162"/>
  <c r="R150"/>
  <c r="S150" s="1"/>
  <c r="R138"/>
  <c r="S138" s="1"/>
  <c r="R127"/>
  <c r="R115"/>
  <c r="R103"/>
  <c r="R97"/>
  <c r="R67"/>
  <c r="R55"/>
  <c r="R49"/>
  <c r="R43"/>
  <c r="R37"/>
  <c r="R31"/>
  <c r="R25"/>
  <c r="S25" s="1"/>
  <c r="R19"/>
  <c r="R13"/>
  <c r="R226"/>
  <c r="S226" s="1"/>
  <c r="R196"/>
  <c r="R143"/>
  <c r="R120"/>
  <c r="S120" s="1"/>
  <c r="R72"/>
  <c r="R48"/>
  <c r="R221"/>
  <c r="R209"/>
  <c r="R186"/>
  <c r="S186" s="1"/>
  <c r="R174"/>
  <c r="R168"/>
  <c r="R144"/>
  <c r="S144" s="1"/>
  <c r="R132"/>
  <c r="R121"/>
  <c r="S121" s="1"/>
  <c r="R109"/>
  <c r="R61"/>
  <c r="S61" s="1"/>
  <c r="R246"/>
  <c r="R234"/>
  <c r="R228"/>
  <c r="R216"/>
  <c r="R210"/>
  <c r="R204"/>
  <c r="R198"/>
  <c r="S198" s="1"/>
  <c r="S192"/>
  <c r="T192" s="1"/>
  <c r="R187"/>
  <c r="S187" s="1"/>
  <c r="R181"/>
  <c r="R175"/>
  <c r="R169"/>
  <c r="S169" s="1"/>
  <c r="R163"/>
  <c r="S163" s="1"/>
  <c r="R157"/>
  <c r="R151"/>
  <c r="S151" s="1"/>
  <c r="R145"/>
  <c r="R139"/>
  <c r="R133"/>
  <c r="S133" s="1"/>
  <c r="R128"/>
  <c r="R122"/>
  <c r="R104"/>
  <c r="S104" s="1"/>
  <c r="T104" s="1"/>
  <c r="R98"/>
  <c r="R92"/>
  <c r="R86"/>
  <c r="R80"/>
  <c r="R74"/>
  <c r="R68"/>
  <c r="R56"/>
  <c r="R50"/>
  <c r="R44"/>
  <c r="R38"/>
  <c r="R26"/>
  <c r="R20"/>
  <c r="S20" s="1"/>
  <c r="R14"/>
  <c r="R208"/>
  <c r="R185"/>
  <c r="R161"/>
  <c r="R108"/>
  <c r="R90"/>
  <c r="R66"/>
  <c r="R42"/>
  <c r="R30"/>
  <c r="R239"/>
  <c r="R229"/>
  <c r="R205"/>
  <c r="S205" s="1"/>
  <c r="R182"/>
  <c r="R140"/>
  <c r="S140" s="1"/>
  <c r="T140" s="1"/>
  <c r="R129"/>
  <c r="R87"/>
  <c r="S81"/>
  <c r="R75"/>
  <c r="S75" s="1"/>
  <c r="R69"/>
  <c r="R57"/>
  <c r="R45"/>
  <c r="R39"/>
  <c r="R33"/>
  <c r="R21"/>
  <c r="R244"/>
  <c r="R214"/>
  <c r="S214" s="1"/>
  <c r="R167"/>
  <c r="R149"/>
  <c r="S149" s="1"/>
  <c r="R126"/>
  <c r="S126" s="1"/>
  <c r="R102"/>
  <c r="R54"/>
  <c r="R18"/>
  <c r="R203"/>
  <c r="R247"/>
  <c r="R217"/>
  <c r="R199"/>
  <c r="R193"/>
  <c r="R176"/>
  <c r="R158"/>
  <c r="R146"/>
  <c r="S146" s="1"/>
  <c r="R123"/>
  <c r="R248"/>
  <c r="R242"/>
  <c r="R230"/>
  <c r="R224"/>
  <c r="R218"/>
  <c r="R212"/>
  <c r="R200"/>
  <c r="R194"/>
  <c r="R189"/>
  <c r="R183"/>
  <c r="R177"/>
  <c r="R171"/>
  <c r="S171" s="1"/>
  <c r="R165"/>
  <c r="R159"/>
  <c r="R153"/>
  <c r="R147"/>
  <c r="R141"/>
  <c r="S141" s="1"/>
  <c r="R130"/>
  <c r="R124"/>
  <c r="R118"/>
  <c r="R106"/>
  <c r="R100"/>
  <c r="R94"/>
  <c r="R76"/>
  <c r="S76" s="1"/>
  <c r="R70"/>
  <c r="R64"/>
  <c r="R58"/>
  <c r="R52"/>
  <c r="R46"/>
  <c r="R40"/>
  <c r="S40" s="1"/>
  <c r="R34"/>
  <c r="R22"/>
  <c r="R16"/>
  <c r="R238"/>
  <c r="R202"/>
  <c r="R179"/>
  <c r="S179" s="1"/>
  <c r="R155"/>
  <c r="R114"/>
  <c r="R36"/>
  <c r="S36" s="1"/>
  <c r="R12"/>
  <c r="R245"/>
  <c r="R197"/>
  <c r="R241"/>
  <c r="R223"/>
  <c r="R211"/>
  <c r="R188"/>
  <c r="R170"/>
  <c r="R152"/>
  <c r="R105"/>
  <c r="S105" s="1"/>
  <c r="R249"/>
  <c r="S243"/>
  <c r="T243" s="1"/>
  <c r="R237"/>
  <c r="R225"/>
  <c r="R219"/>
  <c r="S219" s="1"/>
  <c r="T219" s="1"/>
  <c r="R213"/>
  <c r="R207"/>
  <c r="R195"/>
  <c r="S195" s="1"/>
  <c r="R190"/>
  <c r="R184"/>
  <c r="R178"/>
  <c r="R172"/>
  <c r="R166"/>
  <c r="R160"/>
  <c r="R154"/>
  <c r="R148"/>
  <c r="R142"/>
  <c r="R136"/>
  <c r="R131"/>
  <c r="S131" s="1"/>
  <c r="R125"/>
  <c r="S125" s="1"/>
  <c r="R119"/>
  <c r="R113"/>
  <c r="R107"/>
  <c r="R89"/>
  <c r="S89" s="1"/>
  <c r="R83"/>
  <c r="R77"/>
  <c r="R71"/>
  <c r="R65"/>
  <c r="R53"/>
  <c r="R41"/>
  <c r="R35"/>
  <c r="R17"/>
  <c r="S17" s="1"/>
  <c r="T17" s="1"/>
  <c r="R11"/>
  <c r="N9"/>
  <c r="R9"/>
  <c r="N244"/>
  <c r="N208"/>
  <c r="N191"/>
  <c r="N155"/>
  <c r="N114"/>
  <c r="N90"/>
  <c r="N233"/>
  <c r="N203"/>
  <c r="N186"/>
  <c r="N150"/>
  <c r="N115"/>
  <c r="N79"/>
  <c r="N73"/>
  <c r="N61"/>
  <c r="N43"/>
  <c r="N31"/>
  <c r="N25"/>
  <c r="N235"/>
  <c r="N229"/>
  <c r="N158"/>
  <c r="N99"/>
  <c r="N45"/>
  <c r="N15"/>
  <c r="N112"/>
  <c r="N76"/>
  <c r="N40"/>
  <c r="N225"/>
  <c r="N166"/>
  <c r="N131"/>
  <c r="N101"/>
  <c r="N95"/>
  <c r="N65"/>
  <c r="N59"/>
  <c r="N29"/>
  <c r="N23"/>
  <c r="N172"/>
  <c r="N214"/>
  <c r="N149"/>
  <c r="N120"/>
  <c r="N78"/>
  <c r="N48"/>
  <c r="N18"/>
  <c r="N12"/>
  <c r="N224"/>
  <c r="N183"/>
  <c r="N54"/>
  <c r="N239"/>
  <c r="N221"/>
  <c r="N180"/>
  <c r="N168"/>
  <c r="N144"/>
  <c r="N109"/>
  <c r="N97"/>
  <c r="N67"/>
  <c r="N37"/>
  <c r="N147"/>
  <c r="N219"/>
  <c r="N136"/>
  <c r="N238"/>
  <c r="N202"/>
  <c r="N185"/>
  <c r="N161"/>
  <c r="N126"/>
  <c r="N84"/>
  <c r="N42"/>
  <c r="N10"/>
  <c r="N132"/>
  <c r="N240"/>
  <c r="N228"/>
  <c r="N222"/>
  <c r="N204"/>
  <c r="N192"/>
  <c r="N175"/>
  <c r="N163"/>
  <c r="N157"/>
  <c r="N139"/>
  <c r="N128"/>
  <c r="N122"/>
  <c r="N104"/>
  <c r="N92"/>
  <c r="N86"/>
  <c r="N80"/>
  <c r="N68"/>
  <c r="N56"/>
  <c r="N50"/>
  <c r="N44"/>
  <c r="N32"/>
  <c r="N20"/>
  <c r="N14"/>
  <c r="N211"/>
  <c r="N188"/>
  <c r="N189"/>
  <c r="N153"/>
  <c r="N118"/>
  <c r="N82"/>
  <c r="N46"/>
  <c r="N227"/>
  <c r="N246"/>
  <c r="N210"/>
  <c r="N174"/>
  <c r="N138"/>
  <c r="N103"/>
  <c r="N217"/>
  <c r="N181"/>
  <c r="N145"/>
  <c r="N110"/>
  <c r="N74"/>
  <c r="N38"/>
  <c r="N230"/>
  <c r="N194"/>
  <c r="N123"/>
  <c r="N87"/>
  <c r="N231"/>
  <c r="N195"/>
  <c r="N159"/>
  <c r="N124"/>
  <c r="N88"/>
  <c r="N52"/>
  <c r="N16"/>
  <c r="N178"/>
  <c r="N142"/>
  <c r="N107"/>
  <c r="N71"/>
  <c r="N35"/>
  <c r="N197"/>
  <c r="N216"/>
  <c r="N223"/>
  <c r="N187"/>
  <c r="N151"/>
  <c r="N116"/>
  <c r="N236"/>
  <c r="N200"/>
  <c r="N164"/>
  <c r="N129"/>
  <c r="N93"/>
  <c r="N57"/>
  <c r="N21"/>
  <c r="N81"/>
  <c r="N237"/>
  <c r="N201"/>
  <c r="N165"/>
  <c r="N130"/>
  <c r="N94"/>
  <c r="N58"/>
  <c r="N22"/>
  <c r="N220"/>
  <c r="N184"/>
  <c r="N148"/>
  <c r="N113"/>
  <c r="N77"/>
  <c r="N41"/>
  <c r="N167"/>
  <c r="N96"/>
  <c r="N60"/>
  <c r="N24"/>
  <c r="N193"/>
  <c r="N242"/>
  <c r="N206"/>
  <c r="N170"/>
  <c r="N134"/>
  <c r="N63"/>
  <c r="N27"/>
  <c r="N152"/>
  <c r="N243"/>
  <c r="N207"/>
  <c r="N171"/>
  <c r="N135"/>
  <c r="N100"/>
  <c r="N64"/>
  <c r="N28"/>
  <c r="N226"/>
  <c r="N190"/>
  <c r="N154"/>
  <c r="N119"/>
  <c r="N83"/>
  <c r="N47"/>
  <c r="N11"/>
  <c r="N245"/>
  <c r="N209"/>
  <c r="N173"/>
  <c r="N137"/>
  <c r="N102"/>
  <c r="N66"/>
  <c r="N30"/>
  <c r="N156"/>
  <c r="N121"/>
  <c r="N85"/>
  <c r="N49"/>
  <c r="N13"/>
  <c r="N199"/>
  <c r="N248"/>
  <c r="N212"/>
  <c r="N176"/>
  <c r="N140"/>
  <c r="N105"/>
  <c r="N69"/>
  <c r="N33"/>
  <c r="N247"/>
  <c r="N117"/>
  <c r="N249"/>
  <c r="N213"/>
  <c r="N177"/>
  <c r="N141"/>
  <c r="N106"/>
  <c r="N70"/>
  <c r="N34"/>
  <c r="N232"/>
  <c r="N196"/>
  <c r="N160"/>
  <c r="N125"/>
  <c r="N89"/>
  <c r="N53"/>
  <c r="N17"/>
  <c r="N215"/>
  <c r="N179"/>
  <c r="N143"/>
  <c r="N108"/>
  <c r="N72"/>
  <c r="N36"/>
  <c r="N234"/>
  <c r="N198"/>
  <c r="N162"/>
  <c r="N127"/>
  <c r="N91"/>
  <c r="N55"/>
  <c r="N19"/>
  <c r="N241"/>
  <c r="N205"/>
  <c r="N169"/>
  <c r="N133"/>
  <c r="N98"/>
  <c r="N62"/>
  <c r="N26"/>
  <c r="N218"/>
  <c r="N182"/>
  <c r="N146"/>
  <c r="N111"/>
  <c r="N75"/>
  <c r="N39"/>
  <c r="FD249"/>
  <c r="FC249"/>
  <c r="FC248"/>
  <c r="FD247"/>
  <c r="FC247"/>
  <c r="FC246"/>
  <c r="FD245"/>
  <c r="FC245"/>
  <c r="FD244"/>
  <c r="FC244"/>
  <c r="FC243"/>
  <c r="FD242"/>
  <c r="FC242"/>
  <c r="FC241"/>
  <c r="FD240"/>
  <c r="FC240"/>
  <c r="FD239"/>
  <c r="FC239"/>
  <c r="FD238"/>
  <c r="FC238"/>
  <c r="FD237"/>
  <c r="FC237"/>
  <c r="FD236"/>
  <c r="FC236"/>
  <c r="FC235"/>
  <c r="FC234"/>
  <c r="FD233"/>
  <c r="FC233"/>
  <c r="FC232"/>
  <c r="FD231"/>
  <c r="FC231"/>
  <c r="FC230"/>
  <c r="FD229"/>
  <c r="FC229"/>
  <c r="FD228"/>
  <c r="FC228"/>
  <c r="FC227"/>
  <c r="FD226"/>
  <c r="FC226"/>
  <c r="FD225"/>
  <c r="FC225"/>
  <c r="FD224"/>
  <c r="FC224"/>
  <c r="FC223"/>
  <c r="FD222"/>
  <c r="FC222"/>
  <c r="FD221"/>
  <c r="FC221"/>
  <c r="FD220"/>
  <c r="FC220"/>
  <c r="FC219"/>
  <c r="FD218"/>
  <c r="FC218"/>
  <c r="FD217"/>
  <c r="FC217"/>
  <c r="FD216"/>
  <c r="FC216"/>
  <c r="FD215"/>
  <c r="FC215"/>
  <c r="FD214"/>
  <c r="FC214"/>
  <c r="FD213"/>
  <c r="FC213"/>
  <c r="FC212"/>
  <c r="FD211"/>
  <c r="FC211"/>
  <c r="FD210"/>
  <c r="FC210"/>
  <c r="FD209"/>
  <c r="FC209"/>
  <c r="FD208"/>
  <c r="FC208"/>
  <c r="FD207"/>
  <c r="FC207"/>
  <c r="FD206"/>
  <c r="FC206"/>
  <c r="FD205"/>
  <c r="FC205"/>
  <c r="FC204"/>
  <c r="FC203"/>
  <c r="FD202"/>
  <c r="FC202"/>
  <c r="FC201"/>
  <c r="FD200"/>
  <c r="FC200"/>
  <c r="FC199"/>
  <c r="FD198"/>
  <c r="FC198"/>
  <c r="FD197"/>
  <c r="FC197"/>
  <c r="FD196"/>
  <c r="FC196"/>
  <c r="FD195"/>
  <c r="FC195"/>
  <c r="FC194"/>
  <c r="FD193"/>
  <c r="FC193"/>
  <c r="FD192"/>
  <c r="FC192"/>
  <c r="FD191"/>
  <c r="FC191"/>
  <c r="FD190"/>
  <c r="FC190"/>
  <c r="FD189"/>
  <c r="FC189"/>
  <c r="FD188"/>
  <c r="FC188"/>
  <c r="FD187"/>
  <c r="FC187"/>
  <c r="FD186"/>
  <c r="FC186"/>
  <c r="FD185"/>
  <c r="FC185"/>
  <c r="FD184"/>
  <c r="FC184"/>
  <c r="FD183"/>
  <c r="FC183"/>
  <c r="FD182"/>
  <c r="FC182"/>
  <c r="FC181"/>
  <c r="FC180"/>
  <c r="FC179"/>
  <c r="FC178"/>
  <c r="FC177"/>
  <c r="FC176"/>
  <c r="FC175"/>
  <c r="FC174"/>
  <c r="FC173"/>
  <c r="FC172"/>
  <c r="FC171"/>
  <c r="FC170"/>
  <c r="FD169"/>
  <c r="FC169"/>
  <c r="FC168"/>
  <c r="FD167"/>
  <c r="FC167"/>
  <c r="FD166"/>
  <c r="FC166"/>
  <c r="FD165"/>
  <c r="FC165"/>
  <c r="FC164"/>
  <c r="FC163"/>
  <c r="FC162"/>
  <c r="FC161"/>
  <c r="FC160"/>
  <c r="FD159"/>
  <c r="FC159"/>
  <c r="FD158"/>
  <c r="FC158"/>
  <c r="FC157"/>
  <c r="FC156"/>
  <c r="FD155"/>
  <c r="FC155"/>
  <c r="FC154"/>
  <c r="FC153"/>
  <c r="FD152"/>
  <c r="FC152"/>
  <c r="FD151"/>
  <c r="FC151"/>
  <c r="FC150"/>
  <c r="FC149"/>
  <c r="FD148"/>
  <c r="FC148"/>
  <c r="FD147"/>
  <c r="FC147"/>
  <c r="FD146"/>
  <c r="FC146"/>
  <c r="FC145"/>
  <c r="FC144"/>
  <c r="FC143"/>
  <c r="FD142"/>
  <c r="FC142"/>
  <c r="FC141"/>
  <c r="FC140"/>
  <c r="FC139"/>
  <c r="FC138"/>
  <c r="FD137"/>
  <c r="FC137"/>
  <c r="FC136"/>
  <c r="FD135"/>
  <c r="FC135"/>
  <c r="FC134"/>
  <c r="FC133"/>
  <c r="FD132"/>
  <c r="FC132"/>
  <c r="FC131"/>
  <c r="FC130"/>
  <c r="FC129"/>
  <c r="FD128"/>
  <c r="FC128"/>
  <c r="FC127"/>
  <c r="FD126"/>
  <c r="FC126"/>
  <c r="FD125"/>
  <c r="FC125"/>
  <c r="FD124"/>
  <c r="FC124"/>
  <c r="FD123"/>
  <c r="FC123"/>
  <c r="FD122"/>
  <c r="FC122"/>
  <c r="FD121"/>
  <c r="FC121"/>
  <c r="FC120"/>
  <c r="FD119"/>
  <c r="FC119"/>
  <c r="FC118"/>
  <c r="FD117"/>
  <c r="FC117"/>
  <c r="FD116"/>
  <c r="FC116"/>
  <c r="FC115"/>
  <c r="FC114"/>
  <c r="FC113"/>
  <c r="FC112"/>
  <c r="FC111"/>
  <c r="FC110"/>
  <c r="FC109"/>
  <c r="FD108"/>
  <c r="FC108"/>
  <c r="FD107"/>
  <c r="FC107"/>
  <c r="FC106"/>
  <c r="FC105"/>
  <c r="FC104"/>
  <c r="FD103"/>
  <c r="FC103"/>
  <c r="FC102"/>
  <c r="FC101"/>
  <c r="FD100"/>
  <c r="FC100"/>
  <c r="FC99"/>
  <c r="FD98"/>
  <c r="FC98"/>
  <c r="FC97"/>
  <c r="FC96"/>
  <c r="FD95"/>
  <c r="FC95"/>
  <c r="FD94"/>
  <c r="FC94"/>
  <c r="FC93"/>
  <c r="FD92"/>
  <c r="FC92"/>
  <c r="FC91"/>
  <c r="FC90"/>
  <c r="FD89"/>
  <c r="FC89"/>
  <c r="FC88"/>
  <c r="FC87"/>
  <c r="FD86"/>
  <c r="FC86"/>
  <c r="FC85"/>
  <c r="FD84"/>
  <c r="FC84"/>
  <c r="FC83"/>
  <c r="FC82"/>
  <c r="FD81"/>
  <c r="FC81"/>
  <c r="FD80"/>
  <c r="FC80"/>
  <c r="FC79"/>
  <c r="FD78"/>
  <c r="FC78"/>
  <c r="FC77"/>
  <c r="FD76"/>
  <c r="FC76"/>
  <c r="FD75"/>
  <c r="FC75"/>
  <c r="FC74"/>
  <c r="FC73"/>
  <c r="FC72"/>
  <c r="FD71"/>
  <c r="FC71"/>
  <c r="FC70"/>
  <c r="FC69"/>
  <c r="FC68"/>
  <c r="FC67"/>
  <c r="FC66"/>
  <c r="FD65"/>
  <c r="FC65"/>
  <c r="FC64"/>
  <c r="FC63"/>
  <c r="FC62"/>
  <c r="FC61"/>
  <c r="FC60"/>
  <c r="FC59"/>
  <c r="FC58"/>
  <c r="FC57"/>
  <c r="FC56"/>
  <c r="FC55"/>
  <c r="FD54"/>
  <c r="FC54"/>
  <c r="FD53"/>
  <c r="FC53"/>
  <c r="FD52"/>
  <c r="FC52"/>
  <c r="FC51"/>
  <c r="FC50"/>
  <c r="FC49"/>
  <c r="FC48"/>
  <c r="FC47"/>
  <c r="FC46"/>
  <c r="FC45"/>
  <c r="FC44"/>
  <c r="FC43"/>
  <c r="FD42"/>
  <c r="FC42"/>
  <c r="FD41"/>
  <c r="FC41"/>
  <c r="FC40"/>
  <c r="FC39"/>
  <c r="FC38"/>
  <c r="FD37"/>
  <c r="FC37"/>
  <c r="FC36"/>
  <c r="FC35"/>
  <c r="FC34"/>
  <c r="FC33"/>
  <c r="FD32"/>
  <c r="FC32"/>
  <c r="FD31"/>
  <c r="FC31"/>
  <c r="FC30"/>
  <c r="FC29"/>
  <c r="FC28"/>
  <c r="FC27"/>
  <c r="FD26"/>
  <c r="FC26"/>
  <c r="FD25"/>
  <c r="FC25"/>
  <c r="FC24"/>
  <c r="FD23"/>
  <c r="FC23"/>
  <c r="FC22"/>
  <c r="FC21"/>
  <c r="FC20"/>
  <c r="FC19"/>
  <c r="FC18"/>
  <c r="FC17"/>
  <c r="FC16"/>
  <c r="FC15"/>
  <c r="FD14"/>
  <c r="FC14"/>
  <c r="FD13"/>
  <c r="FC13"/>
  <c r="FC12"/>
  <c r="FC11"/>
  <c r="FC10"/>
  <c r="FC9"/>
  <c r="CL241"/>
  <c r="FD241" s="1"/>
  <c r="CP234"/>
  <c r="FD234" s="1"/>
  <c r="CJ232"/>
  <c r="FD232" s="1"/>
  <c r="CT230"/>
  <c r="CN230"/>
  <c r="CD227"/>
  <c r="CJ219"/>
  <c r="CB212"/>
  <c r="CP203"/>
  <c r="FD203" s="1"/>
  <c r="CL199"/>
  <c r="FD199" s="1"/>
  <c r="CN181"/>
  <c r="CL181"/>
  <c r="CD177"/>
  <c r="CD176"/>
  <c r="FD176" s="1"/>
  <c r="CP175"/>
  <c r="CD175"/>
  <c r="CD172"/>
  <c r="FD172" s="1"/>
  <c r="CD164"/>
  <c r="FD164" s="1"/>
  <c r="CP150"/>
  <c r="CD145"/>
  <c r="CD141"/>
  <c r="CR138"/>
  <c r="CD138"/>
  <c r="BZ138"/>
  <c r="CD134"/>
  <c r="BZ131"/>
  <c r="CD130"/>
  <c r="CD129"/>
  <c r="CN115"/>
  <c r="BZ115"/>
  <c r="CL114"/>
  <c r="CD114"/>
  <c r="CD113"/>
  <c r="FD113" s="1"/>
  <c r="CD106"/>
  <c r="FD106" s="1"/>
  <c r="CZ105"/>
  <c r="CD105"/>
  <c r="CD102"/>
  <c r="FD102" s="1"/>
  <c r="CD96"/>
  <c r="CB96"/>
  <c r="CD91"/>
  <c r="CD90"/>
  <c r="CJ88"/>
  <c r="CD88"/>
  <c r="CN87"/>
  <c r="CD87"/>
  <c r="CB85"/>
  <c r="CB83"/>
  <c r="CD74"/>
  <c r="CN73"/>
  <c r="CD70"/>
  <c r="FD70" s="1"/>
  <c r="CD69"/>
  <c r="CZ68"/>
  <c r="CD68"/>
  <c r="CD67"/>
  <c r="BZ64"/>
  <c r="CP63"/>
  <c r="CD63"/>
  <c r="CD61"/>
  <c r="BZ60"/>
  <c r="CZ51"/>
  <c r="CP51"/>
  <c r="CD51"/>
  <c r="CD50"/>
  <c r="FD50" s="1"/>
  <c r="BZ49"/>
  <c r="BZ47"/>
  <c r="FD47" s="1"/>
  <c r="CZ46"/>
  <c r="BZ46"/>
  <c r="CP44"/>
  <c r="CD44"/>
  <c r="CD43"/>
  <c r="CD39"/>
  <c r="FD39" s="1"/>
  <c r="CT33"/>
  <c r="CD33"/>
  <c r="CD30"/>
  <c r="FD30" s="1"/>
  <c r="CD29"/>
  <c r="CD28"/>
  <c r="CD27"/>
  <c r="CD24"/>
  <c r="CD22"/>
  <c r="CZ21"/>
  <c r="CP21"/>
  <c r="CD21"/>
  <c r="CD20"/>
  <c r="FD20" s="1"/>
  <c r="CP19"/>
  <c r="CD19"/>
  <c r="CP18"/>
  <c r="CD18"/>
  <c r="CD11"/>
  <c r="CP10"/>
  <c r="CN10"/>
  <c r="CD10"/>
  <c r="CD9"/>
  <c r="FD9" s="1"/>
  <c r="CL248"/>
  <c r="FD248" s="1"/>
  <c r="CL246"/>
  <c r="FD246" s="1"/>
  <c r="CB243"/>
  <c r="FD243" s="1"/>
  <c r="CN235"/>
  <c r="FD235" s="1"/>
  <c r="CN223"/>
  <c r="FD223" s="1"/>
  <c r="CL204"/>
  <c r="FD204" s="1"/>
  <c r="CJ201"/>
  <c r="FD201" s="1"/>
  <c r="CX194"/>
  <c r="FD194" s="1"/>
  <c r="CP180"/>
  <c r="FD180" s="1"/>
  <c r="CD179"/>
  <c r="FD179" s="1"/>
  <c r="CD178"/>
  <c r="FD178" s="1"/>
  <c r="CD174"/>
  <c r="FD174" s="1"/>
  <c r="CD173"/>
  <c r="FD173" s="1"/>
  <c r="CB171"/>
  <c r="FD171" s="1"/>
  <c r="CD170"/>
  <c r="FD170" s="1"/>
  <c r="CT168"/>
  <c r="CD168"/>
  <c r="CD163"/>
  <c r="FD163" s="1"/>
  <c r="CJ162"/>
  <c r="FD162" s="1"/>
  <c r="CJ161"/>
  <c r="CD161"/>
  <c r="CR160"/>
  <c r="CJ160"/>
  <c r="CN157"/>
  <c r="CL157"/>
  <c r="CD157"/>
  <c r="CD156"/>
  <c r="FD156" s="1"/>
  <c r="CL154"/>
  <c r="FD154" s="1"/>
  <c r="CD153"/>
  <c r="FD153" s="1"/>
  <c r="CD149"/>
  <c r="FD149" s="1"/>
  <c r="CD144"/>
  <c r="FD144" s="1"/>
  <c r="CL143"/>
  <c r="CD143"/>
  <c r="CR140"/>
  <c r="CD140"/>
  <c r="CD139"/>
  <c r="FD139" s="1"/>
  <c r="CB136"/>
  <c r="FD136" s="1"/>
  <c r="CN133"/>
  <c r="CD133"/>
  <c r="CD127"/>
  <c r="FD127" s="1"/>
  <c r="CL120"/>
  <c r="FD120" s="1"/>
  <c r="CN118"/>
  <c r="CD118"/>
  <c r="CJ112"/>
  <c r="CD112"/>
  <c r="CN111"/>
  <c r="CB111"/>
  <c r="CD110"/>
  <c r="FD110" s="1"/>
  <c r="CD109"/>
  <c r="FD109" s="1"/>
  <c r="CL104"/>
  <c r="CH104"/>
  <c r="CB104"/>
  <c r="CJ101"/>
  <c r="CH101"/>
  <c r="CN99"/>
  <c r="CD99"/>
  <c r="CX97"/>
  <c r="CD97"/>
  <c r="CT93"/>
  <c r="CL93"/>
  <c r="CD82"/>
  <c r="FD82" s="1"/>
  <c r="CN79"/>
  <c r="CD79"/>
  <c r="CD77"/>
  <c r="FD77" s="1"/>
  <c r="CJ72"/>
  <c r="CD72"/>
  <c r="CL66"/>
  <c r="CD66"/>
  <c r="CH62"/>
  <c r="FD62" s="1"/>
  <c r="BZ59"/>
  <c r="FD59" s="1"/>
  <c r="BZ58"/>
  <c r="FD58" s="1"/>
  <c r="CD57"/>
  <c r="FD57" s="1"/>
  <c r="CD56"/>
  <c r="FD56" s="1"/>
  <c r="CD55"/>
  <c r="FD55" s="1"/>
  <c r="BZ48"/>
  <c r="FD48" s="1"/>
  <c r="CH45"/>
  <c r="FD45" s="1"/>
  <c r="CN40"/>
  <c r="CD40"/>
  <c r="CD38"/>
  <c r="FD38" s="1"/>
  <c r="CN36"/>
  <c r="FD36" s="1"/>
  <c r="CX35"/>
  <c r="FD35" s="1"/>
  <c r="CT34"/>
  <c r="FD34" s="1"/>
  <c r="CD17"/>
  <c r="FD17" s="1"/>
  <c r="CD16"/>
  <c r="FD16" s="1"/>
  <c r="CD15"/>
  <c r="FD15" s="1"/>
  <c r="CD12"/>
  <c r="FD12" s="1"/>
  <c r="B5" i="22" l="1"/>
  <c r="S9" i="6"/>
  <c r="T9" s="1"/>
  <c r="U9" s="1"/>
  <c r="B8" i="22"/>
  <c r="A8" s="1"/>
  <c r="T125" i="6"/>
  <c r="T195"/>
  <c r="T214"/>
  <c r="T131"/>
  <c r="U131" s="1"/>
  <c r="T25"/>
  <c r="U25" s="1"/>
  <c r="V25" s="1"/>
  <c r="S86"/>
  <c r="T86" s="1"/>
  <c r="S206"/>
  <c r="S63"/>
  <c r="T63" s="1"/>
  <c r="T133"/>
  <c r="U243"/>
  <c r="V243" s="1"/>
  <c r="S11"/>
  <c r="S71"/>
  <c r="S119"/>
  <c r="T119" s="1"/>
  <c r="T154"/>
  <c r="S154"/>
  <c r="S190"/>
  <c r="S237"/>
  <c r="S188"/>
  <c r="S12"/>
  <c r="S238"/>
  <c r="S52"/>
  <c r="S100"/>
  <c r="T100" s="1"/>
  <c r="S147"/>
  <c r="T147" s="1"/>
  <c r="S183"/>
  <c r="T183" s="1"/>
  <c r="S224"/>
  <c r="T224" s="1"/>
  <c r="S158"/>
  <c r="T158" s="1"/>
  <c r="S203"/>
  <c r="S167"/>
  <c r="T167" s="1"/>
  <c r="S45"/>
  <c r="S129"/>
  <c r="T129" s="1"/>
  <c r="S239"/>
  <c r="S161"/>
  <c r="T161" s="1"/>
  <c r="S38"/>
  <c r="S80"/>
  <c r="T80" s="1"/>
  <c r="S128"/>
  <c r="T128" s="1"/>
  <c r="T163"/>
  <c r="T198"/>
  <c r="S246"/>
  <c r="S168"/>
  <c r="S72"/>
  <c r="T72" s="1"/>
  <c r="U72" s="1"/>
  <c r="S19"/>
  <c r="S55"/>
  <c r="S127"/>
  <c r="T127" s="1"/>
  <c r="S215"/>
  <c r="S134"/>
  <c r="T134" s="1"/>
  <c r="U134" s="1"/>
  <c r="S240"/>
  <c r="T240" s="1"/>
  <c r="S47"/>
  <c r="T47" s="1"/>
  <c r="S191"/>
  <c r="T191" s="1"/>
  <c r="S112"/>
  <c r="T112" s="1"/>
  <c r="U112" s="1"/>
  <c r="T36"/>
  <c r="U36" s="1"/>
  <c r="V36" s="1"/>
  <c r="T120"/>
  <c r="U120" s="1"/>
  <c r="V120" s="1"/>
  <c r="S41"/>
  <c r="S213"/>
  <c r="T213" s="1"/>
  <c r="S155"/>
  <c r="S165"/>
  <c r="T165" s="1"/>
  <c r="U165" s="1"/>
  <c r="S199"/>
  <c r="S21"/>
  <c r="S145"/>
  <c r="S181"/>
  <c r="T121"/>
  <c r="U121" s="1"/>
  <c r="S73"/>
  <c r="T73" s="1"/>
  <c r="S101"/>
  <c r="T101" s="1"/>
  <c r="U101" s="1"/>
  <c r="S111"/>
  <c r="T35"/>
  <c r="U35" s="1"/>
  <c r="S35"/>
  <c r="S83"/>
  <c r="S166"/>
  <c r="T166" s="1"/>
  <c r="S207"/>
  <c r="T207" s="1"/>
  <c r="S249"/>
  <c r="S223"/>
  <c r="S114"/>
  <c r="T114" s="1"/>
  <c r="S64"/>
  <c r="S159"/>
  <c r="T159" s="1"/>
  <c r="U159" s="1"/>
  <c r="S194"/>
  <c r="S242"/>
  <c r="T242" s="1"/>
  <c r="S54"/>
  <c r="S244"/>
  <c r="T244" s="1"/>
  <c r="S42"/>
  <c r="T42" s="1"/>
  <c r="S208"/>
  <c r="T208" s="1"/>
  <c r="S50"/>
  <c r="S92"/>
  <c r="S175"/>
  <c r="S210"/>
  <c r="T186"/>
  <c r="S143"/>
  <c r="T143" s="1"/>
  <c r="S31"/>
  <c r="S32"/>
  <c r="T32" s="1"/>
  <c r="S156"/>
  <c r="T156" s="1"/>
  <c r="S13"/>
  <c r="T13" s="1"/>
  <c r="S56"/>
  <c r="T56" s="1"/>
  <c r="U56" s="1"/>
  <c r="U79"/>
  <c r="V79" s="1"/>
  <c r="W79" s="1"/>
  <c r="S139"/>
  <c r="T139" s="1"/>
  <c r="U42"/>
  <c r="T78"/>
  <c r="U78" s="1"/>
  <c r="T126"/>
  <c r="T150"/>
  <c r="U150" s="1"/>
  <c r="V150" s="1"/>
  <c r="S10"/>
  <c r="S152"/>
  <c r="S193"/>
  <c r="S113"/>
  <c r="T113" s="1"/>
  <c r="S137"/>
  <c r="T137" s="1"/>
  <c r="T179"/>
  <c r="S196"/>
  <c r="U232"/>
  <c r="V232" s="1"/>
  <c r="W232" s="1"/>
  <c r="X232" s="1"/>
  <c r="T205"/>
  <c r="S70"/>
  <c r="T70" s="1"/>
  <c r="S118"/>
  <c r="S74"/>
  <c r="S164"/>
  <c r="T164" s="1"/>
  <c r="S69"/>
  <c r="S99"/>
  <c r="W236"/>
  <c r="X236" s="1"/>
  <c r="S172"/>
  <c r="T172" s="1"/>
  <c r="T241"/>
  <c r="S200"/>
  <c r="T200" s="1"/>
  <c r="S248"/>
  <c r="T14"/>
  <c r="S14"/>
  <c r="S98"/>
  <c r="T98" s="1"/>
  <c r="S216"/>
  <c r="S233"/>
  <c r="T233" s="1"/>
  <c r="S28"/>
  <c r="S231"/>
  <c r="S24"/>
  <c r="T24" s="1"/>
  <c r="U17"/>
  <c r="S160"/>
  <c r="U195"/>
  <c r="S211"/>
  <c r="T211" s="1"/>
  <c r="S16"/>
  <c r="S106"/>
  <c r="S230"/>
  <c r="T230" s="1"/>
  <c r="S176"/>
  <c r="S18"/>
  <c r="T18" s="1"/>
  <c r="U18" s="1"/>
  <c r="U214"/>
  <c r="V214" s="1"/>
  <c r="S57"/>
  <c r="T57" s="1"/>
  <c r="S30"/>
  <c r="S185"/>
  <c r="T185" s="1"/>
  <c r="S44"/>
  <c r="U133"/>
  <c r="V133" s="1"/>
  <c r="T169"/>
  <c r="U169" s="1"/>
  <c r="V169" s="1"/>
  <c r="S204"/>
  <c r="T204" s="1"/>
  <c r="T61"/>
  <c r="S174"/>
  <c r="T174" s="1"/>
  <c r="S67"/>
  <c r="T138"/>
  <c r="U138" s="1"/>
  <c r="S227"/>
  <c r="S235"/>
  <c r="S220"/>
  <c r="U14"/>
  <c r="U213"/>
  <c r="T88"/>
  <c r="U88" s="1"/>
  <c r="V88" s="1"/>
  <c r="T248"/>
  <c r="U140"/>
  <c r="V140" s="1"/>
  <c r="W140" s="1"/>
  <c r="T93"/>
  <c r="U93" s="1"/>
  <c r="S37"/>
  <c r="T67"/>
  <c r="U201"/>
  <c r="V201" s="1"/>
  <c r="T54"/>
  <c r="S162"/>
  <c r="U110"/>
  <c r="S59"/>
  <c r="T59" s="1"/>
  <c r="S77"/>
  <c r="S95"/>
  <c r="T95" s="1"/>
  <c r="U95" s="1"/>
  <c r="S22"/>
  <c r="T22" s="1"/>
  <c r="T117"/>
  <c r="U117" s="1"/>
  <c r="S153"/>
  <c r="T153" s="1"/>
  <c r="S189"/>
  <c r="S65"/>
  <c r="T65" s="1"/>
  <c r="S148"/>
  <c r="S225"/>
  <c r="T225" s="1"/>
  <c r="S170"/>
  <c r="S245"/>
  <c r="T141"/>
  <c r="S177"/>
  <c r="S218"/>
  <c r="T218" s="1"/>
  <c r="S247"/>
  <c r="T149"/>
  <c r="U149" s="1"/>
  <c r="S39"/>
  <c r="T39" s="1"/>
  <c r="S87"/>
  <c r="T87" s="1"/>
  <c r="S108"/>
  <c r="T74"/>
  <c r="S122"/>
  <c r="S157"/>
  <c r="T157" s="1"/>
  <c r="U192"/>
  <c r="V192" s="1"/>
  <c r="S234"/>
  <c r="S49"/>
  <c r="S115"/>
  <c r="S116"/>
  <c r="T116" s="1"/>
  <c r="S91"/>
  <c r="T91" s="1"/>
  <c r="T29"/>
  <c r="U29" s="1"/>
  <c r="S173"/>
  <c r="S107"/>
  <c r="S142"/>
  <c r="S178"/>
  <c r="T178" s="1"/>
  <c r="U219"/>
  <c r="V219" s="1"/>
  <c r="S197"/>
  <c r="T197" s="1"/>
  <c r="U197" s="1"/>
  <c r="U179"/>
  <c r="V179" s="1"/>
  <c r="U40"/>
  <c r="T40"/>
  <c r="S130"/>
  <c r="T171"/>
  <c r="U171" s="1"/>
  <c r="S212"/>
  <c r="S123"/>
  <c r="T123" s="1"/>
  <c r="S217"/>
  <c r="S33"/>
  <c r="T81"/>
  <c r="U81" s="1"/>
  <c r="U205"/>
  <c r="V205" s="1"/>
  <c r="S90"/>
  <c r="T20"/>
  <c r="S68"/>
  <c r="U104"/>
  <c r="V104" s="1"/>
  <c r="T151"/>
  <c r="U151" s="1"/>
  <c r="T187"/>
  <c r="S228"/>
  <c r="S132"/>
  <c r="S221"/>
  <c r="T221" s="1"/>
  <c r="T226"/>
  <c r="U226" s="1"/>
  <c r="S43"/>
  <c r="T43" s="1"/>
  <c r="S103"/>
  <c r="T103" s="1"/>
  <c r="S180"/>
  <c r="S82"/>
  <c r="S15"/>
  <c r="T146"/>
  <c r="U146" s="1"/>
  <c r="S48"/>
  <c r="T48" s="1"/>
  <c r="V96"/>
  <c r="T144"/>
  <c r="T89"/>
  <c r="S62"/>
  <c r="S182"/>
  <c r="S229"/>
  <c r="S34"/>
  <c r="S94"/>
  <c r="T94" s="1"/>
  <c r="S124"/>
  <c r="S27"/>
  <c r="T27" s="1"/>
  <c r="T105"/>
  <c r="S135"/>
  <c r="U241"/>
  <c r="V241" s="1"/>
  <c r="T31"/>
  <c r="U61"/>
  <c r="V61" s="1"/>
  <c r="S97"/>
  <c r="S109"/>
  <c r="T109" s="1"/>
  <c r="T145"/>
  <c r="T175"/>
  <c r="S222"/>
  <c r="T222" s="1"/>
  <c r="S66"/>
  <c r="S102"/>
  <c r="U186"/>
  <c r="S209"/>
  <c r="S26"/>
  <c r="T176"/>
  <c r="V17"/>
  <c r="S53"/>
  <c r="T53" s="1"/>
  <c r="U53" s="1"/>
  <c r="T155"/>
  <c r="S202"/>
  <c r="S184"/>
  <c r="U20"/>
  <c r="T16"/>
  <c r="S46"/>
  <c r="S58"/>
  <c r="T76"/>
  <c r="S136"/>
  <c r="T75"/>
  <c r="U105"/>
  <c r="FD105"/>
  <c r="FD99"/>
  <c r="FD19"/>
  <c r="FD40"/>
  <c r="FD72"/>
  <c r="FD93"/>
  <c r="FD101"/>
  <c r="FD118"/>
  <c r="FD157"/>
  <c r="FD96"/>
  <c r="FD230"/>
  <c r="FD111"/>
  <c r="FD140"/>
  <c r="FD160"/>
  <c r="FD79"/>
  <c r="FD104"/>
  <c r="FD112"/>
  <c r="FD133"/>
  <c r="FD143"/>
  <c r="FD161"/>
  <c r="FD21"/>
  <c r="FD51"/>
  <c r="FD63"/>
  <c r="FD138"/>
  <c r="FD66"/>
  <c r="FD97"/>
  <c r="FD46"/>
  <c r="FD114"/>
  <c r="FD175"/>
  <c r="FD168"/>
  <c r="FD33"/>
  <c r="FD181"/>
  <c r="FD44"/>
  <c r="FD88"/>
  <c r="FD10"/>
  <c r="FD22"/>
  <c r="FD28"/>
  <c r="FD43"/>
  <c r="FD49"/>
  <c r="FD61"/>
  <c r="FD64"/>
  <c r="FD67"/>
  <c r="FD73"/>
  <c r="FD87"/>
  <c r="FD90"/>
  <c r="FD129"/>
  <c r="FD134"/>
  <c r="FD212"/>
  <c r="FD18"/>
  <c r="FD24"/>
  <c r="FD27"/>
  <c r="FD60"/>
  <c r="FD69"/>
  <c r="FD83"/>
  <c r="FD131"/>
  <c r="FD145"/>
  <c r="FD219"/>
  <c r="FD227"/>
  <c r="FD11"/>
  <c r="FD29"/>
  <c r="FD68"/>
  <c r="FD74"/>
  <c r="FD85"/>
  <c r="FD91"/>
  <c r="FD115"/>
  <c r="FD130"/>
  <c r="FD141"/>
  <c r="FD150"/>
  <c r="FD177"/>
  <c r="FE13"/>
  <c r="FE16"/>
  <c r="FE25"/>
  <c r="FE31"/>
  <c r="FE34"/>
  <c r="FE37"/>
  <c r="FE52"/>
  <c r="FE55"/>
  <c r="FE58"/>
  <c r="FE70"/>
  <c r="FE76"/>
  <c r="FE78"/>
  <c r="FE81"/>
  <c r="FE84"/>
  <c r="FE102"/>
  <c r="FE108"/>
  <c r="FE117"/>
  <c r="FE120"/>
  <c r="FE123"/>
  <c r="FE126"/>
  <c r="FE137"/>
  <c r="FE146"/>
  <c r="FE149"/>
  <c r="FE152"/>
  <c r="FE155"/>
  <c r="FE158"/>
  <c r="FE164"/>
  <c r="FE167"/>
  <c r="FE170"/>
  <c r="FE173"/>
  <c r="FE176"/>
  <c r="FE179"/>
  <c r="FE182"/>
  <c r="FE185"/>
  <c r="FE188"/>
  <c r="FE191"/>
  <c r="FE194"/>
  <c r="FE197"/>
  <c r="FE200"/>
  <c r="FE203"/>
  <c r="FE206"/>
  <c r="FE209"/>
  <c r="FE215"/>
  <c r="FE217"/>
  <c r="FE220"/>
  <c r="FE222"/>
  <c r="FE225"/>
  <c r="FE228"/>
  <c r="FE231"/>
  <c r="FE234"/>
  <c r="FE237"/>
  <c r="FE240"/>
  <c r="FE243"/>
  <c r="FE246"/>
  <c r="FE249"/>
  <c r="FE9"/>
  <c r="FE12"/>
  <c r="FE15"/>
  <c r="FE30"/>
  <c r="FE36"/>
  <c r="FE39"/>
  <c r="FE42"/>
  <c r="FE45"/>
  <c r="FE48"/>
  <c r="FE54"/>
  <c r="FE57"/>
  <c r="FE75"/>
  <c r="FE80"/>
  <c r="FE86"/>
  <c r="FE89"/>
  <c r="FE92"/>
  <c r="FE95"/>
  <c r="FE98"/>
  <c r="FE107"/>
  <c r="FE110"/>
  <c r="FE113"/>
  <c r="FE116"/>
  <c r="FE119"/>
  <c r="FE122"/>
  <c r="FE125"/>
  <c r="FE128"/>
  <c r="FE136"/>
  <c r="FE139"/>
  <c r="FE142"/>
  <c r="FE148"/>
  <c r="FE151"/>
  <c r="FE154"/>
  <c r="FE163"/>
  <c r="FE166"/>
  <c r="FE169"/>
  <c r="FE172"/>
  <c r="FE178"/>
  <c r="FE184"/>
  <c r="FE187"/>
  <c r="FE190"/>
  <c r="FE193"/>
  <c r="FE196"/>
  <c r="FE199"/>
  <c r="FE202"/>
  <c r="FE205"/>
  <c r="FE208"/>
  <c r="FE211"/>
  <c r="FE214"/>
  <c r="FE216"/>
  <c r="FE224"/>
  <c r="FE233"/>
  <c r="FE236"/>
  <c r="FE239"/>
  <c r="FE14"/>
  <c r="FE17"/>
  <c r="FE20"/>
  <c r="FE23"/>
  <c r="FE26"/>
  <c r="FE32"/>
  <c r="FE35"/>
  <c r="FE38"/>
  <c r="FE41"/>
  <c r="FE47"/>
  <c r="FE50"/>
  <c r="FE53"/>
  <c r="FE56"/>
  <c r="FE59"/>
  <c r="FE62"/>
  <c r="FE65"/>
  <c r="FE71"/>
  <c r="FE77"/>
  <c r="FE82"/>
  <c r="FE94"/>
  <c r="FE100"/>
  <c r="FE103"/>
  <c r="FE106"/>
  <c r="FE109"/>
  <c r="FE121"/>
  <c r="FE124"/>
  <c r="FE127"/>
  <c r="FE132"/>
  <c r="FE135"/>
  <c r="FE144"/>
  <c r="FE147"/>
  <c r="FE153"/>
  <c r="FE156"/>
  <c r="FE159"/>
  <c r="FE162"/>
  <c r="FE165"/>
  <c r="FE171"/>
  <c r="FE174"/>
  <c r="FE180"/>
  <c r="FE183"/>
  <c r="FE186"/>
  <c r="FE189"/>
  <c r="FE192"/>
  <c r="FE195"/>
  <c r="FE198"/>
  <c r="FE201"/>
  <c r="FE204"/>
  <c r="FE207"/>
  <c r="FE210"/>
  <c r="FE213"/>
  <c r="FE218"/>
  <c r="FE221"/>
  <c r="FE223"/>
  <c r="FE226"/>
  <c r="FE229"/>
  <c r="FE232"/>
  <c r="FE235"/>
  <c r="FE238"/>
  <c r="FE242"/>
  <c r="FE245"/>
  <c r="FE248"/>
  <c r="FE241"/>
  <c r="FE244"/>
  <c r="FE247"/>
  <c r="V160" l="1"/>
  <c r="V93"/>
  <c r="W93" s="1"/>
  <c r="T160"/>
  <c r="U160" s="1"/>
  <c r="U153"/>
  <c r="U191"/>
  <c r="F4" i="22"/>
  <c r="U31" i="6"/>
  <c r="V31" s="1"/>
  <c r="T44"/>
  <c r="U44" s="1"/>
  <c r="U128"/>
  <c r="V128" s="1"/>
  <c r="W128" s="1"/>
  <c r="W169"/>
  <c r="U158"/>
  <c r="V158" s="1"/>
  <c r="U129"/>
  <c r="V129" s="1"/>
  <c r="U156"/>
  <c r="X179"/>
  <c r="Y179" s="1"/>
  <c r="U218"/>
  <c r="V218" s="1"/>
  <c r="U185"/>
  <c r="V185" s="1"/>
  <c r="V95"/>
  <c r="W95" s="1"/>
  <c r="V191"/>
  <c r="W191" s="1"/>
  <c r="T11"/>
  <c r="U11" s="1"/>
  <c r="V11" s="1"/>
  <c r="U224"/>
  <c r="V224" s="1"/>
  <c r="V40"/>
  <c r="W40" s="1"/>
  <c r="W120"/>
  <c r="U86"/>
  <c r="V86" s="1"/>
  <c r="U211"/>
  <c r="V211" s="1"/>
  <c r="W211" s="1"/>
  <c r="T216"/>
  <c r="U216" s="1"/>
  <c r="V216" s="1"/>
  <c r="T118"/>
  <c r="U118" s="1"/>
  <c r="U125"/>
  <c r="V125" s="1"/>
  <c r="W125" s="1"/>
  <c r="W179"/>
  <c r="U16"/>
  <c r="V16" s="1"/>
  <c r="U175"/>
  <c r="V165"/>
  <c r="W165" s="1"/>
  <c r="U183"/>
  <c r="V183" s="1"/>
  <c r="T199"/>
  <c r="U199" s="1"/>
  <c r="W36"/>
  <c r="U47"/>
  <c r="T82"/>
  <c r="U82" s="1"/>
  <c r="V82" s="1"/>
  <c r="U240"/>
  <c r="V240" s="1"/>
  <c r="U137"/>
  <c r="V137" s="1"/>
  <c r="T206"/>
  <c r="U206" s="1"/>
  <c r="V206" s="1"/>
  <c r="U233"/>
  <c r="V233" s="1"/>
  <c r="U103"/>
  <c r="U87"/>
  <c r="T227"/>
  <c r="U227" s="1"/>
  <c r="U76"/>
  <c r="V76" s="1"/>
  <c r="T102"/>
  <c r="U102" s="1"/>
  <c r="T173"/>
  <c r="U173" s="1"/>
  <c r="T148"/>
  <c r="U148" s="1"/>
  <c r="T235"/>
  <c r="U235" s="1"/>
  <c r="V235" s="1"/>
  <c r="U13"/>
  <c r="V13" s="1"/>
  <c r="T210"/>
  <c r="T184"/>
  <c r="U184" s="1"/>
  <c r="W61"/>
  <c r="X61" s="1"/>
  <c r="Y61" s="1"/>
  <c r="U123"/>
  <c r="T130"/>
  <c r="U130" s="1"/>
  <c r="U230"/>
  <c r="V230" s="1"/>
  <c r="T28"/>
  <c r="U28" s="1"/>
  <c r="U70"/>
  <c r="U139"/>
  <c r="V139" s="1"/>
  <c r="V213"/>
  <c r="W213" s="1"/>
  <c r="U73"/>
  <c r="T15"/>
  <c r="U143"/>
  <c r="V143" s="1"/>
  <c r="T90"/>
  <c r="U90"/>
  <c r="V90" s="1"/>
  <c r="T108"/>
  <c r="U108" s="1"/>
  <c r="V108" s="1"/>
  <c r="U187"/>
  <c r="V187" s="1"/>
  <c r="T33"/>
  <c r="U33" s="1"/>
  <c r="U141"/>
  <c r="W214"/>
  <c r="X214" s="1"/>
  <c r="T220"/>
  <c r="T30"/>
  <c r="T10"/>
  <c r="U10" s="1"/>
  <c r="V10" s="1"/>
  <c r="W104"/>
  <c r="X104" s="1"/>
  <c r="X120"/>
  <c r="U67"/>
  <c r="T124"/>
  <c r="U124" s="1"/>
  <c r="U24"/>
  <c r="T196"/>
  <c r="U152"/>
  <c r="V152" s="1"/>
  <c r="T152"/>
  <c r="V195"/>
  <c r="W17"/>
  <c r="X17" s="1"/>
  <c r="Y17" s="1"/>
  <c r="V197"/>
  <c r="W197" s="1"/>
  <c r="U27"/>
  <c r="V27" s="1"/>
  <c r="W219"/>
  <c r="U91"/>
  <c r="V91" s="1"/>
  <c r="W91" s="1"/>
  <c r="T122"/>
  <c r="U65"/>
  <c r="V65" s="1"/>
  <c r="W65" s="1"/>
  <c r="X65" s="1"/>
  <c r="V42"/>
  <c r="W42" s="1"/>
  <c r="T234"/>
  <c r="U98"/>
  <c r="V98" s="1"/>
  <c r="W98" s="1"/>
  <c r="U32"/>
  <c r="T249"/>
  <c r="U94"/>
  <c r="V20"/>
  <c r="V81"/>
  <c r="W81" s="1"/>
  <c r="T135"/>
  <c r="T49"/>
  <c r="U225"/>
  <c r="V225" s="1"/>
  <c r="V14"/>
  <c r="U89"/>
  <c r="U59"/>
  <c r="V59" s="1"/>
  <c r="W25"/>
  <c r="X25" s="1"/>
  <c r="X169"/>
  <c r="Y169" s="1"/>
  <c r="T66"/>
  <c r="U66" s="1"/>
  <c r="T34"/>
  <c r="U172"/>
  <c r="V101"/>
  <c r="W101" s="1"/>
  <c r="X101" s="1"/>
  <c r="U221"/>
  <c r="V221" s="1"/>
  <c r="V78"/>
  <c r="T21"/>
  <c r="V121"/>
  <c r="V134"/>
  <c r="T55"/>
  <c r="T246"/>
  <c r="U246" s="1"/>
  <c r="T238"/>
  <c r="U238" s="1"/>
  <c r="T237"/>
  <c r="U119"/>
  <c r="V119" s="1"/>
  <c r="U204"/>
  <c r="V204" s="1"/>
  <c r="V9"/>
  <c r="W9" s="1"/>
  <c r="T115"/>
  <c r="U63"/>
  <c r="U248"/>
  <c r="V226"/>
  <c r="W226" s="1"/>
  <c r="T19"/>
  <c r="T180"/>
  <c r="U180" s="1"/>
  <c r="T107"/>
  <c r="U107" s="1"/>
  <c r="T64"/>
  <c r="U64" s="1"/>
  <c r="U114"/>
  <c r="T202"/>
  <c r="U202" s="1"/>
  <c r="V202" s="1"/>
  <c r="V67"/>
  <c r="W67" s="1"/>
  <c r="U176"/>
  <c r="T62"/>
  <c r="T37"/>
  <c r="U37" s="1"/>
  <c r="U200"/>
  <c r="V105"/>
  <c r="U222"/>
  <c r="V222" s="1"/>
  <c r="T231"/>
  <c r="U231" s="1"/>
  <c r="T245"/>
  <c r="U245" s="1"/>
  <c r="V186"/>
  <c r="W186" s="1"/>
  <c r="U54"/>
  <c r="V54" s="1"/>
  <c r="W54" s="1"/>
  <c r="U166"/>
  <c r="V70"/>
  <c r="W70" s="1"/>
  <c r="U155"/>
  <c r="T136"/>
  <c r="V47"/>
  <c r="W47" s="1"/>
  <c r="X47" s="1"/>
  <c r="U127"/>
  <c r="T168"/>
  <c r="U163"/>
  <c r="V163" s="1"/>
  <c r="T38"/>
  <c r="U38" s="1"/>
  <c r="T203"/>
  <c r="U203" s="1"/>
  <c r="U154"/>
  <c r="U74"/>
  <c r="V151"/>
  <c r="W151" s="1"/>
  <c r="X151" s="1"/>
  <c r="T177"/>
  <c r="V103"/>
  <c r="T228"/>
  <c r="U178"/>
  <c r="V153"/>
  <c r="U126"/>
  <c r="T92"/>
  <c r="U92" s="1"/>
  <c r="U208"/>
  <c r="U242"/>
  <c r="V35"/>
  <c r="T41"/>
  <c r="V112"/>
  <c r="W112" s="1"/>
  <c r="U144"/>
  <c r="V144" s="1"/>
  <c r="U48"/>
  <c r="V48" s="1"/>
  <c r="V146"/>
  <c r="U75"/>
  <c r="V171"/>
  <c r="X140"/>
  <c r="Y140" s="1"/>
  <c r="T106"/>
  <c r="T181"/>
  <c r="U181" s="1"/>
  <c r="V138"/>
  <c r="W133"/>
  <c r="U57"/>
  <c r="V57" s="1"/>
  <c r="T209"/>
  <c r="U209" s="1"/>
  <c r="U26"/>
  <c r="V175"/>
  <c r="T69"/>
  <c r="U244"/>
  <c r="T162"/>
  <c r="U162" s="1"/>
  <c r="T182"/>
  <c r="U182" s="1"/>
  <c r="V72"/>
  <c r="T45"/>
  <c r="U167"/>
  <c r="T52"/>
  <c r="U52" s="1"/>
  <c r="T190"/>
  <c r="U190" s="1"/>
  <c r="T71"/>
  <c r="U71" s="1"/>
  <c r="W243"/>
  <c r="U113"/>
  <c r="T142"/>
  <c r="U142" s="1"/>
  <c r="U174"/>
  <c r="V174" s="1"/>
  <c r="T194"/>
  <c r="V53"/>
  <c r="W53" s="1"/>
  <c r="V29"/>
  <c r="W192"/>
  <c r="T26"/>
  <c r="T229"/>
  <c r="V149"/>
  <c r="V18"/>
  <c r="T97"/>
  <c r="U97" s="1"/>
  <c r="W205"/>
  <c r="T46"/>
  <c r="T247"/>
  <c r="T99"/>
  <c r="V156"/>
  <c r="W156" s="1"/>
  <c r="W150"/>
  <c r="X150" s="1"/>
  <c r="T193"/>
  <c r="V159"/>
  <c r="W159" s="1"/>
  <c r="U145"/>
  <c r="T215"/>
  <c r="U215" s="1"/>
  <c r="U198"/>
  <c r="U80"/>
  <c r="U161"/>
  <c r="V161" s="1"/>
  <c r="T239"/>
  <c r="U100"/>
  <c r="T12"/>
  <c r="T188"/>
  <c r="U188" s="1"/>
  <c r="X192"/>
  <c r="U43"/>
  <c r="U157"/>
  <c r="T132"/>
  <c r="U132" s="1"/>
  <c r="T68"/>
  <c r="U68" s="1"/>
  <c r="T217"/>
  <c r="U212"/>
  <c r="T212"/>
  <c r="T50"/>
  <c r="U50" s="1"/>
  <c r="U207"/>
  <c r="V207" s="1"/>
  <c r="V131"/>
  <c r="W131" s="1"/>
  <c r="U116"/>
  <c r="T189"/>
  <c r="U189" s="1"/>
  <c r="T58"/>
  <c r="T77"/>
  <c r="V24"/>
  <c r="W24" s="1"/>
  <c r="X24" s="1"/>
  <c r="W241"/>
  <c r="U164"/>
  <c r="V164" s="1"/>
  <c r="W164" s="1"/>
  <c r="V56"/>
  <c r="U109"/>
  <c r="U194"/>
  <c r="U22"/>
  <c r="T223"/>
  <c r="T83"/>
  <c r="T111"/>
  <c r="U111" s="1"/>
  <c r="U147"/>
  <c r="V147" s="1"/>
  <c r="U39"/>
  <c r="V39" s="1"/>
  <c r="T170"/>
  <c r="FE105"/>
  <c r="FE114"/>
  <c r="FE99"/>
  <c r="FE177"/>
  <c r="FE85"/>
  <c r="FE227"/>
  <c r="FE60"/>
  <c r="FE212"/>
  <c r="FE67"/>
  <c r="FE22"/>
  <c r="FE181"/>
  <c r="FE143"/>
  <c r="FE111"/>
  <c r="FE134"/>
  <c r="FE138"/>
  <c r="FE91"/>
  <c r="FE69"/>
  <c r="FE73"/>
  <c r="FE28"/>
  <c r="FE44"/>
  <c r="FE175"/>
  <c r="FE161"/>
  <c r="FE140"/>
  <c r="FE118"/>
  <c r="FE19"/>
  <c r="FE150"/>
  <c r="FE27"/>
  <c r="FE33"/>
  <c r="FE115"/>
  <c r="FE11"/>
  <c r="FE83"/>
  <c r="FE87"/>
  <c r="FE43"/>
  <c r="FE88"/>
  <c r="FE66"/>
  <c r="FE21"/>
  <c r="FE79"/>
  <c r="FE160"/>
  <c r="FE157"/>
  <c r="FE40"/>
  <c r="FE219"/>
  <c r="FE64"/>
  <c r="FE133"/>
  <c r="FE29"/>
  <c r="FE131"/>
  <c r="FE18"/>
  <c r="FE90"/>
  <c r="FE49"/>
  <c r="FE168"/>
  <c r="FE97"/>
  <c r="FE51"/>
  <c r="FE104"/>
  <c r="FE230"/>
  <c r="FE72"/>
  <c r="FE74"/>
  <c r="FE46"/>
  <c r="FE101"/>
  <c r="FE130"/>
  <c r="FE141"/>
  <c r="FE68"/>
  <c r="FE145"/>
  <c r="FE24"/>
  <c r="FE129"/>
  <c r="FE61"/>
  <c r="FE10"/>
  <c r="FE63"/>
  <c r="FE112"/>
  <c r="FE96"/>
  <c r="FE93"/>
  <c r="W160" l="1"/>
  <c r="X160" s="1"/>
  <c r="W103"/>
  <c r="X165"/>
  <c r="Y165" s="1"/>
  <c r="X158"/>
  <c r="Y158" s="1"/>
  <c r="W158"/>
  <c r="V44"/>
  <c r="W44" s="1"/>
  <c r="X44" s="1"/>
  <c r="V118"/>
  <c r="U136"/>
  <c r="V136" s="1"/>
  <c r="X40"/>
  <c r="Y40" s="1"/>
  <c r="U15"/>
  <c r="G4" i="22"/>
  <c r="W10" i="6"/>
  <c r="X10" s="1"/>
  <c r="X125"/>
  <c r="W118"/>
  <c r="X118" s="1"/>
  <c r="X185"/>
  <c r="W185"/>
  <c r="W13"/>
  <c r="X152"/>
  <c r="Y152" s="1"/>
  <c r="X197"/>
  <c r="V199"/>
  <c r="W218"/>
  <c r="X159"/>
  <c r="W216"/>
  <c r="V64"/>
  <c r="W64" s="1"/>
  <c r="V231"/>
  <c r="W231" s="1"/>
  <c r="X231" s="1"/>
  <c r="Y231" s="1"/>
  <c r="X42"/>
  <c r="W152"/>
  <c r="Y104"/>
  <c r="W240"/>
  <c r="X240" s="1"/>
  <c r="X36"/>
  <c r="Y36" s="1"/>
  <c r="W183"/>
  <c r="X183" s="1"/>
  <c r="V245"/>
  <c r="U196"/>
  <c r="W90"/>
  <c r="X90" s="1"/>
  <c r="Y90" s="1"/>
  <c r="V130"/>
  <c r="W130" s="1"/>
  <c r="X130" s="1"/>
  <c r="W129"/>
  <c r="V189"/>
  <c r="V71"/>
  <c r="W206"/>
  <c r="X206" s="1"/>
  <c r="W27"/>
  <c r="X27" s="1"/>
  <c r="V28"/>
  <c r="W28" s="1"/>
  <c r="W137"/>
  <c r="X137" s="1"/>
  <c r="Y137" s="1"/>
  <c r="W233"/>
  <c r="X233" s="1"/>
  <c r="V63"/>
  <c r="W63" s="1"/>
  <c r="X63" s="1"/>
  <c r="Y63" s="1"/>
  <c r="Z63" s="1"/>
  <c r="AA63" s="1"/>
  <c r="Y214"/>
  <c r="Z214" s="1"/>
  <c r="V148"/>
  <c r="W148" s="1"/>
  <c r="V181"/>
  <c r="W181" s="1"/>
  <c r="X70"/>
  <c r="V246"/>
  <c r="W246" s="1"/>
  <c r="X54"/>
  <c r="Z17"/>
  <c r="AA17" s="1"/>
  <c r="Y42"/>
  <c r="W108"/>
  <c r="W147"/>
  <c r="X147" s="1"/>
  <c r="Y147" s="1"/>
  <c r="X53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V37"/>
  <c r="V107"/>
  <c r="W107" s="1"/>
  <c r="X98"/>
  <c r="Y98" s="1"/>
  <c r="W76"/>
  <c r="X76" s="1"/>
  <c r="X131"/>
  <c r="Y131" s="1"/>
  <c r="Z131" s="1"/>
  <c r="Y197"/>
  <c r="V33"/>
  <c r="W33" s="1"/>
  <c r="X33" s="1"/>
  <c r="W174"/>
  <c r="X226"/>
  <c r="W204"/>
  <c r="X213"/>
  <c r="Y65"/>
  <c r="Z65" s="1"/>
  <c r="U170"/>
  <c r="V100"/>
  <c r="X205"/>
  <c r="Y205" s="1"/>
  <c r="V242"/>
  <c r="V178"/>
  <c r="V74"/>
  <c r="W74" s="1"/>
  <c r="W78"/>
  <c r="X78" s="1"/>
  <c r="U49"/>
  <c r="V49" s="1"/>
  <c r="V66"/>
  <c r="W66" s="1"/>
  <c r="W18"/>
  <c r="V190"/>
  <c r="W190" s="1"/>
  <c r="V194"/>
  <c r="W194" s="1"/>
  <c r="Z61"/>
  <c r="W48"/>
  <c r="X48" s="1"/>
  <c r="V109"/>
  <c r="W39"/>
  <c r="X39" s="1"/>
  <c r="U45"/>
  <c r="V45" s="1"/>
  <c r="W72"/>
  <c r="W105"/>
  <c r="X105" s="1"/>
  <c r="V32"/>
  <c r="W32" s="1"/>
  <c r="X32" s="1"/>
  <c r="Y32" s="1"/>
  <c r="Z32" s="1"/>
  <c r="AA32" s="1"/>
  <c r="X211"/>
  <c r="Y211" s="1"/>
  <c r="Y25"/>
  <c r="U122"/>
  <c r="X219"/>
  <c r="Y219" s="1"/>
  <c r="Z219" s="1"/>
  <c r="Y120"/>
  <c r="Z120" s="1"/>
  <c r="AA120" s="1"/>
  <c r="W187"/>
  <c r="U234"/>
  <c r="V227"/>
  <c r="W227" s="1"/>
  <c r="X103"/>
  <c r="U69"/>
  <c r="W138"/>
  <c r="V248"/>
  <c r="W248" s="1"/>
  <c r="W221"/>
  <c r="X221" s="1"/>
  <c r="W56"/>
  <c r="X56" s="1"/>
  <c r="W212"/>
  <c r="V212"/>
  <c r="V68"/>
  <c r="W68" s="1"/>
  <c r="X68" s="1"/>
  <c r="V43"/>
  <c r="U12"/>
  <c r="V12" s="1"/>
  <c r="U46"/>
  <c r="V167"/>
  <c r="X133"/>
  <c r="W171"/>
  <c r="X171" s="1"/>
  <c r="U41"/>
  <c r="U177"/>
  <c r="V177" s="1"/>
  <c r="U62"/>
  <c r="V62" s="1"/>
  <c r="W202"/>
  <c r="V172"/>
  <c r="W172" s="1"/>
  <c r="U249"/>
  <c r="U30"/>
  <c r="V30" s="1"/>
  <c r="V200"/>
  <c r="W207"/>
  <c r="X207" s="1"/>
  <c r="Y207" s="1"/>
  <c r="Z207" s="1"/>
  <c r="AA207" s="1"/>
  <c r="AB207" s="1"/>
  <c r="AC207" s="1"/>
  <c r="AD207" s="1"/>
  <c r="U58"/>
  <c r="V58" s="1"/>
  <c r="X67"/>
  <c r="U77"/>
  <c r="Z169"/>
  <c r="AA169" s="1"/>
  <c r="V155"/>
  <c r="W155" s="1"/>
  <c r="W16"/>
  <c r="V157"/>
  <c r="W146"/>
  <c r="W245"/>
  <c r="X245" s="1"/>
  <c r="W119"/>
  <c r="V188"/>
  <c r="W188" s="1"/>
  <c r="Y101"/>
  <c r="Z101" s="1"/>
  <c r="W163"/>
  <c r="X163" s="1"/>
  <c r="V166"/>
  <c r="V209"/>
  <c r="W209" s="1"/>
  <c r="W59"/>
  <c r="W82"/>
  <c r="X82" s="1"/>
  <c r="Y82" s="1"/>
  <c r="W161"/>
  <c r="X161" s="1"/>
  <c r="Y70"/>
  <c r="Z70" s="1"/>
  <c r="X186"/>
  <c r="Y186" s="1"/>
  <c r="U168"/>
  <c r="Z104"/>
  <c r="W11"/>
  <c r="X11" s="1"/>
  <c r="V127"/>
  <c r="Y150"/>
  <c r="V123"/>
  <c r="W123" s="1"/>
  <c r="V102"/>
  <c r="V114"/>
  <c r="Z165"/>
  <c r="AA165" s="1"/>
  <c r="U34"/>
  <c r="V34" s="1"/>
  <c r="U229"/>
  <c r="V142"/>
  <c r="W142" s="1"/>
  <c r="W144"/>
  <c r="W35"/>
  <c r="V92"/>
  <c r="W20"/>
  <c r="U217"/>
  <c r="V217" s="1"/>
  <c r="X241"/>
  <c r="V80"/>
  <c r="X156"/>
  <c r="W200"/>
  <c r="V97"/>
  <c r="W97" s="1"/>
  <c r="AA61"/>
  <c r="Z140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V26"/>
  <c r="W26" s="1"/>
  <c r="X26" s="1"/>
  <c r="Y26" s="1"/>
  <c r="Z26" s="1"/>
  <c r="U83"/>
  <c r="V83" s="1"/>
  <c r="W83" s="1"/>
  <c r="U228"/>
  <c r="W71"/>
  <c r="X128"/>
  <c r="V215"/>
  <c r="V87"/>
  <c r="V244"/>
  <c r="U223"/>
  <c r="V203"/>
  <c r="V176"/>
  <c r="W176" s="1"/>
  <c r="X176" s="1"/>
  <c r="X218"/>
  <c r="Y218" s="1"/>
  <c r="V38"/>
  <c r="W38" s="1"/>
  <c r="V145"/>
  <c r="Z179"/>
  <c r="AA179" s="1"/>
  <c r="V113"/>
  <c r="U220"/>
  <c r="V141"/>
  <c r="W143"/>
  <c r="Z150"/>
  <c r="AA150" s="1"/>
  <c r="W230"/>
  <c r="AB169"/>
  <c r="V184"/>
  <c r="U115"/>
  <c r="V115" s="1"/>
  <c r="W235"/>
  <c r="X235" s="1"/>
  <c r="Y235" s="1"/>
  <c r="V173"/>
  <c r="V73"/>
  <c r="W73" s="1"/>
  <c r="X73" s="1"/>
  <c r="W195"/>
  <c r="X216"/>
  <c r="U99"/>
  <c r="W149"/>
  <c r="X149" s="1"/>
  <c r="V162"/>
  <c r="W162" s="1"/>
  <c r="X9"/>
  <c r="V238"/>
  <c r="W238" s="1"/>
  <c r="U55"/>
  <c r="V55" s="1"/>
  <c r="X66"/>
  <c r="V124"/>
  <c r="U21"/>
  <c r="V180"/>
  <c r="W180" s="1"/>
  <c r="W175"/>
  <c r="X175" s="1"/>
  <c r="Y175" s="1"/>
  <c r="W242"/>
  <c r="W153"/>
  <c r="V182"/>
  <c r="U106"/>
  <c r="V94"/>
  <c r="W94" s="1"/>
  <c r="U135"/>
  <c r="U237"/>
  <c r="V237" s="1"/>
  <c r="W14"/>
  <c r="V75"/>
  <c r="W31"/>
  <c r="X31" s="1"/>
  <c r="W87"/>
  <c r="X87" s="1"/>
  <c r="W225"/>
  <c r="V208"/>
  <c r="U210"/>
  <c r="V50"/>
  <c r="V132"/>
  <c r="U193"/>
  <c r="V52"/>
  <c r="W57"/>
  <c r="X57" s="1"/>
  <c r="V126"/>
  <c r="W126" s="1"/>
  <c r="Y54"/>
  <c r="Z54" s="1"/>
  <c r="U19"/>
  <c r="V19" s="1"/>
  <c r="X204"/>
  <c r="Y204" s="1"/>
  <c r="W121"/>
  <c r="V89"/>
  <c r="W189"/>
  <c r="U239"/>
  <c r="V198"/>
  <c r="W224"/>
  <c r="U247"/>
  <c r="V22"/>
  <c r="W22" s="1"/>
  <c r="X22" s="1"/>
  <c r="V154"/>
  <c r="W86"/>
  <c r="W166"/>
  <c r="Y133"/>
  <c r="Y151"/>
  <c r="W139"/>
  <c r="V229"/>
  <c r="Z40" l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W217"/>
  <c r="Y44"/>
  <c r="Z44" s="1"/>
  <c r="AA44" s="1"/>
  <c r="AB44" s="1"/>
  <c r="Y160"/>
  <c r="Z160" s="1"/>
  <c r="AA160" s="1"/>
  <c r="AA104"/>
  <c r="AB104" s="1"/>
  <c r="AC104" s="1"/>
  <c r="AD104" s="1"/>
  <c r="AE104" s="1"/>
  <c r="H4" i="22"/>
  <c r="V15" i="6"/>
  <c r="W58"/>
  <c r="Z125"/>
  <c r="W136"/>
  <c r="X136" s="1"/>
  <c r="Z197"/>
  <c r="AA197" s="1"/>
  <c r="AB197" s="1"/>
  <c r="AC197" s="1"/>
  <c r="AD197" s="1"/>
  <c r="AE197" s="1"/>
  <c r="AF197" s="1"/>
  <c r="AG197" s="1"/>
  <c r="AH197" s="1"/>
  <c r="AB61"/>
  <c r="Y10"/>
  <c r="Y125"/>
  <c r="Y226"/>
  <c r="Z226" s="1"/>
  <c r="Y159"/>
  <c r="Z159" s="1"/>
  <c r="X64"/>
  <c r="Y64" s="1"/>
  <c r="Z64" s="1"/>
  <c r="AA64" s="1"/>
  <c r="X172"/>
  <c r="Y206"/>
  <c r="Z206" s="1"/>
  <c r="Y48"/>
  <c r="Y183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Z98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Y9"/>
  <c r="F3" i="22"/>
  <c r="X74" i="6"/>
  <c r="Y74" s="1"/>
  <c r="Y13"/>
  <c r="Z13" s="1"/>
  <c r="Z36"/>
  <c r="AA36" s="1"/>
  <c r="Y118"/>
  <c r="Z118" s="1"/>
  <c r="AA118" s="1"/>
  <c r="AB118" s="1"/>
  <c r="X94"/>
  <c r="Y94" s="1"/>
  <c r="Z94" s="1"/>
  <c r="AA94" s="1"/>
  <c r="X107"/>
  <c r="Y107" s="1"/>
  <c r="Z107" s="1"/>
  <c r="AA107" s="1"/>
  <c r="AB107" s="1"/>
  <c r="X13"/>
  <c r="AB150"/>
  <c r="AC150" s="1"/>
  <c r="AD150" s="1"/>
  <c r="AE150" s="1"/>
  <c r="V193"/>
  <c r="W193" s="1"/>
  <c r="X193" s="1"/>
  <c r="X190"/>
  <c r="Y190" s="1"/>
  <c r="W34"/>
  <c r="X34" s="1"/>
  <c r="Z90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X138"/>
  <c r="Y138" s="1"/>
  <c r="Z138" s="1"/>
  <c r="X58"/>
  <c r="AA65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A70"/>
  <c r="AB70" s="1"/>
  <c r="AC70" s="1"/>
  <c r="X129"/>
  <c r="X162"/>
  <c r="AA131"/>
  <c r="AB131" s="1"/>
  <c r="X194"/>
  <c r="Y194" s="1"/>
  <c r="Z133"/>
  <c r="AA133" s="1"/>
  <c r="AB133" s="1"/>
  <c r="Z137"/>
  <c r="AA137" s="1"/>
  <c r="W199"/>
  <c r="X199" s="1"/>
  <c r="Y185"/>
  <c r="Z185" s="1"/>
  <c r="AA185" s="1"/>
  <c r="AB185" s="1"/>
  <c r="AC185" s="1"/>
  <c r="AD185" s="1"/>
  <c r="Z204"/>
  <c r="AA204" s="1"/>
  <c r="Y39"/>
  <c r="Z39" s="1"/>
  <c r="AC61"/>
  <c r="AD61" s="1"/>
  <c r="V196"/>
  <c r="W196" s="1"/>
  <c r="X196" s="1"/>
  <c r="V69"/>
  <c r="W69" s="1"/>
  <c r="Y213"/>
  <c r="Z213" s="1"/>
  <c r="W37"/>
  <c r="X28"/>
  <c r="X59"/>
  <c r="Y59" s="1"/>
  <c r="Y233"/>
  <c r="Z233" s="1"/>
  <c r="Y238"/>
  <c r="Z238" s="1"/>
  <c r="AA238" s="1"/>
  <c r="X238"/>
  <c r="Y57"/>
  <c r="Z57" s="1"/>
  <c r="AA219"/>
  <c r="AB219" s="1"/>
  <c r="AC219" s="1"/>
  <c r="AD219" s="1"/>
  <c r="AE219" s="1"/>
  <c r="Y245"/>
  <c r="Z245" s="1"/>
  <c r="Y171"/>
  <c r="Y33"/>
  <c r="Y176"/>
  <c r="AA54"/>
  <c r="AB54" s="1"/>
  <c r="Z147"/>
  <c r="X246"/>
  <c r="Y246" s="1"/>
  <c r="Z246" s="1"/>
  <c r="X225"/>
  <c r="Y14"/>
  <c r="X14"/>
  <c r="W55"/>
  <c r="W141"/>
  <c r="X141" s="1"/>
  <c r="W127"/>
  <c r="X127" s="1"/>
  <c r="V168"/>
  <c r="Y172"/>
  <c r="W49"/>
  <c r="W178"/>
  <c r="W100"/>
  <c r="W132"/>
  <c r="X132" s="1"/>
  <c r="Y132" s="1"/>
  <c r="W124"/>
  <c r="V210"/>
  <c r="W52"/>
  <c r="V247"/>
  <c r="W247" s="1"/>
  <c r="W115"/>
  <c r="X115" s="1"/>
  <c r="V106"/>
  <c r="W106" s="1"/>
  <c r="W215"/>
  <c r="V41"/>
  <c r="W41" s="1"/>
  <c r="W12"/>
  <c r="X12" s="1"/>
  <c r="Y66"/>
  <c r="Z66" s="1"/>
  <c r="AA66" s="1"/>
  <c r="Z21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X212"/>
  <c r="X108"/>
  <c r="Y108" s="1"/>
  <c r="AB17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V21"/>
  <c r="X166"/>
  <c r="X16"/>
  <c r="Y67"/>
  <c r="Z67" s="1"/>
  <c r="AA67" s="1"/>
  <c r="X72"/>
  <c r="Y72" s="1"/>
  <c r="X242"/>
  <c r="W229"/>
  <c r="X229" s="1"/>
  <c r="W50"/>
  <c r="X50" s="1"/>
  <c r="V223"/>
  <c r="X155"/>
  <c r="Y155" s="1"/>
  <c r="Z155" s="1"/>
  <c r="AA155" s="1"/>
  <c r="AB120"/>
  <c r="AC120" s="1"/>
  <c r="AD120" s="1"/>
  <c r="AA13"/>
  <c r="V122"/>
  <c r="W122" s="1"/>
  <c r="Z48"/>
  <c r="Y161"/>
  <c r="Z161" s="1"/>
  <c r="Y87"/>
  <c r="Z87" s="1"/>
  <c r="W75"/>
  <c r="W89"/>
  <c r="W208"/>
  <c r="W80"/>
  <c r="X142"/>
  <c r="W167"/>
  <c r="X167" s="1"/>
  <c r="Y167" s="1"/>
  <c r="Z167" s="1"/>
  <c r="Y68"/>
  <c r="V234"/>
  <c r="W109"/>
  <c r="X180"/>
  <c r="X97"/>
  <c r="X189"/>
  <c r="Y241"/>
  <c r="Z241" s="1"/>
  <c r="AA241" s="1"/>
  <c r="AB179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W184"/>
  <c r="Z175"/>
  <c r="AA175" s="1"/>
  <c r="AB175" s="1"/>
  <c r="V249"/>
  <c r="W249" s="1"/>
  <c r="X249" s="1"/>
  <c r="X174"/>
  <c r="Y221"/>
  <c r="Z221" s="1"/>
  <c r="AA221" s="1"/>
  <c r="X248"/>
  <c r="W114"/>
  <c r="X114" s="1"/>
  <c r="Y114" s="1"/>
  <c r="Z152"/>
  <c r="AA152" s="1"/>
  <c r="AB152" s="1"/>
  <c r="AC131"/>
  <c r="AD131" s="1"/>
  <c r="Z42"/>
  <c r="X230"/>
  <c r="AA214"/>
  <c r="AB214" s="1"/>
  <c r="AC214" s="1"/>
  <c r="AD214" s="1"/>
  <c r="AE214" s="1"/>
  <c r="AF214" s="1"/>
  <c r="W237"/>
  <c r="X237" s="1"/>
  <c r="X153"/>
  <c r="Y153" s="1"/>
  <c r="W173"/>
  <c r="X173" s="1"/>
  <c r="Y173" s="1"/>
  <c r="Z173" s="1"/>
  <c r="X38"/>
  <c r="Y38" s="1"/>
  <c r="Z38" s="1"/>
  <c r="V228"/>
  <c r="X20"/>
  <c r="W177"/>
  <c r="V46"/>
  <c r="W46" s="1"/>
  <c r="X187"/>
  <c r="Y187" s="1"/>
  <c r="Z187" s="1"/>
  <c r="AA187" s="1"/>
  <c r="X18"/>
  <c r="X139"/>
  <c r="Y139" s="1"/>
  <c r="W198"/>
  <c r="X198" s="1"/>
  <c r="Y198" s="1"/>
  <c r="Z198" s="1"/>
  <c r="AA198" s="1"/>
  <c r="X195"/>
  <c r="Z186"/>
  <c r="AA26"/>
  <c r="X123"/>
  <c r="X188"/>
  <c r="Y188" s="1"/>
  <c r="Z188" s="1"/>
  <c r="W182"/>
  <c r="X182" s="1"/>
  <c r="Y128"/>
  <c r="W203"/>
  <c r="X203" s="1"/>
  <c r="AB165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X121"/>
  <c r="Y121" s="1"/>
  <c r="AE207"/>
  <c r="AF207" s="1"/>
  <c r="AG207" s="1"/>
  <c r="AH207" s="1"/>
  <c r="AI207" s="1"/>
  <c r="AJ207" s="1"/>
  <c r="AK207" s="1"/>
  <c r="AL207" s="1"/>
  <c r="AM207" s="1"/>
  <c r="AN207" s="1"/>
  <c r="AO207" s="1"/>
  <c r="AP207" s="1"/>
  <c r="X143"/>
  <c r="Y143" s="1"/>
  <c r="Z143" s="1"/>
  <c r="X148"/>
  <c r="Y148" s="1"/>
  <c r="X86"/>
  <c r="Y86" s="1"/>
  <c r="W19"/>
  <c r="X19" s="1"/>
  <c r="W145"/>
  <c r="W244"/>
  <c r="X144"/>
  <c r="W102"/>
  <c r="X102" s="1"/>
  <c r="Y102" s="1"/>
  <c r="Z102" s="1"/>
  <c r="AA102" s="1"/>
  <c r="X119"/>
  <c r="Y119" s="1"/>
  <c r="Z119" s="1"/>
  <c r="W157"/>
  <c r="X157" s="1"/>
  <c r="Y157" s="1"/>
  <c r="W30"/>
  <c r="Y105"/>
  <c r="Z205"/>
  <c r="AA205" s="1"/>
  <c r="Z86"/>
  <c r="AA86" s="1"/>
  <c r="Y130"/>
  <c r="Y31"/>
  <c r="Y216"/>
  <c r="Z216" s="1"/>
  <c r="Z151"/>
  <c r="Y56"/>
  <c r="X181"/>
  <c r="Y181" s="1"/>
  <c r="Z181" s="1"/>
  <c r="W92"/>
  <c r="X92" s="1"/>
  <c r="Y92" s="1"/>
  <c r="Y163"/>
  <c r="Z163" s="1"/>
  <c r="AA163" s="1"/>
  <c r="V220"/>
  <c r="X71"/>
  <c r="V170"/>
  <c r="AE185"/>
  <c r="AF185" s="1"/>
  <c r="AG185" s="1"/>
  <c r="AH185" s="1"/>
  <c r="AI185" s="1"/>
  <c r="AJ185" s="1"/>
  <c r="AK185" s="1"/>
  <c r="AL185" s="1"/>
  <c r="AM185" s="1"/>
  <c r="AN185" s="1"/>
  <c r="AO185" s="1"/>
  <c r="AP185" s="1"/>
  <c r="V99"/>
  <c r="AC169"/>
  <c r="Y76"/>
  <c r="Z76" s="1"/>
  <c r="X217"/>
  <c r="Y217" s="1"/>
  <c r="X224"/>
  <c r="X227"/>
  <c r="X202"/>
  <c r="Y195"/>
  <c r="V239"/>
  <c r="W239" s="1"/>
  <c r="X126"/>
  <c r="Y149"/>
  <c r="W113"/>
  <c r="Y83"/>
  <c r="X83"/>
  <c r="Y11"/>
  <c r="Z11" s="1"/>
  <c r="AA11" s="1"/>
  <c r="AB11" s="1"/>
  <c r="AC11" s="1"/>
  <c r="X146"/>
  <c r="W62"/>
  <c r="X62" s="1"/>
  <c r="Y62" s="1"/>
  <c r="Z62" s="1"/>
  <c r="AA62" s="1"/>
  <c r="Y103"/>
  <c r="Z25"/>
  <c r="Y22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Z158"/>
  <c r="X209"/>
  <c r="Y209" s="1"/>
  <c r="Z209" s="1"/>
  <c r="AA209" s="1"/>
  <c r="X200"/>
  <c r="W21"/>
  <c r="X21" s="1"/>
  <c r="X35"/>
  <c r="W43"/>
  <c r="X43" s="1"/>
  <c r="W154"/>
  <c r="V135"/>
  <c r="W135" s="1"/>
  <c r="Y225"/>
  <c r="Z225" s="1"/>
  <c r="W45"/>
  <c r="V77"/>
  <c r="Z218"/>
  <c r="AA218" s="1"/>
  <c r="AO98"/>
  <c r="AP98" s="1"/>
  <c r="AD70" l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A125"/>
  <c r="Y58"/>
  <c r="AA226"/>
  <c r="I4" i="22"/>
  <c r="W15" i="6"/>
  <c r="AD125"/>
  <c r="AE125" s="1"/>
  <c r="AB125"/>
  <c r="AC125" s="1"/>
  <c r="AB226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Z74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A159"/>
  <c r="AB159" s="1"/>
  <c r="Z10"/>
  <c r="AA10" s="1"/>
  <c r="Y115"/>
  <c r="Z115" s="1"/>
  <c r="AB36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X247"/>
  <c r="Y247" s="1"/>
  <c r="Z247" s="1"/>
  <c r="AA206"/>
  <c r="AA57"/>
  <c r="AB57" s="1"/>
  <c r="Y196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Y136"/>
  <c r="Z136" s="1"/>
  <c r="Z9"/>
  <c r="G3" i="22"/>
  <c r="AB204" i="6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A213"/>
  <c r="AB213" s="1"/>
  <c r="Y230"/>
  <c r="Z230" s="1"/>
  <c r="AB24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A245"/>
  <c r="AB160"/>
  <c r="AC160" s="1"/>
  <c r="AA138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Y129"/>
  <c r="Z129" s="1"/>
  <c r="Y162"/>
  <c r="Z162" s="1"/>
  <c r="Y199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X184"/>
  <c r="Y184" s="1"/>
  <c r="Z184" s="1"/>
  <c r="AA184" s="1"/>
  <c r="AB184" s="1"/>
  <c r="Y237"/>
  <c r="AC118"/>
  <c r="AD118" s="1"/>
  <c r="AA246"/>
  <c r="AB246" s="1"/>
  <c r="AC246" s="1"/>
  <c r="AD246" s="1"/>
  <c r="X69"/>
  <c r="Y69" s="1"/>
  <c r="Z194"/>
  <c r="AA194" s="1"/>
  <c r="AA87"/>
  <c r="AB87" s="1"/>
  <c r="AC87" s="1"/>
  <c r="AA48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W223"/>
  <c r="X223" s="1"/>
  <c r="AB66"/>
  <c r="AC66" s="1"/>
  <c r="AE120"/>
  <c r="AI197"/>
  <c r="AJ197" s="1"/>
  <c r="AK197" s="1"/>
  <c r="AL197" s="1"/>
  <c r="AM197" s="1"/>
  <c r="AN197" s="1"/>
  <c r="AO197" s="1"/>
  <c r="AP197" s="1"/>
  <c r="X37"/>
  <c r="AC86"/>
  <c r="AB86"/>
  <c r="AE131"/>
  <c r="AF131" s="1"/>
  <c r="AG131" s="1"/>
  <c r="AH131" s="1"/>
  <c r="Y229"/>
  <c r="Z229" s="1"/>
  <c r="AA229" s="1"/>
  <c r="AC175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Y203"/>
  <c r="Z203" s="1"/>
  <c r="AA203" s="1"/>
  <c r="AB155"/>
  <c r="AC155" s="1"/>
  <c r="Y127"/>
  <c r="Z127" s="1"/>
  <c r="AA127" s="1"/>
  <c r="X122"/>
  <c r="Y122" s="1"/>
  <c r="Z122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A38"/>
  <c r="X135"/>
  <c r="Y135" s="1"/>
  <c r="Z135" s="1"/>
  <c r="AA135" s="1"/>
  <c r="Z148"/>
  <c r="AA148" s="1"/>
  <c r="AB148" s="1"/>
  <c r="Z132"/>
  <c r="AA132" s="1"/>
  <c r="AB67"/>
  <c r="AC67" s="1"/>
  <c r="AD67" s="1"/>
  <c r="AF150"/>
  <c r="AG150" s="1"/>
  <c r="AH150" s="1"/>
  <c r="AI150" s="1"/>
  <c r="AJ150" s="1"/>
  <c r="AK150" s="1"/>
  <c r="AL150" s="1"/>
  <c r="AM150" s="1"/>
  <c r="AN150" s="1"/>
  <c r="AO150" s="1"/>
  <c r="AP150" s="1"/>
  <c r="Z139"/>
  <c r="AB198"/>
  <c r="AC198" s="1"/>
  <c r="Y21"/>
  <c r="Z72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B194"/>
  <c r="AC194" s="1"/>
  <c r="Y227"/>
  <c r="Z227" s="1"/>
  <c r="W220"/>
  <c r="X220" s="1"/>
  <c r="X45"/>
  <c r="Y45" s="1"/>
  <c r="Z92"/>
  <c r="Y20"/>
  <c r="Y34"/>
  <c r="X109"/>
  <c r="AA167"/>
  <c r="AB167" s="1"/>
  <c r="X89"/>
  <c r="X124"/>
  <c r="Y146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F219"/>
  <c r="AG219" s="1"/>
  <c r="AH219" s="1"/>
  <c r="AI219" s="1"/>
  <c r="AJ219" s="1"/>
  <c r="AK219" s="1"/>
  <c r="AL219" s="1"/>
  <c r="AM219" s="1"/>
  <c r="AN219" s="1"/>
  <c r="AO219" s="1"/>
  <c r="AP219" s="1"/>
  <c r="Z121"/>
  <c r="AA121" s="1"/>
  <c r="AB121" s="1"/>
  <c r="AC121" s="1"/>
  <c r="AD121" s="1"/>
  <c r="Z153"/>
  <c r="AA153" s="1"/>
  <c r="AB163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Y224"/>
  <c r="Z190"/>
  <c r="Y249"/>
  <c r="AA92"/>
  <c r="AA147"/>
  <c r="AB147" s="1"/>
  <c r="AC147" s="1"/>
  <c r="AD147" s="1"/>
  <c r="AE147" s="1"/>
  <c r="AF147" s="1"/>
  <c r="AG147" s="1"/>
  <c r="AH147" s="1"/>
  <c r="Z176"/>
  <c r="Z33"/>
  <c r="AA33" s="1"/>
  <c r="AB245"/>
  <c r="AC57"/>
  <c r="AD57" s="1"/>
  <c r="Z149"/>
  <c r="AA149" s="1"/>
  <c r="AB102"/>
  <c r="W228"/>
  <c r="X228" s="1"/>
  <c r="X80"/>
  <c r="Y80" s="1"/>
  <c r="W168"/>
  <c r="AA143"/>
  <c r="AB143" s="1"/>
  <c r="W99"/>
  <c r="X99" s="1"/>
  <c r="Y99" s="1"/>
  <c r="Y126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B94"/>
  <c r="AC94" s="1"/>
  <c r="AD94" s="1"/>
  <c r="Z217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X145"/>
  <c r="Y145" s="1"/>
  <c r="AF104"/>
  <c r="AG104" s="1"/>
  <c r="AH104" s="1"/>
  <c r="AI104" s="1"/>
  <c r="AJ104" s="1"/>
  <c r="AK104" s="1"/>
  <c r="AL104" s="1"/>
  <c r="AM104" s="1"/>
  <c r="AN104" s="1"/>
  <c r="AO104" s="1"/>
  <c r="AP104" s="1"/>
  <c r="AB154"/>
  <c r="AC154" s="1"/>
  <c r="AD154" s="1"/>
  <c r="X154"/>
  <c r="Y154" s="1"/>
  <c r="Z154" s="1"/>
  <c r="AA154" s="1"/>
  <c r="AA25"/>
  <c r="Y202"/>
  <c r="AD198"/>
  <c r="Y248"/>
  <c r="Z248" s="1"/>
  <c r="AA248" s="1"/>
  <c r="W234"/>
  <c r="X234" s="1"/>
  <c r="Y16"/>
  <c r="Z16" s="1"/>
  <c r="AA16" s="1"/>
  <c r="AB16" s="1"/>
  <c r="AC16" s="1"/>
  <c r="X41"/>
  <c r="AD11"/>
  <c r="AE11" s="1"/>
  <c r="AF11" s="1"/>
  <c r="AA39"/>
  <c r="AB39" s="1"/>
  <c r="AC39" s="1"/>
  <c r="AD39" s="1"/>
  <c r="AE39" s="1"/>
  <c r="AF39" s="1"/>
  <c r="AG39" s="1"/>
  <c r="Y43"/>
  <c r="Z43" s="1"/>
  <c r="AB238"/>
  <c r="AA119"/>
  <c r="Y19"/>
  <c r="Z19" s="1"/>
  <c r="Y200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E61"/>
  <c r="AF61" s="1"/>
  <c r="AG61" s="1"/>
  <c r="AH61" s="1"/>
  <c r="AI61" s="1"/>
  <c r="AJ61" s="1"/>
  <c r="AK61" s="1"/>
  <c r="AL61" s="1"/>
  <c r="AM61" s="1"/>
  <c r="AN61" s="1"/>
  <c r="AO61" s="1"/>
  <c r="AP61" s="1"/>
  <c r="AN211"/>
  <c r="AO211" s="1"/>
  <c r="AP211" s="1"/>
  <c r="X208"/>
  <c r="Y208" s="1"/>
  <c r="Z208" s="1"/>
  <c r="AA208" s="1"/>
  <c r="X75"/>
  <c r="Z130"/>
  <c r="AA130" s="1"/>
  <c r="AB130" s="1"/>
  <c r="Y123"/>
  <c r="Y12"/>
  <c r="Z12" s="1"/>
  <c r="AB203"/>
  <c r="AC203" s="1"/>
  <c r="Z3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X215"/>
  <c r="AC107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A151"/>
  <c r="Y41"/>
  <c r="Y166"/>
  <c r="Z166" s="1"/>
  <c r="AA166" s="1"/>
  <c r="Z83"/>
  <c r="AC245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A247"/>
  <c r="Y212"/>
  <c r="Z212" s="1"/>
  <c r="AB26"/>
  <c r="AC26" s="1"/>
  <c r="AD26" s="1"/>
  <c r="AE26" s="1"/>
  <c r="AD169"/>
  <c r="AE169" s="1"/>
  <c r="AF169" s="1"/>
  <c r="AG169" s="1"/>
  <c r="AH169" s="1"/>
  <c r="AI169" s="1"/>
  <c r="Z105"/>
  <c r="Z128"/>
  <c r="AA128" s="1"/>
  <c r="AA42"/>
  <c r="AB42" s="1"/>
  <c r="AC42" s="1"/>
  <c r="AB13"/>
  <c r="X178"/>
  <c r="Y178" s="1"/>
  <c r="Z172"/>
  <c r="Z171"/>
  <c r="AA171" s="1"/>
  <c r="X177"/>
  <c r="AG214"/>
  <c r="AH214" s="1"/>
  <c r="AI214" s="1"/>
  <c r="AJ214" s="1"/>
  <c r="AK214" s="1"/>
  <c r="AL214" s="1"/>
  <c r="AM214" s="1"/>
  <c r="AN214" s="1"/>
  <c r="AO214" s="1"/>
  <c r="AP214" s="1"/>
  <c r="Y193"/>
  <c r="Z193" s="1"/>
  <c r="Y71"/>
  <c r="Z114"/>
  <c r="AA114" s="1"/>
  <c r="AB114" s="1"/>
  <c r="AC114" s="1"/>
  <c r="W77"/>
  <c r="X77" s="1"/>
  <c r="AB218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A181"/>
  <c r="AC152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B22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C133"/>
  <c r="AA188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A158"/>
  <c r="AB158" s="1"/>
  <c r="AB38"/>
  <c r="AC38" s="1"/>
  <c r="Y35"/>
  <c r="Y50"/>
  <c r="AA186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Z103"/>
  <c r="AA103" s="1"/>
  <c r="W170"/>
  <c r="AB205"/>
  <c r="Y174"/>
  <c r="Z174" s="1"/>
  <c r="Y97"/>
  <c r="Z180"/>
  <c r="Y180"/>
  <c r="X52"/>
  <c r="AB132"/>
  <c r="X100"/>
  <c r="Z14"/>
  <c r="AC44"/>
  <c r="AD44" s="1"/>
  <c r="AE44" s="1"/>
  <c r="AF44" s="1"/>
  <c r="AG44" s="1"/>
  <c r="AH44" s="1"/>
  <c r="AI44" s="1"/>
  <c r="AJ44" s="1"/>
  <c r="AK44" s="1"/>
  <c r="X244"/>
  <c r="X239"/>
  <c r="Z21"/>
  <c r="AA139"/>
  <c r="AB139" s="1"/>
  <c r="X30"/>
  <c r="Y144"/>
  <c r="Z202"/>
  <c r="AA202" s="1"/>
  <c r="AB202" s="1"/>
  <c r="AC158"/>
  <c r="AB187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X46"/>
  <c r="Z224"/>
  <c r="Z68"/>
  <c r="AB181"/>
  <c r="AC181" s="1"/>
  <c r="AB64"/>
  <c r="AC64" s="1"/>
  <c r="AA16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X113"/>
  <c r="Y113" s="1"/>
  <c r="Z113" s="1"/>
  <c r="AA76"/>
  <c r="AB76" s="1"/>
  <c r="AB209"/>
  <c r="X55"/>
  <c r="Y182"/>
  <c r="Z182" s="1"/>
  <c r="X49"/>
  <c r="Y242"/>
  <c r="Z34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Y18"/>
  <c r="Y189"/>
  <c r="Z189" s="1"/>
  <c r="Z108"/>
  <c r="AA108" s="1"/>
  <c r="AB108" s="1"/>
  <c r="W210"/>
  <c r="AA225"/>
  <c r="AB225" s="1"/>
  <c r="AD66"/>
  <c r="AE66" s="1"/>
  <c r="AF66" s="1"/>
  <c r="AG66" s="1"/>
  <c r="AH66" s="1"/>
  <c r="AI66" s="1"/>
  <c r="AJ66" s="1"/>
  <c r="AK66" s="1"/>
  <c r="AL66" s="1"/>
  <c r="AM66" s="1"/>
  <c r="AN66" s="1"/>
  <c r="AO66" s="1"/>
  <c r="AP66" s="1"/>
  <c r="Z157"/>
  <c r="Z195"/>
  <c r="AA195" s="1"/>
  <c r="AB195" s="1"/>
  <c r="AC195" s="1"/>
  <c r="AD195" s="1"/>
  <c r="AE195" s="1"/>
  <c r="AF195" s="1"/>
  <c r="Y142"/>
  <c r="Y228"/>
  <c r="Z228" s="1"/>
  <c r="AA228" s="1"/>
  <c r="X106"/>
  <c r="AA216"/>
  <c r="AB216" s="1"/>
  <c r="AC216" s="1"/>
  <c r="AD216" s="1"/>
  <c r="AE216" s="1"/>
  <c r="AF216" s="1"/>
  <c r="AG216" s="1"/>
  <c r="AH216" s="1"/>
  <c r="AI216" s="1"/>
  <c r="AJ216" s="1"/>
  <c r="AK216" s="1"/>
  <c r="X168"/>
  <c r="Y168" s="1"/>
  <c r="AE118"/>
  <c r="AF118" s="1"/>
  <c r="AG118" s="1"/>
  <c r="AH118" s="1"/>
  <c r="AI118" s="1"/>
  <c r="AJ118" s="1"/>
  <c r="AK118" s="1"/>
  <c r="AL118" s="1"/>
  <c r="AM118" s="1"/>
  <c r="AN118" s="1"/>
  <c r="AO118" s="1"/>
  <c r="AP118" s="1"/>
  <c r="Y141"/>
  <c r="Z56"/>
  <c r="AF120"/>
  <c r="AC159" l="1"/>
  <c r="AD159"/>
  <c r="AA58"/>
  <c r="Z58"/>
  <c r="AA189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F6" i="22"/>
  <c r="X15" i="6"/>
  <c r="AB10"/>
  <c r="AC10" s="1"/>
  <c r="AD10" s="1"/>
  <c r="AB229"/>
  <c r="AC229" s="1"/>
  <c r="AD229" s="1"/>
  <c r="AA162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F125"/>
  <c r="AG125" s="1"/>
  <c r="AH125" s="1"/>
  <c r="AI125" s="1"/>
  <c r="AJ125" s="1"/>
  <c r="AK125" s="1"/>
  <c r="AL125" s="1"/>
  <c r="AM125" s="1"/>
  <c r="AN125" s="1"/>
  <c r="AO125" s="1"/>
  <c r="AP125" s="1"/>
  <c r="AA129"/>
  <c r="AA224"/>
  <c r="AA115"/>
  <c r="AB115" s="1"/>
  <c r="AC139"/>
  <c r="AD139" s="1"/>
  <c r="AA180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J169"/>
  <c r="AK169" s="1"/>
  <c r="AL169" s="1"/>
  <c r="AM169" s="1"/>
  <c r="AN169" s="1"/>
  <c r="AO169" s="1"/>
  <c r="AP169" s="1"/>
  <c r="AB127"/>
  <c r="AE57"/>
  <c r="AC167"/>
  <c r="AD167" s="1"/>
  <c r="Z237"/>
  <c r="AA237" s="1"/>
  <c r="AA136"/>
  <c r="AA9"/>
  <c r="H3" i="22"/>
  <c r="AC213" i="6"/>
  <c r="AD213" s="1"/>
  <c r="AD160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C76"/>
  <c r="AD76" s="1"/>
  <c r="Y234"/>
  <c r="Z234" s="1"/>
  <c r="Y220"/>
  <c r="Z220" s="1"/>
  <c r="AE198"/>
  <c r="AD86"/>
  <c r="AE86" s="1"/>
  <c r="AF86" s="1"/>
  <c r="AG86" s="1"/>
  <c r="AH86" s="1"/>
  <c r="AI86" s="1"/>
  <c r="AJ86" s="1"/>
  <c r="AK86" s="1"/>
  <c r="AL86" s="1"/>
  <c r="AM86" s="1"/>
  <c r="AN86" s="1"/>
  <c r="AO86" s="1"/>
  <c r="AP86" s="1"/>
  <c r="Z69"/>
  <c r="AA69" s="1"/>
  <c r="Y223"/>
  <c r="Z223" s="1"/>
  <c r="AA223" s="1"/>
  <c r="AA105"/>
  <c r="AB105" s="1"/>
  <c r="AB92"/>
  <c r="AD194"/>
  <c r="AE194" s="1"/>
  <c r="AF194" s="1"/>
  <c r="Y37"/>
  <c r="AA174"/>
  <c r="AB174" s="1"/>
  <c r="AC174" s="1"/>
  <c r="AL44"/>
  <c r="AM44" s="1"/>
  <c r="AN44" s="1"/>
  <c r="AO44" s="1"/>
  <c r="AP44" s="1"/>
  <c r="AG11"/>
  <c r="AH11" s="1"/>
  <c r="AI11" s="1"/>
  <c r="AJ11" s="1"/>
  <c r="AK11" s="1"/>
  <c r="AL11" s="1"/>
  <c r="AM11" s="1"/>
  <c r="AN11" s="1"/>
  <c r="AO11" s="1"/>
  <c r="AP11" s="1"/>
  <c r="AD155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A230"/>
  <c r="AA56"/>
  <c r="AB56" s="1"/>
  <c r="AC56" s="1"/>
  <c r="AD56" s="1"/>
  <c r="AE56" s="1"/>
  <c r="AF56" s="1"/>
  <c r="AG56" s="1"/>
  <c r="AH56" s="1"/>
  <c r="AI56" s="1"/>
  <c r="AJ56" s="1"/>
  <c r="AK56" s="1"/>
  <c r="AL56" s="1"/>
  <c r="AA113"/>
  <c r="AB113" s="1"/>
  <c r="AC113" s="1"/>
  <c r="AD113" s="1"/>
  <c r="AC130"/>
  <c r="AD130" s="1"/>
  <c r="Z80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B153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C92"/>
  <c r="AD92" s="1"/>
  <c r="AE92" s="1"/>
  <c r="AF92" s="1"/>
  <c r="AG92" s="1"/>
  <c r="AA193"/>
  <c r="AB193" s="1"/>
  <c r="AA12"/>
  <c r="AB12" s="1"/>
  <c r="AC12" s="1"/>
  <c r="AA234"/>
  <c r="AB234" s="1"/>
  <c r="AC225"/>
  <c r="AD225" s="1"/>
  <c r="AA43"/>
  <c r="AB43" s="1"/>
  <c r="AC43" s="1"/>
  <c r="AD43" s="1"/>
  <c r="AE43" s="1"/>
  <c r="AF43" s="1"/>
  <c r="AG43" s="1"/>
  <c r="AH43" s="1"/>
  <c r="AD38"/>
  <c r="AE38" s="1"/>
  <c r="AF38" s="1"/>
  <c r="AG38" s="1"/>
  <c r="AH38" s="1"/>
  <c r="AI38" s="1"/>
  <c r="AJ38" s="1"/>
  <c r="AK38" s="1"/>
  <c r="AL38" s="1"/>
  <c r="AM38" s="1"/>
  <c r="AN38" s="1"/>
  <c r="AO38" s="1"/>
  <c r="AP38" s="1"/>
  <c r="AD42"/>
  <c r="AE42" s="1"/>
  <c r="AF42" s="1"/>
  <c r="AG42" s="1"/>
  <c r="AH42" s="1"/>
  <c r="AI42" s="1"/>
  <c r="AJ42" s="1"/>
  <c r="Z99"/>
  <c r="AA99" s="1"/>
  <c r="AE67"/>
  <c r="AF67" s="1"/>
  <c r="AG67" s="1"/>
  <c r="Y77"/>
  <c r="Z77" s="1"/>
  <c r="AA77" s="1"/>
  <c r="AB77" s="1"/>
  <c r="Z242"/>
  <c r="Y30"/>
  <c r="Z30" s="1"/>
  <c r="Z41"/>
  <c r="AA41" s="1"/>
  <c r="AB25"/>
  <c r="AC25" s="1"/>
  <c r="Y109"/>
  <c r="AD158"/>
  <c r="AC132"/>
  <c r="AD132" s="1"/>
  <c r="AE132" s="1"/>
  <c r="AF132" s="1"/>
  <c r="AG132" s="1"/>
  <c r="AH132" s="1"/>
  <c r="AA220"/>
  <c r="AC13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Y89"/>
  <c r="Z89" s="1"/>
  <c r="AA89" s="1"/>
  <c r="AB89" s="1"/>
  <c r="AC89" s="1"/>
  <c r="AD89" s="1"/>
  <c r="AE89" s="1"/>
  <c r="AF89" s="1"/>
  <c r="AG89" s="1"/>
  <c r="AC184"/>
  <c r="AD184" s="1"/>
  <c r="AE184" s="1"/>
  <c r="AF184" s="1"/>
  <c r="AG184" s="1"/>
  <c r="AC205"/>
  <c r="AC143"/>
  <c r="AC102"/>
  <c r="AD102" s="1"/>
  <c r="AE102" s="1"/>
  <c r="AF102" s="1"/>
  <c r="AG102" s="1"/>
  <c r="AD64"/>
  <c r="AE64" s="1"/>
  <c r="AF64" s="1"/>
  <c r="AG64" s="1"/>
  <c r="AH64" s="1"/>
  <c r="AI64" s="1"/>
  <c r="AJ64" s="1"/>
  <c r="AK64" s="1"/>
  <c r="AL64" s="1"/>
  <c r="AM64" s="1"/>
  <c r="AN64" s="1"/>
  <c r="AO64" s="1"/>
  <c r="AP64" s="1"/>
  <c r="AC148"/>
  <c r="AD148" s="1"/>
  <c r="AB208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Z20"/>
  <c r="AA20" s="1"/>
  <c r="AB20" s="1"/>
  <c r="Z45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A227"/>
  <c r="AD87"/>
  <c r="AE87" s="1"/>
  <c r="AF87" s="1"/>
  <c r="AG87" s="1"/>
  <c r="AH87" s="1"/>
  <c r="AI87" s="1"/>
  <c r="AJ87" s="1"/>
  <c r="AK87" s="1"/>
  <c r="AL87" s="1"/>
  <c r="AM87" s="1"/>
  <c r="AN87" s="1"/>
  <c r="AO87" s="1"/>
  <c r="AP87" s="1"/>
  <c r="Y106"/>
  <c r="AI131"/>
  <c r="AJ131" s="1"/>
  <c r="AK131" s="1"/>
  <c r="AL131" s="1"/>
  <c r="AM131" s="1"/>
  <c r="AN131" s="1"/>
  <c r="AO131" s="1"/>
  <c r="AP131" s="1"/>
  <c r="Y49"/>
  <c r="Z49" s="1"/>
  <c r="AA49" s="1"/>
  <c r="Y75"/>
  <c r="Z75" s="1"/>
  <c r="Y124"/>
  <c r="AG195"/>
  <c r="AH195" s="1"/>
  <c r="AI195" s="1"/>
  <c r="AJ195" s="1"/>
  <c r="AK195" s="1"/>
  <c r="AL195" s="1"/>
  <c r="AM195" s="1"/>
  <c r="AN195" s="1"/>
  <c r="AO195" s="1"/>
  <c r="AP195" s="1"/>
  <c r="AF26"/>
  <c r="AG26" s="1"/>
  <c r="AH26" s="1"/>
  <c r="AA172"/>
  <c r="AC202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B228"/>
  <c r="AE121"/>
  <c r="AF121" s="1"/>
  <c r="AG121" s="1"/>
  <c r="AH121" s="1"/>
  <c r="AI121" s="1"/>
  <c r="AJ121" s="1"/>
  <c r="AK121" s="1"/>
  <c r="AL121" s="1"/>
  <c r="AM121" s="1"/>
  <c r="AN121" s="1"/>
  <c r="AO121" s="1"/>
  <c r="AP121" s="1"/>
  <c r="AF198"/>
  <c r="AG198" s="1"/>
  <c r="AH198" s="1"/>
  <c r="AI198" s="1"/>
  <c r="AJ198" s="1"/>
  <c r="AK198" s="1"/>
  <c r="AL198" s="1"/>
  <c r="AH39"/>
  <c r="AI39" s="1"/>
  <c r="AJ39" s="1"/>
  <c r="AC108"/>
  <c r="AB33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D203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Z97"/>
  <c r="AA97" s="1"/>
  <c r="AB97" s="1"/>
  <c r="Z35"/>
  <c r="X210"/>
  <c r="Y210" s="1"/>
  <c r="Z141"/>
  <c r="AA141" s="1"/>
  <c r="AB141" s="1"/>
  <c r="Y55"/>
  <c r="Y100"/>
  <c r="Z100" s="1"/>
  <c r="AD133"/>
  <c r="AE133" s="1"/>
  <c r="Z144"/>
  <c r="AA144" s="1"/>
  <c r="AB144" s="1"/>
  <c r="Y239"/>
  <c r="Z239" s="1"/>
  <c r="Z50"/>
  <c r="AA50" s="1"/>
  <c r="AB151"/>
  <c r="AC151" s="1"/>
  <c r="AD151" s="1"/>
  <c r="AE151" s="1"/>
  <c r="AF151" s="1"/>
  <c r="AG151" s="1"/>
  <c r="AH151" s="1"/>
  <c r="AA190"/>
  <c r="AB190" s="1"/>
  <c r="AB166"/>
  <c r="AC166" s="1"/>
  <c r="AD166" s="1"/>
  <c r="AE166" s="1"/>
  <c r="AF166" s="1"/>
  <c r="AG166" s="1"/>
  <c r="AH166" s="1"/>
  <c r="AC209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Z210"/>
  <c r="AA210" s="1"/>
  <c r="AL216"/>
  <c r="AM216" s="1"/>
  <c r="AN216" s="1"/>
  <c r="AO216" s="1"/>
  <c r="AP216" s="1"/>
  <c r="X170"/>
  <c r="Y170" s="1"/>
  <c r="Z170" s="1"/>
  <c r="AA170" s="1"/>
  <c r="AB103"/>
  <c r="Z168"/>
  <c r="AA168" s="1"/>
  <c r="AB168" s="1"/>
  <c r="AC168" s="1"/>
  <c r="AA157"/>
  <c r="AB248"/>
  <c r="AC248" s="1"/>
  <c r="AC238"/>
  <c r="Z145"/>
  <c r="AA145" s="1"/>
  <c r="AB145" s="1"/>
  <c r="AC145" s="1"/>
  <c r="AH92"/>
  <c r="AI92" s="1"/>
  <c r="AJ92" s="1"/>
  <c r="AK92" s="1"/>
  <c r="AL92" s="1"/>
  <c r="AM92" s="1"/>
  <c r="AN92" s="1"/>
  <c r="AO92" s="1"/>
  <c r="AP92" s="1"/>
  <c r="AI147"/>
  <c r="AJ147" s="1"/>
  <c r="AK147" s="1"/>
  <c r="AL147" s="1"/>
  <c r="AM147" s="1"/>
  <c r="AN147" s="1"/>
  <c r="AO147" s="1"/>
  <c r="AP147" s="1"/>
  <c r="Y177"/>
  <c r="Z177" s="1"/>
  <c r="AA176"/>
  <c r="AB176" s="1"/>
  <c r="AB149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C127"/>
  <c r="AE246"/>
  <c r="AF246" s="1"/>
  <c r="AG246" s="1"/>
  <c r="AH246" s="1"/>
  <c r="AI246" s="1"/>
  <c r="AJ246" s="1"/>
  <c r="AK246" s="1"/>
  <c r="AL246" s="1"/>
  <c r="AM246" s="1"/>
  <c r="AN246" s="1"/>
  <c r="AO246" s="1"/>
  <c r="AP246" s="1"/>
  <c r="Z71"/>
  <c r="AA71"/>
  <c r="AB171"/>
  <c r="AC171" s="1"/>
  <c r="AD171" s="1"/>
  <c r="Z123"/>
  <c r="AA123" s="1"/>
  <c r="AB123" s="1"/>
  <c r="AB119"/>
  <c r="Z249"/>
  <c r="AA249" s="1"/>
  <c r="AA68"/>
  <c r="AB68" s="1"/>
  <c r="AC68" s="1"/>
  <c r="AD68" s="1"/>
  <c r="AE68" s="1"/>
  <c r="AE154"/>
  <c r="AF154" s="1"/>
  <c r="AG154" s="1"/>
  <c r="AH154" s="1"/>
  <c r="AI154" s="1"/>
  <c r="AJ154" s="1"/>
  <c r="AK154" s="1"/>
  <c r="AL154" s="1"/>
  <c r="AM154" s="1"/>
  <c r="AN154" s="1"/>
  <c r="AO154" s="1"/>
  <c r="AP154" s="1"/>
  <c r="AA19"/>
  <c r="Z178"/>
  <c r="AA178" s="1"/>
  <c r="AB178" s="1"/>
  <c r="AA212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H184"/>
  <c r="AI184" s="1"/>
  <c r="AJ184" s="1"/>
  <c r="AK184" s="1"/>
  <c r="AL184" s="1"/>
  <c r="AM184" s="1"/>
  <c r="AN184" s="1"/>
  <c r="AO184" s="1"/>
  <c r="AP184" s="1"/>
  <c r="AE94"/>
  <c r="AF94" s="1"/>
  <c r="AG94" s="1"/>
  <c r="AH94" s="1"/>
  <c r="AI94" s="1"/>
  <c r="AJ94" s="1"/>
  <c r="AK94" s="1"/>
  <c r="AL94" s="1"/>
  <c r="AM94" s="1"/>
  <c r="AN94" s="1"/>
  <c r="AO94" s="1"/>
  <c r="AP94" s="1"/>
  <c r="AO146"/>
  <c r="AP146" s="1"/>
  <c r="AE148"/>
  <c r="AF148" s="1"/>
  <c r="AG148" s="1"/>
  <c r="AH148" s="1"/>
  <c r="AI148" s="1"/>
  <c r="AJ148" s="1"/>
  <c r="AK148" s="1"/>
  <c r="AL148" s="1"/>
  <c r="AM148" s="1"/>
  <c r="AN148" s="1"/>
  <c r="AO148" s="1"/>
  <c r="AP148" s="1"/>
  <c r="AD114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B247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Z18"/>
  <c r="AA83"/>
  <c r="AG120"/>
  <c r="AH120" s="1"/>
  <c r="AI120" s="1"/>
  <c r="AJ120" s="1"/>
  <c r="AK120" s="1"/>
  <c r="AL120" s="1"/>
  <c r="AM120" s="1"/>
  <c r="AN120" s="1"/>
  <c r="AO120" s="1"/>
  <c r="AA14"/>
  <c r="AB14" s="1"/>
  <c r="Y46"/>
  <c r="Z46" s="1"/>
  <c r="AA46" s="1"/>
  <c r="Y52"/>
  <c r="AE159"/>
  <c r="AF159" s="1"/>
  <c r="AG159" s="1"/>
  <c r="AH159" s="1"/>
  <c r="AI159" s="1"/>
  <c r="AJ159" s="1"/>
  <c r="AK159" s="1"/>
  <c r="AL159" s="1"/>
  <c r="AM159" s="1"/>
  <c r="AN159" s="1"/>
  <c r="AO159" s="1"/>
  <c r="AP159" s="1"/>
  <c r="Y215"/>
  <c r="AB19"/>
  <c r="AA182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I26"/>
  <c r="AJ26" s="1"/>
  <c r="AK26" s="1"/>
  <c r="AL26" s="1"/>
  <c r="AM26" s="1"/>
  <c r="AN26" s="1"/>
  <c r="AO26" s="1"/>
  <c r="AP26" s="1"/>
  <c r="AE158"/>
  <c r="AB223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A21"/>
  <c r="AB128"/>
  <c r="AD18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Z142"/>
  <c r="AA142" s="1"/>
  <c r="AD248"/>
  <c r="AE248" s="1"/>
  <c r="AA35"/>
  <c r="AB35" s="1"/>
  <c r="AC35" s="1"/>
  <c r="AD16"/>
  <c r="AE16" s="1"/>
  <c r="AE139"/>
  <c r="AF139" s="1"/>
  <c r="AG139" s="1"/>
  <c r="AH139" s="1"/>
  <c r="AI139" s="1"/>
  <c r="AJ139" s="1"/>
  <c r="AK139" s="1"/>
  <c r="AL139" s="1"/>
  <c r="AM139" s="1"/>
  <c r="AN139" s="1"/>
  <c r="AO139" s="1"/>
  <c r="AP139" s="1"/>
  <c r="AE130"/>
  <c r="AF130" s="1"/>
  <c r="AF57"/>
  <c r="AB224"/>
  <c r="AC224" s="1"/>
  <c r="Y244"/>
  <c r="AB227"/>
  <c r="AE229" l="1"/>
  <c r="AF229" s="1"/>
  <c r="AG229" s="1"/>
  <c r="AH229" s="1"/>
  <c r="AI229" s="1"/>
  <c r="AJ229" s="1"/>
  <c r="AK229" s="1"/>
  <c r="AL229" s="1"/>
  <c r="AM229" s="1"/>
  <c r="AN229" s="1"/>
  <c r="AO229" s="1"/>
  <c r="AP229" s="1"/>
  <c r="AA75"/>
  <c r="AB75" s="1"/>
  <c r="AB237"/>
  <c r="AC237" s="1"/>
  <c r="AB58"/>
  <c r="AC58" s="1"/>
  <c r="AD58" s="1"/>
  <c r="AE58" s="1"/>
  <c r="AF58" s="1"/>
  <c r="AG58" s="1"/>
  <c r="G6" i="22"/>
  <c r="AC129" i="6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C144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E76"/>
  <c r="AF76" s="1"/>
  <c r="AG76" s="1"/>
  <c r="AH76" s="1"/>
  <c r="AI76" s="1"/>
  <c r="AJ76" s="1"/>
  <c r="AK76" s="1"/>
  <c r="AL76" s="1"/>
  <c r="AM76" s="1"/>
  <c r="AN76" s="1"/>
  <c r="AO76" s="1"/>
  <c r="AP76" s="1"/>
  <c r="AD168"/>
  <c r="AD174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B129"/>
  <c r="AE10"/>
  <c r="AF10" s="1"/>
  <c r="AG10" s="1"/>
  <c r="AH10" s="1"/>
  <c r="AI10" s="1"/>
  <c r="AJ10" s="1"/>
  <c r="AK10" s="1"/>
  <c r="AL10" s="1"/>
  <c r="AM10" s="1"/>
  <c r="AN10" s="1"/>
  <c r="AO10" s="1"/>
  <c r="AP10" s="1"/>
  <c r="AB136"/>
  <c r="AC136" s="1"/>
  <c r="AG194"/>
  <c r="AH194" s="1"/>
  <c r="AI194" s="1"/>
  <c r="AJ194" s="1"/>
  <c r="AK194" s="1"/>
  <c r="AL194" s="1"/>
  <c r="AM194" s="1"/>
  <c r="AN194" s="1"/>
  <c r="AO194" s="1"/>
  <c r="AP194" s="1"/>
  <c r="AC193"/>
  <c r="AC115"/>
  <c r="AB9"/>
  <c r="I3" i="22"/>
  <c r="AC105" i="6"/>
  <c r="AD105"/>
  <c r="AC190"/>
  <c r="AE225"/>
  <c r="AF225" s="1"/>
  <c r="AG225" s="1"/>
  <c r="AH225" s="1"/>
  <c r="AI225" s="1"/>
  <c r="AJ225" s="1"/>
  <c r="AK225" s="1"/>
  <c r="AO153"/>
  <c r="AP153" s="1"/>
  <c r="AC178"/>
  <c r="AD178" s="1"/>
  <c r="AB69"/>
  <c r="AB50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I151"/>
  <c r="AJ151" s="1"/>
  <c r="AK151" s="1"/>
  <c r="AL151" s="1"/>
  <c r="AM151" s="1"/>
  <c r="AN151" s="1"/>
  <c r="AO151" s="1"/>
  <c r="AP151" s="1"/>
  <c r="AC20"/>
  <c r="AD20" s="1"/>
  <c r="AM56"/>
  <c r="AN56" s="1"/>
  <c r="AO56" s="1"/>
  <c r="AP56" s="1"/>
  <c r="Z37"/>
  <c r="AE213"/>
  <c r="AF213" s="1"/>
  <c r="AG213" s="1"/>
  <c r="AH213" s="1"/>
  <c r="AI213" s="1"/>
  <c r="AJ213" s="1"/>
  <c r="AK213" s="1"/>
  <c r="AL213" s="1"/>
  <c r="AM213" s="1"/>
  <c r="AN213" s="1"/>
  <c r="AO213" s="1"/>
  <c r="AP213" s="1"/>
  <c r="AB230"/>
  <c r="AB46"/>
  <c r="AC46" s="1"/>
  <c r="AB210"/>
  <c r="AC210" s="1"/>
  <c r="AD210" s="1"/>
  <c r="AE210" s="1"/>
  <c r="AC234"/>
  <c r="AD234" s="1"/>
  <c r="AH67"/>
  <c r="AI67" s="1"/>
  <c r="AJ67" s="1"/>
  <c r="AK67" s="1"/>
  <c r="AL67" s="1"/>
  <c r="AM67" s="1"/>
  <c r="AN67" s="1"/>
  <c r="AO67" s="1"/>
  <c r="AP67" s="1"/>
  <c r="AI43"/>
  <c r="AJ43" s="1"/>
  <c r="AK43" s="1"/>
  <c r="AL43" s="1"/>
  <c r="AM43" s="1"/>
  <c r="AN43" s="1"/>
  <c r="AO43" s="1"/>
  <c r="AP43" s="1"/>
  <c r="AH102"/>
  <c r="AI102" s="1"/>
  <c r="AJ102" s="1"/>
  <c r="AK102" s="1"/>
  <c r="AL102" s="1"/>
  <c r="AM102" s="1"/>
  <c r="AN102" s="1"/>
  <c r="AO102" s="1"/>
  <c r="AP102" s="1"/>
  <c r="AD35"/>
  <c r="AE35" s="1"/>
  <c r="AF35" s="1"/>
  <c r="AE113"/>
  <c r="AF113" s="1"/>
  <c r="AG113" s="1"/>
  <c r="AH113" s="1"/>
  <c r="AI113" s="1"/>
  <c r="AJ113" s="1"/>
  <c r="AK113" s="1"/>
  <c r="AL113" s="1"/>
  <c r="AM113" s="1"/>
  <c r="AN113" s="1"/>
  <c r="AO113" s="1"/>
  <c r="AP113" s="1"/>
  <c r="AG35"/>
  <c r="AH35" s="1"/>
  <c r="AI35" s="1"/>
  <c r="AJ35" s="1"/>
  <c r="AK35" s="1"/>
  <c r="AL35" s="1"/>
  <c r="AM35" s="1"/>
  <c r="AN35" s="1"/>
  <c r="AO35" s="1"/>
  <c r="AP35" s="1"/>
  <c r="AA30"/>
  <c r="AB30" s="1"/>
  <c r="AC141"/>
  <c r="AD141" s="1"/>
  <c r="AE141" s="1"/>
  <c r="AF141" s="1"/>
  <c r="AG141" s="1"/>
  <c r="AH141" s="1"/>
  <c r="Z215"/>
  <c r="AB215" s="1"/>
  <c r="AC215" s="1"/>
  <c r="AD215" s="1"/>
  <c r="AC119"/>
  <c r="AD119" s="1"/>
  <c r="AC19"/>
  <c r="AD19" s="1"/>
  <c r="AE19" s="1"/>
  <c r="AE171"/>
  <c r="AF171" s="1"/>
  <c r="AC14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A215"/>
  <c r="AD46"/>
  <c r="AE46" s="1"/>
  <c r="AA18"/>
  <c r="AI166"/>
  <c r="AJ166" s="1"/>
  <c r="AK166" s="1"/>
  <c r="AL166" s="1"/>
  <c r="AM166" s="1"/>
  <c r="AN166" s="1"/>
  <c r="AC176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C128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F248"/>
  <c r="AG248" s="1"/>
  <c r="AH248" s="1"/>
  <c r="AI248" s="1"/>
  <c r="AJ248" s="1"/>
  <c r="AK248" s="1"/>
  <c r="AL248" s="1"/>
  <c r="AM248" s="1"/>
  <c r="AN248" s="1"/>
  <c r="AO248" s="1"/>
  <c r="AP248" s="1"/>
  <c r="AB49"/>
  <c r="AC49" s="1"/>
  <c r="AB41"/>
  <c r="AK42"/>
  <c r="AL42" s="1"/>
  <c r="AM42" s="1"/>
  <c r="AN42" s="1"/>
  <c r="AO42" s="1"/>
  <c r="AP42" s="1"/>
  <c r="AA100"/>
  <c r="AB100" s="1"/>
  <c r="AI132"/>
  <c r="AJ132" s="1"/>
  <c r="AK132" s="1"/>
  <c r="AL132" s="1"/>
  <c r="AM132" s="1"/>
  <c r="AN132" s="1"/>
  <c r="AO132" s="1"/>
  <c r="AP132" s="1"/>
  <c r="AG130"/>
  <c r="AH130" s="1"/>
  <c r="AI130" s="1"/>
  <c r="AJ130" s="1"/>
  <c r="AK130" s="1"/>
  <c r="AL130" s="1"/>
  <c r="AB142"/>
  <c r="AC142" s="1"/>
  <c r="AB83"/>
  <c r="AC83" s="1"/>
  <c r="AD83" s="1"/>
  <c r="AE83" s="1"/>
  <c r="AF83" s="1"/>
  <c r="AG83" s="1"/>
  <c r="AD127"/>
  <c r="AE127" s="1"/>
  <c r="Z244"/>
  <c r="AA244" s="1"/>
  <c r="AB21"/>
  <c r="AC21" s="1"/>
  <c r="AD108"/>
  <c r="AE108" s="1"/>
  <c r="Z124"/>
  <c r="Z106"/>
  <c r="Z52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F16"/>
  <c r="AG16" s="1"/>
  <c r="AH16" s="1"/>
  <c r="AI16" s="1"/>
  <c r="AJ16" s="1"/>
  <c r="AK16" s="1"/>
  <c r="AL16" s="1"/>
  <c r="AF210"/>
  <c r="AG210" s="1"/>
  <c r="AH210" s="1"/>
  <c r="AI210" s="1"/>
  <c r="AJ210" s="1"/>
  <c r="AK210" s="1"/>
  <c r="AL210" s="1"/>
  <c r="AM210" s="1"/>
  <c r="AN210" s="1"/>
  <c r="AO210" s="1"/>
  <c r="AP210" s="1"/>
  <c r="AF158"/>
  <c r="AG158" s="1"/>
  <c r="AH158" s="1"/>
  <c r="AI158" s="1"/>
  <c r="AJ158" s="1"/>
  <c r="AK158" s="1"/>
  <c r="AL158" s="1"/>
  <c r="AB170"/>
  <c r="AC30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M198"/>
  <c r="AN198" s="1"/>
  <c r="AO198" s="1"/>
  <c r="AP198" s="1"/>
  <c r="AA177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Z55"/>
  <c r="AB172"/>
  <c r="AC172"/>
  <c r="AD172" s="1"/>
  <c r="AE172" s="1"/>
  <c r="AC77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C123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B71"/>
  <c r="AA239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F133"/>
  <c r="AC97"/>
  <c r="AB18"/>
  <c r="AC18" s="1"/>
  <c r="AD18" s="1"/>
  <c r="AF68"/>
  <c r="AG68" s="1"/>
  <c r="AH68" s="1"/>
  <c r="AI68" s="1"/>
  <c r="AJ68" s="1"/>
  <c r="AK68" s="1"/>
  <c r="AL68" s="1"/>
  <c r="AM68" s="1"/>
  <c r="AN68" s="1"/>
  <c r="AO68" s="1"/>
  <c r="AP68" s="1"/>
  <c r="AD25"/>
  <c r="AE25" s="1"/>
  <c r="AF25" s="1"/>
  <c r="AG25" s="1"/>
  <c r="AH25" s="1"/>
  <c r="AI25" s="1"/>
  <c r="AJ25" s="1"/>
  <c r="AK25" s="1"/>
  <c r="AL25" s="1"/>
  <c r="AM25" s="1"/>
  <c r="AN25" s="1"/>
  <c r="AO25" s="1"/>
  <c r="AP25" s="1"/>
  <c r="AD145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E167"/>
  <c r="AF167" s="1"/>
  <c r="AG167" s="1"/>
  <c r="AC103"/>
  <c r="AD103" s="1"/>
  <c r="AD205"/>
  <c r="Z109"/>
  <c r="AP120"/>
  <c r="AE168"/>
  <c r="AF168" s="1"/>
  <c r="AK39"/>
  <c r="AH89"/>
  <c r="AI89" s="1"/>
  <c r="AJ89" s="1"/>
  <c r="AK89" s="1"/>
  <c r="AL89" s="1"/>
  <c r="AM89" s="1"/>
  <c r="AN89" s="1"/>
  <c r="AO89" s="1"/>
  <c r="AP89" s="1"/>
  <c r="AD224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D12"/>
  <c r="AE12" s="1"/>
  <c r="AF12" s="1"/>
  <c r="AG12" s="1"/>
  <c r="AH12" s="1"/>
  <c r="AI12" s="1"/>
  <c r="AJ12" s="1"/>
  <c r="AK12" s="1"/>
  <c r="AL12" s="1"/>
  <c r="AM12" s="1"/>
  <c r="AN12" s="1"/>
  <c r="AO12" s="1"/>
  <c r="AP12" s="1"/>
  <c r="AB249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D238"/>
  <c r="AB157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C228"/>
  <c r="AC227"/>
  <c r="AD227" s="1"/>
  <c r="AD143"/>
  <c r="AE143" s="1"/>
  <c r="AF143" s="1"/>
  <c r="AG143" s="1"/>
  <c r="AH143" s="1"/>
  <c r="AA242"/>
  <c r="AG57"/>
  <c r="AH57" s="1"/>
  <c r="AI57" s="1"/>
  <c r="AJ57" s="1"/>
  <c r="AK57" s="1"/>
  <c r="AL57" s="1"/>
  <c r="AM57" s="1"/>
  <c r="AN57" s="1"/>
  <c r="AO57" s="1"/>
  <c r="AP57" s="1"/>
  <c r="AE178"/>
  <c r="AF178" s="1"/>
  <c r="AG178" s="1"/>
  <c r="AH178" s="1"/>
  <c r="AI178" s="1"/>
  <c r="AJ178" s="1"/>
  <c r="AK178" s="1"/>
  <c r="AL178" s="1"/>
  <c r="AM178" s="1"/>
  <c r="AN178" s="1"/>
  <c r="AO178" s="1"/>
  <c r="AP178" s="1"/>
  <c r="AO166"/>
  <c r="AP166" s="1"/>
  <c r="AL225"/>
  <c r="AM225" s="1"/>
  <c r="AN225" s="1"/>
  <c r="AO225" s="1"/>
  <c r="AP225" s="1"/>
  <c r="AG171" l="1"/>
  <c r="AH171" s="1"/>
  <c r="AI171" s="1"/>
  <c r="AC75"/>
  <c r="AD75" s="1"/>
  <c r="AE75" s="1"/>
  <c r="AD237"/>
  <c r="AE237" s="1"/>
  <c r="AE105"/>
  <c r="AF105" s="1"/>
  <c r="AG105" s="1"/>
  <c r="AH105" s="1"/>
  <c r="AI105" s="1"/>
  <c r="AJ105" s="1"/>
  <c r="AK105" s="1"/>
  <c r="AL105" s="1"/>
  <c r="AM105" s="1"/>
  <c r="AN105" s="1"/>
  <c r="AO105" s="1"/>
  <c r="AP105" s="1"/>
  <c r="AH58"/>
  <c r="AI58" s="1"/>
  <c r="AJ58" s="1"/>
  <c r="AK58" s="1"/>
  <c r="AL58" s="1"/>
  <c r="AM58" s="1"/>
  <c r="AN58" s="1"/>
  <c r="AO58" s="1"/>
  <c r="AP58" s="1"/>
  <c r="AD136"/>
  <c r="AE136" s="1"/>
  <c r="AF136" s="1"/>
  <c r="AG136" s="1"/>
  <c r="AH136" s="1"/>
  <c r="AE234"/>
  <c r="AF234" s="1"/>
  <c r="AG234" s="1"/>
  <c r="AH234" s="1"/>
  <c r="AI234" s="1"/>
  <c r="AJ234" s="1"/>
  <c r="AK234" s="1"/>
  <c r="AL234" s="1"/>
  <c r="AM234" s="1"/>
  <c r="AN234" s="1"/>
  <c r="AO234" s="1"/>
  <c r="AP234" s="1"/>
  <c r="AD193"/>
  <c r="AE193"/>
  <c r="AF193" s="1"/>
  <c r="AG193" s="1"/>
  <c r="AH193" s="1"/>
  <c r="AI193" s="1"/>
  <c r="AC100"/>
  <c r="AD100" s="1"/>
  <c r="AG168"/>
  <c r="AH168" s="1"/>
  <c r="AI168" s="1"/>
  <c r="AD115"/>
  <c r="AE115" s="1"/>
  <c r="AE227"/>
  <c r="AF227" s="1"/>
  <c r="AG227" s="1"/>
  <c r="AH227" s="1"/>
  <c r="AI227" s="1"/>
  <c r="AJ227" s="1"/>
  <c r="AK227" s="1"/>
  <c r="AL227" s="1"/>
  <c r="AM227" s="1"/>
  <c r="AN227" s="1"/>
  <c r="AO227" s="1"/>
  <c r="AP227" s="1"/>
  <c r="AF19"/>
  <c r="AG19" s="1"/>
  <c r="AH19" s="1"/>
  <c r="AI19" s="1"/>
  <c r="AJ19" s="1"/>
  <c r="AK19" s="1"/>
  <c r="AL19" s="1"/>
  <c r="AM19" s="1"/>
  <c r="AN19" s="1"/>
  <c r="AO19" s="1"/>
  <c r="AP19" s="1"/>
  <c r="AC9"/>
  <c r="F5" i="22"/>
  <c r="AD21" i="6"/>
  <c r="AE21" s="1"/>
  <c r="AF21" s="1"/>
  <c r="AD142"/>
  <c r="AE142" s="1"/>
  <c r="AF142" s="1"/>
  <c r="AG142" s="1"/>
  <c r="AH142" s="1"/>
  <c r="AI141"/>
  <c r="AJ141" s="1"/>
  <c r="AK141" s="1"/>
  <c r="AL141" s="1"/>
  <c r="AM141" s="1"/>
  <c r="AN141" s="1"/>
  <c r="AO141" s="1"/>
  <c r="AP141" s="1"/>
  <c r="AJ171"/>
  <c r="AK171" s="1"/>
  <c r="AL171" s="1"/>
  <c r="AM171" s="1"/>
  <c r="AN171" s="1"/>
  <c r="AO171" s="1"/>
  <c r="AP171" s="1"/>
  <c r="AM158"/>
  <c r="AN158" s="1"/>
  <c r="AO158" s="1"/>
  <c r="AP158" s="1"/>
  <c r="AC230"/>
  <c r="AD230" s="1"/>
  <c r="AE230" s="1"/>
  <c r="AF230" s="1"/>
  <c r="AA37"/>
  <c r="AC69"/>
  <c r="AD190"/>
  <c r="AH167"/>
  <c r="AI167" s="1"/>
  <c r="AJ167" s="1"/>
  <c r="AK167" s="1"/>
  <c r="AL167" s="1"/>
  <c r="AM167" s="1"/>
  <c r="AN167" s="1"/>
  <c r="AO167" s="1"/>
  <c r="AP167" s="1"/>
  <c r="AG21"/>
  <c r="AH21" s="1"/>
  <c r="AI21" s="1"/>
  <c r="AJ21" s="1"/>
  <c r="AK21" s="1"/>
  <c r="AL21" s="1"/>
  <c r="AM21" s="1"/>
  <c r="AN21" s="1"/>
  <c r="AO21" s="1"/>
  <c r="AP21" s="1"/>
  <c r="AB244"/>
  <c r="AC244" s="1"/>
  <c r="AD244" s="1"/>
  <c r="AF46"/>
  <c r="AG46" s="1"/>
  <c r="AH46" s="1"/>
  <c r="AA106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E100"/>
  <c r="AF100" s="1"/>
  <c r="AG100" s="1"/>
  <c r="AM16"/>
  <c r="AN16" s="1"/>
  <c r="AO16" s="1"/>
  <c r="AP16" s="1"/>
  <c r="AE119"/>
  <c r="AF119" s="1"/>
  <c r="AG119" s="1"/>
  <c r="AH119" s="1"/>
  <c r="AI119" s="1"/>
  <c r="AJ119" s="1"/>
  <c r="AK119" s="1"/>
  <c r="AL119" s="1"/>
  <c r="AM119" s="1"/>
  <c r="AN119" s="1"/>
  <c r="AO119" s="1"/>
  <c r="AP119" s="1"/>
  <c r="AH83"/>
  <c r="AI83" s="1"/>
  <c r="AJ83" s="1"/>
  <c r="AK83" s="1"/>
  <c r="AL83" s="1"/>
  <c r="AM83" s="1"/>
  <c r="AN83" s="1"/>
  <c r="AO83" s="1"/>
  <c r="AP83" s="1"/>
  <c r="AC71"/>
  <c r="AA55"/>
  <c r="AB55" s="1"/>
  <c r="AE103"/>
  <c r="AF103" s="1"/>
  <c r="AG103" s="1"/>
  <c r="AH103" s="1"/>
  <c r="AI103" s="1"/>
  <c r="AJ103" s="1"/>
  <c r="AK103" s="1"/>
  <c r="AL103" s="1"/>
  <c r="AM103" s="1"/>
  <c r="AN103" s="1"/>
  <c r="AO103" s="1"/>
  <c r="AP103" s="1"/>
  <c r="AE205"/>
  <c r="AF205" s="1"/>
  <c r="AD49"/>
  <c r="AE49" s="1"/>
  <c r="AF49" s="1"/>
  <c r="AG49" s="1"/>
  <c r="AH49" s="1"/>
  <c r="AI49" s="1"/>
  <c r="AJ49" s="1"/>
  <c r="AK49" s="1"/>
  <c r="AL49" s="1"/>
  <c r="AM49" s="1"/>
  <c r="AN49" s="1"/>
  <c r="AO49" s="1"/>
  <c r="AP49" s="1"/>
  <c r="AF108"/>
  <c r="AG108" s="1"/>
  <c r="AH108" s="1"/>
  <c r="AI108" s="1"/>
  <c r="AJ108" s="1"/>
  <c r="AK108" s="1"/>
  <c r="AL108" s="1"/>
  <c r="AM108" s="1"/>
  <c r="AN108" s="1"/>
  <c r="AO108" s="1"/>
  <c r="AP108" s="1"/>
  <c r="AF127"/>
  <c r="AG127" s="1"/>
  <c r="AH127" s="1"/>
  <c r="AI127" s="1"/>
  <c r="AJ127" s="1"/>
  <c r="AK127" s="1"/>
  <c r="AL127" s="1"/>
  <c r="AM127" s="1"/>
  <c r="AN127" s="1"/>
  <c r="AO127" s="1"/>
  <c r="AP127" s="1"/>
  <c r="AC170"/>
  <c r="AL39"/>
  <c r="AM39" s="1"/>
  <c r="AN39" s="1"/>
  <c r="AG133"/>
  <c r="AB124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A124"/>
  <c r="AE20"/>
  <c r="AF20" s="1"/>
  <c r="AG20" s="1"/>
  <c r="AH20" s="1"/>
  <c r="AI20" s="1"/>
  <c r="AJ20" s="1"/>
  <c r="AK20" s="1"/>
  <c r="AL20" s="1"/>
  <c r="AM20" s="1"/>
  <c r="AN20" s="1"/>
  <c r="AO20" s="1"/>
  <c r="AP20" s="1"/>
  <c r="AI143"/>
  <c r="AJ143" s="1"/>
  <c r="AK143" s="1"/>
  <c r="AL143" s="1"/>
  <c r="AM143" s="1"/>
  <c r="AN143" s="1"/>
  <c r="AO143" s="1"/>
  <c r="AP143" s="1"/>
  <c r="AD228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A109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F172"/>
  <c r="AG172" s="1"/>
  <c r="AH172" s="1"/>
  <c r="AI172" s="1"/>
  <c r="AJ172" s="1"/>
  <c r="AK172" s="1"/>
  <c r="AL172" s="1"/>
  <c r="AM172" s="1"/>
  <c r="AN172" s="1"/>
  <c r="AO172" s="1"/>
  <c r="AP172" s="1"/>
  <c r="AD71"/>
  <c r="AE71" s="1"/>
  <c r="AF71" s="1"/>
  <c r="AG71" s="1"/>
  <c r="AH71" s="1"/>
  <c r="AI71" s="1"/>
  <c r="AJ71" s="1"/>
  <c r="AK71" s="1"/>
  <c r="AL71" s="1"/>
  <c r="AC41"/>
  <c r="AD41" s="1"/>
  <c r="AE41" s="1"/>
  <c r="AF41" s="1"/>
  <c r="AG41" s="1"/>
  <c r="AM130"/>
  <c r="AN130" s="1"/>
  <c r="AO130" s="1"/>
  <c r="AP130" s="1"/>
  <c r="AB242"/>
  <c r="AC242" s="1"/>
  <c r="AD242" s="1"/>
  <c r="AE215"/>
  <c r="AF215" s="1"/>
  <c r="AG215" s="1"/>
  <c r="AH215" s="1"/>
  <c r="AI215" s="1"/>
  <c r="AJ215" s="1"/>
  <c r="AK215" s="1"/>
  <c r="AL215" s="1"/>
  <c r="AM215" s="1"/>
  <c r="AN215" s="1"/>
  <c r="AO215" s="1"/>
  <c r="AP215" s="1"/>
  <c r="AH100"/>
  <c r="AI100" s="1"/>
  <c r="AJ100" s="1"/>
  <c r="AK100" s="1"/>
  <c r="AL100" s="1"/>
  <c r="AM100" s="1"/>
  <c r="AN100" s="1"/>
  <c r="AO100" s="1"/>
  <c r="AP100" s="1"/>
  <c r="AD97"/>
  <c r="AE18"/>
  <c r="AF18" s="1"/>
  <c r="AG18" s="1"/>
  <c r="AH18" s="1"/>
  <c r="AI18" s="1"/>
  <c r="AJ18" s="1"/>
  <c r="AK18" s="1"/>
  <c r="AL18" s="1"/>
  <c r="AM18" s="1"/>
  <c r="AN18" s="1"/>
  <c r="AO18" s="1"/>
  <c r="AP18" s="1"/>
  <c r="AE238"/>
  <c r="AF238" s="1"/>
  <c r="AG238" s="1"/>
  <c r="AH238" s="1"/>
  <c r="AI238" s="1"/>
  <c r="AJ238" s="1"/>
  <c r="AK238" s="1"/>
  <c r="AL238" s="1"/>
  <c r="AM238" s="1"/>
  <c r="AN238" s="1"/>
  <c r="AO238" s="1"/>
  <c r="AP238" s="1"/>
  <c r="AQ89"/>
  <c r="F13" i="22"/>
  <c r="AF237" i="6" l="1"/>
  <c r="AG237" s="1"/>
  <c r="AH237" s="1"/>
  <c r="AI237" s="1"/>
  <c r="AJ237" s="1"/>
  <c r="AK237" s="1"/>
  <c r="AL237" s="1"/>
  <c r="AM237" s="1"/>
  <c r="AN237" s="1"/>
  <c r="AO237" s="1"/>
  <c r="AP237" s="1"/>
  <c r="AG205"/>
  <c r="AH205" s="1"/>
  <c r="AI205" s="1"/>
  <c r="AJ205" s="1"/>
  <c r="AK205" s="1"/>
  <c r="AL205" s="1"/>
  <c r="AM205" s="1"/>
  <c r="AN205" s="1"/>
  <c r="AO205" s="1"/>
  <c r="AP205" s="1"/>
  <c r="AI136"/>
  <c r="AJ136" s="1"/>
  <c r="AK136" s="1"/>
  <c r="AL136" s="1"/>
  <c r="AM136" s="1"/>
  <c r="AN136" s="1"/>
  <c r="AO136" s="1"/>
  <c r="AP136" s="1"/>
  <c r="AC55"/>
  <c r="AD55" s="1"/>
  <c r="AI46"/>
  <c r="AJ46" s="1"/>
  <c r="AJ168"/>
  <c r="AK168" s="1"/>
  <c r="AL168" s="1"/>
  <c r="AM168" s="1"/>
  <c r="AN168" s="1"/>
  <c r="AO168" s="1"/>
  <c r="AP168" s="1"/>
  <c r="AE244"/>
  <c r="AF244" s="1"/>
  <c r="AG244" s="1"/>
  <c r="AH244" s="1"/>
  <c r="AI244" s="1"/>
  <c r="AJ244" s="1"/>
  <c r="AK244" s="1"/>
  <c r="AL244" s="1"/>
  <c r="AM244" s="1"/>
  <c r="AN244" s="1"/>
  <c r="AO244" s="1"/>
  <c r="AP244" s="1"/>
  <c r="AF115"/>
  <c r="AG115" s="1"/>
  <c r="AH115" s="1"/>
  <c r="AI115" s="1"/>
  <c r="AJ115" s="1"/>
  <c r="AK115" s="1"/>
  <c r="AL115" s="1"/>
  <c r="AM115" s="1"/>
  <c r="AN115" s="1"/>
  <c r="AO115" s="1"/>
  <c r="AP115" s="1"/>
  <c r="AJ193"/>
  <c r="AK193" s="1"/>
  <c r="AL193" s="1"/>
  <c r="AM193" s="1"/>
  <c r="AN193" s="1"/>
  <c r="AO193" s="1"/>
  <c r="AP193" s="1"/>
  <c r="AD9"/>
  <c r="G5" i="22"/>
  <c r="AC37" i="6"/>
  <c r="AH41"/>
  <c r="AI41" s="1"/>
  <c r="AJ41" s="1"/>
  <c r="AK41" s="1"/>
  <c r="AL41" s="1"/>
  <c r="AM41" s="1"/>
  <c r="AN41" s="1"/>
  <c r="AO41" s="1"/>
  <c r="AP41" s="1"/>
  <c r="AO39"/>
  <c r="AP39" s="1"/>
  <c r="AB37"/>
  <c r="AF75"/>
  <c r="AG75" s="1"/>
  <c r="AH75" s="1"/>
  <c r="AI75" s="1"/>
  <c r="AJ75" s="1"/>
  <c r="AK75" s="1"/>
  <c r="AL75" s="1"/>
  <c r="AM75" s="1"/>
  <c r="AN75" s="1"/>
  <c r="AO75" s="1"/>
  <c r="AP75" s="1"/>
  <c r="AD69"/>
  <c r="AG230"/>
  <c r="AH230" s="1"/>
  <c r="AI230" s="1"/>
  <c r="AJ230" s="1"/>
  <c r="AK230" s="1"/>
  <c r="AL230" s="1"/>
  <c r="AM230" s="1"/>
  <c r="AN230" s="1"/>
  <c r="AO230" s="1"/>
  <c r="AP230" s="1"/>
  <c r="AO142"/>
  <c r="AP142" s="1"/>
  <c r="AE190"/>
  <c r="AF190" s="1"/>
  <c r="AI142"/>
  <c r="AJ142" s="1"/>
  <c r="AK142" s="1"/>
  <c r="AL142" s="1"/>
  <c r="AM142" s="1"/>
  <c r="AN142" s="1"/>
  <c r="AH133"/>
  <c r="AI133" s="1"/>
  <c r="AJ133" s="1"/>
  <c r="AK133" s="1"/>
  <c r="AL133" s="1"/>
  <c r="AM133" s="1"/>
  <c r="AN133" s="1"/>
  <c r="AO133" s="1"/>
  <c r="AP133" s="1"/>
  <c r="AE242"/>
  <c r="AF242" s="1"/>
  <c r="AG242" s="1"/>
  <c r="AH242" s="1"/>
  <c r="AI242" s="1"/>
  <c r="AJ242" s="1"/>
  <c r="AK242" s="1"/>
  <c r="AL242" s="1"/>
  <c r="AM242" s="1"/>
  <c r="AN242" s="1"/>
  <c r="AO242" s="1"/>
  <c r="AP242" s="1"/>
  <c r="AE97"/>
  <c r="AF97" s="1"/>
  <c r="AG97" s="1"/>
  <c r="AH97" s="1"/>
  <c r="AI97" s="1"/>
  <c r="AJ97" s="1"/>
  <c r="AK97" s="1"/>
  <c r="AL97" s="1"/>
  <c r="AM97" s="1"/>
  <c r="AN97" s="1"/>
  <c r="AD170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M71"/>
  <c r="AN71" s="1"/>
  <c r="AO71" s="1"/>
  <c r="AP71" s="1"/>
  <c r="AE55"/>
  <c r="AF55" s="1"/>
  <c r="AG55" s="1"/>
  <c r="AH55" s="1"/>
  <c r="AI55" s="1"/>
  <c r="AJ55" s="1"/>
  <c r="AK55" s="1"/>
  <c r="AL55" s="1"/>
  <c r="AM55" s="1"/>
  <c r="AN55" s="1"/>
  <c r="AQ98"/>
  <c r="G13" i="22"/>
  <c r="AK46" i="6" l="1"/>
  <c r="AL46" s="1"/>
  <c r="AM46" s="1"/>
  <c r="AN46" s="1"/>
  <c r="AO46" s="1"/>
  <c r="AP46" s="1"/>
  <c r="AE9"/>
  <c r="H5" i="22"/>
  <c r="AE69" i="6"/>
  <c r="AG190"/>
  <c r="AH190" s="1"/>
  <c r="AI190" s="1"/>
  <c r="AJ190" s="1"/>
  <c r="AK190" s="1"/>
  <c r="AL190" s="1"/>
  <c r="AD37"/>
  <c r="AE37" s="1"/>
  <c r="AF37" s="1"/>
  <c r="AG37" s="1"/>
  <c r="AH37" s="1"/>
  <c r="AI37" s="1"/>
  <c r="AJ37" s="1"/>
  <c r="AK37" s="1"/>
  <c r="AL37" s="1"/>
  <c r="AM37" s="1"/>
  <c r="AN37" s="1"/>
  <c r="AO37" s="1"/>
  <c r="AP37" s="1"/>
  <c r="AO55"/>
  <c r="AP55" s="1"/>
  <c r="AO97"/>
  <c r="AP97" s="1"/>
  <c r="AQ248"/>
  <c r="AQ142"/>
  <c r="AQ123"/>
  <c r="AQ125"/>
  <c r="AQ158"/>
  <c r="AQ13"/>
  <c r="I13" i="22"/>
  <c r="H13"/>
  <c r="AG69" i="6" l="1"/>
  <c r="AH69" s="1"/>
  <c r="AF69"/>
  <c r="AF9"/>
  <c r="I5" i="22"/>
  <c r="AM190" i="6"/>
  <c r="AN190" s="1"/>
  <c r="AO190" s="1"/>
  <c r="AP190" s="1"/>
  <c r="AQ230"/>
  <c r="AQ83"/>
  <c r="AQ65"/>
  <c r="AQ14"/>
  <c r="AQ196"/>
  <c r="AQ11"/>
  <c r="AQ178"/>
  <c r="AQ185"/>
  <c r="AQ105"/>
  <c r="AQ30"/>
  <c r="AQ21"/>
  <c r="AI69" l="1"/>
  <c r="AJ69" s="1"/>
  <c r="AK69" s="1"/>
  <c r="AL69" s="1"/>
  <c r="AM69" s="1"/>
  <c r="AN69" s="1"/>
  <c r="AO69" s="1"/>
  <c r="AP69" s="1"/>
  <c r="AG9"/>
  <c r="F7" i="22"/>
  <c r="AQ160" i="6"/>
  <c r="AQ116"/>
  <c r="AQ29"/>
  <c r="AQ241"/>
  <c r="AQ12"/>
  <c r="AQ169"/>
  <c r="AQ22"/>
  <c r="AQ149"/>
  <c r="AQ151"/>
  <c r="AQ176"/>
  <c r="AQ71"/>
  <c r="G7" i="22" l="1"/>
  <c r="AH9" i="6"/>
  <c r="AQ101"/>
  <c r="AQ80"/>
  <c r="AQ33"/>
  <c r="AQ212"/>
  <c r="AQ74"/>
  <c r="AQ77"/>
  <c r="AQ35"/>
  <c r="AQ221"/>
  <c r="AQ17"/>
  <c r="AQ38"/>
  <c r="AQ119"/>
  <c r="AQ40"/>
  <c r="AQ19"/>
  <c r="AQ39"/>
  <c r="AQ86"/>
  <c r="AI9" l="1"/>
  <c r="H7" i="22"/>
  <c r="AQ23" i="6"/>
  <c r="AQ232"/>
  <c r="AQ32"/>
  <c r="AQ110"/>
  <c r="AQ114"/>
  <c r="AQ194"/>
  <c r="AQ50"/>
  <c r="AQ205"/>
  <c r="AQ68"/>
  <c r="AQ24"/>
  <c r="AQ92"/>
  <c r="AQ41"/>
  <c r="AQ58"/>
  <c r="AQ57"/>
  <c r="AQ95"/>
  <c r="I7" i="22" l="1"/>
  <c r="AJ9" i="6"/>
  <c r="AQ28"/>
  <c r="AQ60"/>
  <c r="AQ187"/>
  <c r="AQ87"/>
  <c r="AQ107"/>
  <c r="AQ59"/>
  <c r="AQ26"/>
  <c r="AQ214"/>
  <c r="AQ223"/>
  <c r="AQ62"/>
  <c r="AQ133"/>
  <c r="AQ167"/>
  <c r="AQ203"/>
  <c r="AQ96"/>
  <c r="AQ56"/>
  <c r="AQ67"/>
  <c r="AQ66"/>
  <c r="AQ37"/>
  <c r="AQ104"/>
  <c r="AQ136"/>
  <c r="AK9" l="1"/>
  <c r="F9" i="22"/>
  <c r="AQ53" i="6"/>
  <c r="AQ76"/>
  <c r="AQ78"/>
  <c r="AQ47"/>
  <c r="AQ48"/>
  <c r="AQ128"/>
  <c r="AQ10"/>
  <c r="AQ27"/>
  <c r="AQ75"/>
  <c r="AQ145"/>
  <c r="AQ113"/>
  <c r="AQ46"/>
  <c r="AL9" l="1"/>
  <c r="G9" i="22"/>
  <c r="AQ49" i="6"/>
  <c r="AQ20"/>
  <c r="AQ140"/>
  <c r="AQ42"/>
  <c r="AQ36"/>
  <c r="AQ122"/>
  <c r="AQ84"/>
  <c r="AQ55"/>
  <c r="AQ154"/>
  <c r="AQ85"/>
  <c r="AM9" l="1"/>
  <c r="H9" i="22"/>
  <c r="AQ69" i="6"/>
  <c r="AQ18"/>
  <c r="AQ239"/>
  <c r="AQ94"/>
  <c r="AQ93"/>
  <c r="AQ45"/>
  <c r="AQ64"/>
  <c r="AQ131"/>
  <c r="AQ163"/>
  <c r="AN9" l="1"/>
  <c r="I9" i="22"/>
  <c r="AQ44" i="6"/>
  <c r="AQ139"/>
  <c r="AQ103"/>
  <c r="AQ16"/>
  <c r="AQ102"/>
  <c r="AQ172"/>
  <c r="AQ54"/>
  <c r="AQ73"/>
  <c r="P51"/>
  <c r="AO9" l="1"/>
  <c r="F11" i="22"/>
  <c r="AQ31" i="6"/>
  <c r="M51"/>
  <c r="AQ112"/>
  <c r="AQ148"/>
  <c r="AQ111"/>
  <c r="AQ63"/>
  <c r="AQ25"/>
  <c r="AQ82"/>
  <c r="AQ181"/>
  <c r="AP9" l="1"/>
  <c r="G11" i="22"/>
  <c r="S51" i="6"/>
  <c r="T51" s="1"/>
  <c r="R51"/>
  <c r="N51"/>
  <c r="AQ190"/>
  <c r="AQ121"/>
  <c r="AQ34"/>
  <c r="AQ72"/>
  <c r="AQ157"/>
  <c r="AQ120"/>
  <c r="AQ91"/>
  <c r="H11" i="22" l="1"/>
  <c r="AQ9" i="6"/>
  <c r="I11" i="22" s="1"/>
  <c r="AQ199" i="6"/>
  <c r="AQ166"/>
  <c r="AQ129"/>
  <c r="AQ100"/>
  <c r="AQ130"/>
  <c r="AQ81"/>
  <c r="AQ43"/>
  <c r="AQ15"/>
  <c r="AQ52" l="1"/>
  <c r="AQ137"/>
  <c r="AQ208"/>
  <c r="AQ90"/>
  <c r="AQ109"/>
  <c r="AQ175"/>
  <c r="AQ138"/>
  <c r="AQ184" l="1"/>
  <c r="AQ61"/>
  <c r="AQ118"/>
  <c r="AQ146"/>
  <c r="AQ99"/>
  <c r="AQ147"/>
  <c r="AQ217"/>
  <c r="AQ193" l="1"/>
  <c r="AQ155"/>
  <c r="AQ70"/>
  <c r="AQ226"/>
  <c r="AQ108"/>
  <c r="AQ156"/>
  <c r="AQ127"/>
  <c r="AQ117" l="1"/>
  <c r="AQ135"/>
  <c r="AQ79"/>
  <c r="AQ202"/>
  <c r="AQ244"/>
  <c r="AQ235"/>
  <c r="AQ164"/>
  <c r="AQ165"/>
  <c r="AQ126" l="1"/>
  <c r="AQ174"/>
  <c r="AQ211"/>
  <c r="AQ144"/>
  <c r="AQ173"/>
  <c r="AQ88"/>
  <c r="AQ134" l="1"/>
  <c r="AQ97"/>
  <c r="AQ182"/>
  <c r="AQ153"/>
  <c r="AQ220"/>
  <c r="AQ183"/>
  <c r="AQ143" l="1"/>
  <c r="AQ192"/>
  <c r="AQ229"/>
  <c r="AQ191"/>
  <c r="AQ162"/>
  <c r="AQ106"/>
  <c r="AQ152" l="1"/>
  <c r="AQ201"/>
  <c r="AQ247"/>
  <c r="AQ238"/>
  <c r="AQ115"/>
  <c r="AQ200"/>
  <c r="AQ171"/>
  <c r="AQ180" l="1"/>
  <c r="AQ161"/>
  <c r="AQ209"/>
  <c r="AQ210"/>
  <c r="AQ124"/>
  <c r="AQ132" l="1"/>
  <c r="AQ219"/>
  <c r="AQ170"/>
  <c r="AQ189"/>
  <c r="AQ218"/>
  <c r="AQ141" l="1"/>
  <c r="AQ228"/>
  <c r="AQ227"/>
  <c r="AQ179"/>
  <c r="AQ198"/>
  <c r="AQ245" l="1"/>
  <c r="AQ236"/>
  <c r="AQ246"/>
  <c r="AQ237"/>
  <c r="AQ188"/>
  <c r="AQ207"/>
  <c r="AQ150"/>
  <c r="AQ216" l="1"/>
  <c r="AQ159"/>
  <c r="AQ197"/>
  <c r="AQ51" l="1"/>
  <c r="AQ206"/>
  <c r="AQ225"/>
  <c r="AQ168"/>
  <c r="AQ215" l="1"/>
  <c r="AQ243"/>
  <c r="AQ234"/>
  <c r="AQ177"/>
  <c r="AQ224" l="1"/>
  <c r="AQ186"/>
  <c r="AQ242" l="1"/>
  <c r="AQ233"/>
  <c r="AQ195"/>
  <c r="AQ204" l="1"/>
  <c r="AQ213" l="1"/>
  <c r="AQ222" l="1"/>
  <c r="AQ231" l="1"/>
  <c r="AQ249" l="1"/>
  <c r="AQ240"/>
</calcChain>
</file>

<file path=xl/comments1.xml><?xml version="1.0" encoding="utf-8"?>
<comments xmlns="http://schemas.openxmlformats.org/spreadsheetml/2006/main">
  <authors>
    <author>Windows User</author>
    <author>hp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14254
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8950
O/fee=6500
Paid to Oct/20</t>
        </r>
      </text>
    </comment>
    <comment ref="CJ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8950
11,120/-
O/fee=6,500
Oct=4,620/-</t>
        </r>
      </text>
    </comment>
    <comment ref="CL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H=2130
T=6750</t>
        </r>
      </text>
    </comment>
    <comment ref="CN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8951
Dec + Janu/21
Paid in Janu/21</t>
        </r>
      </text>
    </comment>
    <comment ref="CP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8951
Dec + Janu/21
Paid in Janu/21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8902
6,500/-
Paid to Oct/20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8902
O/fee-6500
Oct=3420
Nov=700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8903
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8904
24/12/2020
8905
January/20
Paid in Dec/20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8905
January/20
Paid in Dec/20
25/01/21
8906
Feb/21
Paid in Janu/21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
8905
January/20
Paid in Dec/20
25/01/21
8906
Feb/21
Paid in Janu/21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8907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8908
April/21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8909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8910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8878
O/fee6500
paid to  Oct/20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8878
O/fee=6500
Oct=4620</t>
        </r>
      </text>
    </comment>
    <comment ref="CL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8879
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8880
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8881
</t>
        </r>
      </text>
    </comment>
    <comment ref="CR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8882
</t>
        </r>
      </text>
    </comment>
    <comment ref="C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8883</t>
        </r>
      </text>
    </comment>
    <comment ref="CV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8884
</t>
        </r>
      </text>
    </comment>
    <comment ref="CX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8885
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26/01/2021
6334
O/fee=6500
paid in Janh/21</t>
        </r>
      </text>
    </comment>
    <comment ref="CN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6334
O/fee=6500
paid in Janh/21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6210 
Oct/20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Nov/20
Paid in Dec/21</t>
        </r>
      </text>
    </comment>
    <comment ref="CP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Nov/20
Paid in Dec/21</t>
        </r>
      </text>
    </comment>
    <comment ref="CZ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6312
O/fee=6500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Only for pay=2,000/-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W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Only for pay=2,000/-
</t>
        </r>
      </text>
    </comment>
    <comment ref="BX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2.000/-</t>
        </r>
      </text>
    </comment>
    <comment ref="BZ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2.000/-</t>
        </r>
      </text>
    </comment>
    <comment ref="CA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Less-S/c</t>
        </r>
      </text>
    </comment>
    <comment ref="C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Less-O/Fee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25/03/21
H. Leave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23/01/2021
6262
Oct + Nov/20
O/fee=6500
Paid in Janu/21</t>
        </r>
      </text>
    </comment>
    <comment ref="CG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CI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CN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6262
Oct + Nov/20
O/fee=6500
Paid in Janu/21</t>
        </r>
      </text>
    </comment>
    <comment ref="CX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6263 
Dec/21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26/01/2021
6238
O/fee=6500
Oct to Janu/21
Paid in Janu/21</t>
        </r>
      </text>
    </comment>
    <comment ref="C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C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CL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CN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6238
O/fee=6500
Oct to Janu/21
Paid in Janu/21</t>
        </r>
      </text>
    </comment>
    <comment ref="CX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6239
Feb to MaY/21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21.10.2020
6218
Oct/20 (Less=30%)
Others fee=6,500/-
26/01/21
6002
O/fee=8000
Nov/21
Paid in Janu/21</t>
        </r>
      </text>
    </comment>
    <comment ref="CG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21.10.2020
6218
Oct/20 (Less=30%)
Others fee=6,500/-</t>
        </r>
      </text>
    </comment>
    <comment ref="CI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CL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CN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6219
Nov to Janu/21
Paid in Janu/21</t>
        </r>
      </text>
    </comment>
    <comment ref="CX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6220
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27/01/2021
By bkash
C-7040
H=0
Janu/21
</t>
        </r>
        <r>
          <rPr>
            <sz val="9"/>
            <color indexed="10"/>
            <rFont val="Tahoma"/>
            <family val="2"/>
          </rPr>
          <t>O/fee= 6500</t>
        </r>
        <r>
          <rPr>
            <sz val="9"/>
            <color indexed="81"/>
            <rFont val="Tahoma"/>
            <family val="2"/>
          </rPr>
          <t xml:space="preserve">
Janu-540</t>
        </r>
      </text>
    </comment>
    <comment ref="CJ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 
1,820/-
Oct/2020</t>
        </r>
      </text>
    </comment>
    <comment ref="CL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C=1800
H=4320
T=6120</t>
        </r>
      </text>
    </comment>
    <comment ref="CN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C-1000
H=2160
T=3160</t>
        </r>
      </text>
    </comment>
    <comment ref="CP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bash
C=1000
H=2160
T=3160
Janu/21
27/01/2021
By bkash
C-7040
H=0
Janu/21
O/fee= 6500
Janu-540</t>
        </r>
      </text>
    </comment>
    <comment ref="CR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bash
C=1540
H=2160
T=3700
Frb/21</t>
        </r>
      </text>
    </comment>
    <comment ref="CT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6195</t>
        </r>
      </text>
    </comment>
    <comment ref="CV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C=1540
H=2160
T=3700</t>
        </r>
      </text>
    </comment>
    <comment ref="CX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C=1540
H=2160
T=3700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27/01/2021
By bkash
C=6500( O/fee)
H=0
Janu//21</t>
        </r>
      </text>
    </comment>
    <comment ref="CJ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C=4620/-
H=0
</t>
        </r>
      </text>
    </comment>
    <comment ref="CL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H=4320
T=8940</t>
        </r>
      </text>
    </comment>
    <comment ref="CN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By bkash
C=4620
H=2160
T=6780
</t>
        </r>
      </text>
    </comment>
    <comment ref="C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C=4620
H=2160
T=6780
Janu/21
27/01/2021
By bkash
C=6500( O/fee)
H=0
Janu//21</t>
        </r>
      </text>
    </comment>
    <comment ref="CR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23/02/21
By bkash
C=4620
H=2160
T=6780
Feb/21</t>
        </r>
      </text>
    </comment>
    <comment ref="CT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6171
</t>
        </r>
      </text>
    </comment>
    <comment ref="CV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26/04/21
By bkash
C=4620
H=2160
T=6780
April/21</t>
        </r>
      </text>
    </comment>
    <comment ref="CX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By bkash
C=4620
H=2160
T=6780</t>
        </r>
      </text>
    </comment>
    <comment ref="CZ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6173
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6146
Paid in Oct/20</t>
        </r>
      </text>
    </comment>
    <comment ref="CJ2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08/10/20
6146
O/fee=6500
Oct=3920
</t>
        </r>
      </text>
    </comment>
    <comment ref="CL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6147
Nov/2020</t>
        </r>
      </text>
    </comment>
    <comment ref="CN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6148
</t>
        </r>
      </text>
    </comment>
    <comment ref="CP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6149</t>
        </r>
      </text>
    </comment>
    <comment ref="CR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6150
</t>
        </r>
      </text>
    </comment>
    <comment ref="CT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6151
</t>
        </r>
      </text>
    </comment>
    <comment ref="CV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6152</t>
        </r>
      </text>
    </comment>
    <comment ref="CX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6153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09/01/2021
6053
Janu + O/fee=6500
Paid in Janu/21</t>
        </r>
      </text>
    </comment>
    <comment ref="CJ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6050
</t>
        </r>
      </text>
    </comment>
    <comment ref="CL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6051
</t>
        </r>
      </text>
    </comment>
    <comment ref="CN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6052
</t>
        </r>
      </text>
    </comment>
    <comment ref="CP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6053
Janu + O/fee=6500
Paid in Janu/21
25/01/21
6054
Feb/21
Paid in Janu/21</t>
        </r>
      </text>
    </comment>
    <comment ref="CR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6054
Feb/21
Paid in Janu/21</t>
        </r>
      </text>
    </comment>
    <comment ref="CT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6055</t>
        </r>
      </text>
    </comment>
    <comment ref="CV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10/04/2021
6056</t>
        </r>
      </text>
    </comment>
    <comment ref="CZ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6057/58
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BZ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CB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C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15,500/-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24/12/2020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G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6002
O/fee=8000
Nov/21
Paid in Janu/21
</t>
        </r>
      </text>
    </comment>
    <comment ref="CN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6002
O/fee=6500
Nov/21
Dec=1500 Deu=3120/-
Paid in Janu/21
</t>
        </r>
      </text>
    </comment>
    <comment ref="CP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6003
Dec=3120
Janu/21=1500 Deu=3120
</t>
        </r>
      </text>
    </comment>
    <comment ref="CX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6004
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H. Leave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04/11/2020
8974
S/c
Paid to Nov/2020</t>
        </r>
      </text>
    </comment>
    <comment ref="CJ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8974
Oct + Nov/2020
With S/c
Padi to Nov/2020</t>
        </r>
      </text>
    </comment>
    <comment ref="CL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8974
Oct + Nov/2020
With S/c</t>
        </r>
      </text>
    </comment>
    <comment ref="CN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8975
Dec + Janu/21
Paid in Janu/21</t>
        </r>
      </text>
    </comment>
    <comment ref="CP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8975
Dec + Janu/21
Paid in Janu/21</t>
        </r>
      </text>
    </comment>
    <comment ref="CV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8976</t>
        </r>
      </text>
    </comment>
    <comment ref="CZ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8977
Up to June/21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08.10.2020
8926
Oct/20 Less=30%
Others fee=6,500/-</t>
        </r>
      </text>
    </comment>
    <comment ref="CG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8926
Oct/20 Less=30%
Others fee=6,500/-</t>
        </r>
      </text>
    </comment>
    <comment ref="CI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CL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T=6780Dec/20</t>
        </r>
      </text>
    </comment>
    <comment ref="CN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By bkash
C=4620
H=2160
T=6780
Janu/21
</t>
        </r>
      </text>
    </comment>
    <comment ref="CP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8928</t>
        </r>
      </text>
    </comment>
    <comment ref="CR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C=4340
H=2160
T=6500</t>
        </r>
      </text>
    </comment>
    <comment ref="CT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C=4340
H=2160
T=6500</t>
        </r>
      </text>
    </comment>
    <comment ref="CV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H=2160
T=6500</t>
        </r>
      </text>
    </comment>
    <comment ref="CX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8929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BZ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CB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5,000/-
Only Pay-5,000/-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07/10/20
Paid to Oct/20
</t>
        </r>
      </text>
    </comment>
    <comment ref="C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5006
11,120/-
O/see=6,500
Oct=4620</t>
        </r>
      </text>
    </comment>
    <comment ref="CL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C=4620
H=2160
T=6780</t>
        </r>
      </text>
    </comment>
    <comment ref="CN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C=4620
H=2160
T=6780
Dec/20</t>
        </r>
      </text>
    </comment>
    <comment ref="CP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16/01/2021
By bkash
C=3500
H=2160
T=5660
Janu/21</t>
        </r>
      </text>
    </comment>
    <comment ref="CT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C=8680
H=3900
T= 12,580
Feb + March/21</t>
        </r>
      </text>
    </comment>
    <comment ref="CX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C=4340
H=1950
T=6290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10/10/20
8686
O/fee=6500
Paid to Oct/20</t>
        </r>
      </text>
    </comment>
    <comment ref="CJ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8686
O/fe6500
Oct=4620</t>
        </r>
      </text>
    </comment>
    <comment ref="CL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8687
</t>
        </r>
      </text>
    </comment>
    <comment ref="CN28" authorId="0">
      <text>
        <r>
          <rPr>
            <b/>
            <sz val="9"/>
            <color indexed="81"/>
            <rFont val="Tahoma"/>
            <family val="2"/>
          </rPr>
          <t>Windows User:
13/01/21</t>
        </r>
        <r>
          <rPr>
            <sz val="9"/>
            <color indexed="81"/>
            <rFont val="Tahoma"/>
            <family val="2"/>
          </rPr>
          <t xml:space="preserve">
8688
Dec + Janu/21
Paid in Janu/21
</t>
        </r>
      </text>
    </comment>
    <comment ref="CP28" authorId="0">
      <text>
        <r>
          <rPr>
            <b/>
            <sz val="9"/>
            <color indexed="81"/>
            <rFont val="Tahoma"/>
            <family val="2"/>
          </rPr>
          <t>Windows User:
13/01/21</t>
        </r>
        <r>
          <rPr>
            <sz val="9"/>
            <color indexed="81"/>
            <rFont val="Tahoma"/>
            <family val="2"/>
          </rPr>
          <t xml:space="preserve">
8688
Dec + Janu/21
Paid in Janu/21
</t>
        </r>
      </text>
    </comment>
    <comment ref="CX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8689</t>
        </r>
      </text>
    </comment>
    <comment ref="CZ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8690
May/21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BZ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</t>
        </r>
      </text>
    </comment>
    <comment ref="CD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16/08/2020
9,000/-
08/10/20
8662
Paid to Oct/20</t>
        </r>
      </text>
    </comment>
    <comment ref="CJ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8662
O/fee=6500
Oct 4620</t>
        </r>
      </text>
    </comment>
    <comment ref="CL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8663
</t>
        </r>
      </text>
    </comment>
    <comment ref="CN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8664
</t>
        </r>
      </text>
    </comment>
    <comment ref="CP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8665
</t>
        </r>
      </text>
    </comment>
    <comment ref="CT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8566
Feb+ March/21</t>
        </r>
      </text>
    </comment>
    <comment ref="CV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8667
April/21</t>
        </r>
      </text>
    </comment>
    <comment ref="CZ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8668
May/21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 
Dev fee purpose 4,000/-
App. H/o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09/10/20
8638
O/fee6500
paid to Oct/20</t>
        </r>
      </text>
    </comment>
    <comment ref="CJ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8638
O/fee6500
Oct=1820</t>
        </r>
      </text>
    </comment>
    <comment ref="CL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8639
</t>
        </r>
      </text>
    </comment>
    <comment ref="CN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C=2530
H=1530
T=4060</t>
        </r>
      </text>
    </comment>
    <comment ref="CP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8641</t>
        </r>
      </text>
    </comment>
    <comment ref="CR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8642</t>
        </r>
      </text>
    </comment>
    <comment ref="CT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8643</t>
        </r>
      </text>
    </comment>
    <comment ref="CX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8644/45
April/21 + May/21</t>
        </r>
      </text>
    </comment>
    <comment ref="CZ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8646
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G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54940
9,240/-
Oct + Nov/2020
Paid to Nov/2020</t>
        </r>
      </text>
    </comment>
    <comment ref="CI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54940
9,240/-
Oct + Nov/2020
Paid to Nov/2020</t>
        </r>
      </text>
    </comment>
    <comment ref="CL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8614
Dec/20
Paid in jnnu/21</t>
        </r>
      </text>
    </comment>
    <comment ref="CN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8614
Dec/20
Paid in jnnu/21</t>
        </r>
      </text>
    </comment>
    <comment ref="CR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548421
Up to Feb/21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G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CI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24/11/2020
By bkash
C=4620
H=2160
T=6780</t>
        </r>
      </text>
    </comment>
    <comment ref="CL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By bash
C=4620
H=2160
T=6780</t>
        </r>
      </text>
    </comment>
    <comment ref="CN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4620
O/fee Due</t>
        </r>
      </text>
    </comment>
    <comment ref="CP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8398
O/fee=6500
Feb/21</t>
        </r>
      </text>
    </comment>
    <comment ref="CR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8399</t>
        </r>
      </text>
    </comment>
    <comment ref="CT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8400</t>
        </r>
      </text>
    </comment>
    <comment ref="CV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8401
</t>
        </r>
      </text>
    </comment>
    <comment ref="CX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8402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10/10/20
6122
O/fee=6500
paid to Oct/20</t>
        </r>
      </text>
    </comment>
    <comment ref="CJ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6122
O/fee=6500
Oct=2310</t>
        </r>
      </text>
    </comment>
    <comment ref="CL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6123
</t>
        </r>
      </text>
    </comment>
    <comment ref="CN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6124
</t>
        </r>
      </text>
    </comment>
    <comment ref="CP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6125
</t>
        </r>
      </text>
    </comment>
    <comment ref="CT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6126
Feb/21
23/03/2021
6127
March/21</t>
        </r>
      </text>
    </comment>
    <comment ref="CX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02/052/1
6128
April/21</t>
        </r>
      </text>
    </comment>
    <comment ref="CZ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6129
May/21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BZ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B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D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G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6099
Oct/20
Less=30%</t>
        </r>
      </text>
    </comment>
    <comment ref="CI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H=2160
T=6780</t>
        </r>
      </text>
    </comment>
    <comment ref="CL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T=6780
Dec/20</t>
        </r>
      </text>
    </comment>
    <comment ref="CN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bksah
C=4620
H=2160
T=6780
Janu/21</t>
        </r>
      </text>
    </comment>
    <comment ref="CP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6100</t>
        </r>
      </text>
    </comment>
    <comment ref="CR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By bkash
C=4340
H=2160
T=6500</t>
        </r>
      </text>
    </comment>
    <comment ref="CT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C=4340
H=2160
T=6500
30/04/21
By bkash
C=4340
H=2160
T=6500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BZ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B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D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G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8831
Oct + Nov/2020
Paid to Nov/2020</t>
        </r>
      </text>
    </comment>
    <comment ref="CI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8831
Oct + Nov/2020</t>
        </r>
      </text>
    </comment>
    <comment ref="CL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8832</t>
        </r>
      </text>
    </comment>
    <comment ref="CN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8833</t>
        </r>
      </text>
    </comment>
    <comment ref="CP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8834</t>
        </r>
      </text>
    </comment>
    <comment ref="CR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8835</t>
        </r>
      </text>
    </comment>
    <comment ref="CT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8836</t>
        </r>
      </text>
    </comment>
    <comment ref="CX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8837/38
May + June/21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BZ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B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D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G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8807
Oct/20 
Less=30%</t>
        </r>
      </text>
    </comment>
    <comment ref="CI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8808
Nov/20
Paid in Dec/20</t>
        </r>
      </text>
    </comment>
    <comment ref="CL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8808
Nov/20
Paid in Dec/20</t>
        </r>
      </text>
    </comment>
    <comment ref="CN36" authorId="0">
      <text>
        <r>
          <rPr>
            <b/>
            <sz val="9"/>
            <color indexed="81"/>
            <rFont val="Tahoma"/>
            <family val="2"/>
          </rPr>
          <t>Windows User:
09/01/21</t>
        </r>
        <r>
          <rPr>
            <sz val="9"/>
            <color indexed="81"/>
            <rFont val="Tahoma"/>
            <family val="2"/>
          </rPr>
          <t xml:space="preserve">
8809
Dec/21
Poaid Janu/21
25/01/21
8810
Janu/21
</t>
        </r>
      </text>
    </comment>
    <comment ref="CT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8812/13
Feb + March/21
</t>
        </r>
      </text>
    </comment>
    <comment ref="CX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8813
April + May/21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Note-19</t>
        </r>
        <r>
          <rPr>
            <sz val="9"/>
            <color indexed="81"/>
            <rFont val="Tahoma"/>
            <family val="2"/>
          </rPr>
          <t xml:space="preserve">
Less-2,500/-
Meeting 20/10/2020</t>
        </r>
      </text>
    </comment>
    <comment ref="L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28.10.2020
8782
Oct/20 (Less=30%)
Others fee=6,500/-</t>
        </r>
      </text>
    </comment>
    <comment ref="CG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8782
Oct/20 (Less=30%)
Others fee=6,500/-</t>
        </r>
      </text>
    </comment>
    <comment ref="CI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8783
</t>
        </r>
      </text>
    </comment>
    <comment ref="CL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8784</t>
        </r>
      </text>
    </comment>
    <comment ref="CN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8785</t>
        </r>
      </text>
    </comment>
    <comment ref="CP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8786</t>
        </r>
      </text>
    </comment>
    <comment ref="CR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8787
</t>
        </r>
      </text>
    </comment>
    <comment ref="CV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8788
April + May/21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27/01/21
8758
O/fee=6500
Oct to Dec/20
Paid in Janu/21</t>
        </r>
      </text>
    </comment>
    <comment ref="CG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CI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CL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CN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8758
O/fee=6500
Oct to Dec/20
Paid in Janu/21</t>
        </r>
      </text>
    </comment>
    <comment ref="CX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8759
Up to June/21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27/01/2021
By bkash
C=15000
O/fe= 6500
Nov/20=04620
Dec=3880 (Deu=740)
Paid in Janu/21</t>
        </r>
      </text>
    </comment>
    <comment ref="CJ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C=4620
H=1950
T=6570</t>
        </r>
      </text>
    </comment>
    <comment ref="CL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CN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CP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By bkash
C=15000
O/fe= 6500
Nov/20=04620
Dec=3880 (Deu=740)
Paid in Janu/21
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21/11/2020
8566
O/fee=6500
Oct+ nov/20
paid in Nov/20</t>
        </r>
      </text>
    </comment>
    <comment ref="CG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8566
O/fee=6500
Oct + Nov/20
Paid in Nov/20</t>
        </r>
      </text>
    </comment>
    <comment ref="CI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8566
O/fee=6500
Oct + Nov/20</t>
        </r>
      </text>
    </comment>
    <comment ref="CL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8567
Dec/20
Paid in Janu/21</t>
        </r>
      </text>
    </comment>
    <comment ref="CN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8567
Dec/20
Paid in Janu/21
27/01/21
8568
</t>
        </r>
      </text>
    </comment>
    <comment ref="CP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8569</t>
        </r>
      </text>
    </comment>
    <comment ref="CR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31/03/2021
8570
</t>
        </r>
      </text>
    </comment>
    <comment ref="CT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29/04/2021
8571
April + may/21</t>
        </r>
      </text>
    </comment>
    <comment ref="CV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8572
June/21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28.10.2020
8542
Oct/20 (Less=30%)
Others fee=6,500/-</t>
        </r>
      </text>
    </comment>
    <comment ref="CG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28.10.2020
8542
Oct/20 (Less=30%)
Others fee=6,500/-</t>
        </r>
      </text>
    </comment>
    <comment ref="CI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8543
</t>
        </r>
      </text>
    </comment>
    <comment ref="CL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8544
Dec + Janu/21
Paid in janu/21</t>
        </r>
      </text>
    </comment>
    <comment ref="CN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8544
Dec + Janu/21
Paid in janu/21</t>
        </r>
      </text>
    </comment>
    <comment ref="CP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</t>
        </r>
        <r>
          <rPr>
            <sz val="9"/>
            <color indexed="81"/>
            <rFont val="Tahoma"/>
            <family val="2"/>
          </rPr>
          <t xml:space="preserve">
8545</t>
        </r>
      </text>
    </comment>
    <comment ref="CR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8546
</t>
        </r>
      </text>
    </comment>
    <comment ref="CV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8547
April + may/21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J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8519
Oct/20
Paid in Nov/20</t>
        </r>
      </text>
    </comment>
    <comment ref="CL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8519
Oct/20</t>
        </r>
      </text>
    </comment>
    <comment ref="CR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8521/8522</t>
        </r>
      </text>
    </comment>
    <comment ref="CV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Feb + March/21
O/fee Due=6500/-</t>
        </r>
      </text>
    </comment>
    <comment ref="CZ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8524
</t>
        </r>
      </text>
    </comment>
    <comment ref="P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15/10/20
8494
O/fee=6500
Paid to Oct/20</t>
        </r>
      </text>
    </comment>
    <comment ref="CJ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8494
O/f=6500
Oct=4620</t>
        </r>
      </text>
    </comment>
    <comment ref="CN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8496
Dec/20
paid in Janu/21</t>
        </r>
      </text>
    </comment>
    <comment ref="CP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8496
Dec/20
paid in Janu/21</t>
        </r>
      </text>
    </comment>
    <comment ref="CR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8497
Janu/21</t>
        </r>
      </text>
    </comment>
    <comment ref="CT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8498/99
Feb/21 + March/21</t>
        </r>
      </text>
    </comment>
    <comment ref="P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8471
Paid to Oct/20</t>
        </r>
      </text>
    </comment>
    <comment ref="CJ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8471
O/fee=6500
Oct=3,220</t>
        </r>
      </text>
    </comment>
    <comment ref="CL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8472
</t>
        </r>
      </text>
    </comment>
    <comment ref="CN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02/10/2020
8473
</t>
        </r>
      </text>
    </comment>
    <comment ref="CP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8474
25/01/21
8475
Feb/21
Paid in Janu/21</t>
        </r>
      </text>
    </comment>
    <comment ref="CR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8475
Feb/21
Paid in Janu/21</t>
        </r>
      </text>
    </comment>
    <comment ref="CT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8476</t>
        </r>
      </text>
    </comment>
    <comment ref="CV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8477
</t>
        </r>
      </text>
    </comment>
    <comment ref="CX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8478</t>
        </r>
      </text>
    </comment>
    <comment ref="CZ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8479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BZ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11.10.2020
8447
S/C=5,000/-
Dev. Fee=500/-</t>
        </r>
      </text>
    </comment>
    <comment ref="CB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8447
S/C=5,000/-
Dev. Fee=500/-</t>
        </r>
      </text>
    </comment>
    <comment ref="CD45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19.10.2020
8448
Others fee=8000/-</t>
        </r>
      </text>
    </comment>
    <comment ref="CG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8447
S/C=5,000/-
Dev. Fee=500/-
19.10.2020
8448
Others fee=8000/-
26/01/2021
8449
Oct to Janu/21
Paid in Janu/21</t>
        </r>
      </text>
    </comment>
    <comment ref="CI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CL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CN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8449
Oct to Janu/21
Paid in Janu/21</t>
        </r>
      </text>
    </comment>
    <comment ref="CT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29/04/21
Up to May/21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BZ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8423
Paid to Oct/20
</t>
        </r>
      </text>
    </comment>
    <comment ref="CB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Paid to Oct/2020</t>
        </r>
      </text>
    </comment>
    <comment ref="CD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Paid to Oct/2020</t>
        </r>
      </text>
    </comment>
    <comment ref="CJ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8423
O/fe=8000
S/c=5000
Ad fee=500
Oct=4620</t>
        </r>
      </text>
    </comment>
    <comment ref="CL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C=4620
H=1950
T=6570</t>
        </r>
      </text>
    </comment>
    <comment ref="CN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CP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CR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8425
</t>
        </r>
      </text>
    </comment>
    <comment ref="CT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8426</t>
        </r>
      </text>
    </comment>
    <comment ref="CX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C=6000</t>
        </r>
      </text>
    </comment>
    <comment ref="CZ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8427/28
</t>
        </r>
      </text>
    </comment>
    <comment ref="I47" authorId="0">
      <text>
        <r>
          <rPr>
            <b/>
            <sz val="9"/>
            <color indexed="81"/>
            <rFont val="Tahoma"/>
            <family val="2"/>
          </rPr>
          <t xml:space="preserve">Windows User:
16/03/21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BZ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08/10/20
6075
paid to Oct/20</t>
        </r>
      </text>
    </comment>
    <comment ref="CB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6076
S/c
Paid to Nov/2020</t>
        </r>
      </text>
    </comment>
    <comment ref="CD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6075
Paid to Oct/20</t>
        </r>
      </text>
    </comment>
    <comment ref="CJ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6075
Dv fee=500
O/fee=8000
Oct=2310</t>
        </r>
      </text>
    </comment>
    <comment ref="CL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6076
S/c With
Non/2020</t>
        </r>
      </text>
    </comment>
    <comment ref="CN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CP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By bkash
C=2310
H=1950
T=4260
Janu/21</t>
        </r>
      </text>
    </comment>
    <comment ref="CR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6078</t>
        </r>
      </text>
    </comment>
    <comment ref="CT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By bkash
C=2310
H=1950
T=4260</t>
        </r>
      </text>
    </comment>
    <comment ref="CV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C=2310
H=1950
T=4260</t>
        </r>
      </text>
    </comment>
    <comment ref="CX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C=2310
H=6000
T=8310</t>
        </r>
      </text>
    </comment>
    <comment ref="CZ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6079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BZ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
24/01/2021
55932
Dev=500
S/fee=5000
O/fee=8000
Paid in Janu/21</t>
        </r>
      </text>
    </comment>
    <comment ref="CB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CD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CG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55932
Dev=500
S/fee=5000
O/fee=8000
Paid in Janu/21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2,000/-</t>
        </r>
      </text>
    </comment>
    <comment ref="BZ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24/01/2021
7438
Oct to Dec/20
Dev fee=500
S/c=5000
O/fee=8000
Total-19590/-
Paidi in Janu/21</t>
        </r>
      </text>
    </comment>
    <comment ref="CB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D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J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L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N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P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7438
Oct to Dec/20
Dev fee=500
S/c=5000
O/fee=8000
Total-19590/-
Paidi in Janu/21</t>
        </r>
      </text>
    </comment>
    <comment ref="CZ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7439
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12/10/20
7463
O/fee=6500
paid to Oct/20</t>
        </r>
      </text>
    </comment>
    <comment ref="CJ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12/10/20
7463
O/fee=6500
Oct=4620</t>
        </r>
      </text>
    </comment>
    <comment ref="CL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7464
</t>
        </r>
      </text>
    </comment>
    <comment ref="CN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
C=4620
H=1950
T=6570
Dec/20</t>
        </r>
      </text>
    </comment>
    <comment ref="CP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By bkash
C=4620
H=1950
T=6570
Janu/21</t>
        </r>
      </text>
    </comment>
    <comment ref="CT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bash
C=4630
H=2150
T=6780
Feb/21</t>
        </r>
      </text>
    </comment>
    <comment ref="CV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bash
C=4610
H=1750
T=6360
March/21</t>
        </r>
      </text>
    </comment>
    <comment ref="CX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C=4620
H=1950
T=6570</t>
        </r>
      </text>
    </comment>
    <comment ref="CZ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7466
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05/12/2020
C=4620
H=2160
T=6780
Dec/20
05/12/2020
7022
Hostel leave</t>
        </r>
      </text>
    </comment>
    <comment ref="P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25/01/21
7491
O/fee=6500
Feb/21
Paid in Janu/21</t>
        </r>
      </text>
    </comment>
    <comment ref="CJ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7487
</t>
        </r>
      </text>
    </comment>
    <comment ref="CL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7488
</t>
        </r>
      </text>
    </comment>
    <comment ref="CN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7489</t>
        </r>
      </text>
    </comment>
    <comment ref="CP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7490
25/01/21
7491
O/fee=6500
Feb/21
Paid in Janu/21</t>
        </r>
      </text>
    </comment>
    <comment ref="CR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7491
O/fee=6500
Feb/21
Paid in Janu/21</t>
        </r>
      </text>
    </comment>
    <comment ref="CT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7492</t>
        </r>
      </text>
    </comment>
    <comment ref="CV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7493
</t>
        </r>
      </text>
    </comment>
    <comment ref="CZ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7494/95
May + June/21
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BZ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B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D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J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CL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CN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CP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7511
Oct to  Janu/21
Paid in Janu/21</t>
        </r>
      </text>
    </comment>
    <comment ref="CX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25/05/21
7512
Up to April/21</t>
        </r>
      </text>
    </comment>
    <comment ref="P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BZ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B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D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15,500/-</t>
        </r>
      </text>
    </comment>
    <comment ref="CG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7535
Oct + Nov/2020
Paid to Nov/2020</t>
        </r>
      </text>
    </comment>
    <comment ref="CI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7535
Oct + Nov/2020</t>
        </r>
      </text>
    </comment>
    <comment ref="CL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40919
Dec/20
Paid in janu/21</t>
        </r>
      </text>
    </comment>
    <comment ref="CN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40919
Dec/20
Paid in janu/21</t>
        </r>
      </text>
    </comment>
    <comment ref="CX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7536
10,000/-
Order by Vp sir.</t>
        </r>
      </text>
    </comment>
    <comment ref="P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J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H=1950
T=13070</t>
        </r>
      </text>
    </comment>
    <comment ref="CN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40905
O/fee=6500
Dec + Janu/21
Paid in jsnu/21</t>
        </r>
      </text>
    </comment>
    <comment ref="CP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40905
O/fee=6500
Dec + Janu/21
Paid in jsnu/21</t>
        </r>
      </text>
    </comment>
    <comment ref="CX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C=18480
H=3520
T=22000</t>
        </r>
      </text>
    </comment>
    <comment ref="CZ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7561
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09/11/2020
7584
O/fee=6,500/-
Paid to Nov/2020</t>
        </r>
      </text>
    </comment>
    <comment ref="CG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7583
Oct/20 (Less=30%)
Others fee due by P.sir</t>
        </r>
      </text>
    </comment>
    <comment ref="CI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7584
O/fee=6,500/-</t>
        </r>
      </text>
    </comment>
    <comment ref="CL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7585
Dec/21
Paid in Janu/21</t>
        </r>
      </text>
    </comment>
    <comment ref="CN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7585
Dec/21
Paid in Janu/21</t>
        </r>
      </text>
    </comment>
    <comment ref="CX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060/6/21
7586
Up to Msy/21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06/12/2020
7607
O/Fee With
Oct/20 to Dec/20
Paid in Dec/20</t>
        </r>
      </text>
    </comment>
    <comment ref="CG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
Padi in Dec/20</t>
        </r>
      </text>
    </comment>
    <comment ref="CI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
Padi in Dec/20</t>
        </r>
      </text>
    </comment>
    <comment ref="CL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7607
O/Fee With
Oct/20 to Dec/20</t>
        </r>
      </text>
    </comment>
    <comment ref="CN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7508
Janu + Feb/21
Paid in janu/21</t>
        </r>
      </text>
    </comment>
    <comment ref="CP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7508
Janu + Feb/21
Paid in janu/21</t>
        </r>
      </text>
    </comment>
    <comment ref="CV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7609
</t>
        </r>
      </text>
    </comment>
    <comment ref="CX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7610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BZ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B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</t>
        </r>
      </text>
    </comment>
    <comment ref="CD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27/08/2020
9,000/-
27/01/21
7631
O/fee=6500
Oct=4620
Nov=3880 Due=740
Paid inJanu/21</t>
        </r>
      </text>
    </comment>
    <comment ref="CG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CI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CN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7631
O/fee=6500
Oct=4620
Nov=3880 Due=740
Paid inJanu/21</t>
        </r>
      </text>
    </comment>
    <comment ref="CX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7632
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BZ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7654
S/c=5,000/-
Dev. Fee=500/-
O. fee=8,000/-</t>
        </r>
      </text>
    </comment>
    <comment ref="CB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7654
S/c=5,000/-
Dev. Fee=500/-
O. fee=8,000/-</t>
        </r>
      </text>
    </comment>
    <comment ref="CD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7654
S/c=5,000/-
Dev. Fee=500/-
O. fee=8,000/-</t>
        </r>
      </text>
    </comment>
    <comment ref="CG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CI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CL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CN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8655
Oct to Janu/21
Paid in Janu/21</t>
        </r>
      </text>
    </comment>
    <comment ref="CX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7656
10.000/-
Or der by vp sir.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28/04/21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BZ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1802
S/c=5,000/-
Dev. Fee=500/-
</t>
        </r>
      </text>
    </comment>
    <comment ref="CB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1802
S/c=5,000/-
Dev. Fee=500/-</t>
        </r>
      </text>
    </comment>
    <comment ref="CD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CG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CI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CL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CN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1803
O/fee=8000
Oct to Janu/21
Paid in Janu/21</t>
        </r>
      </text>
    </comment>
    <comment ref="CP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1804</t>
        </r>
      </text>
    </comment>
    <comment ref="CX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1805
March/21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BZ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13.09.2020
1826
S/C=5,000/-
Dev-fee=500/-
O. fee=8,000/-</t>
        </r>
      </text>
    </comment>
    <comment ref="CB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1826
S/C=5,000/-
Dev-fee=500/-
O. fee=8,000/-</t>
        </r>
      </text>
    </comment>
    <comment ref="CC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 1st Year
O/fee less=50%</t>
        </r>
      </text>
    </comment>
    <comment ref="CD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13.09.2020
1826
S/C=5,000/-
Dev-fee=500/-
O. fee=8,000/-</t>
        </r>
      </text>
    </comment>
    <comment ref="CJ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CL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CN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CP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1827
Oct to Janu/21
Paid in Janu/21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BZ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B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D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07/10/20
1851
O/fee
paid to Oct/20</t>
        </r>
      </text>
    </comment>
    <comment ref="CJ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1851
O/fee=6500
Oct=1820</t>
        </r>
      </text>
    </comment>
    <comment ref="CL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1852</t>
        </r>
      </text>
    </comment>
    <comment ref="CN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Dec/20 + Janu/21
Paid in Janu/21</t>
        </r>
      </text>
    </comment>
    <comment ref="CP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Dec/20 + Janu/21
Paid in Janu/21</t>
        </r>
      </text>
    </comment>
    <comment ref="CR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1854</t>
        </r>
      </text>
    </comment>
    <comment ref="CT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1855
</t>
        </r>
      </text>
    </comment>
    <comment ref="CX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9336
April/21
</t>
        </r>
      </text>
    </comment>
    <comment ref="CZ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1856
May/21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P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BZ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B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D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19.10.2020
1875
Others fee=6,500/-</t>
        </r>
      </text>
    </comment>
    <comment ref="CG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62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19.10.2020
1875
Others fee=6,500/-
28.10.2020
1876
Oct/20
Less=30%</t>
        </r>
      </text>
    </comment>
    <comment ref="CI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CL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CN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1877
Nov to Janu/21
Paid in Janu/21</t>
        </r>
      </text>
    </comment>
    <comment ref="CX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1878
Up to May/21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Vp sir</t>
        </r>
      </text>
    </comment>
    <comment ref="P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BZ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B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D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15/10/20
1899
O/fee=6500
Paid to Oct/20`</t>
        </r>
      </text>
    </comment>
    <comment ref="CJ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1899
O/fee=6500
Oct=4620</t>
        </r>
      </text>
    </comment>
    <comment ref="CL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1900
</t>
        </r>
      </text>
    </comment>
    <comment ref="CN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01/12/2020
1901
</t>
        </r>
      </text>
    </comment>
    <comment ref="CP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1902
27/01/21
1903
Feb/21
Paid in Janu/21</t>
        </r>
      </text>
    </comment>
    <comment ref="CR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1903
Feb/21
Paid in Janu/21</t>
        </r>
      </text>
    </comment>
    <comment ref="CT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1904</t>
        </r>
      </text>
    </comment>
    <comment ref="CV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1905
</t>
        </r>
      </text>
    </comment>
    <comment ref="CX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1906
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</t>
        </r>
      </text>
    </comment>
    <comment ref="BZ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2,000/-
10/10/20
867
dev = 500</t>
        </r>
      </text>
    </comment>
    <comment ref="CB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Paid to Oct/20</t>
        </r>
      </text>
    </comment>
    <comment ref="CD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Paid to Oct/20</t>
        </r>
      </text>
    </comment>
    <comment ref="CJ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867
S/c=5000
Dev = 500
O/fee=8000
Oct=2310</t>
        </r>
      </text>
    </comment>
    <comment ref="CL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C=2310
H=1950
t=4260</t>
        </r>
      </text>
    </comment>
    <comment ref="CN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869
Dec + Janu/21
Paid in Janu/21</t>
        </r>
      </text>
    </comment>
    <comment ref="CP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869
Dec + Janu/21
Paid in Janu/21</t>
        </r>
      </text>
    </comment>
    <comment ref="CX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030/5/21
By bkash
C=4620
H=3900
T=8520</t>
        </r>
      </text>
    </comment>
    <comment ref="CZ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871
April + May/21</t>
        </r>
      </text>
    </comment>
    <comment ref="L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BZ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B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D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J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bkash
C=4620
H=2160
T=6780</t>
        </r>
      </text>
    </comment>
    <comment ref="CL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CN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CP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H=2160
T=6780
Dec/20
Paid inJanu/21
</t>
        </r>
      </text>
    </comment>
    <comment ref="CR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891
Janu/21</t>
        </r>
      </text>
    </comment>
    <comment ref="L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BZ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B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</t>
        </r>
      </text>
    </comment>
    <comment ref="CD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28/08/2020
9,000/-
29/12/2020
915
Oct + Nov/20
O/fee2500 Due=4,000
Paid in Dec/20</t>
        </r>
      </text>
    </comment>
    <comment ref="CG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</t>
        </r>
      </text>
    </comment>
    <comment ref="CI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</t>
        </r>
      </text>
    </comment>
    <comment ref="CL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29/12/2020
915
Oct + Nov/20
O/fee2500 Due=4,000
Paid in Dec/20
26/01/2021
916
Dec + Janu/21
Psaid in Janu/21</t>
        </r>
      </text>
    </comment>
    <comment ref="CN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916
Dec + Janu/21
Psaid in Janu/21</t>
        </r>
      </text>
    </comment>
    <comment ref="CX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917
10,000/-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27/01/21
939
O/fee=3760 Due=4240
Oct + Nov/20
Paid  in janu/21</t>
        </r>
      </text>
    </comment>
    <comment ref="CJ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CL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CP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939
O/fee=3760 Due=4240
Oct + Nov/20
Paid  in janu/21</t>
        </r>
      </text>
    </comment>
    <comment ref="CZ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940
Nov + Dec/20</t>
        </r>
      </text>
    </comment>
    <comment ref="I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(Acting) sir.</t>
        </r>
      </text>
    </comment>
    <comment ref="P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14/11/2020
964
O/fee=6500
Paif to Nov/2020</t>
        </r>
      </text>
    </comment>
    <comment ref="CJ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963
</t>
        </r>
      </text>
    </comment>
    <comment ref="CL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864
Nov/2020
O/fee=6500/-
</t>
        </r>
      </text>
    </comment>
    <comment ref="CN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20/12/2020
965
</t>
        </r>
      </text>
    </comment>
    <comment ref="CP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966
</t>
        </r>
      </text>
    </comment>
    <comment ref="CR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967</t>
        </r>
      </text>
    </comment>
    <comment ref="CT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968</t>
        </r>
      </text>
    </comment>
    <comment ref="CZ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969/970
April/21</t>
        </r>
      </text>
    </comment>
    <comment ref="P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08/10/20
987
Paid to Oct/20</t>
        </r>
      </text>
    </comment>
    <comment ref="CJ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987
O/fee=6500
oct=4620</t>
        </r>
      </text>
    </comment>
    <comment ref="CL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988/989
Nov + Dec/2020
</t>
        </r>
      </text>
    </comment>
    <comment ref="CN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988/989
Nov + Dec/2020
Paid to Nov/20</t>
        </r>
      </text>
    </comment>
    <comment ref="CP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CR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CT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990
Janu/21 to March/21
Paid in Janu/21</t>
        </r>
      </text>
    </comment>
    <comment ref="P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08/10/20
1011
Paid to Oct/20</t>
        </r>
      </text>
    </comment>
    <comment ref="CJ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1011
O/fee=6500
Oct=4620</t>
        </r>
      </text>
    </comment>
    <comment ref="CL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1012
Nov + Dec/20
Paid in Dec/20</t>
        </r>
      </text>
    </comment>
    <comment ref="CN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1012
Nov + Dec/20
Paid in Dec/20</t>
        </r>
      </text>
    </comment>
    <comment ref="CP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1013</t>
        </r>
      </text>
    </comment>
    <comment ref="CR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40915</t>
        </r>
      </text>
    </comment>
    <comment ref="CZ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1015
4340/-</t>
        </r>
      </text>
    </comment>
    <comment ref="P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Z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1035
10,000/-</t>
        </r>
      </text>
    </comment>
    <comment ref="L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09/11/2020
1060
O/fee=6,500/-
Paid to Nov/2020</t>
        </r>
      </text>
    </comment>
    <comment ref="CG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CI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1060
O/fee
27/01/21
1061
Oct to Dec/20
Paid in janu/21</t>
        </r>
      </text>
    </comment>
    <comment ref="CL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CN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1061
Oct to Dec/20
Paid in janu/21</t>
        </r>
      </text>
    </comment>
    <comment ref="CV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1062
Janu + Deb/21</t>
        </r>
      </text>
    </comment>
    <comment ref="CX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1063
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Hoste Cancel purpose due 2160 + 6,000/-
= 8,610/-
Up to March/21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 Cancel purpose due  6,000/-
Up to March/21</t>
        </r>
      </text>
    </comment>
    <comment ref="P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J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C=11120
H=1950
T=13070</t>
        </r>
      </text>
    </comment>
    <comment ref="CL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C=4620
H=1950
T=6570</t>
        </r>
      </text>
    </comment>
    <comment ref="CN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C=2520
H=1950
T=4470
Dec/20 Due=2100
26/01/21
604
Dec=2100
Janu/21=1820 Due=2800
Paid in Janu/21</t>
        </r>
      </text>
    </comment>
    <comment ref="CP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604
Dec=2100
Janu/21=1820 Due=2800
Paid in Janu/21</t>
        </r>
      </text>
    </comment>
    <comment ref="CR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605
O/fee=6500</t>
        </r>
      </text>
    </comment>
    <comment ref="CV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C=920
h=1950
T=2870</t>
        </r>
      </text>
    </comment>
    <comment ref="P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10/08/20
627
Paid to Opct/20</t>
        </r>
      </text>
    </comment>
    <comment ref="CJ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10/08/20
627
O/fee=6500
Oct=4620</t>
        </r>
      </text>
    </comment>
    <comment ref="CL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628</t>
        </r>
      </text>
    </comment>
    <comment ref="CN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629
</t>
        </r>
      </text>
    </comment>
    <comment ref="CP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08/01/2021
By bkash
C=4620
H=1950
T=6570
Janu/21</t>
        </r>
      </text>
    </comment>
    <comment ref="CR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H=1950
T=6570
Feb/21</t>
        </r>
      </text>
    </comment>
    <comment ref="CT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bkash
C=4620
H=1950
T=6570</t>
        </r>
      </text>
    </comment>
    <comment ref="CV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
H=1950
T=6570</t>
        </r>
      </text>
    </comment>
    <comment ref="CX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C=1950
H=1950
T=3900</t>
        </r>
      </text>
    </comment>
    <comment ref="P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B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D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J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651</t>
        </r>
      </text>
    </comment>
    <comment ref="CL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652
</t>
        </r>
      </text>
    </comment>
    <comment ref="CN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653
</t>
        </r>
      </text>
    </comment>
    <comment ref="CP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654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B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D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CG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CI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CL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CN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675
Oct to Janu/21
Paid in janu/21</t>
        </r>
      </text>
    </comment>
    <comment ref="CX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676
Up to June/21</t>
        </r>
      </text>
    </comment>
    <comment ref="P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26/01/21
699
O/fee=6500
Oct to Janu/21
Paid in Janu/21</t>
        </r>
      </text>
    </comment>
    <comment ref="CG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CI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CL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CN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699
O/fee=6500
Oct to Janu/21
Paid in Janu/21</t>
        </r>
      </text>
    </comment>
    <comment ref="CP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700</t>
        </r>
      </text>
    </comment>
    <comment ref="CX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701</t>
        </r>
      </text>
    </comment>
    <comment ref="I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23/03/2021
14254
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P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819/820
6500/9240=
15740/-</t>
        </r>
      </text>
    </comment>
    <comment ref="CX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821
Up to May/21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P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04/01/20210
By bkash
C=15000
O/fee=6500
Oct=4340
Nov=4160 Due=180
Paid in Janu/21</t>
        </r>
      </text>
    </comment>
    <comment ref="CG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</t>
        </r>
      </text>
    </comment>
    <comment ref="CI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</t>
        </r>
      </text>
    </comment>
    <comment ref="CL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843
Dec/20
janu=1660 Due=2680
Paid in Janu/21</t>
        </r>
      </text>
    </comment>
    <comment ref="CN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04/01/20210
By bkash
C=15000
O/fee=6500
Oct=4340
Nov=4160 Due=180
Paid in Janu/21
27/01/21
6000
843
Nov=180
Dec/20
janu 1480 Due=2860
Paid in Janu/21</t>
        </r>
      </text>
    </comment>
    <comment ref="CP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844
Janu/21 2000 Deu=860</t>
        </r>
      </text>
    </comment>
    <comment ref="CV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C=16,000/-
T=16,000/-</t>
        </r>
      </text>
    </comment>
    <comment ref="CX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846</t>
        </r>
      </text>
    </comment>
    <comment ref="P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15,500/-</t>
        </r>
      </text>
    </comment>
    <comment ref="BZ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G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CI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CL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CN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723
Oct to janu/21
Paid in Janu/21</t>
        </r>
      </text>
    </comment>
    <comment ref="CV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724
Up to May/21</t>
        </r>
      </text>
    </comment>
    <comment ref="CX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725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 xml:space="preserve">Windows User:
13/02/219
</t>
        </r>
        <r>
          <rPr>
            <sz val="9"/>
            <color indexed="81"/>
            <rFont val="Tahoma"/>
            <family val="2"/>
          </rPr>
          <t>Less=10,000 May be 
App H/o</t>
        </r>
        <r>
          <rPr>
            <sz val="9"/>
            <color indexed="81"/>
            <rFont val="Tahoma"/>
            <family val="2"/>
          </rPr>
          <t xml:space="preserve">
C=10,000/-
H=7,280/-
Total=17,280/-</t>
        </r>
      </text>
    </comment>
    <comment ref="I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 will not pay 
H.Leave Purpose 6,000/-
By Vp sir
T.c Order By
 board  11/02/21
College=17/02/21</t>
        </r>
      </text>
    </comment>
    <comment ref="P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BZ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G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CI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CL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CN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747
Oct to Dec/20
Paid in Janu/21
O/fee=Due</t>
        </r>
      </text>
    </comment>
    <comment ref="CX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748
</t>
        </r>
      </text>
    </comment>
    <comment ref="I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</t>
        </r>
      </text>
    </comment>
    <comment ref="P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BZ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B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</t>
        </r>
      </text>
    </comment>
    <comment ref="CD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9,000/-
19.09.2020
771
6,500/-</t>
        </r>
      </text>
    </comment>
    <comment ref="CG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772
Oct + Nov/2020
Paid to Nov/2020</t>
        </r>
      </text>
    </comment>
    <comment ref="CI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772
Oct + Nov/2020</t>
        </r>
      </text>
    </comment>
    <comment ref="CL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773
</t>
        </r>
      </text>
    </comment>
    <comment ref="CN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774
</t>
        </r>
      </text>
    </comment>
    <comment ref="CP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775</t>
        </r>
      </text>
    </comment>
    <comment ref="CR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776
</t>
        </r>
      </text>
    </comment>
    <comment ref="CV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777</t>
        </r>
      </text>
    </comment>
    <comment ref="CX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778</t>
        </r>
      </text>
    </comment>
    <comment ref="P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BZ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</t>
        </r>
      </text>
    </comment>
    <comment ref="CB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29/08/2020
5,000/-
07/10/20
795
S/c2500
Paid to Oct/20</t>
        </r>
      </text>
    </comment>
    <comment ref="CD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795
Paid to Oct/2020</t>
        </r>
      </text>
    </comment>
    <comment ref="CJ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795
O/fee=8000
S/c=2500
Oct=2310</t>
        </r>
      </text>
    </comment>
    <comment ref="CL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796</t>
        </r>
      </text>
    </comment>
    <comment ref="CN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797
Dec + Janu/21
Paid in janu/21</t>
        </r>
      </text>
    </comment>
    <comment ref="CP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797
Dec + Janu/21
Paid in janu/21</t>
        </r>
      </text>
    </comment>
    <comment ref="CV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19/04/2021
798
Feb/21</t>
        </r>
      </text>
    </comment>
    <comment ref="CZ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799
March + April/21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05/12/2020
14462
Oct + Nov/20
Seat cansel=3,000/-
Less=3000 By vp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05/12/2020
14462
Oct + Nov/20
Seat cansel=3,000/-
Less=3000 By vp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Windows User:
Hostel seat cansel Purpose  less=3,000/-
Bu Vp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10.10.2020
2455
Oct/20 (Less=30%)
Others fee=6,500/-</t>
        </r>
      </text>
    </comment>
    <comment ref="CG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2455
Oct/20 (Less=30%)
Others fee=6,500/-</t>
        </r>
      </text>
    </comment>
    <comment ref="CI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2456</t>
        </r>
      </text>
    </comment>
    <comment ref="CL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2457
</t>
        </r>
      </text>
    </comment>
    <comment ref="CN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2458
</t>
        </r>
      </text>
    </comment>
    <comment ref="CP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2459</t>
        </r>
      </text>
    </comment>
    <comment ref="CR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2460</t>
        </r>
      </text>
    </comment>
    <comment ref="CT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2461</t>
        </r>
      </text>
    </comment>
    <comment ref="CX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2462</t>
        </r>
      </text>
    </comment>
    <comment ref="I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1106
Up to Nov/20
Paid in Nov/20
Seat Cansel</t>
        </r>
      </text>
    </comment>
    <comment ref="P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</t>
        </r>
      </text>
    </comment>
    <comment ref="BZ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</t>
        </r>
      </text>
    </comment>
    <comment ref="CB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7,000/-
08/10/20
2286
500/-
Paid to Oct/20</t>
        </r>
      </text>
    </comment>
    <comment ref="CD85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2287
O/fee
Paid to Nov/2020</t>
        </r>
      </text>
    </comment>
    <comment ref="CJ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2286
dev fe=500
Oct=4620</t>
        </r>
      </text>
    </comment>
    <comment ref="CL85" authorId="0">
      <text>
        <r>
          <rPr>
            <b/>
            <sz val="9"/>
            <color indexed="81"/>
            <rFont val="Tahoma"/>
            <family val="2"/>
          </rPr>
          <t>Windows User:
08/11/2020</t>
        </r>
        <r>
          <rPr>
            <sz val="9"/>
            <color indexed="81"/>
            <rFont val="Tahoma"/>
            <family val="2"/>
          </rPr>
          <t xml:space="preserve">
2287
O/fee</t>
        </r>
      </text>
    </comment>
    <comment ref="CN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C=2310
H=1950
T=4260</t>
        </r>
      </text>
    </comment>
    <comment ref="CP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C=2310
H=1950
T=4260
Janu/21</t>
        </r>
      </text>
    </comment>
    <comment ref="CR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C-2310
H-1950
T=4260
Feb/21</t>
        </r>
      </text>
    </comment>
    <comment ref="CT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By bkash
C=2310
H=1950
T=4260</t>
        </r>
      </text>
    </comment>
    <comment ref="CV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By bkash
C=2310
H=1950
T=4260</t>
        </r>
      </text>
    </comment>
    <comment ref="CX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22/05/21
By baksh
C=2310
H=1950
T=4260</t>
        </r>
      </text>
    </comment>
    <comment ref="CZ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2290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J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By bkash
C= 11120
H=2160
T=13280</t>
        </r>
      </text>
    </comment>
    <comment ref="CL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H=2160
T=6780</t>
        </r>
      </text>
    </comment>
    <comment ref="CN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H=2160
T=6780</t>
        </r>
      </text>
    </comment>
    <comment ref="CP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Janu/21</t>
        </r>
      </text>
    </comment>
    <comment ref="CR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H=2160
T=6780
Feb/21</t>
        </r>
      </text>
    </comment>
    <comment ref="CT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bash
C=4620
H=2160
T=6780</t>
        </r>
      </text>
    </comment>
    <comment ref="CV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CX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CZ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2313
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05/11/2020
By bkash
C=11120 
H=1950
T=13070
Nov/20 , O/fee with
Paid in Nov/20
</t>
        </r>
      </text>
    </comment>
    <comment ref="CJ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05/10/2020
By bkash
C=4620 
h=1950
Oct/20 
Paid iin oct/20
</t>
        </r>
      </text>
    </comment>
    <comment ref="CL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C=11120 
H=1950
T=13070
Nov/20 , O/fee with
Paid in Nov/20
</t>
        </r>
      </text>
    </comment>
    <comment ref="CM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G=1950
T=6570
Dec/20
paid in Dec/20
</t>
        </r>
      </text>
    </comment>
    <comment ref="CP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
Paid inJanu/21</t>
        </r>
      </text>
    </comment>
    <comment ref="CR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C=4620
H=1950
T=6570
Feb/21</t>
        </r>
      </text>
    </comment>
    <comment ref="CT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
H=1950
T=6570</t>
        </r>
      </text>
    </comment>
    <comment ref="CX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By bkash
C=9240
H=3900
T=13140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14672
Oct/20
Paid in janu/21</t>
        </r>
      </text>
    </comment>
    <comment ref="I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Hostel leave purpose
Due=6000/-</t>
        </r>
      </text>
    </comment>
    <comment ref="P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15/10/20
2359
O/fee=6500
paid to Oct/20</t>
        </r>
      </text>
    </comment>
    <comment ref="CJ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2359
O/fee=6500
12/11/2020
2360
Oct/2020
paidf to Nov/2020</t>
        </r>
      </text>
    </comment>
    <comment ref="CL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2360
Oct + Nov/2020</t>
        </r>
      </text>
    </comment>
    <comment ref="CN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2361
Dec + Janu/21
Paid in Janu/21</t>
        </r>
      </text>
    </comment>
    <comment ref="CP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2361
Dec + Janu/21
Paid in Janu/21</t>
        </r>
      </text>
    </comment>
    <comment ref="CX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2362
Feb + March/21</t>
        </r>
      </text>
    </comment>
    <comment ref="CZ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2363
April + May/21</t>
        </r>
      </text>
    </comment>
    <comment ref="P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J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2384
Oct=2980 Due=1640
Paid in janu/21</t>
        </r>
      </text>
    </comment>
    <comment ref="CP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2384
Oct=2980 Due=1640
Paid in janu/21</t>
        </r>
      </text>
    </comment>
    <comment ref="CZ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2385
Up to Dec/21
Janu 3840/- Due=780/-</t>
        </r>
      </text>
    </comment>
    <comment ref="P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30/01/21
2407
O/fee=5000 Due=1500
Paid in janu/21</t>
        </r>
      </text>
    </comment>
    <comment ref="CP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2407
O/fee=5000 Due=1500
Paid in janu/21</t>
        </r>
      </text>
    </comment>
    <comment ref="CZ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2408
Tution fee=Oct=2000 Due=2620
O/fee=1500  Paid
T=3500</t>
        </r>
      </text>
    </comment>
    <comment ref="I91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P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
09/11/2020
2432
O/fee6500/-
Paid to Nov/2020
</t>
        </r>
      </text>
    </comment>
    <comment ref="CJ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2431
</t>
        </r>
      </text>
    </comment>
    <comment ref="CL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2432
O/fee=6500/-</t>
        </r>
      </text>
    </comment>
    <comment ref="CN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2433</t>
        </r>
      </text>
    </comment>
    <comment ref="CP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2434
</t>
        </r>
      </text>
    </comment>
    <comment ref="CR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2435</t>
        </r>
      </text>
    </comment>
    <comment ref="CT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2436</t>
        </r>
      </text>
    </comment>
    <comment ref="CV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2437
</t>
        </r>
      </text>
    </comment>
    <comment ref="CZ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2438
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4,000/-</t>
        </r>
      </text>
    </comment>
    <comment ref="BZ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G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CI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CN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2479
Oct + Nov/21
Paid in Janu/21</t>
        </r>
      </text>
    </comment>
    <comment ref="CX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2480
</t>
        </r>
      </text>
    </comment>
    <comment ref="I93" authorId="0">
      <text>
        <r>
          <rPr>
            <b/>
            <sz val="9"/>
            <color indexed="81"/>
            <rFont val="Tahoma"/>
            <family val="2"/>
          </rPr>
          <t>Windows User:
13/02//21</t>
        </r>
        <r>
          <rPr>
            <sz val="9"/>
            <color indexed="81"/>
            <rFont val="Tahoma"/>
            <family val="2"/>
          </rPr>
          <t xml:space="preserve">
Less 6000/-
By vp sir</t>
        </r>
      </text>
    </comment>
    <comment ref="P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BZ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G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L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 
7,000+6,000=13,000/-
C-13,000/-
Ocr to Dec/20
H=0
T=13,000/-
Dec/20 Due=20
O/see Due=6,500/-</t>
        </r>
      </text>
    </comment>
    <comment ref="CP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2503</t>
        </r>
      </text>
    </comment>
    <comment ref="CT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C=7800
H=12200
T=20000
18/04/21
By bkash
C=6080
H=2040
T=8120</t>
        </r>
      </text>
    </comment>
    <comment ref="CV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C=4340
F=2080
T=6420</t>
        </r>
      </text>
    </comment>
    <comment ref="P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5,000/-</t>
        </r>
      </text>
    </comment>
    <comment ref="BZ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B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30/08/2020
9,000/-</t>
        </r>
      </text>
    </comment>
    <comment ref="CD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2768
O/fee=8000
S/c=2500
Paid in janu/21</t>
        </r>
      </text>
    </comment>
    <comment ref="CN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2768
O/fee=8000
S/c=2500
Paid in janu/21</t>
        </r>
      </text>
    </comment>
    <comment ref="I95" authorId="0">
      <text>
        <r>
          <rPr>
            <b/>
            <sz val="9"/>
            <color indexed="81"/>
            <rFont val="Tahoma"/>
            <family val="2"/>
          </rPr>
          <t>Windows User:
24/02/2021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BZ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B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D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G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CI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CN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411
Oct to Nov/20
Paid in Janu/21</t>
        </r>
      </text>
    </comment>
    <comment ref="CX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412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Windows User:
30/01/21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</t>
        </r>
      </text>
    </comment>
    <comment ref="BZ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</t>
        </r>
      </text>
    </comment>
    <comment ref="CB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5,000/-
20/09/2020
S/c=2500
Paid to sep/20</t>
        </r>
      </text>
    </comment>
    <comment ref="CD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1347
O/fee=2,500
Due=5,500
15/10/20
1348
O/fee=6500
paid to Oct/20</t>
        </r>
      </text>
    </comment>
    <comment ref="CH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1347
S/c=2,500
O/fee=2500</t>
        </r>
      </text>
    </comment>
    <comment ref="CJ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15/10/20
1348
O/fee=6500
Oct=4620</t>
        </r>
      </text>
    </comment>
    <comment ref="CL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1349</t>
        </r>
      </text>
    </comment>
    <comment ref="CN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1350</t>
        </r>
      </text>
    </comment>
    <comment ref="CP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1351</t>
        </r>
      </text>
    </comment>
    <comment ref="CR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1352</t>
        </r>
      </text>
    </comment>
    <comment ref="CT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1353
</t>
        </r>
      </text>
    </comment>
    <comment ref="CV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1354</t>
        </r>
      </text>
    </comment>
    <comment ref="CZ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1355
May/21</t>
        </r>
      </text>
    </comment>
    <comment ref="P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B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D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
-09/11/2020
1372
O/fee6500/-
Paid to Nov/20</t>
        </r>
      </text>
    </comment>
    <comment ref="CG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1371
Oct/20 Less=30%
Others fee Due by P.sir</t>
        </r>
      </text>
    </comment>
    <comment ref="CI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1372
Nov/20
O/fee=6500/-</t>
        </r>
      </text>
    </comment>
    <comment ref="CL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1373
</t>
        </r>
      </text>
    </comment>
    <comment ref="CN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1374</t>
        </r>
      </text>
    </comment>
    <comment ref="CP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1375</t>
        </r>
      </text>
    </comment>
    <comment ref="CR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1376</t>
        </r>
      </text>
    </comment>
    <comment ref="CX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1377/78
April/21 + May/21</t>
        </r>
      </text>
    </comment>
    <comment ref="P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BZ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B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D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
08.10.2020
1395
Oct/20 Less=30%
Others fee=6,500/-</t>
        </r>
      </text>
    </comment>
    <comment ref="CG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1395
Oct/20 Less=30%
Others fee=6,500/-</t>
        </r>
      </text>
    </comment>
    <comment ref="CI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1396
</t>
        </r>
      </text>
    </comment>
    <comment ref="CL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1397</t>
        </r>
      </text>
    </comment>
    <comment ref="CN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1398</t>
        </r>
      </text>
    </comment>
    <comment ref="CP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1399</t>
        </r>
      </text>
    </comment>
    <comment ref="CR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1400</t>
        </r>
      </text>
    </comment>
    <comment ref="CT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04/04/021
1401
</t>
        </r>
      </text>
    </comment>
    <comment ref="CX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1402/03
Mat + June/21</t>
        </r>
      </text>
    </comment>
    <comment ref="I99" authorId="0">
      <text>
        <r>
          <rPr>
            <b/>
            <sz val="9"/>
            <color indexed="81"/>
            <rFont val="Tahoma"/>
            <family val="2"/>
          </rPr>
          <t xml:space="preserve">Windows User:
07/06/21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BZ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B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</t>
        </r>
      </text>
    </comment>
    <comment ref="CD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31/08/2020
9,000/-
09/01/21
1419
Oct/20
O/fee=6500
Paid in Janu/21</t>
        </r>
      </text>
    </comment>
    <comment ref="CG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</t>
        </r>
      </text>
    </comment>
    <comment ref="CI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CL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CN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1419
Oct/20
O/fee=6500
Paid in Janu/21
25/01/21
1421
Nov to janu/21
Paid in janu/21</t>
        </r>
      </text>
    </comment>
    <comment ref="CP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1422</t>
        </r>
      </text>
    </comment>
    <comment ref="CR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1423</t>
        </r>
      </text>
    </comment>
    <comment ref="CX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1424
April + May/21</t>
        </r>
      </text>
    </comment>
    <comment ref="P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BZ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B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D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J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By bkash
C=9720
H=2260</t>
        </r>
      </text>
    </comment>
    <comment ref="CL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C=3220
H=2060
T=5280</t>
        </r>
      </text>
    </comment>
    <comment ref="CN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C=3220
H=2040
T=5260</t>
        </r>
      </text>
    </comment>
    <comment ref="CP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C=3220
H=2040
T=5260
Janu/21</t>
        </r>
      </text>
    </comment>
    <comment ref="CR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By bkash
C=3220
H=2160
T=5380
Feb/21</t>
        </r>
      </text>
    </comment>
    <comment ref="CT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C=3220
H=2160
T=5380</t>
        </r>
      </text>
    </comment>
    <comment ref="CX1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C=6440
H=4320
T=10760</t>
        </r>
      </text>
    </comment>
    <comment ref="I101" authorId="0">
      <text>
        <r>
          <rPr>
            <b/>
            <sz val="9"/>
            <color indexed="81"/>
            <rFont val="Tahoma"/>
            <family val="2"/>
          </rPr>
          <t xml:space="preserve">Windows User:
05/06/21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BZ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B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D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
08.10.2020
1467
Others fee=6,500/-</t>
        </r>
      </text>
    </comment>
    <comment ref="CG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1467
Others fee=6,500/-
08.10.2020
1468
Oct/20 Less=30%</t>
        </r>
      </text>
    </comment>
    <comment ref="CI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1465
30/11/2020
1470
Dec/20
</t>
        </r>
      </text>
    </comment>
    <comment ref="CL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30/11/2020
dec/20
Paid in Nov/20</t>
        </r>
      </text>
    </comment>
    <comment ref="CN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02/01/2021
1471
</t>
        </r>
      </text>
    </comment>
    <comment ref="CP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1472</t>
        </r>
      </text>
    </comment>
    <comment ref="CR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1473
</t>
        </r>
      </text>
    </comment>
    <comment ref="CT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11/04/2021
1474
</t>
        </r>
      </text>
    </comment>
    <comment ref="CV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1475</t>
        </r>
      </text>
    </comment>
    <comment ref="CX1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1476</t>
        </r>
      </text>
    </comment>
    <comment ref="P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B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</t>
        </r>
      </text>
    </comment>
    <comment ref="CD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01/09/2020
9,000/-
25/01/21
55934
O/fee=6500
Oct to Janu/21
Paid in Janu/21</t>
        </r>
      </text>
    </comment>
    <comment ref="CJ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CL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CN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CP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55934
O/fee=6500
Oct to Janu/21
Paid in Janu/21</t>
        </r>
      </text>
    </comment>
    <comment ref="CZ1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1491
Feb/21 May/21</t>
        </r>
      </text>
    </comment>
    <comment ref="L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Chilekotha Rent=5,500/-</t>
        </r>
      </text>
    </comment>
    <comment ref="P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BZ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CB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CD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15,500/-</t>
        </r>
      </text>
    </comment>
    <comment ref="CG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Campus-01
5186</t>
        </r>
      </text>
    </comment>
    <comment ref="CI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5187</t>
        </r>
      </text>
    </comment>
    <comment ref="CL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5188
</t>
        </r>
      </text>
    </comment>
    <comment ref="CN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5189
</t>
        </r>
      </text>
    </comment>
    <comment ref="CR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13/03/21
5190
Feb/21</t>
        </r>
      </text>
    </comment>
    <comment ref="CT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5191
March/21</t>
        </r>
      </text>
    </comment>
    <comment ref="CV1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5192
April + May/21</t>
        </r>
      </text>
    </comment>
    <comment ref="P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BZ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</t>
        </r>
      </text>
    </comment>
    <comment ref="CB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4,000/-
19.09.2020
1539
S/c=3500
O. fee=1500</t>
        </r>
      </text>
    </comment>
    <comment ref="CD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19.09.2020
1539
S/c=3500
O. fee=1500
10.10.2020
1538
Others fee=6,500/-</t>
        </r>
      </text>
    </comment>
    <comment ref="CG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1538
Others fee=6,500/-
15/12/2020
1540
Oct + Nov/20
Paid in Dec/20</t>
        </r>
      </text>
    </comment>
    <comment ref="CI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1540
Oct + Nov/20
Paid in Dec/20</t>
        </r>
      </text>
    </comment>
    <comment ref="CL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1540
Oct + Nov/20
Paid in Dec/20
30/01/21
1541
Dec + Janu/21
Paid in janu/21</t>
        </r>
      </text>
    </comment>
    <comment ref="CN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1541
Dec + Janu/21
Paid in janu/21</t>
        </r>
      </text>
    </comment>
    <comment ref="CR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1542
Feb/21</t>
        </r>
      </text>
    </comment>
    <comment ref="CT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1543
March/21</t>
        </r>
      </text>
    </comment>
    <comment ref="CV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10/05/21
1544
</t>
        </r>
      </text>
    </comment>
    <comment ref="CX1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1545</t>
        </r>
      </text>
    </comment>
    <comment ref="P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14/12/2020
1085
O/fee=6500/-
Dec/20
Paid in Dec/20</t>
        </r>
      </text>
    </comment>
    <comment ref="CJ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11/10/20
1083
</t>
        </r>
      </text>
    </comment>
    <comment ref="CL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123/11/2020
1084
</t>
        </r>
      </text>
    </comment>
    <comment ref="CN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1085
O/fee=6500/-
Dec/20
Paid in Dec/20</t>
        </r>
      </text>
    </comment>
    <comment ref="CP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1086
Janu/21
Paid in janu/21</t>
        </r>
      </text>
    </comment>
    <comment ref="CR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1087</t>
        </r>
      </text>
    </comment>
    <comment ref="CZ1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1089/1088
</t>
        </r>
      </text>
    </comment>
    <comment ref="P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27/01/21
1107
O/fee=6500
Paid in janu/21</t>
        </r>
      </text>
    </comment>
    <comment ref="CP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1107
O/fee=6500
Paid in janu/21</t>
        </r>
      </text>
    </comment>
    <comment ref="CR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1108
Up to Janu/21</t>
        </r>
      </text>
    </comment>
    <comment ref="CZ1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1109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14.10.2020
Ridwan
1131
Oct/20 (Less=30%)
Others fee=6,500/-</t>
        </r>
      </text>
    </comment>
    <comment ref="CJ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Ridwan
1131
Oct/20 (Less=30%)
Others fee=6,500/-</t>
        </r>
      </text>
    </comment>
    <comment ref="CL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1132
</t>
        </r>
      </text>
    </comment>
    <comment ref="CN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H=1950
T=6570</t>
        </r>
      </text>
    </comment>
    <comment ref="CP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H=1950
T=6570
Janu/21</t>
        </r>
      </text>
    </comment>
    <comment ref="CR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1136</t>
        </r>
      </text>
    </comment>
    <comment ref="CT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1137</t>
        </r>
      </text>
    </comment>
    <comment ref="CX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C=9240
H=3900
T=13140</t>
        </r>
      </text>
    </comment>
    <comment ref="CZ1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1139
June/21</t>
        </r>
      </text>
    </comment>
    <comment ref="P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G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Bkash=13,160/-
College=11,120/-
Hostel=2,040/-</t>
        </r>
      </text>
    </comment>
    <comment ref="CI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baksh
C=4620
H=2040
T=6660</t>
        </r>
      </text>
    </comment>
    <comment ref="CL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H=2040
T=6660
Dec/20</t>
        </r>
      </text>
    </comment>
    <comment ref="CN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H=2040
T=6660
Janu/21</t>
        </r>
      </text>
    </comment>
    <comment ref="CP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C-4620
H=2040
T=6660
Feb/21</t>
        </r>
      </text>
    </comment>
    <comment ref="CR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18/03/21
C=4620
H=2040
T=6660</t>
        </r>
      </text>
    </comment>
    <comment ref="CT1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14/04/21
C=4620
H=2040
T=6660</t>
        </r>
      </text>
    </comment>
    <comment ref="P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28/01/21
40923
O/fee=6500
Oct=3500 Due=1120
Paid in Janu/21</t>
        </r>
      </text>
    </comment>
    <comment ref="CG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40923
O/fee=6500
Oct=3500 Due=1120
Paid in Janu/21</t>
        </r>
      </text>
    </comment>
    <comment ref="CI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40923
O/fee=6500
Oct=3500 Due=1120
Paid in Janu/21</t>
        </r>
      </text>
    </comment>
    <comment ref="CP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Oct=840
Nov + Dec/20
janu=530 due=3810
Pass book=100 (new)</t>
        </r>
      </text>
    </comment>
    <comment ref="CV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6844
Up to April/21</t>
        </r>
      </text>
    </comment>
    <comment ref="CX1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6845
</t>
        </r>
      </text>
    </comment>
    <comment ref="I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P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BZ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B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</t>
        </r>
      </text>
    </comment>
    <comment ref="CD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02/09/2020
9,000/-
10/11/2020
By Bkash
O/fee=6500/- Sep + Oct
Paid in Nov/20</t>
        </r>
      </text>
    </comment>
    <comment ref="CG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Oct + Nov+ O/f
H=4320
T=20060
Paid in Nov/20</t>
        </r>
      </text>
    </comment>
    <comment ref="CI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By bkash
C=15740 Oct + Nov+ O/f
H=4320
T=20060</t>
        </r>
      </text>
    </comment>
    <comment ref="CL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1204
Dec=4620
Janu=1380 due=3240
Paid in Janu/21</t>
        </r>
      </text>
    </comment>
    <comment ref="CN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1204
Dec=4620
Janu=1380 due=3240
Paid in Janu/21</t>
        </r>
      </text>
    </comment>
    <comment ref="CP1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1205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</t>
        </r>
      </text>
    </comment>
    <comment ref="P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BZ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CB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
27/01/21
1226
Janu=700
S/c=3300 Due=200</t>
        </r>
      </text>
    </comment>
    <comment ref="CG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Oct/20
Paid in Nov/20
</t>
        </r>
      </text>
    </comment>
    <comment ref="CI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By bkash
C=1820
H=2160
T=3980
Oct/20
Paid in Nov/20</t>
        </r>
      </text>
    </comment>
    <comment ref="CL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16/12/2020
By bkash
C=1820 Dec/20 (Due=980)
H=2160
T=3,980/- 
S/c Due=3500
O/Fee Due-8,000</t>
        </r>
      </text>
    </comment>
    <comment ref="CN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20/01/2021
By bkash
C=1820
H=2160
T=3980
S/c Due=3500
O/fee Due=8000
Janu Due=700
27/01/21
1226
Janu=700
S/c=3300 Due=200
</t>
        </r>
      </text>
    </comment>
    <comment ref="CP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1228
Feb/21=1740
O/fee=4000 Due=4000</t>
        </r>
      </text>
    </comment>
    <comment ref="CT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C=3080 O/fee due=4000
H=4320
T=7400</t>
        </r>
      </text>
    </comment>
    <comment ref="CX1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1230
1540/-</t>
        </r>
      </text>
    </comment>
    <comment ref="I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02/02//2020</t>
        </r>
      </text>
    </comment>
    <comment ref="P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BZ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B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D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
30/01/21
1252
O/fee=6500
Nov + Janu/21
Paid in Janu/21</t>
        </r>
      </text>
    </comment>
    <comment ref="CG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1251
Oct/2020
Paid to Npv/2020</t>
        </r>
      </text>
    </comment>
    <comment ref="CI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1251
Oct/2020
30/01/21
1252
O/fee=6500
Nov + Janu/21
Paid in Janu/21</t>
        </r>
      </text>
    </comment>
    <comment ref="CL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1252
O/fee=6500
Nov + Janu/21
Paid in Janu/21</t>
        </r>
      </text>
    </comment>
    <comment ref="CN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1252
O/fee=6500
Nov + Janu/21
Paid in Janu/21</t>
        </r>
      </text>
    </comment>
    <comment ref="CX1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1253
</t>
        </r>
      </text>
    </comment>
    <comment ref="P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BZ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</t>
        </r>
      </text>
    </comment>
    <comment ref="CB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1275
Paid to sep/20</t>
        </r>
      </text>
    </comment>
    <comment ref="CD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4,000/-
28/01/21
1276
O/fee=6500
Oct=1500 Due=3120
Paid in janu/21</t>
        </r>
      </text>
    </comment>
    <comment ref="CH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1275
S/c</t>
        </r>
      </text>
    </comment>
    <comment ref="CJ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1276
O/fee=6500
Oct=1500 Due=3120
Paid in janu/21</t>
        </r>
      </text>
    </comment>
    <comment ref="CP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1276
O/fee=6500
Oct=1500 Due=3120
Paid in janu/21</t>
        </r>
      </text>
    </comment>
    <comment ref="CR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1277
Dec due=2260
</t>
        </r>
      </text>
    </comment>
    <comment ref="CZ1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1278
20,000/-
Janu/21 to March/21
April due=840/-</t>
        </r>
      </text>
    </comment>
    <comment ref="P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BZ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B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D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
28/01/21
1299
O/fee=6500
Nov/20
Paid in Janu/21</t>
        </r>
      </text>
    </comment>
    <comment ref="CJ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Paid in Nov/20
</t>
        </r>
      </text>
    </comment>
    <comment ref="CL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
By bkash
C=4620 (Oct/20)
H-2040
T=6660
28/01/21
1299
O/fee=6500
Nov/20
Paid in Janu/21</t>
        </r>
      </text>
    </comment>
    <comment ref="CN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1299
O/fee=6500
Nov/20
Paid in Janu/21</t>
        </r>
      </text>
    </comment>
    <comment ref="CP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1299
O/fee=6500
Nov/20
Paid in Janu/21</t>
        </r>
      </text>
    </comment>
    <comment ref="CR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1301
Dec/20</t>
        </r>
      </text>
    </comment>
    <comment ref="CZ1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1302
Janu/21</t>
        </r>
      </text>
    </comment>
    <comment ref="P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Dev fee=500
Paid to sep/20</t>
        </r>
      </text>
    </comment>
    <comment ref="CB11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20/09/2020
9388
S/c
Up to O/fee
Paid to sep/20</t>
        </r>
      </text>
    </comment>
    <comment ref="CD115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20/09/2020
9388
Up to O/fee
Paid to Sep/20</t>
        </r>
      </text>
    </comment>
    <comment ref="CH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20/09/2020
9388
Up  to O/fee</t>
        </r>
      </text>
    </comment>
    <comment ref="CJ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C=4620
H=2160
T=6780</t>
        </r>
      </text>
    </comment>
    <comment ref="CL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08/11/21
By bkadd+h
C=4620
H=2160
Nov/21</t>
        </r>
      </text>
    </comment>
    <comment ref="CN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By bkash
C=4620
H=2160
Dec/20
Paid in Dec/20
09/01/2021
By bkash
C=4620
H=2160
T=6780
Dec/20
Janu/21</t>
        </r>
      </text>
    </comment>
    <comment ref="CP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H=2160
T=6780
Dec/20
Janu/21</t>
        </r>
      </text>
    </comment>
    <comment ref="CR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9390
</t>
        </r>
      </text>
    </comment>
    <comment ref="CT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By bash
C=4620
H=2160
T=6780</t>
        </r>
      </text>
    </comment>
    <comment ref="CV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bash
C=4620
H=2160
T=6780</t>
        </r>
      </text>
    </comment>
    <comment ref="CX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CZ1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9393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 xml:space="preserve">Windows User:
Hostel leave purpose </t>
        </r>
        <r>
          <rPr>
            <sz val="9"/>
            <color indexed="81"/>
            <rFont val="Tahoma"/>
            <family val="2"/>
          </rPr>
          <t>due=6000
By bkhokon 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27/12/20</t>
        </r>
      </text>
    </comment>
    <comment ref="P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BZ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B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D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03/09/2020
9,000/-</t>
        </r>
      </text>
    </comment>
    <comment ref="CG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CI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CN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1999
Oct/20
Nov/20  Due=40
Paid in Janu/21</t>
        </r>
      </text>
    </comment>
    <comment ref="CP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2000
16,000/-
Nov/20=40
Dec/20 + Janu/21
Feb/21=220 Due=4400/-
O/fee=6500
</t>
        </r>
      </text>
    </comment>
    <comment ref="CX1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2001
Up to May/21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Dec/2020
26/05/21</t>
        </r>
      </text>
    </comment>
    <comment ref="P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BZ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CB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CD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04/09/2020
9,000/-</t>
        </r>
      </text>
    </comment>
    <comment ref="CG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CI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CL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</t>
        </r>
      </text>
    </comment>
    <comment ref="CN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1563
Oct=4620
Nov=4620
Dec= 4620
Janu/21=320 Due=4300
Paid in Janu/21
O/fee Due=6500</t>
        </r>
      </text>
    </comment>
    <comment ref="CP1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11/022/1
By bkash
C=7080
H=6480
T=13560</t>
        </r>
      </text>
    </comment>
    <comment ref="P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09/11/2020
1589
O/fee=3500
Paid to Nov/2020</t>
        </r>
      </text>
    </comment>
    <comment ref="CG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Bkash=9,780/-
College=7,620/-
Hostel=2,160/-</t>
        </r>
      </text>
    </comment>
    <comment ref="CI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1588/1589
O/fee3500/-
</t>
        </r>
      </text>
    </comment>
    <comment ref="CL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1590/1591
Dec/20 + Janu/21
Paid in Janu/21</t>
        </r>
      </text>
    </comment>
    <comment ref="CN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1590/1591
Dec/20 + Janu/21
Paid in Janu/21</t>
        </r>
      </text>
    </comment>
    <comment ref="CR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1592
Feb + March/21</t>
        </r>
      </text>
    </comment>
    <comment ref="CT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1593
</t>
        </r>
      </text>
    </comment>
    <comment ref="CV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1594
</t>
        </r>
      </text>
    </comment>
    <comment ref="CX1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1595
</t>
        </r>
      </text>
    </comment>
    <comment ref="P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BZ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B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D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G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Bkash=6,780/-
College=4,620/-
Hostel=2,160/-</t>
        </r>
      </text>
    </comment>
    <comment ref="CI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
C=4620
H=2160
T=6780</t>
        </r>
      </text>
    </comment>
    <comment ref="CL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By bkash
C=4620
H=2160
T=6780</t>
        </r>
      </text>
    </comment>
    <comment ref="CN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 4620
H-2160
T=6780
Janu/21</t>
        </r>
      </text>
    </comment>
    <comment ref="CP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C=4620
H=2160
T=6780
Feb/21</t>
        </r>
      </text>
    </comment>
    <comment ref="CR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By bkash
C=4620
H-2160
T=6780</t>
        </r>
      </text>
    </comment>
    <comment ref="CT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08/04/21
By bkash
C=4620
H-2160
T=6780</t>
        </r>
      </text>
    </comment>
    <comment ref="CV1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C=4620
H=2160
T=6780</t>
        </r>
      </text>
    </comment>
    <comment ref="P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BZ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B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D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G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Bkash=6,780/-
College=4,620/-
Hostel=2,160/-</t>
        </r>
      </text>
    </comment>
    <comment ref="CI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L12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05/12/2020
C=4620
H=2160
T=6780
Nov/20
Paid in Dec/20
26/01/21
56552
Dec + Janu/21
Paid in Janu/21</t>
        </r>
      </text>
    </comment>
    <comment ref="CN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56552
Dec + Janu/21
Paid in Janu/21</t>
        </r>
      </text>
    </comment>
    <comment ref="CP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1637</t>
        </r>
      </text>
    </comment>
    <comment ref="CT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</t>
        </r>
      </text>
    </comment>
    <comment ref="CV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C=4620</t>
        </r>
      </text>
    </comment>
    <comment ref="CX1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1639
</t>
        </r>
      </text>
    </comment>
    <comment ref="P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10.10.2020
1659
Oct/20 Less=30%
Others fee=6,500/-</t>
        </r>
      </text>
    </comment>
    <comment ref="CG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1659
Oct/20 Less=30%
Others fee=6,500/-</t>
        </r>
      </text>
    </comment>
    <comment ref="CI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1660</t>
        </r>
      </text>
    </comment>
    <comment ref="CL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05/12/2020
1661
</t>
        </r>
      </text>
    </comment>
    <comment ref="CN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1662
</t>
        </r>
      </text>
    </comment>
    <comment ref="CP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1663</t>
        </r>
      </text>
    </comment>
    <comment ref="CX1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1664
Up  to June/21</t>
        </r>
      </text>
    </comment>
    <comment ref="P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08.10.2020
316
Oct/20 Less=30%
Others fee=6,500/-</t>
        </r>
      </text>
    </comment>
    <comment ref="CG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316
Oct/20 Less=30%
Others fee=6,500/-</t>
        </r>
      </text>
    </comment>
    <comment ref="CI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16/11/2020
317</t>
        </r>
      </text>
    </comment>
    <comment ref="CL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318
Dec + Janu/21
Paid in Janu/21</t>
        </r>
      </text>
    </comment>
    <comment ref="CN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318
Dec + Janu/21
Paid in Janu/21</t>
        </r>
      </text>
    </comment>
    <comment ref="CX1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319</t>
        </r>
      </text>
    </comment>
    <comment ref="P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08.10.2020
339
Oct/20 Less=30%
Others fee=6,500/-</t>
        </r>
      </text>
    </comment>
    <comment ref="CG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339
Oct/20 Less=30%
Others fee=6,500/-</t>
        </r>
      </text>
    </comment>
    <comment ref="CI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640
Nov/2020</t>
        </r>
      </text>
    </comment>
    <comment ref="CL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03/12/2020
341
</t>
        </r>
      </text>
    </comment>
    <comment ref="CN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342
</t>
        </r>
      </text>
    </comment>
    <comment ref="CR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17/03/21
343
Feb/21</t>
        </r>
      </text>
    </comment>
    <comment ref="CX1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344
Up to June/21</t>
        </r>
      </text>
    </comment>
    <comment ref="P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G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CI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CL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CN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21/01/21
363
Oct to Janu/21
Paid in Janu/21</t>
        </r>
      </text>
    </comment>
    <comment ref="CV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Up to May/21
O/fee due=6500</t>
        </r>
      </text>
    </comment>
    <comment ref="CX1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O/fee=6500</t>
        </r>
      </text>
    </comment>
    <comment ref="P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2,000/-  
Add Purpose Pay=2000
By Committe</t>
        </r>
      </text>
    </comment>
    <comment ref="BY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Less-500/-
Dev  fee</t>
        </r>
      </text>
    </comment>
    <comment ref="BZ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</t>
        </r>
      </text>
    </comment>
    <comment ref="CA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Less-S/c</t>
        </r>
      </text>
    </comment>
    <comment ref="CC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Other fee Pay=6500
3 Inst Student</t>
        </r>
      </text>
    </comment>
    <comment ref="CD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56659
1st Installment=2000
Due=2nd &amp; 3rd Inst Due</t>
        </r>
      </text>
    </comment>
    <comment ref="CP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56659
1st Installment=2000
Due=2nd &amp; 3rd Inst Due</t>
        </r>
      </text>
    </comment>
    <comment ref="CZ1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9410
O/fee Due=3500/-</t>
        </r>
      </text>
    </comment>
    <comment ref="P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BZ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B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D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15,500/-</t>
        </r>
      </text>
    </comment>
    <comment ref="CG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Bkash=6,570/-
College=4,620/-
Hostel=1,950/-</t>
        </r>
      </text>
    </comment>
    <comment ref="CI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By bkash
C=4620
H=1950
T=6570</t>
        </r>
      </text>
    </comment>
    <comment ref="CL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C=4620
H=1950
T=6570</t>
        </r>
      </text>
    </comment>
    <comment ref="CN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By bksh
C=4620
H=1950
T6570</t>
        </r>
      </text>
    </comment>
    <comment ref="CR1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20/03/21
By bkash
C=4620
H=1950
T=6570
Feb/21</t>
        </r>
      </text>
    </comment>
    <comment ref="P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BZ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</t>
        </r>
      </text>
    </comment>
    <comment ref="CB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20.09.2020
9435</t>
        </r>
      </text>
    </comment>
    <comment ref="CD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4,000/-
09/11/2020
9438
O/fee6500/-
paid to Nov/20</t>
        </r>
      </text>
    </comment>
    <comment ref="CG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9436
Oct/20 (Less=30%)
Others fee due by P.sir</t>
        </r>
      </text>
    </comment>
    <comment ref="CI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9438
Nov/2020
O/fee6500/-</t>
        </r>
      </text>
    </comment>
    <comment ref="CL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21/12/2020
9437
</t>
        </r>
      </text>
    </comment>
    <comment ref="CN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9439
</t>
        </r>
      </text>
    </comment>
    <comment ref="CR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9440
Feb/21</t>
        </r>
      </text>
    </comment>
    <comment ref="CV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9441
Up to May/21</t>
        </r>
      </text>
    </comment>
    <comment ref="CX1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9442
</t>
        </r>
      </text>
    </comment>
    <comment ref="P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BZ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B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</t>
        </r>
      </text>
    </comment>
    <comment ref="CD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05/09/2020
9,000/-
05/11/2020
1975
O/fee=6500
Paid to Nov/2020</t>
        </r>
      </text>
    </comment>
    <comment ref="CJ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
Paid to Nov/2020</t>
        </r>
      </text>
    </comment>
    <comment ref="CL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1975
O/fee With
Oct + Nov/2020</t>
        </r>
      </text>
    </comment>
    <comment ref="CN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1976
Dec/20
Janu/21 Due=1000
Paid in Janu/21</t>
        </r>
      </text>
    </comment>
    <comment ref="CP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1976
Dec/20
Janu/21 Due=1000
Paid in Janu/21</t>
        </r>
      </text>
    </comment>
    <comment ref="CZ1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1977</t>
        </r>
      </text>
    </comment>
    <comment ref="P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BZ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B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D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26/01/21
388
O/fee=6500
Janu/21
Paid in Janu/21</t>
        </r>
      </text>
    </comment>
    <comment ref="CJ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CL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By bkash
C=4620
H=2160
T=6780</t>
        </r>
      </text>
    </comment>
    <comment ref="CN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By bkash
C=4620
H=2160
T=6780
Dec/20</t>
        </r>
      </text>
    </comment>
    <comment ref="CP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388
O/fee=6500
Janu/21
Paid in Janu/21</t>
        </r>
      </text>
    </comment>
    <comment ref="CR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390</t>
        </r>
      </text>
    </comment>
    <comment ref="CT1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391
</t>
        </r>
      </text>
    </comment>
    <comment ref="P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BZ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B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D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10/10/20
1611
O/fee6500
paid to Oct/20</t>
        </r>
      </text>
    </comment>
    <comment ref="CJ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1611
O/fee=6500
Oct=4620</t>
        </r>
      </text>
    </comment>
    <comment ref="CL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By bkash 
C=4620
H=1950
T=6570/-</t>
        </r>
      </text>
    </comment>
    <comment ref="CN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C=3780
H=1950
Dec/2020</t>
        </r>
      </text>
    </comment>
    <comment ref="CP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05/01/2021
By bkash
C=4340
H=1950
T=6290
Janu/21</t>
        </r>
      </text>
    </comment>
    <comment ref="CR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06/02/21
By bkash
C=4340
H=1950
T=6290</t>
        </r>
      </text>
    </comment>
    <comment ref="CT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04/03/21
By bkash
C=4340</t>
        </r>
      </text>
    </comment>
    <comment ref="CV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By bkash
C=4340
H=0</t>
        </r>
      </text>
    </comment>
    <comment ref="CX1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By bkash
C=4340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2,000/-</t>
        </r>
      </text>
    </comment>
    <comment ref="BZ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2,000/-
19/09/2020
555
Dev=500
Paid to sep/2020</t>
        </r>
      </text>
    </comment>
    <comment ref="CB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555
S/c
Paid to sep/20</t>
        </r>
      </text>
    </comment>
    <comment ref="CC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T.C purposr Less 4,000/-
1St Year</t>
        </r>
      </text>
    </comment>
    <comment ref="CH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19/09/2020
S/c=5,000
Dev=500</t>
        </r>
      </text>
    </comment>
    <comment ref="CR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557
</t>
        </r>
      </text>
    </comment>
    <comment ref="CT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558</t>
        </r>
      </text>
    </comment>
    <comment ref="CV1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559
</t>
        </r>
      </text>
    </comment>
    <comment ref="P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BZ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B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D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G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Paid in Nov/20</t>
        </r>
      </text>
    </comment>
    <comment ref="CI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</t>
        </r>
      </text>
    </comment>
    <comment ref="CL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C=9240
 Nov + Dec/20
Paid in Janu/21</t>
        </r>
      </text>
    </comment>
    <comment ref="CN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C=9240
 Nov + Dec/20
Paid in Janu/21</t>
        </r>
      </text>
    </comment>
    <comment ref="CX1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05/0621
9343
Janu/21</t>
        </r>
      </text>
    </comment>
    <comment ref="P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BZ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B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D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25/01/2021
By bkash
C=24980
O/fee =6500
Oct to Jnau/21
Paid in Janu/21</t>
        </r>
      </text>
    </comment>
    <comment ref="CG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CI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CL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CN1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25/01/2021
By bkash
C=24980
O/fee =6500
Oct to Jnau/21
Paid in Janu/21</t>
        </r>
      </text>
    </comment>
    <comment ref="I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14913
Dec/21
Paid in janu/21
11/01/21
14914
Janu/21-1950
H/leave=6000
Paid in Janu/21</t>
        </r>
      </text>
    </comment>
    <comment ref="P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BZ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B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</t>
        </r>
      </text>
    </comment>
    <comment ref="CD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9,000/-
19/12/2020
By bkash
C=20360
H=5400
T=25760/-
O/fee=6500
Oct to Dec/20
Paid in Dec/20</t>
        </r>
      </text>
    </comment>
    <comment ref="CJ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CL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CN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C=20360
H=5400
T=25760/-
O/fee=6500
Oct to Dec/20
Paid in Dec/20</t>
        </r>
      </text>
    </comment>
    <comment ref="CP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51</t>
        </r>
      </text>
    </comment>
    <comment ref="CX1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C=18480
H=9000
T=27480</t>
        </r>
      </text>
    </comment>
    <comment ref="I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By Vp sir</t>
        </r>
      </text>
    </comment>
    <comment ref="P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BZ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CB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CP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56549</t>
        </r>
      </text>
    </comment>
    <comment ref="CR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075</t>
        </r>
      </text>
    </comment>
    <comment ref="CZ1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076
Janu + Feb/21
O/fee=5500 
T=16940</t>
        </r>
      </text>
    </comment>
    <comment ref="P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BZ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</t>
        </r>
      </text>
    </comment>
    <comment ref="CB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06/09/2020
4,000/-
27/01/21
099
S/c=3500
O/fee=8000
Oct=1500 Due=2130
Paid in Janu/21</t>
        </r>
      </text>
    </comment>
    <comment ref="CD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
27/01/21
099
S/c=3500
O/fee=8000
Oct=1500 Due=2130
Paid in Janu/21</t>
        </r>
      </text>
    </comment>
    <comment ref="CG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</t>
        </r>
      </text>
    </comment>
    <comment ref="CI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099
S/c=3500
O/fee=8000
Oct=1500 Due=2130
Paid in Janu/21</t>
        </r>
      </text>
    </comment>
    <comment ref="CP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101</t>
        </r>
      </text>
    </comment>
    <comment ref="CX1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102
Up to May/21</t>
        </r>
      </text>
    </comment>
    <comment ref="I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By Vp sir</t>
        </r>
      </text>
    </comment>
    <comment ref="P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G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123
Oct/2020
Paid to Nov/2020</t>
        </r>
      </text>
    </comment>
    <comment ref="CI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123
Oct/2020</t>
        </r>
      </text>
    </comment>
    <comment ref="CP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01/02/21
124</t>
        </r>
      </text>
    </comment>
    <comment ref="CT1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125
Feb/21</t>
        </r>
      </text>
    </comment>
    <comment ref="P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2,000/-</t>
        </r>
      </text>
    </comment>
    <comment ref="BZ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2,000/-
14.09.2020
147
S/C=5,000/-
Dev-fee=500/-</t>
        </r>
      </text>
    </comment>
    <comment ref="CB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14.09.2020
147
S/C=5,000/-
Dev-fee=500/-</t>
        </r>
      </text>
    </comment>
    <comment ref="CD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 =6,000/-
Nov=4620/-
O/fee=1380 Due=6,620
11/02/21
150
O/fee</t>
        </r>
      </text>
    </comment>
    <comment ref="CJ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C=4620
H=2160
T=6780</t>
        </r>
      </text>
    </comment>
    <comment ref="CL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C=6,000/-
H=0
Nov=4620/-
O/fee=1380 Due=6,620</t>
        </r>
      </text>
    </comment>
    <comment ref="CN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By bkash 
C=3680
H=4320
T=8,000/-
Dec/20
O/fee Due=7,560/-</t>
        </r>
      </text>
    </comment>
    <comment ref="CP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By bkash
C=4620
H=2160
T=6780
Janu/21
O/fe due=6620</t>
        </r>
      </text>
    </comment>
    <comment ref="CR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149
O/fee 
Feb/21</t>
        </r>
      </text>
    </comment>
    <comment ref="CT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151
</t>
        </r>
      </text>
    </comment>
    <comment ref="CV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15/04/21
By bkash
C=4340
H=2160
T=6500</t>
        </r>
      </text>
    </comment>
    <comment ref="CX1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23/05/21
By bksh
C=2660
H=2160
T=4820</t>
        </r>
      </text>
    </comment>
    <comment ref="P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25/01/21
171
O/fee=6500
Oct + nov/20
Paid in janu/21</t>
        </r>
      </text>
    </comment>
    <comment ref="CG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CI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CN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171
O/fee=6500
Oct + nov/20
Paid in janu/21</t>
        </r>
      </text>
    </comment>
    <comment ref="CP1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04/02/21
172</t>
        </r>
      </text>
    </comment>
    <comment ref="P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28/12/2020
195
Oct to Dec/20
O/fee=6500
Paid in Dec/20</t>
        </r>
      </text>
    </comment>
    <comment ref="CG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CI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CL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195
Oct to Dec/20
O/fee=6500
Paid in Dec/20</t>
        </r>
      </text>
    </comment>
    <comment ref="CN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196
</t>
        </r>
      </text>
    </comment>
    <comment ref="CR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197
Feb/21
20/03/2021
198
Marcg/21</t>
        </r>
      </text>
    </comment>
    <comment ref="CX1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200
</t>
        </r>
      </text>
    </comment>
    <comment ref="P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08/10/20
219
Ofee6500 Paid to Oct/20</t>
        </r>
      </text>
    </comment>
    <comment ref="CJ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219
O/fee=6500
Oct/20=4620</t>
        </r>
      </text>
    </comment>
    <comment ref="CL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10/11/2020
220
</t>
        </r>
      </text>
    </comment>
    <comment ref="CN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07/.12/2020
221
</t>
        </r>
      </text>
    </comment>
    <comment ref="CP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222</t>
        </r>
      </text>
    </comment>
    <comment ref="CR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223</t>
        </r>
      </text>
    </comment>
    <comment ref="CT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224</t>
        </r>
      </text>
    </comment>
    <comment ref="CV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225</t>
        </r>
      </text>
    </comment>
    <comment ref="CX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226
</t>
        </r>
      </text>
    </comment>
    <comment ref="CZ1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227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Full free
Meal + Hstel Rent</t>
        </r>
      </text>
    </comment>
    <comment ref="P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17.10.2020
243
Oct/20 (Less=30%)
Others fee=6,500/-</t>
        </r>
      </text>
    </comment>
    <comment ref="CG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243
Oct/20 (Less=30%)
Others fee=6,500/-</t>
        </r>
      </text>
    </comment>
    <comment ref="CI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244
</t>
        </r>
      </text>
    </comment>
    <comment ref="CL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245</t>
        </r>
      </text>
    </comment>
    <comment ref="CN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246
</t>
        </r>
      </text>
    </comment>
    <comment ref="CP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247</t>
        </r>
      </text>
    </comment>
    <comment ref="CR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248</t>
        </r>
      </text>
    </comment>
    <comment ref="CT1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28/04/21
By bkash
C=4620
April/21</t>
        </r>
      </text>
    </comment>
    <comment ref="P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BZ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B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</t>
        </r>
      </text>
    </comment>
    <comment ref="CD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07/09/2020
9,000/-
15/12/2020
40669
O/fee=6500
Paid in Dec/2</t>
        </r>
      </text>
    </comment>
    <comment ref="CG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
Paid in Npv/20</t>
        </r>
      </text>
    </comment>
    <comment ref="CI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Oct/20
H=2160
T=6780</t>
        </r>
      </text>
    </comment>
    <comment ref="CL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40669
O/fee=6500
Paid in Dec/20
27/01/21
267
Nov/20
Paid in Janu/21</t>
        </r>
      </text>
    </comment>
    <comment ref="CN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267
Nov/20
Paid in Janu/21</t>
        </r>
      </text>
    </comment>
    <comment ref="CX1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270
</t>
        </r>
      </text>
    </comment>
    <comment ref="P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BZ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B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D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
27/01/2021
291
O/fee6500
Oct=4620
Nov=3860 Due=760
Paid in Janu/21</t>
        </r>
      </text>
    </comment>
    <comment ref="CG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CI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CN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291
O/fee6500
Oct=4620
Nov=3860 Due=760
Paid in Janu/21
</t>
        </r>
      </text>
    </comment>
    <comment ref="CP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292</t>
        </r>
      </text>
    </comment>
    <comment ref="CX1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293
Up to june/21</t>
        </r>
      </text>
    </comment>
    <comment ref="P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BZ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B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D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
08/10/20
O/fee=6500
paid to Oct/20</t>
        </r>
      </text>
    </comment>
    <comment ref="CJ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1323
O/fee=6500
Oct=4620</t>
        </r>
      </text>
    </comment>
    <comment ref="CL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05/11/2020
1324
Nov/2020</t>
        </r>
      </text>
    </comment>
    <comment ref="CN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1325
</t>
        </r>
      </text>
    </comment>
    <comment ref="CP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1326
</t>
        </r>
      </text>
    </comment>
    <comment ref="CX1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by bkash
C=9240
H=3900</t>
        </r>
      </text>
    </comment>
    <comment ref="P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BZ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B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D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G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Bkash=4,620/-
</t>
        </r>
      </text>
    </comment>
    <comment ref="CI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C=4620</t>
        </r>
      </text>
    </comment>
    <comment ref="CL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2791
Oct + Nov/21
Paid in Janu/21</t>
        </r>
      </text>
    </comment>
    <comment ref="CN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2791
Oct + Nov/21
Paid in Janu/21</t>
        </r>
      </text>
    </comment>
    <comment ref="CP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2792
O/fee-6500</t>
        </r>
      </text>
    </comment>
    <comment ref="CX1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2794
March + April/21</t>
        </r>
      </text>
    </comment>
    <comment ref="P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BZ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B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D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G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Bkash=4,620/-
</t>
        </r>
      </text>
    </comment>
    <comment ref="CI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14/11/2020
By bkash
C=4620
Nov/20</t>
        </r>
      </text>
    </comment>
    <comment ref="CL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2815
Oct to Dec/21
Paid in Janu/21</t>
        </r>
      </text>
    </comment>
    <comment ref="CN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2815
Dec/20 + Dec/21
Paid in Janu/21</t>
        </r>
      </text>
    </comment>
    <comment ref="CP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49912</t>
        </r>
      </text>
    </comment>
    <comment ref="CV1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2816
Feb/21 to April/21</t>
        </r>
      </text>
    </comment>
    <comment ref="P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BZ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B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CD1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08/09/2020
9,000/-</t>
        </r>
      </text>
    </comment>
    <comment ref="P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27/01/21
2959
O/fee=6500
Oct to Janu/21
Paid  in janu/21</t>
        </r>
      </text>
    </comment>
    <comment ref="CG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CI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CL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CN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2959
O/fee=6500
Oct to Janu/21
Paid  in janu/21</t>
        </r>
      </text>
    </comment>
    <comment ref="CX1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9341
Up to June/21</t>
        </r>
      </text>
    </comment>
    <comment ref="P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BZ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B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D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J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2912
</t>
        </r>
      </text>
    </comment>
    <comment ref="CL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03/11/2020
2913
</t>
        </r>
      </text>
    </comment>
    <comment ref="CN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2914
</t>
        </r>
      </text>
    </comment>
    <comment ref="CP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2915
25/01/21
2916
Feb/21
Paid in Janu/21</t>
        </r>
      </text>
    </comment>
    <comment ref="CR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2916
Feb/21
Paid in Janu/21</t>
        </r>
      </text>
    </comment>
    <comment ref="CT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2917</t>
        </r>
      </text>
    </comment>
    <comment ref="CV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03/04/2021
2918
</t>
        </r>
      </text>
    </comment>
    <comment ref="CX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2919</t>
        </r>
      </text>
    </comment>
    <comment ref="CZ15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2920</t>
        </r>
      </text>
    </comment>
    <comment ref="P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BZ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B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D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G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CI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CL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CN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23/01/2021
By bkash
C=18480
Oct to Janu/21
Paid in Janu/21</t>
        </r>
      </text>
    </comment>
    <comment ref="CV15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By bkash
C=18480/-</t>
        </r>
      </text>
    </comment>
    <comment ref="P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G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17.10.2020
Bkash=12,770/-
College=11,120/-
Hostel=1,650/-</t>
        </r>
      </text>
    </comment>
    <comment ref="CI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CL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26/12/2020
By bkash
C=9240
H=3300
T=12540
Nov + Dec/20
Paid in Dec/20</t>
        </r>
      </text>
    </comment>
    <comment ref="CN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By bkash
C=4620
H=1650
T=6270</t>
        </r>
      </text>
    </comment>
    <comment ref="CV15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kbash
C=13860
H=4950
T=18810
</t>
        </r>
      </text>
    </comment>
    <comment ref="P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27/01/21
40906
O/fee=6500
Janu/21=500 Jan 3000
Paid in janu/21</t>
        </r>
      </text>
    </comment>
    <comment ref="CG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Bkash=6,270/-
College=4,620/-
Hostel=1,650/-</t>
        </r>
      </text>
    </comment>
    <comment ref="CI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H=1650
T=6270</t>
        </r>
      </text>
    </comment>
    <comment ref="CL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H=1650
T=6270
Dec/20</t>
        </r>
      </text>
    </comment>
    <comment ref="CN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40906
O/fee=6500
Janu/21=500 Jan 3000
Paid in janu/21</t>
        </r>
      </text>
    </comment>
    <comment ref="CP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C=7570
H=3300
T=10870</t>
        </r>
      </text>
    </comment>
    <comment ref="CR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03/03/21
By bkash
C=4620
H=1650
T=6270
March/21</t>
        </r>
      </text>
    </comment>
    <comment ref="CV15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By bkash
C=8170
H=3300
T=11470</t>
        </r>
      </text>
    </comment>
    <comment ref="P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G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25.10.2020
Bkash=13,160/-
College=11,120/-
Hostel=2,040/-</t>
        </r>
      </text>
    </comment>
    <comment ref="CI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</t>
        </r>
      </text>
    </comment>
    <comment ref="CL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By bkash
C=4620
H=2040
T=6660
Nov/20
Paid in Dec/20
27/01/21
2840
Dec + Janu/21
Paid in janu/21</t>
        </r>
      </text>
    </comment>
    <comment ref="CN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2840
Dec + Janu/21
Paid in janu/21</t>
        </r>
      </text>
    </comment>
    <comment ref="CX1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2841
</t>
        </r>
      </text>
    </comment>
    <comment ref="P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G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CI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CN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2983
Oct + Nov/20
Paid in Janu/21</t>
        </r>
      </text>
    </comment>
    <comment ref="CT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12/04/21
2984
Dec/20
Janu/21
Feb=760 Due=3860</t>
        </r>
      </text>
    </comment>
    <comment ref="CV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2986
Up to May/21
O/fee=6500/=</t>
        </r>
      </text>
    </comment>
    <comment ref="I156" authorId="0">
      <text>
        <r>
          <rPr>
            <b/>
            <sz val="9"/>
            <color indexed="81"/>
            <rFont val="Tahoma"/>
            <family val="2"/>
          </rPr>
          <t xml:space="preserve">Windows User:
10/04/2021
Less April/21
By Vp sir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26/01/21
2143
O/fee=6500
Paid in Janu/21</t>
        </r>
      </text>
    </comment>
    <comment ref="CN1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2143
O/fee=6500
Paid in Janu/21</t>
        </r>
      </text>
    </comment>
    <comment ref="P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28.09.2020
2166
6,500/-</t>
        </r>
      </text>
    </comment>
    <comment ref="CG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</t>
        </r>
      </text>
    </comment>
    <comment ref="CI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</t>
        </r>
      </text>
    </comment>
    <comment ref="CL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2167
Oct + Nov/20
Paid in Dec/20
27/01/21
2168
Dec + Jnau/21
Paid in janu/21</t>
        </r>
      </text>
    </comment>
    <comment ref="CN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2168
Dec + Jnau/21
Paid in janu/21
27/01/21
2168
Dec + Jnau/21
Paid in janu/21</t>
        </r>
      </text>
    </comment>
    <comment ref="CT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2169</t>
        </r>
      </text>
    </comment>
    <comment ref="CX15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2170</t>
        </r>
      </text>
    </comment>
    <comment ref="P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15.10.2020
2190
Oct/20 (Less=30%)
Others fee=6,500/-</t>
        </r>
      </text>
    </comment>
    <comment ref="CG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2190
Oct/20 (Less=30%)
Others fee=6,500/-</t>
        </r>
      </text>
    </comment>
    <comment ref="CI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09/10/2020
2191
</t>
        </r>
      </text>
    </comment>
    <comment ref="CL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2192
Dec + Janu/21
Paid in Janu/2021</t>
        </r>
      </text>
    </comment>
    <comment ref="CN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2192
Dec + Janu/21
Paid in Janu/2021</t>
        </r>
      </text>
    </comment>
    <comment ref="CR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2193
fEb+  March/21</t>
        </r>
      </text>
    </comment>
    <comment ref="CX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2194</t>
        </r>
      </text>
    </comment>
    <comment ref="P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J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C=11120
H=2040
T=13160</t>
        </r>
      </text>
    </comment>
    <comment ref="CL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40676
Nov + Dec/20
Paid in Dec/20</t>
        </r>
      </text>
    </comment>
    <comment ref="CN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22/12/2020
40676
Nov + Dec/20
Paid in Dec/20</t>
        </r>
      </text>
    </comment>
    <comment ref="CP15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2214</t>
        </r>
      </text>
    </comment>
    <comment ref="P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BZ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B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D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G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By bkash
C=3220 
 Oct/20
Paid in Nov/20</t>
        </r>
      </text>
    </comment>
    <comment ref="CI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18/11/2020
By bkash
C=3220  Oct
18/01/2021
By bkash
C=3220
Nov/20
Paid in Janu/21</t>
        </r>
      </text>
    </comment>
    <comment ref="CN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C=3220
Nov/20
Paid in Janu/21
</t>
        </r>
      </text>
    </comment>
    <comment ref="CP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07/02/21
By bkash
C=3220
Dec/20</t>
        </r>
      </text>
    </comment>
    <comment ref="CR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27/03/2021
By bkash
C= 3220
27/03/2021
By bkash
C= 3220
6,440/-</t>
        </r>
      </text>
    </comment>
    <comment ref="CV16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31/05/21
2242
Up to May/21</t>
        </r>
      </text>
    </comment>
    <comment ref="P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14.09.2020
2526
6,500/-</t>
        </r>
      </text>
    </comment>
    <comment ref="CG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Oct/20
Paid in Nov/20
</t>
        </r>
      </text>
    </comment>
    <comment ref="CI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C=9240 Oct + Nov
H=4320
T=13420</t>
        </r>
      </text>
    </comment>
    <comment ref="CL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2527
Dec + Janu/21
Paid in Janu/21</t>
        </r>
      </text>
    </comment>
    <comment ref="CN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2527
Dec + Janu/21
Paid in Janu/21</t>
        </r>
      </text>
    </comment>
    <comment ref="CV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2529
Feb/21</t>
        </r>
      </text>
    </comment>
    <comment ref="CX16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2530</t>
        </r>
      </text>
    </comment>
    <comment ref="P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BZ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B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D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15,500/-</t>
        </r>
      </text>
    </comment>
    <comment ref="CG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2551
Oct/2020
paid to Nov/20</t>
        </r>
      </text>
    </comment>
    <comment ref="CI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2551
Oct/2020
04/01/2021
2552
Nov + Dec/20
Paid in Janu/21</t>
        </r>
      </text>
    </comment>
    <comment ref="CL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2552
Nov + Dec/20
Paid in Janu/21</t>
        </r>
      </text>
    </comment>
    <comment ref="CN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04/01/2021
2552
Nov + Dec/20
Paid in Janu/21</t>
        </r>
      </text>
    </comment>
    <comment ref="CR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2553
Janu + Feb/21</t>
        </r>
      </text>
    </comment>
    <comment ref="CX16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2554
March + April/21</t>
        </r>
      </text>
    </comment>
    <comment ref="P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BZ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B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</t>
        </r>
      </text>
    </comment>
    <comment ref="CD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09/09/2020
9,000/-
26/01/21
2574
Janu/21
O/fee=6500</t>
        </r>
      </text>
    </comment>
    <comment ref="CG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By bkash
C=9240
H=4080
T=13320</t>
        </r>
      </text>
    </comment>
    <comment ref="CL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
By bkash
C=4620
H=2040
T=6660
Dec/20</t>
        </r>
      </text>
    </comment>
    <comment ref="CN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2574
Janu/21
O/fee=6500
</t>
        </r>
      </text>
    </comment>
    <comment ref="CP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9575</t>
        </r>
      </text>
    </comment>
    <comment ref="CT1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19/04/21
By bkash
C=4620  March/21
H=2040
T=6660</t>
        </r>
      </text>
    </comment>
    <comment ref="I164" authorId="0">
      <text>
        <r>
          <rPr>
            <b/>
            <sz val="9"/>
            <color indexed="81"/>
            <rFont val="Tahoma"/>
            <family val="2"/>
          </rPr>
          <t xml:space="preserve">Windows User:
T.C
28/02/21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9,000/-
26/01/21
2598
O/fee=6500
Nov to Janu/21
Paid in Janu/21</t>
        </r>
      </text>
    </comment>
    <comment ref="CJ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10/10/2020
By bash
C=3220
H=1950
T=5170</t>
        </r>
      </text>
    </comment>
    <comment ref="CL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CN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CP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2598
O/fee=6500
Nov to Janu/21
Paid in Janu/21</t>
        </r>
      </text>
    </comment>
    <comment ref="CR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2599</t>
        </r>
      </text>
    </comment>
    <comment ref="CZ1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2600
Up to june/21</t>
        </r>
      </text>
    </comment>
    <comment ref="P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BZ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CB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CD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15,500/-</t>
        </r>
      </text>
    </comment>
    <comment ref="CJ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2623
</t>
        </r>
      </text>
    </comment>
    <comment ref="CL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2624
</t>
        </r>
      </text>
    </comment>
    <comment ref="CN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2625</t>
        </r>
      </text>
    </comment>
    <comment ref="CP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2626</t>
        </r>
      </text>
    </comment>
    <comment ref="CR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2627</t>
        </r>
      </text>
    </comment>
    <comment ref="CT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2628</t>
        </r>
      </text>
    </comment>
    <comment ref="CV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06/04/2021
2629
</t>
        </r>
      </text>
    </comment>
    <comment ref="CX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2630</t>
        </r>
      </text>
    </comment>
    <comment ref="CZ16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2631
June/21</t>
        </r>
      </text>
    </comment>
    <comment ref="P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J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CL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CN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Oct=4620
Nov-4620
Dec=3280 Due=1360
Paid in Janu/21</t>
        </r>
      </text>
    </comment>
    <comment ref="CP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2647
Oct=4620
Nov-4620
Dec=3280 Due=1360
Paid in Janu/21</t>
        </r>
      </text>
    </comment>
    <comment ref="CZ16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2648
Fec/20</t>
        </r>
      </text>
    </comment>
    <comment ref="P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J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CL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CN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CP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2671
Oct=4620
Nov-4620
Dec=3280 Due=1360
Paid in Janu/21</t>
        </r>
      </text>
    </comment>
    <comment ref="CZ1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2672
Dec/20 1360
O/fee=6500
T=7860</t>
        </r>
      </text>
    </comment>
    <comment ref="P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17/12/2020
2694
O/fee=6500
Oct to Sec/20
Paid in Dec/20</t>
        </r>
      </text>
    </comment>
    <comment ref="CG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CI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CL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2694
O/fee=6500
Oct to Sec/20
Paid in Dec/20</t>
        </r>
      </text>
    </comment>
    <comment ref="CN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2965
</t>
        </r>
      </text>
    </comment>
    <comment ref="CP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2696</t>
        </r>
      </text>
    </comment>
    <comment ref="CT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09/04/21
By bkash
C=4450
H=2160
March/21
T=6610
27/04/21
By bkash
C=4450
H=2160
April/21
T=6610</t>
        </r>
      </text>
    </comment>
    <comment ref="CV16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By bkash
C=4450
H=2160
T=6610</t>
        </r>
      </text>
    </comment>
    <comment ref="P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08.10.2020
2718
Oct/20 Less=30%
Others fee=6,500/-</t>
        </r>
      </text>
    </comment>
    <comment ref="CG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2718
Oct/20 Less=30%
Others fee=6,500/-</t>
        </r>
      </text>
    </comment>
    <comment ref="CI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2719
</t>
        </r>
      </text>
    </comment>
    <comment ref="CL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2720</t>
        </r>
      </text>
    </comment>
    <comment ref="CN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14/01/2021
2721
</t>
        </r>
      </text>
    </comment>
    <comment ref="CP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25/02/21
2722
Feb/21</t>
        </r>
      </text>
    </comment>
    <comment ref="CR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2723
</t>
        </r>
      </text>
    </comment>
    <comment ref="CV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24/05/21
2724
April/21</t>
        </r>
      </text>
    </comment>
    <comment ref="CX16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2725
May/21</t>
        </r>
      </text>
    </comment>
    <comment ref="P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27/01/21
56562
O/fee=6500
Oct/20
Nov=2160 Due=2180
Paid in Janu/21</t>
        </r>
      </text>
    </comment>
    <comment ref="CG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CI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CN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56562
O/fee=6500
Oct/20
Nov=2160 Due=2180
Paid in Janu/21</t>
        </r>
      </text>
    </comment>
    <comment ref="CP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2742</t>
        </r>
      </text>
    </comment>
    <comment ref="CX1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2743
12,000/-</t>
        </r>
      </text>
    </comment>
    <comment ref="P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BZ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</t>
        </r>
      </text>
    </comment>
    <comment ref="CB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4,000/-
19.09.2020
11522
S/c=3500
O. fee=3500</t>
        </r>
      </text>
    </comment>
    <comment ref="CD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19.09.2020
11522
S/c=3500
O. fee=3500
20.10.2020
11523
Oct/20
Others fee=4,500/-</t>
        </r>
      </text>
    </comment>
    <comment ref="CG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20.10.2020
11523
Oct/20
Others fee=4,500/-</t>
        </r>
      </text>
    </comment>
    <comment ref="CI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CL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CN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11524
Nov to jau/21
Paid in janu/21</t>
        </r>
      </text>
    </comment>
    <comment ref="CX17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11526
</t>
        </r>
      </text>
    </comment>
    <comment ref="P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26/01/21
11546
O/fee=6500
Oct to Janbu/21
Paid in Janu/21</t>
        </r>
      </text>
    </comment>
    <comment ref="CJ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CL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CN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CP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11546
O/fee=6500
Oct to Janbu/21
Paid in Janu/21</t>
        </r>
      </text>
    </comment>
    <comment ref="CZ17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11547
Up to March/21</t>
        </r>
      </text>
    </comment>
    <comment ref="I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</t>
        </r>
      </text>
    </comment>
    <comment ref="P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27/01/2021
11570
O/fee=6500
Oct to jasnu/21
Paid in Janu/21</t>
        </r>
      </text>
    </comment>
    <comment ref="CG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CI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CL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CN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11570
O/fee=6500
Oct to jasnu/21
Paid in Janu/21</t>
        </r>
      </text>
    </comment>
    <comment ref="CX17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11571
Up to June/21</t>
        </r>
      </text>
    </comment>
    <comment ref="P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19/12/2020
11595
O/fe=6500
Nov/20
paid in Dec/20</t>
        </r>
      </text>
    </comment>
    <comment ref="CG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11594
Oct/20 Less=30%
Others fee due by P.sir</t>
        </r>
      </text>
    </comment>
    <comment ref="CI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11595
O/fe=6500
Nov/20
paid in Dec/20</t>
        </r>
      </text>
    </comment>
    <comment ref="CL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11595
O/fe=6500
Nov/20
paid in Dec/20</t>
        </r>
      </text>
    </comment>
    <comment ref="CP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11596</t>
        </r>
      </text>
    </comment>
    <comment ref="CX17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11597
</t>
        </r>
      </text>
    </comment>
    <comment ref="P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30/01/21
11619
O/fee=6500
Paid in Janu/21</t>
        </r>
      </text>
    </comment>
    <comment ref="CJ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CL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CN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</t>
        </r>
      </text>
    </comment>
    <comment ref="CP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11618
Oct/20 to Janu/21
Paid in Janu/21
30/01/21
11619
O/fee=6500
Paid in Janu/21</t>
        </r>
      </text>
    </comment>
    <comment ref="CZ17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13/06/21
11620
Feb/21</t>
        </r>
      </text>
    </comment>
    <comment ref="P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28/01/21
11644
O/fee=6500
Dec + Janu/20
Paid  in Janu/21</t>
        </r>
      </text>
    </comment>
    <comment ref="CJ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13/10/20
11642</t>
        </r>
      </text>
    </comment>
    <comment ref="CL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11643
</t>
        </r>
      </text>
    </comment>
    <comment ref="CN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11644
O/fee=6500
Dec + Janu/20
Paid  in Janu/21</t>
        </r>
      </text>
    </comment>
    <comment ref="CP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11644
O/fee=6500
Dec + Janu/20
Paid  in Janu/21</t>
        </r>
      </text>
    </comment>
    <comment ref="CZ17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11645
Feb + March/21</t>
        </r>
      </text>
    </comment>
    <comment ref="P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30/01/21
11667
O/fee=6500
Oct=2500 Due=2120
Paid in Janu/21</t>
        </r>
      </text>
    </comment>
    <comment ref="CP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11667
O/fee=6500
Oct=2500 Due=2120
Paid in Janu/21</t>
        </r>
      </text>
    </comment>
    <comment ref="CV17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11668
Oct/20
Nov/20=1840 Due=2500</t>
        </r>
      </text>
    </comment>
    <comment ref="P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26/01/2021
11692
O/fee6500
Nov + Dec/20
Paid in Janu/21</t>
        </r>
      </text>
    </comment>
    <comment ref="CG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11691
Oct/20 Less=30%
Others fee due by P.sir</t>
        </r>
      </text>
    </comment>
    <comment ref="CI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CL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CN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11692
O/fee6500
Nov + Dec/20
Paid in Janu/21</t>
        </r>
      </text>
    </comment>
    <comment ref="CP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11693</t>
        </r>
      </text>
    </comment>
    <comment ref="CX17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11694
Up to May/21</t>
        </r>
      </text>
    </comment>
    <comment ref="P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
12/11/2020
By bkash
O/fee 6500
Paid in Nov.20</t>
        </r>
      </text>
    </comment>
    <comment ref="CG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11715
Oct/20 Less=30%
Others fee due by P.sir</t>
        </r>
      </text>
    </comment>
    <comment ref="CI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12/11/2020
By bkash
C-11120  With O/fee
H=2160
T=13280 </t>
        </r>
      </text>
    </comment>
    <comment ref="CL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27/12/2020
By bkash
C=4620
H=2160
Dec/20</t>
        </r>
      </text>
    </comment>
    <comment ref="CN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19/01/021
By bkash
C=3500
H=2160
T=5660
</t>
        </r>
      </text>
    </comment>
    <comment ref="CP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11719</t>
        </r>
      </text>
    </comment>
    <comment ref="CR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By bkash
C=3500
H=2160
T=5660</t>
        </r>
      </text>
    </comment>
    <comment ref="CT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C=3500
H=2160
T=5660</t>
        </r>
      </text>
    </comment>
    <comment ref="CV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By bkash
C=6860
H=2160
T=9020</t>
        </r>
      </text>
    </comment>
    <comment ref="CX17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11723</t>
        </r>
      </text>
    </comment>
    <comment ref="P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BZ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B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D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10/09/2020
9,000/-</t>
        </r>
      </text>
    </comment>
    <comment ref="CG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CI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CL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CN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Oct to Jany/21
paid in Janu/21</t>
        </r>
      </text>
    </comment>
    <comment ref="CP18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bkash
C=4550
H=1950
T=6500
Feb/21
24/02/21
By bkash
C=6290
Up to Feb/21 Ok</t>
        </r>
      </text>
    </comment>
    <comment ref="P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BZ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CB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CJ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11762
Oct/20
Paid in Nov/20</t>
        </r>
      </text>
    </comment>
    <comment ref="CL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22/11/2020
11762
Oct/20
Paid in Nov/20
23/12/2020
11763
Nov/20
Paid in Dec/20</t>
        </r>
      </text>
    </comment>
    <comment ref="CN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23/12/2020
11763
Nov/20
Paid in Dec/20
28/01/21
11764
Dec/20
Paid in Janu/21</t>
        </r>
      </text>
    </comment>
    <comment ref="CP18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11764
Dec/20
Paid in Janu/21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Note-19</t>
        </r>
        <r>
          <rPr>
            <sz val="9"/>
            <color indexed="81"/>
            <rFont val="Tahoma"/>
            <family val="2"/>
          </rPr>
          <t xml:space="preserve">
Less-3,300/-
Meeting 20/10/2020</t>
        </r>
      </text>
    </comment>
    <comment ref="P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BZ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CB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11/09/2020
7,500/-</t>
        </r>
      </text>
    </comment>
    <comment ref="CG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CI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CL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CN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11786
Ot=2310
No=2310
Dec=2310
Janu=310 Due=2000
Paid in Janu/21</t>
        </r>
      </text>
    </comment>
    <comment ref="CP18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17/02/21
11788
T/c
11/02/21</t>
        </r>
      </text>
    </comment>
    <comment ref="P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BZ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CB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CD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15,500/-</t>
        </r>
      </text>
    </comment>
    <comment ref="CG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26/11/2020
54925
Oct + Nov/20
Paid in Nov/20</t>
        </r>
      </text>
    </comment>
    <comment ref="CI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26/11/2020
54925
Oct + Nov/20</t>
        </r>
      </text>
    </comment>
    <comment ref="CL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11810
Dec + Janu/21
Paid in Jnu/21</t>
        </r>
      </text>
    </comment>
    <comment ref="CN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09/01/21
11810
Dec + Janu/21
Paid in Jnu/21</t>
        </r>
      </text>
    </comment>
    <comment ref="CR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
11811
Feb + March/21</t>
        </r>
      </text>
    </comment>
    <comment ref="CV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11812
April + may/21</t>
        </r>
      </text>
    </comment>
    <comment ref="CX18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11813</t>
        </r>
      </text>
    </comment>
    <comment ref="P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CJ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CL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CN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17/12/2020
11834
O/fee=8,000/-
Oct to Dec/20
Paid in Dec/20</t>
        </r>
      </text>
    </comment>
    <comment ref="CP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11835</t>
        </r>
      </text>
    </comment>
    <comment ref="CZ18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17360
</t>
        </r>
      </text>
    </comment>
    <comment ref="P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CJ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CL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CN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11858
21860/-
O/fee With
Oct to Dec/20
Paid in Dec/20</t>
        </r>
      </text>
    </comment>
    <comment ref="CP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11859</t>
        </r>
      </text>
    </comment>
    <comment ref="CR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11860</t>
        </r>
      </text>
    </comment>
    <comment ref="CX18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By bkash
C=13860
H=5850
T=19710
</t>
        </r>
      </text>
    </comment>
    <comment ref="P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G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11882
Oct/20 (Less=30%)
Others fee due by P.sir</t>
        </r>
      </text>
    </comment>
    <comment ref="CI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11883</t>
        </r>
      </text>
    </comment>
    <comment ref="CL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08/12/2020
11884
</t>
        </r>
      </text>
    </comment>
    <comment ref="CN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13/01/2021
11885
</t>
        </r>
      </text>
    </comment>
    <comment ref="CP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11886</t>
        </r>
      </text>
    </comment>
    <comment ref="CR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18/03/2021
11887
</t>
        </r>
      </text>
    </comment>
    <comment ref="CT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11886
</t>
        </r>
      </text>
    </comment>
    <comment ref="CV18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30/05/21
11889
</t>
        </r>
      </text>
    </comment>
    <comment ref="P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CG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CI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CN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11906
O/fee=8000
Oct + Nov/20
Paid in Janu/21</t>
        </r>
      </text>
    </comment>
    <comment ref="CX1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11907
Up  to Feb/21</t>
        </r>
      </text>
    </comment>
    <comment ref="P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CG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CI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CL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CN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270/1/21
11930
O/fee=8000
Oct to Janu/21
Paid in Janu/21</t>
        </r>
      </text>
    </comment>
    <comment ref="CX18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11931
Up to June/21</t>
        </r>
      </text>
    </comment>
    <comment ref="B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Meal Purpose pay
3,000/-
</t>
        </r>
      </text>
    </comment>
    <comment ref="P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11954
O/fee=3000
Paid to Oct/20
08/11/2020
11955
O/fee=5000/-</t>
        </r>
      </text>
    </comment>
    <comment ref="CJ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11954
O/fee=3000
Oct=4620</t>
        </r>
      </text>
    </comment>
    <comment ref="CL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11955
O/fee 5,000/-</t>
        </r>
      </text>
    </comment>
    <comment ref="CN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11956
T. quata adj</t>
        </r>
      </text>
    </comment>
    <comment ref="CP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11957</t>
        </r>
      </text>
    </comment>
    <comment ref="CR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11958</t>
        </r>
      </text>
    </comment>
    <comment ref="CT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11959
</t>
        </r>
      </text>
    </comment>
    <comment ref="CV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11960
</t>
        </r>
      </text>
    </comment>
    <comment ref="CX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C=4340
G=1950
T=6290</t>
        </r>
      </text>
    </comment>
    <comment ref="CZ1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11962
</t>
        </r>
      </text>
    </comment>
    <comment ref="P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Paid to oct/20</t>
        </r>
      </text>
    </comment>
    <comment ref="CJ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O/fee8000
Oct+ Nov/20=4620</t>
        </r>
      </text>
    </comment>
    <comment ref="CL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11978
O/fee8000
Oct+ Nov/20=4620</t>
        </r>
      </text>
    </comment>
    <comment ref="CN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11979
Dec + Janu/21
Paid in Janu/21</t>
        </r>
      </text>
    </comment>
    <comment ref="CP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11979
Dec + Janu/21
Paid in Janu/21</t>
        </r>
      </text>
    </comment>
    <comment ref="CZ19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11981
Feb /21  to June/21</t>
        </r>
      </text>
    </comment>
    <comment ref="I191" authorId="0">
      <text>
        <r>
          <rPr>
            <b/>
            <sz val="9"/>
            <color indexed="81"/>
            <rFont val="Tahoma"/>
            <family val="2"/>
          </rPr>
          <t>Windows User:
18/02/21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O/fee=4380
Paid in janu/21</t>
        </r>
      </text>
    </comment>
    <comment ref="CG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Bkash=4,620/-</t>
        </r>
      </text>
    </comment>
    <comment ref="CI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Paid in janu/21</t>
        </r>
      </text>
    </comment>
    <comment ref="CN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11043
Oct + nov/20
O/fee=4380
Paid in janu/21</t>
        </r>
      </text>
    </comment>
    <comment ref="CX19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11044
Dec/20 to Feb/21
O/Fee=3620/-
T=10550/-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Windows User:
25/01/21
TC 28/03/21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G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19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P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C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G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M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O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P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16480/-
Tc</t>
        </r>
      </text>
    </comment>
    <comment ref="CQ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S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U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CW19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13/02/219
Less=10,000 May be 
App H/o
C=10,000/-
H=7,280/-
Total=17,280/-</t>
        </r>
      </text>
    </comment>
    <comment ref="P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11115
O/fee=8,000/-
Paid to Nov/2020</t>
        </r>
      </text>
    </comment>
    <comment ref="CG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11.10.2020
11114
Oct/20 (Less=30%)
Others fee due by P.sir</t>
        </r>
      </text>
    </comment>
    <comment ref="CI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11115
O/fee=8,000/-</t>
        </r>
      </text>
    </comment>
    <comment ref="CL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11116
Dec/20</t>
        </r>
      </text>
    </comment>
    <comment ref="CN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11117</t>
        </r>
      </text>
    </comment>
    <comment ref="CP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11118
</t>
        </r>
      </text>
    </comment>
    <comment ref="CR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11119
</t>
        </r>
      </text>
    </comment>
    <comment ref="CX19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11120/21/22
April/21 to June/21</t>
        </r>
      </text>
    </comment>
    <comment ref="P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G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11138
Oct/20</t>
        </r>
      </text>
    </comment>
    <comment ref="CI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CL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CN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11140
Nov + Dec/21
Paid in Dec/21</t>
        </r>
      </text>
    </comment>
    <comment ref="CX19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11114
O/fee due</t>
        </r>
      </text>
    </comment>
    <comment ref="P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CG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CI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CL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CN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11162
O/fee=8000
Oct t+ Janu/21
Paid in Janu/21</t>
        </r>
      </text>
    </comment>
    <comment ref="CV19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11163
Feb/21
  April/21</t>
        </r>
      </text>
    </comment>
    <comment ref="P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C=12350 With O/fee
H=0
T=12350</t>
        </r>
      </text>
    </comment>
    <comment ref="CJ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08/10/2020
By bkash
C=12350
H=0
T=12350</t>
        </r>
      </text>
    </comment>
    <comment ref="CL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CN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CP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11187
Nov to Janu/21
Paid in Janu/21</t>
        </r>
      </text>
    </comment>
    <comment ref="CR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11188</t>
        </r>
      </text>
    </comment>
    <comment ref="CX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C=13860</t>
        </r>
      </text>
    </comment>
    <comment ref="CZ19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11190
Up to June/21</t>
        </r>
      </text>
    </comment>
    <comment ref="P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11210
Oct/20 Less=30%
Others fee=8,000/-</t>
        </r>
      </text>
    </comment>
    <comment ref="CG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11210
Oct/20 Less=30%
Others fee=8,000/-</t>
        </r>
      </text>
    </comment>
    <comment ref="CI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11211
Nov/2020</t>
        </r>
      </text>
    </comment>
    <comment ref="CL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11212
</t>
        </r>
      </text>
    </comment>
    <comment ref="CN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11213</t>
        </r>
      </text>
    </comment>
    <comment ref="CP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11214</t>
        </r>
      </text>
    </comment>
    <comment ref="CR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10/03/21
11215</t>
        </r>
      </text>
    </comment>
    <comment ref="CV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C=9240</t>
        </r>
      </text>
    </comment>
    <comment ref="CX19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11217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Note= 168
Tuition Fee  + Hostel Fee 
Full Less.
</t>
        </r>
      </text>
    </comment>
    <comment ref="P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J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11234
Oct/2020
Paid to nov/20</t>
        </r>
      </text>
    </comment>
    <comment ref="CL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11234
Oct/2020
24/01/2021
11235
Nov + Dec/20
Paid in Janu/21
 O/fee Due</t>
        </r>
      </text>
    </comment>
    <comment ref="CN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11235
Nov + Dec/20
Paid in Janu/21
 O/fee Due</t>
        </r>
      </text>
    </comment>
    <comment ref="CP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24/01/2021
11235
Nov + Dec/20
Paid in Janu/21
 O/fee Due</t>
        </r>
      </text>
    </comment>
    <comment ref="CT19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11236
O/fee=8000
Janu/21</t>
        </r>
      </text>
    </comment>
    <comment ref="P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CJ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CL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11258
Oct + Nov/20
O/fee=8000/-
Paid to Nov/2020</t>
        </r>
      </text>
    </comment>
    <comment ref="CN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11261
Dec=1160 Due=1150
Paid in Janu/21</t>
        </r>
      </text>
    </comment>
    <comment ref="CP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11261
Dec=1160 Due=1150
Paid in Janu/21</t>
        </r>
      </text>
    </comment>
    <comment ref="CR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11262</t>
        </r>
      </text>
    </comment>
    <comment ref="CX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05/05/21
11263
March to May/21</t>
        </r>
      </text>
    </comment>
    <comment ref="CZ20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11264
June/21</t>
        </r>
      </text>
    </comment>
    <comment ref="I201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11284
o/fee=8000
Up to Dec/21
Paid in Feb/21</t>
        </r>
      </text>
    </comment>
    <comment ref="CG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09/112/020
11282
Oct/2020
Paid to Nov/2020</t>
        </r>
      </text>
    </comment>
    <comment ref="CI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09/112/020
11282
Oct/2020
27/01/21
11283
Nov=4620
Paid in Janu/21</t>
        </r>
      </text>
    </comment>
    <comment ref="CN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11283
Nov=4620
Paid in Janu/21</t>
        </r>
      </text>
    </comment>
    <comment ref="CP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11284
o/fee=8000
Up to Dec/21</t>
        </r>
      </text>
    </comment>
    <comment ref="CX20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11285
Up to May/21</t>
        </r>
      </text>
    </comment>
    <comment ref="P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G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29/10/2020
By bkash
C=5,000/-</t>
        </r>
      </text>
    </comment>
    <comment ref="CI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L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By bkash
C=1930
Dec/20
O/fee Due</t>
        </r>
      </text>
    </comment>
    <comment ref="CN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19/01/2021
By bkash
C=4310
O/fee due=6000</t>
        </r>
      </text>
    </comment>
    <comment ref="CP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By bkash
C=2310
</t>
        </r>
      </text>
    </comment>
    <comment ref="CR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25/03/2021
By bkash
C=3310/-
H=0
O/fee1000/-</t>
        </r>
      </text>
    </comment>
    <comment ref="CT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22/04/21
By bkash
C=2310
O/fee=1000
T=3310</t>
        </r>
      </text>
    </comment>
    <comment ref="CV20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By bkash
C=2310
O/fee=1000
T=3310</t>
        </r>
      </text>
    </comment>
    <comment ref="P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O/fee
Paid in Nov/20</t>
        </r>
      </text>
    </comment>
    <comment ref="CJ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17/10/2020
By bkash
C=4620
H=1950
T=6570</t>
        </r>
      </text>
    </comment>
    <comment ref="CL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21/11/2020
By bkash
C=12620 With O/fee
H=1950
T=14570</t>
        </r>
      </text>
    </comment>
    <comment ref="CN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</t>
        </r>
      </text>
    </comment>
    <comment ref="CP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H=1950
T=6570
Dec/20
Paid in Janu/21
27/01/21
11330
Janu/21</t>
        </r>
      </text>
    </comment>
    <comment ref="CV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By bkash
C=4620
H=2130
T=6750
Feb/21</t>
        </r>
      </text>
    </comment>
    <comment ref="CX20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01/05/21
11332
Up to May/21</t>
        </r>
      </text>
    </comment>
    <comment ref="P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G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4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22.10.2020
11354
Oct/20
Less=30%</t>
        </r>
      </text>
    </comment>
    <comment ref="CI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</t>
        </r>
      </text>
    </comment>
    <comment ref="CL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C=4620
H=2160
T=6,780/-
Nov/20
Paid in Dec/20
18/01/2021
By bkash
C=4620
H=2160
T=6780
Dec/20
Paid in Janu/21</t>
        </r>
      </text>
    </comment>
    <comment ref="CN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18/01/2021
By bkash
C=4620
H=2160
T=6780
Dec/20
Paid in Janu/21</t>
        </r>
      </text>
    </comment>
    <comment ref="CR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22/03/2021
By bkash
C=4620
H=2160
T=6780
Janu/20
</t>
        </r>
      </text>
    </comment>
    <comment ref="CT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By bkash
C=4620
H=2160
T=6780
Feb/20
</t>
        </r>
      </text>
    </comment>
    <comment ref="CV20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08/05/21
By bkash
C=4620
H=2160
T=6780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 50%
Oening to Clossing Tuition fee</t>
        </r>
      </text>
    </comment>
    <comment ref="P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CG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CI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O/fee=8000
Oct/21
Paid in janu/21</t>
        </r>
      </text>
    </comment>
    <comment ref="CX20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11379
10,000/-</t>
        </r>
      </text>
    </comment>
    <comment ref="I20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P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CG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CI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CL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11402
O/fee=8000
Oct to Dec/20
Paid in Dec/20</t>
        </r>
      </text>
    </comment>
    <comment ref="CN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40901
</t>
        </r>
      </text>
    </comment>
    <comment ref="CX20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09/06/21
9346
Up to June/21</t>
        </r>
      </text>
    </comment>
    <comment ref="P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CG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CI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CL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CN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114269
O/fee=8000
Oct to Janu/21
Paid in janu/21</t>
        </r>
      </text>
    </comment>
    <comment ref="CX20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11427
Up to June/21</t>
        </r>
      </text>
    </comment>
    <comment ref="P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R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11450
Oct/20
Nov/20 Due=4240</t>
        </r>
      </text>
    </comment>
    <comment ref="CZ20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11451
Nov=2000 Due-2240
O/fee=3000
T=5,000/-
</t>
        </r>
      </text>
    </comment>
    <comment ref="P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11474
O/fee=8000
paid to Oct/20</t>
        </r>
      </text>
    </comment>
    <comment ref="CJ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09/10/20
11474
O/fee8000
Oct=4620</t>
        </r>
      </text>
    </comment>
    <comment ref="CL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11475
Nov/2020</t>
        </r>
      </text>
    </comment>
    <comment ref="CR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11476</t>
        </r>
      </text>
    </comment>
    <comment ref="CT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11477
</t>
        </r>
      </text>
    </comment>
    <comment ref="CV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10/04/021
11478
</t>
        </r>
      </text>
    </comment>
    <comment ref="CX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By bkash
C=2330</t>
        </r>
      </text>
    </comment>
    <comment ref="CZ20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11479
</t>
        </r>
      </text>
    </comment>
    <comment ref="I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Order by Principal sir</t>
        </r>
      </text>
    </comment>
    <comment ref="K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07/02/21</t>
        </r>
      </text>
    </comment>
    <comment ref="P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2,500/-</t>
        </r>
      </text>
    </comment>
    <comment ref="BZ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11498
Paid to Sep/20</t>
        </r>
      </text>
    </comment>
    <comment ref="CD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CH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11498
S/c</t>
        </r>
      </text>
    </comment>
    <comment ref="CJ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CL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CP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11499
O/fee=8000
Oct + Nov/20
Paid in Janu/21</t>
        </r>
      </text>
    </comment>
    <comment ref="CZ2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11500</t>
        </r>
      </text>
    </comment>
    <comment ref="K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P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10322
Oct/20 Less=30%
Others fee=8,000/-</t>
        </r>
      </text>
    </comment>
    <comment ref="CG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10322
Oct/20 Less=30%
Others fee=8,000/-</t>
        </r>
      </text>
    </comment>
    <comment ref="CI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10323</t>
        </r>
      </text>
    </comment>
    <comment ref="CL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10324</t>
        </r>
      </text>
    </comment>
    <comment ref="CN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07/01/2020
10325</t>
        </r>
      </text>
    </comment>
    <comment ref="CP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10326</t>
        </r>
      </text>
    </comment>
    <comment ref="CR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10327
</t>
        </r>
      </text>
    </comment>
    <comment ref="CT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04/04/2021
10328</t>
        </r>
      </text>
    </comment>
    <comment ref="CV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10320
</t>
        </r>
      </text>
    </comment>
    <comment ref="CX2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10330
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P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</t>
        </r>
      </text>
    </comment>
    <comment ref="BZ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</t>
        </r>
      </text>
    </comment>
    <comment ref="CB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5,500/-
11/02/21
10346
S/c=2000
O/fee=8000</t>
        </r>
      </text>
    </comment>
    <comment ref="CD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10346
S/c=2000
O/fee=8000</t>
        </r>
      </text>
    </comment>
    <comment ref="CR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11/02/21
10346
S/c=2000
O/fee=8000</t>
        </r>
      </text>
    </comment>
    <comment ref="CZ2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07/06/21
10347
Oct/20 to Dec/20
Janu/21 1570 Due=740
T=8500</t>
        </r>
      </text>
    </comment>
    <comment ref="P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BZ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B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12/09/2020
7,500/-</t>
        </r>
      </text>
    </comment>
    <comment ref="CD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10370
O/fee
Paid in Janu/21</t>
        </r>
      </text>
    </comment>
    <comment ref="CP2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28/01/21
10370
O/fee
Paid in Janu/21</t>
        </r>
      </text>
    </comment>
    <comment ref="P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10394
Paid to Oct/20</t>
        </r>
      </text>
    </comment>
    <comment ref="CJ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10394
O/fee=8000
Oct=4620</t>
        </r>
      </text>
    </comment>
    <comment ref="CL214" authorId="0">
      <text>
        <r>
          <rPr>
            <b/>
            <sz val="9"/>
            <color indexed="81"/>
            <rFont val="Tahoma"/>
            <family val="2"/>
          </rPr>
          <t>Windows User:
09/11/2020</t>
        </r>
        <r>
          <rPr>
            <sz val="9"/>
            <color indexed="81"/>
            <rFont val="Tahoma"/>
            <family val="2"/>
          </rPr>
          <t xml:space="preserve">
10395
</t>
        </r>
      </text>
    </comment>
    <comment ref="CN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08/2/2020
By bkash
C=4620
H=1950
T=6570</t>
        </r>
      </text>
    </comment>
    <comment ref="CP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10307</t>
        </r>
      </text>
    </comment>
    <comment ref="CR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By bkash
C=4620
H=1950
T=6570
Feb/21</t>
        </r>
      </text>
    </comment>
    <comment ref="CZ2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10401/02
</t>
        </r>
      </text>
    </comment>
    <comment ref="P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CG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CI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CL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CN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10418
O/fee=8000
Oct to Dec/20
Paid in janu/21</t>
        </r>
      </text>
    </comment>
    <comment ref="CP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20/02/21
10419
Janu/21</t>
        </r>
      </text>
    </comment>
    <comment ref="CX2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10420
Feb/21 + March/21</t>
        </r>
      </text>
    </comment>
    <comment ref="P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10442
O/fee=8000
Paid to Oct</t>
        </r>
      </text>
    </comment>
    <comment ref="CJ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10442
O/fee8000
Oct=3220</t>
        </r>
      </text>
    </comment>
    <comment ref="CL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10443
</t>
        </r>
      </text>
    </comment>
    <comment ref="CN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10444</t>
        </r>
      </text>
    </comment>
    <comment ref="CP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10445
</t>
        </r>
      </text>
    </comment>
    <comment ref="CR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10446
</t>
        </r>
      </text>
    </comment>
    <comment ref="CT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08/03/21
10447</t>
        </r>
      </text>
    </comment>
    <comment ref="CV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10448
</t>
        </r>
      </text>
    </comment>
    <comment ref="CX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03/05/21
1049
</t>
        </r>
      </text>
    </comment>
    <comment ref="CZ2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10450</t>
        </r>
      </text>
    </comment>
    <comment ref="P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10466
Others fee=4,000/-
Oct/20 (Less=30%)
Others fee 4,000/- due by P.sir</t>
        </r>
      </text>
    </comment>
    <comment ref="CG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10466
Others fee=4,000/-
Oct/20 (Less=30%)
Others fee 4,000/- due by P.sir</t>
        </r>
      </text>
    </comment>
    <comment ref="CI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10467
O/fee=4000
Nov20
Paid in  Janu/21</t>
        </r>
      </text>
    </comment>
    <comment ref="CN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10467
O/fee=4000
Nov20
Paid in  Janu/21</t>
        </r>
      </text>
    </comment>
    <comment ref="CP2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24/02/21
10468
Up to Feb/21</t>
        </r>
      </text>
    </comment>
    <comment ref="P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10490
paid to Oct/20</t>
        </r>
      </text>
    </comment>
    <comment ref="CJ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10/10/20
10490
O/fee=8000
Oct=4620</t>
        </r>
      </text>
    </comment>
    <comment ref="CL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10491</t>
        </r>
      </text>
    </comment>
    <comment ref="CN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10492
Dec + Janu/21
Paid in Janu/21</t>
        </r>
      </text>
    </comment>
    <comment ref="CP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10492
Dec + Janu/21
Paid in Janu/21</t>
        </r>
      </text>
    </comment>
    <comment ref="CR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10493</t>
        </r>
      </text>
    </comment>
    <comment ref="CT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10494
</t>
        </r>
      </text>
    </comment>
    <comment ref="CX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26/05/21
10495
Up  to May/21</t>
        </r>
      </text>
    </comment>
    <comment ref="CZ2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01/06/21
10496
</t>
        </r>
      </text>
    </comment>
    <comment ref="P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01/10/2020
10514
O/fee
Paid to Oct</t>
        </r>
      </text>
    </comment>
    <comment ref="CJ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01/10/2020
10514
O/fee
12/10/20
10515
Oct/20</t>
        </r>
      </text>
    </comment>
    <comment ref="CL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10516
Nov/2020</t>
        </r>
      </text>
    </comment>
    <comment ref="CN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10517
</t>
        </r>
      </text>
    </comment>
    <comment ref="CP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03/01/2021
10518
</t>
        </r>
      </text>
    </comment>
    <comment ref="CR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10519</t>
        </r>
      </text>
    </comment>
    <comment ref="CT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10520
</t>
        </r>
      </text>
    </comment>
    <comment ref="CV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08/04/2021
10521
</t>
        </r>
      </text>
    </comment>
    <comment ref="CX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04/05/21
10522
</t>
        </r>
      </text>
    </comment>
    <comment ref="CZ2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10523</t>
        </r>
      </text>
    </comment>
    <comment ref="I220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07/06/21
</t>
        </r>
      </text>
    </comment>
    <comment ref="P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BZ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CB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CD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15,500/-</t>
        </r>
      </text>
    </comment>
    <comment ref="CG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10538
oct/20
Paid in jnau/21</t>
        </r>
      </text>
    </comment>
    <comment ref="CI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10538
oct/20
Paid in jnau/21</t>
        </r>
      </text>
    </comment>
    <comment ref="CP2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18/02/21
10539
Nov/20</t>
        </r>
      </text>
    </comment>
    <comment ref="P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10083
Nov/20
O/fee
Paid to Nov/2020</t>
        </r>
      </text>
    </comment>
    <comment ref="CG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10082
Oct/20 Less=30%
Others fee due by P.sir</t>
        </r>
      </text>
    </comment>
    <comment ref="CI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08/11/2020
10083
Nov
O/fee</t>
        </r>
      </text>
    </comment>
    <comment ref="CL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13/12/2020
10084
</t>
        </r>
      </text>
    </comment>
    <comment ref="CN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10085</t>
        </r>
      </text>
    </comment>
    <comment ref="CP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10086</t>
        </r>
      </text>
    </comment>
    <comment ref="CR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15/03/21
10087
</t>
        </r>
      </text>
    </comment>
    <comment ref="CX2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10088
Up to May/21</t>
        </r>
      </text>
    </comment>
    <comment ref="I222" authorId="0">
      <text>
        <r>
          <rPr>
            <b/>
            <sz val="9"/>
            <color indexed="81"/>
            <rFont val="Tahoma"/>
            <family val="2"/>
          </rPr>
          <t>Windows User:
26/01/21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P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10106
Oct + Nov/20
Paid in janu/21</t>
        </r>
      </text>
    </comment>
    <comment ref="CZ2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10107
10,000/-</t>
        </r>
      </text>
    </comment>
    <comment ref="P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10130
Oct/20 Less=30%
Others fee=8,000/-</t>
        </r>
      </text>
    </comment>
    <comment ref="CG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10130
Oct/20 Less=30%
Others fee=8,000/-</t>
        </r>
      </text>
    </comment>
    <comment ref="CI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10131
</t>
        </r>
      </text>
    </comment>
    <comment ref="CL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07/12/2020
10132
</t>
        </r>
      </text>
    </comment>
    <comment ref="CN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06/01/2021
10133
27/01/21
10134
Feb/21
Paid in janu/21</t>
        </r>
      </text>
    </comment>
    <comment ref="CP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10134
Feb/21
Paid in janu/21</t>
        </r>
      </text>
    </comment>
    <comment ref="CR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07/03/21
10135
</t>
        </r>
      </text>
    </comment>
    <comment ref="CT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04/04/21
10136
</t>
        </r>
      </text>
    </comment>
    <comment ref="CV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10137
</t>
        </r>
      </text>
    </comment>
    <comment ref="CX2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10136
</t>
        </r>
      </text>
    </comment>
    <comment ref="P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C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Tc Purpose Less</t>
        </r>
      </text>
    </comment>
    <comment ref="CG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R2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06/03/21
10154
Up to Feb/21
</t>
        </r>
      </text>
    </comment>
    <comment ref="P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G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10178
Oct/20
Paid in Janu/21</t>
        </r>
      </text>
    </comment>
    <comment ref="CI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10178
Oct/20
Paid in Janu/21</t>
        </r>
      </text>
    </comment>
    <comment ref="CP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10179
Nov/20</t>
        </r>
      </text>
    </comment>
    <comment ref="CR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11/03/21
10180
Dec/20</t>
        </r>
      </text>
    </comment>
    <comment ref="CT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22/04/2021
10182
Janu/21</t>
        </r>
      </text>
    </comment>
    <comment ref="CX2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10183</t>
        </r>
      </text>
    </comment>
    <comment ref="B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Relative of Delwar sir
Sopno puri</t>
        </r>
      </text>
    </comment>
    <comment ref="P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CJ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1020
Oct + Nov/2020
Paid to Nov/20</t>
        </r>
      </text>
    </comment>
    <comment ref="CL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11/11/2020
1020
Oct + Nov/2020</t>
        </r>
      </text>
    </comment>
    <comment ref="CN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CP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10203
O/fee=8000
Dec+ Janu/21
Paid in Janu/21</t>
        </r>
      </text>
    </comment>
    <comment ref="CZ2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10204
Up to May/21</t>
        </r>
      </text>
    </comment>
    <comment ref="P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10226
Paid to Sep/2020
25/01/21
O/fee=3000
Oct to Janu/21
Paid in janu/21</t>
        </r>
      </text>
    </comment>
    <comment ref="CH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21/09/2020
10226
O/fee=5000
Due-3000</t>
        </r>
      </text>
    </comment>
    <comment ref="CJ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CL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CN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CP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25/01/21
O/fee=3000
Oct to Janu/21
Paid in janu/21</t>
        </r>
      </text>
    </comment>
    <comment ref="CZ2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10228
Feb/21 to May/21</t>
        </r>
      </text>
    </comment>
    <comment ref="P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56561
O/fee=8000
Oct=680 Deu=3940
Paid in Janu/21</t>
        </r>
      </text>
    </comment>
    <comment ref="CP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56561
O/fee=8000
Oct=680 Deu=3940
Paid in Janu/21</t>
        </r>
      </text>
    </comment>
    <comment ref="CV2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10/04/2021
10250
Up to March/21</t>
        </r>
      </text>
    </comment>
    <comment ref="P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10274
Oct/20 Less=30%
Others fee=8,000/-</t>
        </r>
      </text>
    </comment>
    <comment ref="CG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10274
Oct/20 Less=30%
Others fee=8,000/-</t>
        </r>
      </text>
    </comment>
    <comment ref="CI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04/11/2020
10275
Nov/2020</t>
        </r>
      </text>
    </comment>
    <comment ref="CL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14/12/2020
10276</t>
        </r>
      </text>
    </comment>
    <comment ref="CN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10/01/2021
10277
</t>
        </r>
      </text>
    </comment>
    <comment ref="CV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1027/79/80
Feb/21 to April/21</t>
        </r>
      </text>
    </comment>
    <comment ref="CX2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10281
</t>
        </r>
      </text>
    </comment>
    <comment ref="P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10301
Dec/20
O/fee8,000/-
Paid in Dec/20</t>
        </r>
      </text>
    </comment>
    <comment ref="CJ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29/10/2020
10299
</t>
        </r>
      </text>
    </comment>
    <comment ref="CL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28/11/2020
10300
</t>
        </r>
      </text>
    </comment>
    <comment ref="CN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28/12/2020
10301
Dec/20 Due=1320
O/fee8,000/-
Paid in Dec/20
26/01/21
10302
Dec/21 Due=660
Paid in Janu/21</t>
        </r>
      </text>
    </comment>
    <comment ref="CP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10302
Dec/21 Due=660
Paid in Janu/21</t>
        </r>
      </text>
    </comment>
    <comment ref="CT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01/03/21
10303
Feb/21 3300 Due=1320
31/03/2021
10304
March/21</t>
        </r>
      </text>
    </comment>
    <comment ref="CV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09/05/21
10305
</t>
        </r>
      </text>
    </comment>
    <comment ref="CX2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29/05/21
10306
</t>
        </r>
      </text>
    </comment>
    <comment ref="I231" authorId="0">
      <text>
        <r>
          <rPr>
            <b/>
            <sz val="9"/>
            <color indexed="81"/>
            <rFont val="Tahoma"/>
            <family val="2"/>
          </rPr>
          <t xml:space="preserve">Windows User:
11/04/2021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10802
Oct/20 Less=30%
Others fee=8,000/-</t>
        </r>
      </text>
    </comment>
    <comment ref="CG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10802
Oct/20 Less=30%
Others fee=8,000/-</t>
        </r>
      </text>
    </comment>
    <comment ref="CI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10803</t>
        </r>
      </text>
    </comment>
    <comment ref="CL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15/12/2020
10804
Dec/20</t>
        </r>
      </text>
    </comment>
    <comment ref="CN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11/01/2021
10805</t>
        </r>
      </text>
    </comment>
    <comment ref="CP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28/02/21
10806</t>
        </r>
      </text>
    </comment>
    <comment ref="CT2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01/04/2021
10807
March/21</t>
        </r>
      </text>
    </comment>
    <comment ref="B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I232" authorId="0">
      <text>
        <r>
          <rPr>
            <b/>
            <sz val="9"/>
            <color indexed="81"/>
            <rFont val="Tahoma"/>
            <family val="2"/>
          </rPr>
          <t>Windows User:
31/03/21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07/10/2020
10826
Paid to Oct/20</t>
        </r>
      </text>
    </comment>
    <comment ref="CJ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07/10/20
10826
O/fee
18/10/2020
10827
Oct/2020</t>
        </r>
      </text>
    </comment>
    <comment ref="CL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19/11/2020
10828
</t>
        </r>
      </text>
    </comment>
    <comment ref="CN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10829
Dec + Janu/20
Paid in Janu/21</t>
        </r>
      </text>
    </comment>
    <comment ref="CP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10829
Dec + Janu/20
Paid in Janu/21</t>
        </r>
      </text>
    </comment>
    <comment ref="CT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10830</t>
        </r>
      </text>
    </comment>
    <comment ref="CZ2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10831
Up to April/21</t>
        </r>
      </text>
    </comment>
    <comment ref="B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Less=2,000/-
Opening to Cliosing Period</t>
        </r>
      </text>
    </comment>
    <comment ref="I233" authorId="0">
      <text>
        <r>
          <rPr>
            <b/>
            <sz val="9"/>
            <color indexed="81"/>
            <rFont val="Tahoma"/>
            <family val="2"/>
          </rPr>
          <t>Windows User:
25/05/21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P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CJ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CL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</t>
        </r>
      </text>
    </comment>
    <comment ref="CN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
25/01/21
10875
Dec + Janu/21
Paid in Janu/21</t>
        </r>
      </text>
    </comment>
    <comment ref="CP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21/01/2021
10874
Oct + Nov/21
Paid in Janu/21
O/fee=8000
25/01/21
10875
Dec + Janu/21
Paid in Janu/21</t>
        </r>
      </text>
    </comment>
    <comment ref="CV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13/04/2021
10876
Feb/21
</t>
        </r>
      </text>
    </comment>
    <comment ref="CX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10877
March  + April/21</t>
        </r>
      </text>
    </comment>
    <comment ref="CZ23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08/06/21
10878
</t>
        </r>
      </text>
    </comment>
    <comment ref="I235" authorId="0">
      <text>
        <r>
          <rPr>
            <b/>
            <sz val="9"/>
            <color indexed="81"/>
            <rFont val="Tahoma"/>
            <family val="2"/>
          </rPr>
          <t xml:space="preserve">Windows User:
07/04/21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By bkash
C=8000 O/fee
Paid in janu/21</t>
        </r>
      </text>
    </comment>
    <comment ref="CG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09.10.2020
Bkash=4,620/-</t>
        </r>
      </text>
    </comment>
    <comment ref="CI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09/11/2020
By bkash
C=4620
</t>
        </r>
      </text>
    </comment>
    <comment ref="CL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 Dec/20
H=0
T=4620
O/fee Due</t>
        </r>
      </text>
    </comment>
    <comment ref="CN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H=0
26/01/21
By bkash
C=8000 O/fee</t>
        </r>
      </text>
    </comment>
    <comment ref="CP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09/02/21
By kkash
C=4620</t>
        </r>
      </text>
    </comment>
    <comment ref="CR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09/03/21
By bkash
C=4620</t>
        </r>
      </text>
    </comment>
    <comment ref="CT2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13/04/21
By bkash
C=4620</t>
        </r>
      </text>
    </comment>
    <comment ref="B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31/03/21
Seat Cancel purpose deu=10800+ 6000=16800/-
By Vp sir</t>
        </r>
      </text>
    </comment>
    <comment ref="I236" author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31/03/21
Seat Cancel purpose deu=10800+ 6000=16800/-
By Vp sir</t>
        </r>
      </text>
    </comment>
    <comment ref="K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P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CG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CI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10922
O/fee=8000
Oct=2000 Due=2620
Paid in Janu/21</t>
        </r>
      </text>
    </comment>
    <comment ref="CP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10923</t>
        </r>
      </text>
    </comment>
    <comment ref="CX23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10924</t>
        </r>
      </text>
    </comment>
    <comment ref="P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CG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CI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13.10.2020
10946
Oct+Nov/20 (Less=30%)
Others fee=8,000/-</t>
        </r>
      </text>
    </comment>
    <comment ref="CL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06/12/2020
By bkash
C=4620
H=2040
T=6660
Dec/20</t>
        </r>
      </text>
    </comment>
    <comment ref="CN23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07/01/2021
By bkash
C=4620
H=2080
T=6700
Janu/21</t>
        </r>
      </text>
    </comment>
    <comment ref="P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CG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CI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CL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CN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56556
O/fee
Oct to Janu/21
Paid in Janu/21</t>
        </r>
      </text>
    </comment>
    <comment ref="CV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27/05/21
10970
Up to March/21</t>
        </r>
      </text>
    </comment>
    <comment ref="CX23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02/06/21
10972
April + May/21</t>
        </r>
      </text>
    </comment>
    <comment ref="P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G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15.10.2020
Bkash=1,120/-</t>
        </r>
      </text>
    </comment>
    <comment ref="CI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56558
O/fee Due</t>
        </r>
      </text>
    </comment>
    <comment ref="CX2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04/06/21
10994</t>
        </r>
      </text>
    </comment>
    <comment ref="I240" authorId="0">
      <text>
        <r>
          <rPr>
            <b/>
            <sz val="9"/>
            <color indexed="81"/>
            <rFont val="Tahoma"/>
            <family val="2"/>
          </rPr>
          <t>Windows User:
04/04/2021
H.Leave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21.09.2020
11018</t>
        </r>
      </text>
    </comment>
    <comment ref="CG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CI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CL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CN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27/01/2021
11019
Oct to Janu/21
Paid in janu/21</t>
        </r>
      </text>
    </comment>
    <comment ref="CX2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11020
Up to June/21</t>
        </r>
      </text>
    </comment>
    <comment ref="P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10564
O/fee
Paid to Nov/2020</t>
        </r>
      </text>
    </comment>
    <comment ref="CJ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08/10/20
10562
</t>
        </r>
      </text>
    </comment>
    <comment ref="CL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10563
O/fee
07/11/2020
10564
Nov/2020</t>
        </r>
      </text>
    </comment>
    <comment ref="CN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12/12/2020
10565
</t>
        </r>
      </text>
    </comment>
    <comment ref="CP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10566
</t>
        </r>
      </text>
    </comment>
    <comment ref="CR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08/02/21
10567</t>
        </r>
      </text>
    </comment>
    <comment ref="CT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14/03/21
10568
</t>
        </r>
      </text>
    </comment>
    <comment ref="CV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10/04/21
10569
</t>
        </r>
      </text>
    </comment>
    <comment ref="CX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06/05/21
10570</t>
        </r>
      </text>
    </comment>
    <comment ref="CZ2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10571
</t>
        </r>
      </text>
    </comment>
    <comment ref="P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18//10/2021
DBBltd
O/fee WQith</t>
        </r>
      </text>
    </comment>
    <comment ref="CG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18//10/2021
DBBltd
O/fee WQith</t>
        </r>
      </text>
    </comment>
    <comment ref="CI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CL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CN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10586
Nov to Janu/21
Paid in Janu/21</t>
        </r>
      </text>
    </comment>
    <comment ref="CX2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10588</t>
        </r>
      </text>
    </comment>
    <comment ref="I243" authorId="0">
      <text>
        <r>
          <rPr>
            <b/>
            <sz val="9"/>
            <color indexed="81"/>
            <rFont val="Tahoma"/>
            <family val="2"/>
          </rPr>
          <t>Windows User:
01/02/21
T.c Order By
 board  11/02/21
College=20/02/21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</t>
        </r>
      </text>
    </comment>
    <comment ref="BZ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</t>
        </r>
      </text>
    </comment>
    <comment ref="CB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5,000/-
21.09.2020
10610
2,500/-</t>
        </r>
      </text>
    </comment>
    <comment ref="CD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40922
O/fe=5000 Due=3000
Paid in Janu/21</t>
        </r>
      </text>
    </comment>
    <comment ref="CG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I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30/01/21
40922
O/fe=5000 Due=3000
Paid in Janu/21</t>
        </r>
      </text>
    </comment>
    <comment ref="P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G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08.10.2020
Bkash=12,620/-</t>
        </r>
      </text>
    </comment>
    <comment ref="CI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06/11/2020
By bash 
C=4620
H=0</t>
        </r>
      </text>
    </comment>
    <comment ref="CL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09/12/2020
By bkash
C=4620
H=0
T=4620
Dec/20</t>
        </r>
      </text>
    </comment>
    <comment ref="CN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09/01/2021
By bkash
C=4620
H=0
</t>
        </r>
      </text>
    </comment>
    <comment ref="CP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By bkash
C=4340
</t>
        </r>
      </text>
    </comment>
    <comment ref="CR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16/03/21
C=3220
H=0
</t>
        </r>
      </text>
    </comment>
    <comment ref="CT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11/04/21
By bkash
C=4340
</t>
        </r>
      </text>
    </comment>
    <comment ref="EZ2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8886
</t>
        </r>
      </text>
    </comment>
    <comment ref="P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CG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CI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CL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CN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10658
O/fee=8000
Oct + Nov/20
Dec/20=2760 Due=1860
Paid in Janu/21</t>
        </r>
      </text>
    </comment>
    <comment ref="CX24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10659
</t>
        </r>
      </text>
    </comment>
    <comment ref="P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10682
Oct/20 Less=30%
Others fee=8,000/-</t>
        </r>
      </text>
    </comment>
    <comment ref="CG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10.10.2020
10682
Oct/20 Less=30%
Others fee=8,000/-</t>
        </r>
      </text>
    </comment>
    <comment ref="CI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10683
Nov/20
Paid in Dec/20</t>
        </r>
      </text>
    </comment>
    <comment ref="CL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10/12/2020
10683
Nov/20
Paid in Dec/20
27/01/21
10684
Dec/20
Paid in Janu/21</t>
        </r>
      </text>
    </comment>
    <comment ref="CN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27/01/21
10684
Dec/20
Paid in Janu/21</t>
        </r>
      </text>
    </comment>
    <comment ref="CP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10685</t>
        </r>
      </text>
    </comment>
    <comment ref="CV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02/05/21
10686
Feb + March/21</t>
        </r>
      </text>
    </comment>
    <comment ref="CX24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10687
Up to May/21</t>
        </r>
      </text>
    </comment>
    <comment ref="P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10731
Nov + Dec/20
O/fee=8,000/-
Paid in Dec/20</t>
        </r>
      </text>
    </comment>
    <comment ref="CG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10730
Oct/2020
Paid to Nov/2020</t>
        </r>
      </text>
    </comment>
    <comment ref="CI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10730
Oct/2020
19/12/2020
10731
Nov + Dec/20
O/fee=8,000/-
Paid in Dec/20</t>
        </r>
      </text>
    </comment>
    <comment ref="CL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10731
Nov + Dec/20
O/fee=8,000/-
Paid in Dec/20</t>
        </r>
      </text>
    </comment>
    <comment ref="CN24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26/01/2021
10732</t>
        </r>
      </text>
    </comment>
    <comment ref="B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Note-149
Less=1,000/-
Opening to Cliosing Period
Metting 20/10/20</t>
        </r>
      </text>
    </comment>
    <comment ref="P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10706
Oct/20 (Less=30%)
Others fee=8,000/-</t>
        </r>
      </text>
    </comment>
    <comment ref="CG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12.10.2020
Campus-01
10706
Oct/20 (Less=30%)
Others fee=8,000/-</t>
        </r>
      </text>
    </comment>
    <comment ref="CI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07/11/2020
10707
</t>
        </r>
      </text>
    </comment>
    <comment ref="CK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L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19/12/2020
By bkash
C=2940+20=2960
Dec/20</t>
        </r>
      </text>
    </comment>
    <comment ref="CM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N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12/01/2021
10708
</t>
        </r>
      </text>
    </comment>
    <comment ref="CO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P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13/02/21
10709</t>
        </r>
      </text>
    </comment>
    <comment ref="CQ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S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U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W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X2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05/06/21
10711</t>
        </r>
      </text>
    </comment>
    <comment ref="B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rent check korte hobe.</t>
        </r>
      </text>
    </comment>
    <comment ref="K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Note= 161
Seat rent =6000
By Principle sir
08/01/21</t>
        </r>
      </text>
    </comment>
    <comment ref="P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26/08/2020
4,000/-</t>
        </r>
      </text>
    </comment>
    <comment ref="BX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BZ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B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13/09/2020
7,500/-</t>
        </r>
      </text>
    </comment>
    <comment ref="CD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10754
Others fee
Oct/20 (Less=30%)</t>
        </r>
      </text>
    </comment>
    <comment ref="CG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H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14.10.2020
10754
Others fee
Oct/20 (Less=30%)</t>
        </r>
      </text>
    </comment>
    <comment ref="CI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Less 30% in Tuition fee for Oct/20.</t>
        </r>
      </text>
    </comment>
    <comment ref="CJ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10755
Nov/20
Paid n Janu/21</t>
        </r>
      </text>
    </comment>
    <comment ref="CN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26/01/21
10755
Nov/20
Paid n Janu/21</t>
        </r>
      </text>
    </comment>
    <comment ref="CP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10/02/21
10756</t>
        </r>
      </text>
    </comment>
    <comment ref="CX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06/06/21
10757
Up to May/21</t>
        </r>
      </text>
    </comment>
    <comment ref="EZ2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03/06/21
6154
</t>
        </r>
      </text>
    </comment>
  </commentList>
</comments>
</file>

<file path=xl/sharedStrings.xml><?xml version="1.0" encoding="utf-8"?>
<sst xmlns="http://schemas.openxmlformats.org/spreadsheetml/2006/main" count="3512" uniqueCount="1105">
  <si>
    <t xml:space="preserve">fwZ© wd </t>
  </si>
  <si>
    <t>Dbœqb  wd</t>
  </si>
  <si>
    <t>‡mkb PvR© 1g el©</t>
  </si>
  <si>
    <t>Ab¨vb¨ wd</t>
  </si>
  <si>
    <t>‡mkb PvR© 2q el©</t>
  </si>
  <si>
    <t>e¨v‡jÝ</t>
  </si>
  <si>
    <t>AvBwW b¤^i</t>
  </si>
  <si>
    <t>‡gvevBj bv¤^vi</t>
  </si>
  <si>
    <t>gvwmK wKw¯Í</t>
  </si>
  <si>
    <t>†KvUv</t>
  </si>
  <si>
    <t>PjwZ e‡Kqv</t>
  </si>
  <si>
    <t>cvIbv</t>
  </si>
  <si>
    <t>cÖvwß</t>
  </si>
  <si>
    <t>b‡f¤^i</t>
  </si>
  <si>
    <t>‡gvQvt  AvwZqv  kvnvbv  wngy</t>
  </si>
  <si>
    <t>02200001</t>
  </si>
  <si>
    <t>01740049967</t>
  </si>
  <si>
    <t>AwP©  eg©Y  Zzw÷</t>
  </si>
  <si>
    <t>02200002</t>
  </si>
  <si>
    <t>01721566060</t>
  </si>
  <si>
    <t>‡mZz  gwb  `vm</t>
  </si>
  <si>
    <t>02200003</t>
  </si>
  <si>
    <t>01713794486</t>
  </si>
  <si>
    <t>‡gvQvt Avwdqv Av³vi</t>
  </si>
  <si>
    <t>02200005</t>
  </si>
  <si>
    <t>01725535265</t>
  </si>
  <si>
    <t>‡`vjv  ivYx  KzÛz</t>
  </si>
  <si>
    <t>02200006</t>
  </si>
  <si>
    <t>01834013465</t>
  </si>
  <si>
    <t>gvwqkvv  AvbRyg</t>
  </si>
  <si>
    <t>02200010</t>
  </si>
  <si>
    <t>01914150023</t>
  </si>
  <si>
    <t>mvgmv`  Kexi</t>
  </si>
  <si>
    <t>02200011</t>
  </si>
  <si>
    <t>01718117790</t>
  </si>
  <si>
    <t>ivwdqv  Av³vi</t>
  </si>
  <si>
    <t>02200012</t>
  </si>
  <si>
    <t>01730332202</t>
  </si>
  <si>
    <t>dvj¸wj wek¦vm  ‡mZz</t>
  </si>
  <si>
    <t>02200013</t>
  </si>
  <si>
    <t>02200014</t>
  </si>
  <si>
    <t>gvCkv Av³vi bIwib</t>
  </si>
  <si>
    <t>02200016</t>
  </si>
  <si>
    <t>01712382678</t>
  </si>
  <si>
    <t>‡gvQvt KvwbR Av³vi mv_x</t>
  </si>
  <si>
    <t>02200018</t>
  </si>
  <si>
    <t>01782228544</t>
  </si>
  <si>
    <t>AN©¨ `vm A‰_</t>
  </si>
  <si>
    <t>02200019</t>
  </si>
  <si>
    <t>‡gvQvt bymivZ Rvnvb Zvmwbg</t>
  </si>
  <si>
    <t>02200020</t>
  </si>
  <si>
    <t>01724163461</t>
  </si>
  <si>
    <t>02200021</t>
  </si>
  <si>
    <t>01716505152</t>
  </si>
  <si>
    <t>‡gvQvt winvZzj †di‡`Šm</t>
  </si>
  <si>
    <t>02200022</t>
  </si>
  <si>
    <t>01916918446</t>
  </si>
  <si>
    <t>‡gvQvt myeY© ¯^Y©v</t>
  </si>
  <si>
    <t>02200025</t>
  </si>
  <si>
    <t>01724035127</t>
  </si>
  <si>
    <t>gvwjnv gygZvR gvCkv</t>
  </si>
  <si>
    <t>02200031</t>
  </si>
  <si>
    <t>01919273221</t>
  </si>
  <si>
    <t>LvZz‡b RvbœvZ ‡gŠ</t>
  </si>
  <si>
    <t>02200034</t>
  </si>
  <si>
    <t>01737467832</t>
  </si>
  <si>
    <t>Avmgv Zvevm&amp;myg Dwg©</t>
  </si>
  <si>
    <t>02200035</t>
  </si>
  <si>
    <t>01713726754</t>
  </si>
  <si>
    <t>we‡kl  Qvo</t>
  </si>
  <si>
    <t>02200036</t>
  </si>
  <si>
    <t>AcY© ivYx  ‡`vjb</t>
  </si>
  <si>
    <t>02200038</t>
  </si>
  <si>
    <t>01783842324</t>
  </si>
  <si>
    <t>wewc ivYx</t>
  </si>
  <si>
    <t>02200039</t>
  </si>
  <si>
    <t>01734060111</t>
  </si>
  <si>
    <t>Zvmbyfv  bIwkb  wkby</t>
  </si>
  <si>
    <t>02200041</t>
  </si>
  <si>
    <t>01712535854</t>
  </si>
  <si>
    <t>02200042</t>
  </si>
  <si>
    <t>01721464052</t>
  </si>
  <si>
    <t>wikvZ Av³vi Dév</t>
  </si>
  <si>
    <t>02200043</t>
  </si>
  <si>
    <t>01761248969</t>
  </si>
  <si>
    <t>02200044</t>
  </si>
  <si>
    <t>Av‡qkv nvwg`</t>
  </si>
  <si>
    <t>02200046</t>
  </si>
  <si>
    <t>01712987674</t>
  </si>
  <si>
    <t>wgZz  cvifxb</t>
  </si>
  <si>
    <t>02200052</t>
  </si>
  <si>
    <t>017221127535</t>
  </si>
  <si>
    <t>wUwm</t>
  </si>
  <si>
    <t>02200053</t>
  </si>
  <si>
    <t>mvwgnv  Zvbwbg  wngy</t>
  </si>
  <si>
    <t>02200055</t>
  </si>
  <si>
    <t>01724857863</t>
  </si>
  <si>
    <t>‡gnRvweb  ingvb  wg_x</t>
  </si>
  <si>
    <t>02200056</t>
  </si>
  <si>
    <t>01706721553</t>
  </si>
  <si>
    <t>gviædv  Av³vi  wjbv</t>
  </si>
  <si>
    <t>02200057</t>
  </si>
  <si>
    <t>01714557928</t>
  </si>
  <si>
    <t>Bd&amp;dvZ  Qvwgb  cÖavb</t>
  </si>
  <si>
    <t>02200059</t>
  </si>
  <si>
    <t>01713603828</t>
  </si>
  <si>
    <t xml:space="preserve">‡gvQvt  wgw_jv  dviRvbv </t>
  </si>
  <si>
    <t>02200060</t>
  </si>
  <si>
    <t>01761305306</t>
  </si>
  <si>
    <t>RvwKqv  web‡Z  Kwdj</t>
  </si>
  <si>
    <t>02200061</t>
  </si>
  <si>
    <t>01773156640</t>
  </si>
  <si>
    <t>dvnwg`v  ingZ</t>
  </si>
  <si>
    <t>02200062</t>
  </si>
  <si>
    <t>01717442471</t>
  </si>
  <si>
    <t>02200063</t>
  </si>
  <si>
    <t>‡gvQvt Avdmvbv Av³vi</t>
  </si>
  <si>
    <t>02200065</t>
  </si>
  <si>
    <t>01747485223</t>
  </si>
  <si>
    <t>ZvRwbg  Bmjvg Bew`Zv</t>
  </si>
  <si>
    <t>02200066</t>
  </si>
  <si>
    <t>01716267979</t>
  </si>
  <si>
    <t>02200067</t>
  </si>
  <si>
    <t>02200070</t>
  </si>
  <si>
    <t>Awc©Zv  ‡`e  wiqv</t>
  </si>
  <si>
    <t>02200075</t>
  </si>
  <si>
    <t>01762606006</t>
  </si>
  <si>
    <t>Awc©Zv  ivq</t>
  </si>
  <si>
    <t>02200077</t>
  </si>
  <si>
    <t>01734303139</t>
  </si>
  <si>
    <t>Zvevm&amp;myg  web‡Z  wkwki</t>
  </si>
  <si>
    <t>02200078</t>
  </si>
  <si>
    <t>01723526078</t>
  </si>
  <si>
    <t>RvbœvZzb  ‡di‡`Šmx</t>
  </si>
  <si>
    <t>02200079</t>
  </si>
  <si>
    <t>01738239417</t>
  </si>
  <si>
    <t>gwblv  ivYx  kg©v</t>
  </si>
  <si>
    <t>02200080</t>
  </si>
  <si>
    <t>01740935776</t>
  </si>
  <si>
    <t>‡gvQvt dviRvbv  Av³vi</t>
  </si>
  <si>
    <t>02200081</t>
  </si>
  <si>
    <t>01773222516</t>
  </si>
  <si>
    <t>02200082</t>
  </si>
  <si>
    <t>01785482385</t>
  </si>
  <si>
    <t>02200083</t>
  </si>
  <si>
    <t>02200088</t>
  </si>
  <si>
    <t>‡gvQvt mvBdzbœvnvi</t>
  </si>
  <si>
    <t>02200092</t>
  </si>
  <si>
    <t>01718840861</t>
  </si>
  <si>
    <t>kv‡nbvR  Zvmwbg</t>
  </si>
  <si>
    <t>02200094</t>
  </si>
  <si>
    <t>01721004955</t>
  </si>
  <si>
    <t>‡gvnbv  Av³vi</t>
  </si>
  <si>
    <t>02200097</t>
  </si>
  <si>
    <t>01717571370</t>
  </si>
  <si>
    <t xml:space="preserve">‡gvQv  ivwgkv  byRnvZ </t>
  </si>
  <si>
    <t>02200098</t>
  </si>
  <si>
    <t>01745558288</t>
  </si>
  <si>
    <t>AvwbKv  ingvb</t>
  </si>
  <si>
    <t>02200099</t>
  </si>
  <si>
    <t>01772904024</t>
  </si>
  <si>
    <t>iænvbv  Av³vi</t>
  </si>
  <si>
    <t>02200105</t>
  </si>
  <si>
    <t>01713662155</t>
  </si>
  <si>
    <t>‡gvQvt  ‡Rwib  Zvmwbg</t>
  </si>
  <si>
    <t>02200106</t>
  </si>
  <si>
    <t>01712481656</t>
  </si>
  <si>
    <t>Zvgvbœv  Zvmwgg</t>
  </si>
  <si>
    <t>02200107</t>
  </si>
  <si>
    <t>01733159701</t>
  </si>
  <si>
    <t>wjRv  LvZyb</t>
  </si>
  <si>
    <t>02200117</t>
  </si>
  <si>
    <t>01744407652</t>
  </si>
  <si>
    <t>02200120</t>
  </si>
  <si>
    <t>`~iwšÍ  ivYx  ivq</t>
  </si>
  <si>
    <t>02200121</t>
  </si>
  <si>
    <t>01715614456</t>
  </si>
  <si>
    <t>‡gvQvt  RvbœvZzj  ‡di‡`Šm</t>
  </si>
  <si>
    <t>02200122</t>
  </si>
  <si>
    <t>01728225965</t>
  </si>
  <si>
    <t>‡gvQvr  RyB  Av³vi</t>
  </si>
  <si>
    <t>02200123</t>
  </si>
  <si>
    <t>01740575042</t>
  </si>
  <si>
    <t>dvwinv  Avd‡ivR ‡mvwbqv</t>
  </si>
  <si>
    <t>02200124</t>
  </si>
  <si>
    <t>01724180152</t>
  </si>
  <si>
    <t>‡gvQvt ‡ivgvbv  ‡gneyev</t>
  </si>
  <si>
    <t>02200127</t>
  </si>
  <si>
    <t>01718096071</t>
  </si>
  <si>
    <t>AvBwib  Awc©Zv</t>
  </si>
  <si>
    <t>02200128</t>
  </si>
  <si>
    <t>01724546122</t>
  </si>
  <si>
    <t>‡gvQvt mvdvKvZ  ZvBwq¨ev</t>
  </si>
  <si>
    <t>02200131</t>
  </si>
  <si>
    <t>01729346000</t>
  </si>
  <si>
    <t>‡kªqv  ‡`e  kg©v</t>
  </si>
  <si>
    <t>02200134</t>
  </si>
  <si>
    <t>01719601187</t>
  </si>
  <si>
    <t xml:space="preserve"> ‡gvQvt  AvBwib  Av³vi</t>
  </si>
  <si>
    <t>02200138</t>
  </si>
  <si>
    <t>01744519148</t>
  </si>
  <si>
    <t>wSjwgj  ivq</t>
  </si>
  <si>
    <t>02200141</t>
  </si>
  <si>
    <t>01723070440</t>
  </si>
  <si>
    <t>ZvbwRbv  Avd‡ivR</t>
  </si>
  <si>
    <t>02200143</t>
  </si>
  <si>
    <t>01710216729</t>
  </si>
  <si>
    <t>02200152</t>
  </si>
  <si>
    <t>01715367371</t>
  </si>
  <si>
    <t>‡gvQv: Zvmwbg ZvwRm cÖavb</t>
  </si>
  <si>
    <t>02200157</t>
  </si>
  <si>
    <t>01723758292</t>
  </si>
  <si>
    <t>02200158</t>
  </si>
  <si>
    <t>02200159</t>
  </si>
  <si>
    <t>02200160</t>
  </si>
  <si>
    <t>mygvBqv  Bmjvg  ˆPZx</t>
  </si>
  <si>
    <t>02200165</t>
  </si>
  <si>
    <t>Avwjkv  AvBwib  jyebv</t>
  </si>
  <si>
    <t>02200168</t>
  </si>
  <si>
    <t>01717210781</t>
  </si>
  <si>
    <t>ngvqiv  ingvb  ‡Rwm</t>
  </si>
  <si>
    <t>02200169</t>
  </si>
  <si>
    <t>01729615162</t>
  </si>
  <si>
    <t>02200170</t>
  </si>
  <si>
    <t>CwkZv  ivq</t>
  </si>
  <si>
    <t>02200174</t>
  </si>
  <si>
    <t>01714229222</t>
  </si>
  <si>
    <t>bvBgvZzb  wbdwm  by`vi</t>
  </si>
  <si>
    <t>02200177</t>
  </si>
  <si>
    <t>01717849418</t>
  </si>
  <si>
    <t>‡gvQv: RvbœvZzb  ZvRwi</t>
  </si>
  <si>
    <t>02200178</t>
  </si>
  <si>
    <t>01974863351</t>
  </si>
  <si>
    <t>AvbRygvb  Av³vi</t>
  </si>
  <si>
    <t>02200182</t>
  </si>
  <si>
    <t>01729521447</t>
  </si>
  <si>
    <t>02200183</t>
  </si>
  <si>
    <t>‡gvQv: Avwdqv BmbvZ el©v</t>
  </si>
  <si>
    <t>02200190</t>
  </si>
  <si>
    <t>01714942354</t>
  </si>
  <si>
    <t>gvCkv Zvevm&amp;myg   Hkx</t>
  </si>
  <si>
    <t>02200192</t>
  </si>
  <si>
    <t>01705944896</t>
  </si>
  <si>
    <t xml:space="preserve">bymivZ  Rvnvb  </t>
  </si>
  <si>
    <t>02200193</t>
  </si>
  <si>
    <t>01724040838</t>
  </si>
  <si>
    <t>‡gvQv: myeb©v  Av³vi mywg</t>
  </si>
  <si>
    <t>02200196</t>
  </si>
  <si>
    <t>01728705701</t>
  </si>
  <si>
    <t>02200201</t>
  </si>
  <si>
    <t>02200202</t>
  </si>
  <si>
    <t>‡gvQv: mygvBqv  wkgy</t>
  </si>
  <si>
    <t>02200203</t>
  </si>
  <si>
    <t>01716155680</t>
  </si>
  <si>
    <t>02200205</t>
  </si>
  <si>
    <t>dvnwg`v  Zvmwbg  dvwinv</t>
  </si>
  <si>
    <t>02200206</t>
  </si>
  <si>
    <t>01714536725</t>
  </si>
  <si>
    <t>‡gvQv: Kvgiæbœvnvi</t>
  </si>
  <si>
    <t>02200207</t>
  </si>
  <si>
    <t>01716749699</t>
  </si>
  <si>
    <t>02200209</t>
  </si>
  <si>
    <t>02200211</t>
  </si>
  <si>
    <t>02200212</t>
  </si>
  <si>
    <t>02200215</t>
  </si>
  <si>
    <t>Avqkv  wmwÏKv  myLx</t>
  </si>
  <si>
    <t>02200219</t>
  </si>
  <si>
    <t>01721841831</t>
  </si>
  <si>
    <t>02200220</t>
  </si>
  <si>
    <t>02200221</t>
  </si>
  <si>
    <t>02200223</t>
  </si>
  <si>
    <t>02200225</t>
  </si>
  <si>
    <t>02200227</t>
  </si>
  <si>
    <t>02200234</t>
  </si>
  <si>
    <t>eykivZzj RvbœvZ Abb¨v</t>
  </si>
  <si>
    <t>02200246</t>
  </si>
  <si>
    <t>01716962140</t>
  </si>
  <si>
    <t xml:space="preserve">gvwnqv Av³vi </t>
  </si>
  <si>
    <t>02200247</t>
  </si>
  <si>
    <t>01712413064</t>
  </si>
  <si>
    <t>Zvbwgg Av³vi</t>
  </si>
  <si>
    <t>02200248</t>
  </si>
  <si>
    <t>02200250</t>
  </si>
  <si>
    <t>02200260</t>
  </si>
  <si>
    <t>‡gvQv: bymvi&amp;ivZ Rvnvb</t>
  </si>
  <si>
    <t>02200261</t>
  </si>
  <si>
    <t>01712541179</t>
  </si>
  <si>
    <t>‡gvQv: dvwiqv  Bmjvg</t>
  </si>
  <si>
    <t>02200262</t>
  </si>
  <si>
    <t>01717173182</t>
  </si>
  <si>
    <t>02200269</t>
  </si>
  <si>
    <t>bIwkb  AvbRyg</t>
  </si>
  <si>
    <t>02200270</t>
  </si>
  <si>
    <t>01724330714</t>
  </si>
  <si>
    <t>02200271</t>
  </si>
  <si>
    <t>‡gvQv: dzmvi&amp;ivZ  Rvnvb</t>
  </si>
  <si>
    <t>02200274</t>
  </si>
  <si>
    <t>01318979022</t>
  </si>
  <si>
    <t>02200278</t>
  </si>
  <si>
    <t xml:space="preserve">RvbœvZzj  ‡di‡`Šmx </t>
  </si>
  <si>
    <t>02200282</t>
  </si>
  <si>
    <t>01780871912</t>
  </si>
  <si>
    <t>Zviwgb  Av³vi  wZkv</t>
  </si>
  <si>
    <t>02200284</t>
  </si>
  <si>
    <t>01716578250</t>
  </si>
  <si>
    <t>02200295</t>
  </si>
  <si>
    <t>02200297</t>
  </si>
  <si>
    <t>‡¯œnv  Av³vi  gxg</t>
  </si>
  <si>
    <t>02200298</t>
  </si>
  <si>
    <t>01767471584</t>
  </si>
  <si>
    <t>‡gvQv:  AvBwib  Av³vi</t>
  </si>
  <si>
    <t>02200299</t>
  </si>
  <si>
    <t>01712171494</t>
  </si>
  <si>
    <t>mygvBqv  nK</t>
  </si>
  <si>
    <t>02200314</t>
  </si>
  <si>
    <t>01777773747</t>
  </si>
  <si>
    <t>02200316</t>
  </si>
  <si>
    <t>01719667665</t>
  </si>
  <si>
    <t>kÖvewšÍ  ivYx  `ywó</t>
  </si>
  <si>
    <t>02200320</t>
  </si>
  <si>
    <t>01722392722</t>
  </si>
  <si>
    <t>02200322</t>
  </si>
  <si>
    <t>02200327</t>
  </si>
  <si>
    <t>‡gvQv:  gxg  Av³vi</t>
  </si>
  <si>
    <t>02200328</t>
  </si>
  <si>
    <t>01734234277</t>
  </si>
  <si>
    <t>AYvwgKv  cvifxb  Bfv</t>
  </si>
  <si>
    <t>02200330</t>
  </si>
  <si>
    <t>01722735125</t>
  </si>
  <si>
    <t>02200332</t>
  </si>
  <si>
    <t>02200333</t>
  </si>
  <si>
    <t>01727976153</t>
  </si>
  <si>
    <t>02200342</t>
  </si>
  <si>
    <t>02200343</t>
  </si>
  <si>
    <t>Avqkv  wmwÏKv  Avkv</t>
  </si>
  <si>
    <t>02200345</t>
  </si>
  <si>
    <t>01738681494</t>
  </si>
  <si>
    <t>02200346</t>
  </si>
  <si>
    <t>02200347</t>
  </si>
  <si>
    <t>02200349</t>
  </si>
  <si>
    <t>02200351</t>
  </si>
  <si>
    <t>02200359</t>
  </si>
  <si>
    <t>02200361</t>
  </si>
  <si>
    <t>‡gvQv:  ivw`qv byi</t>
  </si>
  <si>
    <t>02200366</t>
  </si>
  <si>
    <t>01722841192</t>
  </si>
  <si>
    <t>02200367</t>
  </si>
  <si>
    <t>02200368</t>
  </si>
  <si>
    <t>02200369</t>
  </si>
  <si>
    <t>02200370</t>
  </si>
  <si>
    <t>02200379</t>
  </si>
  <si>
    <t>02200382</t>
  </si>
  <si>
    <t>02200386</t>
  </si>
  <si>
    <t>‡gvQv:  AvwbKv  Zvmwbg</t>
  </si>
  <si>
    <t>02200387</t>
  </si>
  <si>
    <t>01717290948</t>
  </si>
  <si>
    <t>02200390</t>
  </si>
  <si>
    <t>02200399</t>
  </si>
  <si>
    <t>02200400</t>
  </si>
  <si>
    <t>‡kL  AvwdqvZ  †nv‡mb</t>
  </si>
  <si>
    <t>03200001</t>
  </si>
  <si>
    <t>03200003</t>
  </si>
  <si>
    <t>01712838766</t>
  </si>
  <si>
    <t>Zvnwmb  Zvgvbœv kvn&amp;</t>
  </si>
  <si>
    <t>03200004</t>
  </si>
  <si>
    <t>01312822990</t>
  </si>
  <si>
    <t>gvwiqv  Bmjvg  gxg</t>
  </si>
  <si>
    <t>03200007</t>
  </si>
  <si>
    <t>01716974396</t>
  </si>
  <si>
    <t>mygvBqv  Av³vi</t>
  </si>
  <si>
    <t>03200009</t>
  </si>
  <si>
    <t>01719858097</t>
  </si>
  <si>
    <t>‡gdZvûj  RvbœvZ ˆbixZ</t>
  </si>
  <si>
    <t>03200013</t>
  </si>
  <si>
    <t>01719472334</t>
  </si>
  <si>
    <t>widvn  Zvmwbqv  mvdj</t>
  </si>
  <si>
    <t>03200016</t>
  </si>
  <si>
    <t>01712704933</t>
  </si>
  <si>
    <t>03200018</t>
  </si>
  <si>
    <t>ZgvwjKv  miKvi</t>
  </si>
  <si>
    <t>03200021</t>
  </si>
  <si>
    <t>01723655227</t>
  </si>
  <si>
    <t>‡gvQvt  kviwgb  Av³vi</t>
  </si>
  <si>
    <t>03200023</t>
  </si>
  <si>
    <t>01746962627</t>
  </si>
  <si>
    <t>‡gvQvt ZvRwgbv  cvifxb</t>
  </si>
  <si>
    <t>03200024</t>
  </si>
  <si>
    <t>01728541923</t>
  </si>
  <si>
    <t>03200027</t>
  </si>
  <si>
    <t>‡gvQvt bymivZ Rvnvb jvwgqv</t>
  </si>
  <si>
    <t>03200029</t>
  </si>
  <si>
    <t>01714814040</t>
  </si>
  <si>
    <t>w`j  iæevBqv  Av³vi</t>
  </si>
  <si>
    <t>03200037</t>
  </si>
  <si>
    <t>01719857487</t>
  </si>
  <si>
    <t>03200039</t>
  </si>
  <si>
    <t>03200040</t>
  </si>
  <si>
    <t>‡gvQvt  bvwM©m  Av³vi</t>
  </si>
  <si>
    <t>03200041</t>
  </si>
  <si>
    <t>01731448328</t>
  </si>
  <si>
    <t>03200045</t>
  </si>
  <si>
    <t xml:space="preserve">        A‡±vei/20           70% Av`vq</t>
  </si>
  <si>
    <t xml:space="preserve">       b‡f¤^i/20     70% Av`vq</t>
  </si>
  <si>
    <t xml:space="preserve">      wW‡m¤^i/20   70% Av`vq</t>
  </si>
  <si>
    <t xml:space="preserve">      Rvbyqvix/2021     70% Av`vq</t>
  </si>
  <si>
    <t xml:space="preserve">     ‡deªæqvix/21   70% Av`vq</t>
  </si>
  <si>
    <t xml:space="preserve">   gvP©/21          70% Av`vq</t>
  </si>
  <si>
    <t xml:space="preserve">    GwcÖj/21      70% Av`vq</t>
  </si>
  <si>
    <t xml:space="preserve">    ‡g/21            70% Av`vq</t>
  </si>
  <si>
    <t xml:space="preserve">    Ryb/21            70% Av`vq</t>
  </si>
  <si>
    <t xml:space="preserve"> wUDkb wd 2021 wUDkb wd 2021 wUDkb wd 2021</t>
  </si>
  <si>
    <t>wUDkb wd 2022 wUDkb wd 2022 wUDkb wd 2022 wUDkb wd 2022 wUDkb wd 2022 wUDkb wd 2022  wUDkb wd 2022 wUDkb wd 2022 wUDkb wd 2022</t>
  </si>
  <si>
    <t xml:space="preserve"> wUDkb wd 2022 wUDkb wd 2022 wUDkb wd 2022</t>
  </si>
  <si>
    <t>wUDkb wd 2023 wUDkb wd 2023 wUDkb wd 2023 wUDkb wd 2023 wUDkb wd 2023 wUDkb wd 2023  wUDkb wd 2023 wUDkb wd 2023 wUDkb wd 2023</t>
  </si>
  <si>
    <t>‡gvU cvIbv</t>
  </si>
  <si>
    <t>‡gvU cÖvwß</t>
  </si>
  <si>
    <t>RyjvB</t>
  </si>
  <si>
    <t>AvMó</t>
  </si>
  <si>
    <t>‡m‡Þ¤^i</t>
  </si>
  <si>
    <t>A‡±vei</t>
  </si>
  <si>
    <t>wW‡m¤^i</t>
  </si>
  <si>
    <t>Rvbyqvix</t>
  </si>
  <si>
    <t>‡deªæqvix</t>
  </si>
  <si>
    <t>gvP©</t>
  </si>
  <si>
    <t>GwcÖj</t>
  </si>
  <si>
    <t xml:space="preserve"> †g</t>
  </si>
  <si>
    <t>Ryb</t>
  </si>
  <si>
    <t>wW‡m¤^i/2022</t>
  </si>
  <si>
    <t>QvÎ‡`i bvg</t>
  </si>
  <si>
    <t>‰mq`  ‡nv‡mb</t>
  </si>
  <si>
    <t>02200004</t>
  </si>
  <si>
    <t>01738173887</t>
  </si>
  <si>
    <t>AvivdvZ  ‡nv‡mb</t>
  </si>
  <si>
    <t>02200007</t>
  </si>
  <si>
    <t>01746446749</t>
  </si>
  <si>
    <t>AvwZK  iv‡k` Luvb</t>
  </si>
  <si>
    <t>02200008</t>
  </si>
  <si>
    <t>01712701628</t>
  </si>
  <si>
    <t>‡gvt nvexe kvnvixqvi ü`q</t>
  </si>
  <si>
    <t>02200009</t>
  </si>
  <si>
    <t>01722938625</t>
  </si>
  <si>
    <t>†gvt dvwng kvnvixi †mvnvb</t>
  </si>
  <si>
    <t>02200015</t>
  </si>
  <si>
    <t>01740844989</t>
  </si>
  <si>
    <t>aªæe  ivq</t>
  </si>
  <si>
    <t>02200017</t>
  </si>
  <si>
    <t>01730446063</t>
  </si>
  <si>
    <t>kvn&amp; †gvt Avjx Avigvb</t>
  </si>
  <si>
    <t>02200023</t>
  </si>
  <si>
    <t>01719547854</t>
  </si>
  <si>
    <t>Drm ivq</t>
  </si>
  <si>
    <t>02200024</t>
  </si>
  <si>
    <t>01720435802</t>
  </si>
  <si>
    <t>02200026</t>
  </si>
  <si>
    <t>01773397463</t>
  </si>
  <si>
    <t>02200027</t>
  </si>
  <si>
    <t>‡gvt ‡gwiRyj  Bmjvg</t>
  </si>
  <si>
    <t>02200028</t>
  </si>
  <si>
    <t>01774745746</t>
  </si>
  <si>
    <t>‡gvt bvwn`yj Bmjvg</t>
  </si>
  <si>
    <t>02200029</t>
  </si>
  <si>
    <t>01624936755</t>
  </si>
  <si>
    <t>Avwjd kvnvixqv</t>
  </si>
  <si>
    <t>02200030</t>
  </si>
  <si>
    <t>01731244605</t>
  </si>
  <si>
    <t>A¼b ivq</t>
  </si>
  <si>
    <t>02200032</t>
  </si>
  <si>
    <t>01712270271</t>
  </si>
  <si>
    <t>‡gvt Avey bvCg Avn‡g`</t>
  </si>
  <si>
    <t>02200033</t>
  </si>
  <si>
    <t>01718938063</t>
  </si>
  <si>
    <t>‡gvt dviw`b nvmvb</t>
  </si>
  <si>
    <t>02200037</t>
  </si>
  <si>
    <t>01719540846</t>
  </si>
  <si>
    <t>‡gvt kvwKe exb kwid</t>
  </si>
  <si>
    <t>02200040</t>
  </si>
  <si>
    <t>01716541304</t>
  </si>
  <si>
    <t>02200045</t>
  </si>
  <si>
    <t>‡gvt wikv` gvngy`</t>
  </si>
  <si>
    <t>02200047</t>
  </si>
  <si>
    <t>01740983858</t>
  </si>
  <si>
    <t>02200048</t>
  </si>
  <si>
    <t>‡gvt Avey  e°i  wmwÏK</t>
  </si>
  <si>
    <t>02200049</t>
  </si>
  <si>
    <t>01713730258</t>
  </si>
  <si>
    <t>‡gvt ‡ivKb Avj nvmvb</t>
  </si>
  <si>
    <t>02200050</t>
  </si>
  <si>
    <t>01721823550</t>
  </si>
  <si>
    <t>we‡kl Qvo</t>
  </si>
  <si>
    <t>Av‡cj  gvngy`</t>
  </si>
  <si>
    <t>02200051</t>
  </si>
  <si>
    <t>01734050913</t>
  </si>
  <si>
    <t>‡gvt  Avãyjøvn  Avj ‡bvgvb</t>
  </si>
  <si>
    <t>02200054</t>
  </si>
  <si>
    <t>01721545933</t>
  </si>
  <si>
    <t>‡gvt bvwn` Avjg  mvMi</t>
  </si>
  <si>
    <t>02200058</t>
  </si>
  <si>
    <t>01314155658</t>
  </si>
  <si>
    <t>02200064</t>
  </si>
  <si>
    <t>BmwZqvK  Avn‡g`</t>
  </si>
  <si>
    <t>02200068</t>
  </si>
  <si>
    <t>01712089566</t>
  </si>
  <si>
    <t>‡gvt  ‡cqv‡i AvRg  Øxc</t>
  </si>
  <si>
    <t>02200069</t>
  </si>
  <si>
    <t>01718942737</t>
  </si>
  <si>
    <t>RqšÍ  Kzgvi  eg©Y</t>
  </si>
  <si>
    <t>02200071</t>
  </si>
  <si>
    <t>01724044505</t>
  </si>
  <si>
    <t>02200072</t>
  </si>
  <si>
    <t>Avvjgyj  Zvbfxi Zzh©¨</t>
  </si>
  <si>
    <t>02200073</t>
  </si>
  <si>
    <t>01737568133</t>
  </si>
  <si>
    <t>02200074</t>
  </si>
  <si>
    <t>02200076</t>
  </si>
  <si>
    <t>‡gv³vw`i  ingvb</t>
  </si>
  <si>
    <t>02200084</t>
  </si>
  <si>
    <t>01784102754</t>
  </si>
  <si>
    <t xml:space="preserve"> ‡kvfb Kzgvi jvwnox</t>
  </si>
  <si>
    <t>02200085</t>
  </si>
  <si>
    <t>01740415446</t>
  </si>
  <si>
    <t>‡gvt Avigvb  Bmjvg</t>
  </si>
  <si>
    <t>02200086</t>
  </si>
  <si>
    <t>01773189066</t>
  </si>
  <si>
    <t>‡gvt  dvwng  dviRvb</t>
  </si>
  <si>
    <t>02200087</t>
  </si>
  <si>
    <t>01705898435</t>
  </si>
  <si>
    <t>‡gvt dvwng D¾vgvb dvwng</t>
  </si>
  <si>
    <t>02200089</t>
  </si>
  <si>
    <t>01718711175</t>
  </si>
  <si>
    <t>02200090</t>
  </si>
  <si>
    <t>‡gvt gyKvËvi dzqv` gyËvwK</t>
  </si>
  <si>
    <t>02200091</t>
  </si>
  <si>
    <t>01728377064</t>
  </si>
  <si>
    <t>02200093</t>
  </si>
  <si>
    <t>02200095</t>
  </si>
  <si>
    <t>‡gvt  mv‡ivqvi  gvngy` mwRe</t>
  </si>
  <si>
    <t>02200096</t>
  </si>
  <si>
    <t>01723019396</t>
  </si>
  <si>
    <t>‡gvt cvi‡fR  ‡gvkvi&amp;id</t>
  </si>
  <si>
    <t>02200100</t>
  </si>
  <si>
    <t>01725339390</t>
  </si>
  <si>
    <t>Av‡jKRvÛvi  nvm`v</t>
  </si>
  <si>
    <t>02200101</t>
  </si>
  <si>
    <t>01763180071</t>
  </si>
  <si>
    <t>BdwZKvi  Avn¤§`</t>
  </si>
  <si>
    <t>02200102</t>
  </si>
  <si>
    <t>01719131277</t>
  </si>
  <si>
    <t>‡gvt  Avj  IqvwKj  Bmjvg</t>
  </si>
  <si>
    <t>02200103</t>
  </si>
  <si>
    <t>01713672321</t>
  </si>
  <si>
    <t>‡gvt  ivDdzi ingvb</t>
  </si>
  <si>
    <t>02200104</t>
  </si>
  <si>
    <t>01781955471</t>
  </si>
  <si>
    <t>‡gvt  mv¾v`  ‡nv‡mb</t>
  </si>
  <si>
    <t>02200108</t>
  </si>
  <si>
    <t>01738731835</t>
  </si>
  <si>
    <t>‡gvt  kvnxb  gÛj</t>
  </si>
  <si>
    <t>02200109</t>
  </si>
  <si>
    <t>01712436353</t>
  </si>
  <si>
    <t>‡gvmvweŸi  †nv‡mb</t>
  </si>
  <si>
    <t>02200110</t>
  </si>
  <si>
    <t>01716752640</t>
  </si>
  <si>
    <t>‡gvt  Av‡njvg  ‡i¾vK</t>
  </si>
  <si>
    <t>02200111</t>
  </si>
  <si>
    <t>01718408734</t>
  </si>
  <si>
    <t>Gm,Gg,AvwRRyj nK</t>
  </si>
  <si>
    <t>02200112</t>
  </si>
  <si>
    <t>01818608434</t>
  </si>
  <si>
    <t>‡gvt gvngy` gyweb</t>
  </si>
  <si>
    <t>02200113</t>
  </si>
  <si>
    <t>01721010573</t>
  </si>
  <si>
    <t>02200114</t>
  </si>
  <si>
    <t>01719029464</t>
  </si>
  <si>
    <t>‡gvt `w`qvj dvB`</t>
  </si>
  <si>
    <t>02200115</t>
  </si>
  <si>
    <t>01734096554</t>
  </si>
  <si>
    <t>wPb¥q ivq</t>
  </si>
  <si>
    <t>02200116</t>
  </si>
  <si>
    <t>01720498919</t>
  </si>
  <si>
    <t>‡gvt  Avnmvb nvexe</t>
  </si>
  <si>
    <t>02200118</t>
  </si>
  <si>
    <t>01867239348</t>
  </si>
  <si>
    <t>`~R©q  ivq</t>
  </si>
  <si>
    <t>02200119</t>
  </si>
  <si>
    <t>01751373212</t>
  </si>
  <si>
    <t>02200125</t>
  </si>
  <si>
    <t>‡gv¯ÍvK  Avn‡g`</t>
  </si>
  <si>
    <t>02200126</t>
  </si>
  <si>
    <t>01743207027</t>
  </si>
  <si>
    <t>‡gvt  nvwmeyj  Bmjvg</t>
  </si>
  <si>
    <t>02200129</t>
  </si>
  <si>
    <t>01768206576</t>
  </si>
  <si>
    <t>b~i  Avn‡g`</t>
  </si>
  <si>
    <t>02200130</t>
  </si>
  <si>
    <t>02200132</t>
  </si>
  <si>
    <t>ivwKb  Luvb</t>
  </si>
  <si>
    <t>02200133</t>
  </si>
  <si>
    <t>01737568913</t>
  </si>
  <si>
    <t>02200135</t>
  </si>
  <si>
    <t>Ac~e©  miKvi</t>
  </si>
  <si>
    <t>02200136</t>
  </si>
  <si>
    <t>01750782602</t>
  </si>
  <si>
    <t xml:space="preserve">Gm, Gg, dvinvb </t>
  </si>
  <si>
    <t>02200137</t>
  </si>
  <si>
    <t>01713782437</t>
  </si>
  <si>
    <t>02200139</t>
  </si>
  <si>
    <t>02200140</t>
  </si>
  <si>
    <t>Gm,Gg, Avn&amp;bvd iwk`</t>
  </si>
  <si>
    <t>02200142</t>
  </si>
  <si>
    <t>01710869486</t>
  </si>
  <si>
    <t>02200144</t>
  </si>
  <si>
    <t>Abyiƒc  Kzgvi ivq</t>
  </si>
  <si>
    <t>02200145</t>
  </si>
  <si>
    <t>01714943022</t>
  </si>
  <si>
    <t>dqmvj  nvexe  Z…ß</t>
  </si>
  <si>
    <t>02200146</t>
  </si>
  <si>
    <t>01747834908</t>
  </si>
  <si>
    <t>‡gvt  bvwn`yj  Bmjvg</t>
  </si>
  <si>
    <t>02200147</t>
  </si>
  <si>
    <t>01740951851</t>
  </si>
  <si>
    <t>02200148</t>
  </si>
  <si>
    <t>01722127783</t>
  </si>
  <si>
    <t>02200149</t>
  </si>
  <si>
    <t>02200150</t>
  </si>
  <si>
    <t>02200151</t>
  </si>
  <si>
    <t>02200153</t>
  </si>
  <si>
    <t>B°b  ‡`e  kg©v</t>
  </si>
  <si>
    <t>02200154</t>
  </si>
  <si>
    <t>01731846525</t>
  </si>
  <si>
    <t>02200155</t>
  </si>
  <si>
    <t>‡gv:  iveŸx  nvmvb  wmnve</t>
  </si>
  <si>
    <t>02200156</t>
  </si>
  <si>
    <t>01755167777</t>
  </si>
  <si>
    <t>Zb¥q Kzgvi  eg©b</t>
  </si>
  <si>
    <t>02200161</t>
  </si>
  <si>
    <t>01740601485</t>
  </si>
  <si>
    <t>‡gv:kvLvIqvZ ‡nv‡mb mvMi</t>
  </si>
  <si>
    <t>02200162</t>
  </si>
  <si>
    <t>01715842490</t>
  </si>
  <si>
    <t>02200163</t>
  </si>
  <si>
    <t>‡gv:  mv‡ivqvi  exi  nvwg`</t>
  </si>
  <si>
    <t>02200164</t>
  </si>
  <si>
    <t>01719119895</t>
  </si>
  <si>
    <t>‡gv:  Avgxi  dhmvj</t>
  </si>
  <si>
    <t>02200166</t>
  </si>
  <si>
    <t>01751449835</t>
  </si>
  <si>
    <t>‡gv:  nvwme  nK</t>
  </si>
  <si>
    <t>02200167</t>
  </si>
  <si>
    <t>01762177121</t>
  </si>
  <si>
    <t>wi`Ivqvb  Avn‡g`  ‡ivnvb</t>
  </si>
  <si>
    <t>02200171</t>
  </si>
  <si>
    <t>01735444625</t>
  </si>
  <si>
    <t>wn‡gj  ivq  Ac~e©</t>
  </si>
  <si>
    <t>02200172</t>
  </si>
  <si>
    <t>01725302138</t>
  </si>
  <si>
    <t>&amp;G Gm Gg  wd‡ivR</t>
  </si>
  <si>
    <t>02200173</t>
  </si>
  <si>
    <t>01710944035</t>
  </si>
  <si>
    <t>‡`Iqvb mvwKe  ‡n‡mb  mvwb</t>
  </si>
  <si>
    <t>02200175</t>
  </si>
  <si>
    <t>01788134636</t>
  </si>
  <si>
    <t>02200176</t>
  </si>
  <si>
    <t>02200179</t>
  </si>
  <si>
    <t>02200180</t>
  </si>
  <si>
    <t>Avb  AvbRyg  mvwKe</t>
  </si>
  <si>
    <t>02200181</t>
  </si>
  <si>
    <t>01713733164</t>
  </si>
  <si>
    <t>02200184</t>
  </si>
  <si>
    <t>02200185</t>
  </si>
  <si>
    <t>Gm Gg  AvwZK  kvnvixqvi</t>
  </si>
  <si>
    <t>02200186</t>
  </si>
  <si>
    <t>01712670491</t>
  </si>
  <si>
    <t>02200187</t>
  </si>
  <si>
    <t>02200188</t>
  </si>
  <si>
    <t>ARq  Kzgvi   ivq</t>
  </si>
  <si>
    <t>02200189</t>
  </si>
  <si>
    <t>01733775921</t>
  </si>
  <si>
    <t>02200191</t>
  </si>
  <si>
    <t>02200194</t>
  </si>
  <si>
    <t>02200195</t>
  </si>
  <si>
    <t>02200197</t>
  </si>
  <si>
    <t>01729346326</t>
  </si>
  <si>
    <t>02200198</t>
  </si>
  <si>
    <t>02200199</t>
  </si>
  <si>
    <t>01718626399</t>
  </si>
  <si>
    <t>gymvwÏK  AveZvwn  gvwnb</t>
  </si>
  <si>
    <t>02200200</t>
  </si>
  <si>
    <t>01712512236</t>
  </si>
  <si>
    <t>‡gv:  kvnvixqvi  Bmjvg</t>
  </si>
  <si>
    <t>02200204</t>
  </si>
  <si>
    <t>01751845294</t>
  </si>
  <si>
    <t>02200208</t>
  </si>
  <si>
    <t>02200210</t>
  </si>
  <si>
    <t>02200213</t>
  </si>
  <si>
    <t>02200214</t>
  </si>
  <si>
    <t>02200216</t>
  </si>
  <si>
    <t>G ‡K Gg †gv¯Ívwi  Zvbfxi</t>
  </si>
  <si>
    <t>02200217</t>
  </si>
  <si>
    <t>01714693477</t>
  </si>
  <si>
    <t>‡gv: kvnixqv  Avn‡g`</t>
  </si>
  <si>
    <t>02200218</t>
  </si>
  <si>
    <t>01734113782</t>
  </si>
  <si>
    <t>02200222</t>
  </si>
  <si>
    <t>02200224</t>
  </si>
  <si>
    <t>‡gv: kvnwiqvi Bgb</t>
  </si>
  <si>
    <t>02200226</t>
  </si>
  <si>
    <t>01722252620</t>
  </si>
  <si>
    <t>‡gv: widvZ</t>
  </si>
  <si>
    <t>02200228</t>
  </si>
  <si>
    <t>01752370816</t>
  </si>
  <si>
    <t>02200229</t>
  </si>
  <si>
    <t>‡gv: mvw`K nvmvb</t>
  </si>
  <si>
    <t>02200230</t>
  </si>
  <si>
    <t>01716404558</t>
  </si>
  <si>
    <t>02200231</t>
  </si>
  <si>
    <t>02200232</t>
  </si>
  <si>
    <t>02200233</t>
  </si>
  <si>
    <t>‡gv: dR‡j iveŸx</t>
  </si>
  <si>
    <t>02200235</t>
  </si>
  <si>
    <t>01780753065</t>
  </si>
  <si>
    <t>02200236</t>
  </si>
  <si>
    <t>02200237</t>
  </si>
  <si>
    <t>02200238</t>
  </si>
  <si>
    <t>‡gv: mvwgDj Avwjg mvwqK</t>
  </si>
  <si>
    <t>02200239</t>
  </si>
  <si>
    <t>01718910954</t>
  </si>
  <si>
    <t>02200240</t>
  </si>
  <si>
    <t>02200241</t>
  </si>
  <si>
    <t>‡gv: gvngy` Kwj g„`yj</t>
  </si>
  <si>
    <t>02200242</t>
  </si>
  <si>
    <t>01729603251</t>
  </si>
  <si>
    <t>gyeZvwmg Avn‡g` mv`</t>
  </si>
  <si>
    <t>02200243</t>
  </si>
  <si>
    <t>01716141702</t>
  </si>
  <si>
    <t>02200244</t>
  </si>
  <si>
    <t>02200245</t>
  </si>
  <si>
    <t>‡gv: bvwRDj Bmjvg bvBP</t>
  </si>
  <si>
    <t>02200249</t>
  </si>
  <si>
    <t>01745638182</t>
  </si>
  <si>
    <t>02200251</t>
  </si>
  <si>
    <t>02200252</t>
  </si>
  <si>
    <t>‡gv:  mvweŸi  ‡nv‡mb</t>
  </si>
  <si>
    <t>02200253</t>
  </si>
  <si>
    <t>01772962578</t>
  </si>
  <si>
    <t>02200254</t>
  </si>
  <si>
    <t>02200255</t>
  </si>
  <si>
    <t>‡gv: bIkv`  ‡nv‡mb  wbjq</t>
  </si>
  <si>
    <t>02200256</t>
  </si>
  <si>
    <t>01710190267</t>
  </si>
  <si>
    <t>‡gv:  ZvbwRg  ‡gvevwk¦i</t>
  </si>
  <si>
    <t>02200257</t>
  </si>
  <si>
    <t>01761741363</t>
  </si>
  <si>
    <t>02200258</t>
  </si>
  <si>
    <t>‡gv:  gvwni  dqmvj</t>
  </si>
  <si>
    <t>02200259</t>
  </si>
  <si>
    <t>01822873497</t>
  </si>
  <si>
    <t>‡gv:  Rvwn` Bmjvg Rxeb</t>
  </si>
  <si>
    <t>02200263</t>
  </si>
  <si>
    <t>01744872519</t>
  </si>
  <si>
    <t>02200264</t>
  </si>
  <si>
    <t>weavb P›`ª ivq</t>
  </si>
  <si>
    <t>02200265</t>
  </si>
  <si>
    <t>Avey  RvKvwiqv  nvmy</t>
  </si>
  <si>
    <t>02200266</t>
  </si>
  <si>
    <t>01723664227</t>
  </si>
  <si>
    <t>‡gv:  dvwng  Av³vi</t>
  </si>
  <si>
    <t>02200267</t>
  </si>
  <si>
    <t>01713716540</t>
  </si>
  <si>
    <t>02200268</t>
  </si>
  <si>
    <t>02200272</t>
  </si>
  <si>
    <t>02200273</t>
  </si>
  <si>
    <t>‡gv:  mv‡bvqvi  †nv‡mb</t>
  </si>
  <si>
    <t>02200275</t>
  </si>
  <si>
    <t>01722128508</t>
  </si>
  <si>
    <t>02200276</t>
  </si>
  <si>
    <t>02200277</t>
  </si>
  <si>
    <t>02200279</t>
  </si>
  <si>
    <t>02200280</t>
  </si>
  <si>
    <t>‡gv:  kvn‡bqvR  wkdvZ</t>
  </si>
  <si>
    <t>02200281</t>
  </si>
  <si>
    <t>01729842927</t>
  </si>
  <si>
    <t>02200283</t>
  </si>
  <si>
    <t>02200285</t>
  </si>
  <si>
    <t>02200286</t>
  </si>
  <si>
    <t>AšÍi  kg©v</t>
  </si>
  <si>
    <t>02200287</t>
  </si>
  <si>
    <t>01731113954</t>
  </si>
  <si>
    <t>02200288</t>
  </si>
  <si>
    <t>02200289</t>
  </si>
  <si>
    <t>02200290</t>
  </si>
  <si>
    <t>02200291</t>
  </si>
  <si>
    <t>02200292</t>
  </si>
  <si>
    <t>02200293</t>
  </si>
  <si>
    <t>‡gv:  KvBd  Bmjvg</t>
  </si>
  <si>
    <t>02200294</t>
  </si>
  <si>
    <t>01740893779</t>
  </si>
  <si>
    <t>‡gv:  gvwni  Avwdm</t>
  </si>
  <si>
    <t>02200296</t>
  </si>
  <si>
    <t>01774921359</t>
  </si>
  <si>
    <t>02200300</t>
  </si>
  <si>
    <t>02200301</t>
  </si>
  <si>
    <t>02200302</t>
  </si>
  <si>
    <t>02200303</t>
  </si>
  <si>
    <t>02200304</t>
  </si>
  <si>
    <t>‡gv:  Avj  Avgxb</t>
  </si>
  <si>
    <t>02200305</t>
  </si>
  <si>
    <t>01721565745</t>
  </si>
  <si>
    <t>f~lY  ivq</t>
  </si>
  <si>
    <t>02200306</t>
  </si>
  <si>
    <t>01717914567</t>
  </si>
  <si>
    <t>‡gv:   ‡givR  DwÏb</t>
  </si>
  <si>
    <t>02200307</t>
  </si>
  <si>
    <t>01318026503</t>
  </si>
  <si>
    <t>02200308</t>
  </si>
  <si>
    <t>‡gv: nviæj  Avj  ikx`</t>
  </si>
  <si>
    <t>02200309</t>
  </si>
  <si>
    <t>01313320895</t>
  </si>
  <si>
    <t>02200310</t>
  </si>
  <si>
    <t>02200311</t>
  </si>
  <si>
    <t>02200312</t>
  </si>
  <si>
    <t>‡gv:  mv‡ivqvi  ‡nv‡mb</t>
  </si>
  <si>
    <t>02200313</t>
  </si>
  <si>
    <t>01710547594</t>
  </si>
  <si>
    <t>ivwKe  Bmjvg</t>
  </si>
  <si>
    <t>02200315</t>
  </si>
  <si>
    <t>01723533048</t>
  </si>
  <si>
    <t>‡gv:  mvweŸi  gvngy`  jvexe</t>
  </si>
  <si>
    <t>02200317</t>
  </si>
  <si>
    <t>01712519517</t>
  </si>
  <si>
    <t>02200318</t>
  </si>
  <si>
    <t>‡gv:  wknve  Bmjvg  kvn</t>
  </si>
  <si>
    <t>02200319</t>
  </si>
  <si>
    <t>01740542591</t>
  </si>
  <si>
    <t>02200321</t>
  </si>
  <si>
    <t>w`csKi  ivq</t>
  </si>
  <si>
    <t>02200323</t>
  </si>
  <si>
    <t>01762617369</t>
  </si>
  <si>
    <t>02200324</t>
  </si>
  <si>
    <t>02200325</t>
  </si>
  <si>
    <t>02200326</t>
  </si>
  <si>
    <t>‡gv:  wbjq  Bmjvg</t>
  </si>
  <si>
    <t>02200329</t>
  </si>
  <si>
    <t>01774486783</t>
  </si>
  <si>
    <t>02200331</t>
  </si>
  <si>
    <t>‡gv:  mvweŸi   ‡nv‡mb</t>
  </si>
  <si>
    <t>02200334</t>
  </si>
  <si>
    <t>01717807651</t>
  </si>
  <si>
    <t>02200335</t>
  </si>
  <si>
    <t>02200336</t>
  </si>
  <si>
    <t>02200337</t>
  </si>
  <si>
    <t>02200338</t>
  </si>
  <si>
    <t>02200339</t>
  </si>
  <si>
    <t>02200340</t>
  </si>
  <si>
    <t>02200341</t>
  </si>
  <si>
    <t>‡gv:  Avwbmyj  Bmjvg  cjK</t>
  </si>
  <si>
    <t>02200344</t>
  </si>
  <si>
    <t>01731171145</t>
  </si>
  <si>
    <t>02200348</t>
  </si>
  <si>
    <t>02200350</t>
  </si>
  <si>
    <t>02200352</t>
  </si>
  <si>
    <t>02200353</t>
  </si>
  <si>
    <t>02200354</t>
  </si>
  <si>
    <t>02200355</t>
  </si>
  <si>
    <t>02200356</t>
  </si>
  <si>
    <t>02200357</t>
  </si>
  <si>
    <t>Avnbvd  exb  mv`xK  Avexi</t>
  </si>
  <si>
    <t>02200358</t>
  </si>
  <si>
    <t>01763111916</t>
  </si>
  <si>
    <t>Avãyjøvn  Avj  ivwKb</t>
  </si>
  <si>
    <t>02200360</t>
  </si>
  <si>
    <t>01714864390</t>
  </si>
  <si>
    <t>02200362</t>
  </si>
  <si>
    <t xml:space="preserve"> †gvv:  mv¾v`  ‡nv‡mb</t>
  </si>
  <si>
    <t>02200363</t>
  </si>
  <si>
    <t>01718730353</t>
  </si>
  <si>
    <t>02200364</t>
  </si>
  <si>
    <t>02200365</t>
  </si>
  <si>
    <t>02200371</t>
  </si>
  <si>
    <t>02200372</t>
  </si>
  <si>
    <t>02200373</t>
  </si>
  <si>
    <t>02200374</t>
  </si>
  <si>
    <t>02200375</t>
  </si>
  <si>
    <t>02200376</t>
  </si>
  <si>
    <t>02200377</t>
  </si>
  <si>
    <t>02200378</t>
  </si>
  <si>
    <t>02200380</t>
  </si>
  <si>
    <t>02200381</t>
  </si>
  <si>
    <t>02200383</t>
  </si>
  <si>
    <t>02200384</t>
  </si>
  <si>
    <t>02200385</t>
  </si>
  <si>
    <t>02200388</t>
  </si>
  <si>
    <t>02200389</t>
  </si>
  <si>
    <t>02200391</t>
  </si>
  <si>
    <t>02200392</t>
  </si>
  <si>
    <t>02200393</t>
  </si>
  <si>
    <t xml:space="preserve">‡gv:  kvLvIqvZ  ‡nv‡mb </t>
  </si>
  <si>
    <t>02200394</t>
  </si>
  <si>
    <t>01751340601</t>
  </si>
  <si>
    <t>02200395</t>
  </si>
  <si>
    <t>02200396</t>
  </si>
  <si>
    <t>02200397</t>
  </si>
  <si>
    <t>02200398</t>
  </si>
  <si>
    <t>02200401</t>
  </si>
  <si>
    <t>02200402</t>
  </si>
  <si>
    <t>02200403</t>
  </si>
  <si>
    <t>02200404</t>
  </si>
  <si>
    <t>02200405</t>
  </si>
  <si>
    <t>02200406</t>
  </si>
  <si>
    <t>02200407</t>
  </si>
  <si>
    <t>‡gvt kvnvixqvi  ivnvZ</t>
  </si>
  <si>
    <t>03200002</t>
  </si>
  <si>
    <t>01733170926</t>
  </si>
  <si>
    <t>‡gvt  RvbœvZz  Av`b  Avigvb</t>
  </si>
  <si>
    <t>03200005</t>
  </si>
  <si>
    <t>01737748735</t>
  </si>
  <si>
    <t>Ryev‡qi  †nv‡mb</t>
  </si>
  <si>
    <t>03200006</t>
  </si>
  <si>
    <t>01780666068</t>
  </si>
  <si>
    <t>kvnvixqvi Avn‡g` cv‡Uvqvix</t>
  </si>
  <si>
    <t>03200008</t>
  </si>
  <si>
    <t>01717977036</t>
  </si>
  <si>
    <t>03200010</t>
  </si>
  <si>
    <t>03200011</t>
  </si>
  <si>
    <t>03200012</t>
  </si>
  <si>
    <t>iIbK  DR-Rvgvb</t>
  </si>
  <si>
    <t>03200014</t>
  </si>
  <si>
    <t>‡gvt  wknve mv`gvb</t>
  </si>
  <si>
    <t>03200015</t>
  </si>
  <si>
    <t>01714624430</t>
  </si>
  <si>
    <t>bI‡ivR  gynZvwmb</t>
  </si>
  <si>
    <t>03200017</t>
  </si>
  <si>
    <t>01729942080</t>
  </si>
  <si>
    <t>03200019</t>
  </si>
  <si>
    <t>wn‡gj  ivq  cÖvc¨</t>
  </si>
  <si>
    <t>03200020</t>
  </si>
  <si>
    <t>01712759403</t>
  </si>
  <si>
    <t>03200022</t>
  </si>
  <si>
    <t>03200025</t>
  </si>
  <si>
    <t>03200026</t>
  </si>
  <si>
    <t>03200028</t>
  </si>
  <si>
    <t>03200030</t>
  </si>
  <si>
    <t>01740516653</t>
  </si>
  <si>
    <t>03200031</t>
  </si>
  <si>
    <t>03200032</t>
  </si>
  <si>
    <t>03200033</t>
  </si>
  <si>
    <t>03200034</t>
  </si>
  <si>
    <t>03200035</t>
  </si>
  <si>
    <t>01797826491</t>
  </si>
  <si>
    <t>03200036</t>
  </si>
  <si>
    <t>03200038</t>
  </si>
  <si>
    <t>03200042</t>
  </si>
  <si>
    <t>01717849540</t>
  </si>
  <si>
    <t>03200043</t>
  </si>
  <si>
    <t>03200044</t>
  </si>
  <si>
    <t>01737937269</t>
  </si>
  <si>
    <t>‡RÛvi</t>
  </si>
  <si>
    <t>‡Q‡j</t>
  </si>
  <si>
    <t>‡g‡q</t>
  </si>
  <si>
    <t>wefvM</t>
  </si>
  <si>
    <t>cÖ‡`q †KvUv</t>
  </si>
  <si>
    <t>we‡kl †KvUv</t>
  </si>
  <si>
    <t>Av`vq †hvM¨ †gvU wd</t>
  </si>
  <si>
    <t>Name</t>
  </si>
  <si>
    <t>Stu_ID</t>
  </si>
  <si>
    <t>Group</t>
  </si>
  <si>
    <t>Gender</t>
  </si>
  <si>
    <t>Monthly Fees</t>
  </si>
  <si>
    <t>Mobile</t>
  </si>
  <si>
    <t>Cur_Dues</t>
  </si>
  <si>
    <t xml:space="preserve">        A‡±vei/20          (70%)</t>
  </si>
  <si>
    <t xml:space="preserve">   RyjvB/21            70% Av`vq</t>
  </si>
  <si>
    <t>AvMó/21            70% Av`vq</t>
  </si>
  <si>
    <t>‡m‡Þ¤^i/21            70% Av`vq</t>
  </si>
  <si>
    <t>A‡±vei/21            70% Av`vq</t>
  </si>
  <si>
    <t>b‡f¤^i/21            70% Av`vq</t>
  </si>
  <si>
    <t>wW‡m¤^i/21            70% Av`vq</t>
  </si>
  <si>
    <t>Rvbyqvix/22            70% Av`vq</t>
  </si>
  <si>
    <t>‡deªæqix/22            70% Av`vq</t>
  </si>
  <si>
    <t>gvP©/22            70% Av`vq</t>
  </si>
  <si>
    <t>‡m‡Þ¤^i/22            70% Av`vq</t>
  </si>
  <si>
    <t>GwcÖj/22            70% Av`vq</t>
  </si>
  <si>
    <t>‡g/22            70% Av`vq</t>
  </si>
  <si>
    <t>Ryb/22            70% Av`vq</t>
  </si>
  <si>
    <t>RyjvB/22            70% Av`vq</t>
  </si>
  <si>
    <t>AvMó/22            70% Av`vq</t>
  </si>
  <si>
    <t>Adm_Fees_Rcv</t>
  </si>
  <si>
    <t>fwZ© wd Av`vq</t>
  </si>
  <si>
    <t>‡mkb PvR© 2q el© Av`vq</t>
  </si>
  <si>
    <t>‡gvU Av`vq</t>
  </si>
  <si>
    <t>1g wKw¯Í</t>
  </si>
  <si>
    <t>2q wKw¯Í</t>
  </si>
  <si>
    <t>Inst_01</t>
  </si>
  <si>
    <t>Inst_02</t>
  </si>
  <si>
    <t>Inst_03</t>
  </si>
  <si>
    <t>Inst_04</t>
  </si>
  <si>
    <t>Inst_05</t>
  </si>
  <si>
    <t>Inst_06</t>
  </si>
  <si>
    <t>Inst_07</t>
  </si>
  <si>
    <t>Inst_08</t>
  </si>
  <si>
    <t>Inst_09</t>
  </si>
  <si>
    <t>Inst_10</t>
  </si>
  <si>
    <t>Inst_11</t>
  </si>
  <si>
    <t>Inst_12</t>
  </si>
  <si>
    <t>Inst_13</t>
  </si>
  <si>
    <t>Inst_14</t>
  </si>
  <si>
    <t>Inst_15</t>
  </si>
  <si>
    <t>Inst_16</t>
  </si>
  <si>
    <t>Inst_17</t>
  </si>
  <si>
    <t>Inst_18</t>
  </si>
  <si>
    <t>Inst_19</t>
  </si>
  <si>
    <t>Inst_20</t>
  </si>
  <si>
    <t>Inst_21</t>
  </si>
  <si>
    <t>Inst_22</t>
  </si>
  <si>
    <t>Inst_23</t>
  </si>
  <si>
    <t>Inst_24</t>
  </si>
  <si>
    <t>Inst_25</t>
  </si>
  <si>
    <t>Inst_26</t>
  </si>
  <si>
    <t>Inst_27</t>
  </si>
  <si>
    <t>Inst_28</t>
  </si>
  <si>
    <t>Inst_29</t>
  </si>
  <si>
    <t>Inst_30</t>
  </si>
  <si>
    <t>MnthTotal_Rcv</t>
  </si>
  <si>
    <t>Amt_Rcv</t>
  </si>
  <si>
    <t>TTL_Rcv</t>
  </si>
  <si>
    <t>Date</t>
  </si>
  <si>
    <t>Count_Pay</t>
  </si>
  <si>
    <t>PayType</t>
  </si>
  <si>
    <t>RcvNos</t>
  </si>
  <si>
    <t>Month</t>
  </si>
  <si>
    <t>Row Labels</t>
  </si>
  <si>
    <t>Grand Total</t>
  </si>
  <si>
    <t>Column Labels</t>
  </si>
  <si>
    <t>Sum of Amt_Rcv</t>
  </si>
  <si>
    <t>(All)</t>
  </si>
  <si>
    <t>Gross_Less</t>
  </si>
  <si>
    <t>upto13june21</t>
  </si>
  <si>
    <t>Student ID</t>
  </si>
  <si>
    <t>0220001</t>
  </si>
  <si>
    <t>TOTAL RECEIVE</t>
  </si>
  <si>
    <t>DUES AMOUNT</t>
  </si>
  <si>
    <t>AcctualToPayable</t>
  </si>
  <si>
    <t>AmontRcv</t>
  </si>
  <si>
    <t>upto 13-June'21</t>
  </si>
  <si>
    <t>FEES ADJUSTMENT MONTH</t>
  </si>
  <si>
    <t>Month1</t>
  </si>
  <si>
    <t>Id</t>
  </si>
  <si>
    <t>‡gvt Avwmd BKevj</t>
  </si>
  <si>
    <t>‡givR kvn&amp;wiqv</t>
  </si>
  <si>
    <r>
      <t xml:space="preserve">মো: </t>
    </r>
    <r>
      <rPr>
        <sz val="14"/>
        <color indexed="8"/>
        <rFont val="KarnaphuliMJ"/>
      </rPr>
      <t>ü`q</t>
    </r>
    <r>
      <rPr>
        <sz val="11"/>
        <color indexed="8"/>
        <rFont val="KarnaphuliMJ"/>
      </rPr>
      <t xml:space="preserve"> হোসেন </t>
    </r>
  </si>
  <si>
    <t>‡gv: Ryev‡qi Avn‡g` wkwki</t>
  </si>
  <si>
    <t>‡gv:  ‡iRIqvb nK  widvZ</t>
  </si>
  <si>
    <t>‡gvt  Avwidzj Bmjvg</t>
  </si>
  <si>
    <t>‡gvt  Kzievb  Avjx</t>
  </si>
  <si>
    <t>gynZvw`i   invgvb jvexe</t>
  </si>
  <si>
    <t xml:space="preserve">wigb  ivq   </t>
  </si>
  <si>
    <t>RvbœvZzb  ‡di‡`Šm</t>
  </si>
  <si>
    <t>‡g‡nRvweb iæ` cvk©v</t>
  </si>
  <si>
    <t>wiZz Av³vi</t>
  </si>
  <si>
    <t>‡gvQvt `wk©bvv  Av³vi</t>
  </si>
  <si>
    <t>ivBQv  gvneye  ‡PŠayix</t>
  </si>
  <si>
    <t>Avj  Avdwib  Lvw`Rv</t>
  </si>
  <si>
    <t>AYvwgKv  cvifxb  jveY¨</t>
  </si>
  <si>
    <t>Sci</t>
  </si>
  <si>
    <t>B_Stu</t>
  </si>
  <si>
    <t>01309456194</t>
  </si>
  <si>
    <t>017188911080</t>
  </si>
  <si>
    <t>01721917105</t>
  </si>
  <si>
    <t>01737049633</t>
  </si>
  <si>
    <t>01731550869</t>
  </si>
  <si>
    <t>01762967750</t>
  </si>
  <si>
    <t>H_Name</t>
  </si>
  <si>
    <t>we-2</t>
  </si>
  <si>
    <t>we-1</t>
  </si>
  <si>
    <t>we-1 wP</t>
  </si>
  <si>
    <t>we-3</t>
  </si>
  <si>
    <t>we-4</t>
  </si>
  <si>
    <t>wR-01</t>
  </si>
  <si>
    <t>wR-02</t>
  </si>
  <si>
    <t>wR-05</t>
  </si>
  <si>
    <t>wR-03</t>
  </si>
  <si>
    <t>HAdm_Fees</t>
  </si>
  <si>
    <t>Adv_Leave Fees</t>
  </si>
  <si>
    <t>Adv_LeaveRcvAmt</t>
  </si>
  <si>
    <t>‡nv‡÷j Z¨vM</t>
  </si>
  <si>
    <t>mxU evwZj</t>
  </si>
  <si>
    <t>mxU evwZj n‡e</t>
  </si>
  <si>
    <t>Extra Facility</t>
  </si>
  <si>
    <t>Comment</t>
  </si>
  <si>
    <t>2 gvm</t>
  </si>
  <si>
    <t>PayableMonth</t>
  </si>
  <si>
    <t>6</t>
  </si>
  <si>
    <t>3</t>
  </si>
  <si>
    <t>5</t>
  </si>
  <si>
    <t>4</t>
  </si>
  <si>
    <t>9</t>
  </si>
  <si>
    <t>2</t>
  </si>
  <si>
    <t>7</t>
  </si>
  <si>
    <t>1</t>
  </si>
  <si>
    <t>8</t>
  </si>
  <si>
    <t>HOS_Rec</t>
  </si>
  <si>
    <t>INSTALLMENT</t>
  </si>
  <si>
    <t>HOSTEL FEES MONTHLY</t>
  </si>
  <si>
    <t>CURRENT HOSTEL FEES</t>
  </si>
  <si>
    <t>ACCOUNTS SIGNATURE</t>
  </si>
  <si>
    <t xml:space="preserve">DATE: 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</si>
</sst>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dd/mm/yy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KarnaphuliMJ"/>
    </font>
    <font>
      <b/>
      <sz val="18"/>
      <name val="KarnaphuliMJ"/>
    </font>
    <font>
      <b/>
      <sz val="18"/>
      <color indexed="10"/>
      <name val="KarnaphuliMJ"/>
    </font>
    <font>
      <b/>
      <sz val="20"/>
      <name val="KarnaphuliMJ"/>
    </font>
    <font>
      <b/>
      <sz val="16"/>
      <name val="KarnaphuliMJ"/>
    </font>
    <font>
      <sz val="14"/>
      <name val="KarnaphuliMJ"/>
    </font>
    <font>
      <b/>
      <sz val="16"/>
      <color indexed="10"/>
      <name val="KarnaphuliMJ"/>
    </font>
    <font>
      <sz val="16"/>
      <name val="KarnaphuliMJ"/>
    </font>
    <font>
      <sz val="14"/>
      <color theme="1"/>
      <name val="KarnaphuliMJ"/>
    </font>
    <font>
      <sz val="13"/>
      <name val="KarnaphuliMJ"/>
    </font>
    <font>
      <sz val="14"/>
      <color indexed="10"/>
      <name val="KarnaphuliMJ"/>
    </font>
    <font>
      <b/>
      <sz val="16"/>
      <color rgb="FFFF0000"/>
      <name val="KarnaphuliMJ"/>
    </font>
    <font>
      <b/>
      <sz val="14"/>
      <color rgb="FFFF0000"/>
      <name val="KarnaphuliMJ"/>
    </font>
    <font>
      <sz val="13"/>
      <color rgb="FFFF0000"/>
      <name val="KarnaphuliMJ"/>
    </font>
    <font>
      <b/>
      <sz val="14"/>
      <color indexed="10"/>
      <name val="KarnaphuliMJ"/>
    </font>
    <font>
      <sz val="14"/>
      <color rgb="FFFF0000"/>
      <name val="KarnaphuliMJ"/>
    </font>
    <font>
      <sz val="12"/>
      <name val="KarnaphuliMJ"/>
    </font>
    <font>
      <b/>
      <sz val="14"/>
      <color indexed="23"/>
      <name val="KarnaphuliMJ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Tahoma"/>
      <family val="2"/>
    </font>
    <font>
      <b/>
      <sz val="28"/>
      <name val="KarnaphuliMJ"/>
    </font>
    <font>
      <sz val="10"/>
      <name val="Arial"/>
      <family val="2"/>
    </font>
    <font>
      <b/>
      <sz val="13"/>
      <color rgb="FFFF0000"/>
      <name val="KarnaphuliMJ"/>
    </font>
    <font>
      <sz val="14"/>
      <color indexed="8"/>
      <name val="KarnaphuliMJ"/>
    </font>
    <font>
      <b/>
      <sz val="20"/>
      <name val="Times New Roman"/>
      <family val="1"/>
    </font>
    <font>
      <sz val="14"/>
      <name val="Times New Roman"/>
      <family val="1"/>
    </font>
    <font>
      <b/>
      <sz val="9"/>
      <name val="Times New Roman"/>
      <family val="1"/>
    </font>
    <font>
      <b/>
      <sz val="11"/>
      <name val="KarnaphuliMJ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SutonnyMJ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KarnaphuliMJ"/>
    </font>
    <font>
      <sz val="11"/>
      <color indexed="8"/>
      <name val="KarnaphuliMJ"/>
    </font>
    <font>
      <sz val="15"/>
      <name val="KarnaphuliMJ"/>
    </font>
    <font>
      <b/>
      <sz val="9"/>
      <color rgb="FFFF0000"/>
      <name val="Times New Roman"/>
      <family val="1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4" fillId="0" borderId="0"/>
  </cellStyleXfs>
  <cellXfs count="240">
    <xf numFmtId="0" fontId="0" fillId="0" borderId="0" xfId="0"/>
    <xf numFmtId="0" fontId="7" fillId="0" borderId="0" xfId="1" applyFont="1"/>
    <xf numFmtId="41" fontId="9" fillId="11" borderId="9" xfId="1" applyNumberFormat="1" applyFont="1" applyFill="1" applyBorder="1" applyAlignment="1">
      <alignment horizontal="center" vertical="center" wrapText="1"/>
    </xf>
    <xf numFmtId="41" fontId="9" fillId="12" borderId="9" xfId="1" applyNumberFormat="1" applyFont="1" applyFill="1" applyBorder="1" applyAlignment="1">
      <alignment horizontal="center" vertical="center" wrapText="1"/>
    </xf>
    <xf numFmtId="41" fontId="6" fillId="6" borderId="9" xfId="1" applyNumberFormat="1" applyFont="1" applyFill="1" applyBorder="1" applyAlignment="1">
      <alignment horizontal="center" vertical="center" wrapText="1"/>
    </xf>
    <xf numFmtId="41" fontId="9" fillId="13" borderId="9" xfId="1" applyNumberFormat="1" applyFont="1" applyFill="1" applyBorder="1" applyAlignment="1">
      <alignment horizontal="center" vertical="center" wrapText="1"/>
    </xf>
    <xf numFmtId="49" fontId="7" fillId="0" borderId="11" xfId="1" applyNumberFormat="1" applyFont="1" applyBorder="1" applyAlignment="1">
      <alignment horizontal="center"/>
    </xf>
    <xf numFmtId="41" fontId="7" fillId="0" borderId="0" xfId="1" applyNumberFormat="1" applyFont="1" applyFill="1" applyBorder="1" applyAlignment="1">
      <alignment horizontal="center"/>
    </xf>
    <xf numFmtId="49" fontId="7" fillId="0" borderId="11" xfId="1" applyNumberFormat="1" applyFont="1" applyFill="1" applyBorder="1" applyAlignment="1">
      <alignment horizontal="center"/>
    </xf>
    <xf numFmtId="49" fontId="7" fillId="0" borderId="0" xfId="1" applyNumberFormat="1" applyFont="1" applyBorder="1" applyAlignment="1">
      <alignment horizontal="center"/>
    </xf>
    <xf numFmtId="0" fontId="7" fillId="0" borderId="0" xfId="1" applyFont="1" applyBorder="1"/>
    <xf numFmtId="49" fontId="18" fillId="0" borderId="0" xfId="1" applyNumberFormat="1" applyFont="1" applyBorder="1" applyAlignment="1">
      <alignment horizontal="center"/>
    </xf>
    <xf numFmtId="41" fontId="7" fillId="0" borderId="0" xfId="1" applyNumberFormat="1" applyFont="1" applyBorder="1" applyAlignment="1">
      <alignment horizontal="center"/>
    </xf>
    <xf numFmtId="41" fontId="12" fillId="0" borderId="16" xfId="1" applyNumberFormat="1" applyFont="1" applyBorder="1"/>
    <xf numFmtId="0" fontId="19" fillId="0" borderId="0" xfId="1" applyFont="1" applyFill="1"/>
    <xf numFmtId="41" fontId="5" fillId="10" borderId="17" xfId="1" applyNumberFormat="1" applyFont="1" applyFill="1" applyBorder="1" applyAlignment="1"/>
    <xf numFmtId="41" fontId="5" fillId="10" borderId="18" xfId="1" applyNumberFormat="1" applyFont="1" applyFill="1" applyBorder="1" applyAlignment="1"/>
    <xf numFmtId="41" fontId="6" fillId="0" borderId="19" xfId="1" applyNumberFormat="1" applyFont="1" applyBorder="1" applyAlignment="1">
      <alignment horizontal="center" vertical="center" wrapText="1"/>
    </xf>
    <xf numFmtId="49" fontId="6" fillId="0" borderId="19" xfId="1" applyNumberFormat="1" applyFont="1" applyBorder="1" applyAlignment="1">
      <alignment horizontal="center" vertical="center" wrapText="1"/>
    </xf>
    <xf numFmtId="41" fontId="6" fillId="14" borderId="19" xfId="1" applyNumberFormat="1" applyFont="1" applyFill="1" applyBorder="1" applyAlignment="1">
      <alignment horizontal="center" vertical="center" wrapText="1"/>
    </xf>
    <xf numFmtId="41" fontId="6" fillId="0" borderId="19" xfId="1" applyNumberFormat="1" applyFont="1" applyFill="1" applyBorder="1" applyAlignment="1">
      <alignment horizontal="center" vertical="center" wrapText="1"/>
    </xf>
    <xf numFmtId="41" fontId="8" fillId="0" borderId="19" xfId="1" applyNumberFormat="1" applyFont="1" applyBorder="1" applyAlignment="1">
      <alignment horizontal="center" vertical="center" wrapText="1"/>
    </xf>
    <xf numFmtId="41" fontId="5" fillId="2" borderId="12" xfId="1" applyNumberFormat="1" applyFont="1" applyFill="1" applyBorder="1" applyAlignment="1"/>
    <xf numFmtId="41" fontId="3" fillId="3" borderId="9" xfId="1" applyNumberFormat="1" applyFont="1" applyFill="1" applyBorder="1" applyAlignment="1">
      <alignment horizontal="center" vertical="center" wrapText="1"/>
    </xf>
    <xf numFmtId="41" fontId="3" fillId="4" borderId="9" xfId="1" applyNumberFormat="1" applyFont="1" applyFill="1" applyBorder="1" applyAlignment="1">
      <alignment horizontal="center" vertical="center" wrapText="1"/>
    </xf>
    <xf numFmtId="41" fontId="3" fillId="6" borderId="10" xfId="1" applyNumberFormat="1" applyFont="1" applyFill="1" applyBorder="1" applyAlignment="1">
      <alignment horizontal="center" vertical="center" wrapText="1"/>
    </xf>
    <xf numFmtId="41" fontId="3" fillId="0" borderId="10" xfId="1" applyNumberFormat="1" applyFont="1" applyBorder="1" applyAlignment="1">
      <alignment horizontal="center" vertical="center" wrapText="1"/>
    </xf>
    <xf numFmtId="41" fontId="3" fillId="7" borderId="10" xfId="1" applyNumberFormat="1" applyFont="1" applyFill="1" applyBorder="1" applyAlignment="1">
      <alignment horizontal="center" vertical="center" wrapText="1"/>
    </xf>
    <xf numFmtId="41" fontId="3" fillId="9" borderId="10" xfId="1" applyNumberFormat="1" applyFont="1" applyFill="1" applyBorder="1" applyAlignment="1">
      <alignment horizontal="center" vertical="center" wrapText="1"/>
    </xf>
    <xf numFmtId="41" fontId="5" fillId="2" borderId="12" xfId="1" applyNumberFormat="1" applyFont="1" applyFill="1" applyBorder="1" applyAlignment="1">
      <alignment horizontal="center"/>
    </xf>
    <xf numFmtId="41" fontId="5" fillId="2" borderId="9" xfId="1" applyNumberFormat="1" applyFont="1" applyFill="1" applyBorder="1" applyAlignment="1">
      <alignment horizontal="center"/>
    </xf>
    <xf numFmtId="41" fontId="3" fillId="6" borderId="14" xfId="1" applyNumberFormat="1" applyFont="1" applyFill="1" applyBorder="1" applyAlignment="1">
      <alignment horizontal="center" vertical="center" wrapText="1"/>
    </xf>
    <xf numFmtId="41" fontId="3" fillId="0" borderId="14" xfId="1" applyNumberFormat="1" applyFont="1" applyBorder="1" applyAlignment="1">
      <alignment horizontal="center" vertical="center" wrapText="1"/>
    </xf>
    <xf numFmtId="41" fontId="3" fillId="6" borderId="9" xfId="1" applyNumberFormat="1" applyFont="1" applyFill="1" applyBorder="1" applyAlignment="1">
      <alignment horizontal="center" vertical="center" wrapText="1"/>
    </xf>
    <xf numFmtId="41" fontId="3" fillId="0" borderId="9" xfId="1" applyNumberFormat="1" applyFont="1" applyBorder="1" applyAlignment="1">
      <alignment horizontal="center" vertical="center" wrapText="1"/>
    </xf>
    <xf numFmtId="41" fontId="23" fillId="0" borderId="0" xfId="1" applyNumberFormat="1" applyFont="1" applyBorder="1" applyAlignment="1">
      <alignment horizontal="center" vertical="center" wrapText="1"/>
    </xf>
    <xf numFmtId="41" fontId="7" fillId="0" borderId="0" xfId="1" applyNumberFormat="1" applyFont="1" applyFill="1" applyBorder="1" applyAlignment="1">
      <alignment horizontal="center" vertical="top"/>
    </xf>
    <xf numFmtId="41" fontId="6" fillId="0" borderId="0" xfId="1" applyNumberFormat="1" applyFont="1" applyBorder="1" applyAlignment="1">
      <alignment horizontal="center" vertical="center" wrapText="1"/>
    </xf>
    <xf numFmtId="49" fontId="6" fillId="0" borderId="0" xfId="1" applyNumberFormat="1" applyFont="1" applyBorder="1" applyAlignment="1">
      <alignment horizontal="center" vertical="center" wrapText="1"/>
    </xf>
    <xf numFmtId="41" fontId="6" fillId="14" borderId="0" xfId="1" applyNumberFormat="1" applyFont="1" applyFill="1" applyBorder="1" applyAlignment="1">
      <alignment horizontal="center" vertical="center" wrapText="1"/>
    </xf>
    <xf numFmtId="41" fontId="6" fillId="0" borderId="0" xfId="1" applyNumberFormat="1" applyFont="1" applyFill="1" applyBorder="1" applyAlignment="1">
      <alignment horizontal="center" vertical="center" wrapText="1"/>
    </xf>
    <xf numFmtId="41" fontId="8" fillId="0" borderId="0" xfId="1" applyNumberFormat="1" applyFont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28" fillId="0" borderId="0" xfId="1" applyFont="1"/>
    <xf numFmtId="41" fontId="6" fillId="9" borderId="0" xfId="1" applyNumberFormat="1" applyFont="1" applyFill="1" applyBorder="1" applyAlignment="1">
      <alignment horizontal="center" vertical="center" wrapText="1"/>
    </xf>
    <xf numFmtId="41" fontId="2" fillId="8" borderId="3" xfId="1" applyNumberFormat="1" applyFont="1" applyFill="1" applyBorder="1" applyAlignment="1">
      <alignment horizontal="center" vertical="center" wrapText="1"/>
    </xf>
    <xf numFmtId="41" fontId="2" fillId="8" borderId="8" xfId="1" applyNumberFormat="1" applyFont="1" applyFill="1" applyBorder="1" applyAlignment="1">
      <alignment horizontal="center" vertical="center" wrapText="1"/>
    </xf>
    <xf numFmtId="41" fontId="2" fillId="8" borderId="8" xfId="1" applyNumberFormat="1" applyFont="1" applyFill="1" applyBorder="1" applyAlignment="1">
      <alignment vertical="center" wrapText="1"/>
    </xf>
    <xf numFmtId="0" fontId="7" fillId="8" borderId="0" xfId="1" applyFont="1" applyFill="1"/>
    <xf numFmtId="41" fontId="29" fillId="8" borderId="8" xfId="1" applyNumberFormat="1" applyFont="1" applyFill="1" applyBorder="1" applyAlignment="1">
      <alignment vertical="center" wrapText="1"/>
    </xf>
    <xf numFmtId="41" fontId="14" fillId="5" borderId="8" xfId="1" applyNumberFormat="1" applyFont="1" applyFill="1" applyBorder="1" applyAlignment="1">
      <alignment vertical="center" wrapText="1"/>
    </xf>
    <xf numFmtId="41" fontId="30" fillId="8" borderId="8" xfId="1" applyNumberFormat="1" applyFont="1" applyFill="1" applyBorder="1" applyAlignment="1">
      <alignment vertical="center" wrapText="1"/>
    </xf>
    <xf numFmtId="41" fontId="31" fillId="8" borderId="8" xfId="1" applyNumberFormat="1" applyFont="1" applyFill="1" applyBorder="1" applyAlignment="1">
      <alignment vertical="center" wrapText="1"/>
    </xf>
    <xf numFmtId="41" fontId="31" fillId="8" borderId="0" xfId="1" applyNumberFormat="1" applyFont="1" applyFill="1" applyBorder="1" applyAlignment="1">
      <alignment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0" fontId="0" fillId="9" borderId="0" xfId="0" applyFont="1" applyFill="1"/>
    <xf numFmtId="17" fontId="0" fillId="0" borderId="0" xfId="0" applyNumberFormat="1"/>
    <xf numFmtId="41" fontId="23" fillId="0" borderId="0" xfId="1" applyNumberFormat="1" applyFont="1" applyBorder="1" applyAlignment="1">
      <alignment horizontal="center" vertical="center" wrapText="1"/>
    </xf>
    <xf numFmtId="0" fontId="0" fillId="0" borderId="0" xfId="0" quotePrefix="1"/>
    <xf numFmtId="164" fontId="0" fillId="0" borderId="0" xfId="0" applyNumberFormat="1" applyFont="1"/>
    <xf numFmtId="49" fontId="28" fillId="0" borderId="11" xfId="1" quotePrefix="1" applyNumberFormat="1" applyFont="1" applyBorder="1" applyAlignment="1">
      <alignment horizontal="center"/>
    </xf>
    <xf numFmtId="49" fontId="28" fillId="0" borderId="11" xfId="1" applyNumberFormat="1" applyFont="1" applyBorder="1" applyAlignment="1">
      <alignment horizontal="center"/>
    </xf>
    <xf numFmtId="49" fontId="28" fillId="0" borderId="11" xfId="1" applyNumberFormat="1" applyFont="1" applyFill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49" fontId="28" fillId="0" borderId="9" xfId="1" applyNumberFormat="1" applyFont="1" applyFill="1" applyBorder="1" applyAlignment="1">
      <alignment horizontal="center"/>
    </xf>
    <xf numFmtId="49" fontId="28" fillId="0" borderId="0" xfId="1" applyNumberFormat="1" applyFont="1" applyFill="1" applyBorder="1" applyAlignment="1">
      <alignment horizontal="center"/>
    </xf>
    <xf numFmtId="49" fontId="28" fillId="0" borderId="0" xfId="1" applyNumberFormat="1" applyFont="1" applyBorder="1" applyAlignment="1">
      <alignment horizontal="center"/>
    </xf>
    <xf numFmtId="17" fontId="0" fillId="0" borderId="19" xfId="0" applyNumberFormat="1" applyBorder="1"/>
    <xf numFmtId="0" fontId="0" fillId="0" borderId="19" xfId="0" applyBorder="1"/>
    <xf numFmtId="17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3" fillId="8" borderId="0" xfId="0" applyFont="1" applyFill="1"/>
    <xf numFmtId="1" fontId="0" fillId="0" borderId="19" xfId="0" applyNumberFormat="1" applyBorder="1"/>
    <xf numFmtId="0" fontId="34" fillId="0" borderId="19" xfId="0" applyFont="1" applyBorder="1"/>
    <xf numFmtId="0" fontId="36" fillId="0" borderId="19" xfId="0" applyFont="1" applyBorder="1"/>
    <xf numFmtId="0" fontId="32" fillId="9" borderId="0" xfId="0" applyNumberFormat="1" applyFont="1" applyFill="1"/>
    <xf numFmtId="0" fontId="0" fillId="0" borderId="19" xfId="0" applyBorder="1" applyAlignment="1">
      <alignment horizontal="center"/>
    </xf>
    <xf numFmtId="41" fontId="23" fillId="0" borderId="0" xfId="1" applyNumberFormat="1" applyFont="1" applyBorder="1" applyAlignment="1">
      <alignment horizontal="center" vertical="center" wrapText="1"/>
    </xf>
    <xf numFmtId="0" fontId="37" fillId="0" borderId="19" xfId="1" applyFont="1" applyFill="1" applyBorder="1"/>
    <xf numFmtId="49" fontId="10" fillId="0" borderId="19" xfId="1" applyNumberFormat="1" applyFont="1" applyBorder="1" applyAlignment="1">
      <alignment horizontal="center" vertical="center"/>
    </xf>
    <xf numFmtId="49" fontId="10" fillId="0" borderId="19" xfId="1" applyNumberFormat="1" applyFont="1" applyFill="1" applyBorder="1" applyAlignment="1">
      <alignment horizontal="center" vertical="center"/>
    </xf>
    <xf numFmtId="49" fontId="7" fillId="0" borderId="19" xfId="1" applyNumberFormat="1" applyFont="1" applyBorder="1" applyAlignment="1">
      <alignment horizontal="center" vertical="center"/>
    </xf>
    <xf numFmtId="49" fontId="10" fillId="8" borderId="19" xfId="1" applyNumberFormat="1" applyFont="1" applyFill="1" applyBorder="1" applyAlignment="1">
      <alignment horizontal="center" vertical="center"/>
    </xf>
    <xf numFmtId="49" fontId="7" fillId="0" borderId="19" xfId="1" applyNumberFormat="1" applyFont="1" applyFill="1" applyBorder="1" applyAlignment="1">
      <alignment horizontal="center"/>
    </xf>
    <xf numFmtId="49" fontId="10" fillId="0" borderId="19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vertical="center"/>
    </xf>
    <xf numFmtId="49" fontId="7" fillId="0" borderId="19" xfId="0" applyNumberFormat="1" applyFont="1" applyFill="1" applyBorder="1" applyAlignment="1">
      <alignment horizontal="center"/>
    </xf>
    <xf numFmtId="41" fontId="7" fillId="14" borderId="19" xfId="1" applyNumberFormat="1" applyFont="1" applyFill="1" applyBorder="1"/>
    <xf numFmtId="41" fontId="40" fillId="7" borderId="19" xfId="0" applyNumberFormat="1" applyFont="1" applyFill="1" applyBorder="1"/>
    <xf numFmtId="49" fontId="7" fillId="0" borderId="19" xfId="1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1" fontId="17" fillId="14" borderId="19" xfId="1" applyNumberFormat="1" applyFont="1" applyFill="1" applyBorder="1"/>
    <xf numFmtId="41" fontId="7" fillId="9" borderId="19" xfId="1" applyNumberFormat="1" applyFont="1" applyFill="1" applyBorder="1"/>
    <xf numFmtId="14" fontId="7" fillId="0" borderId="19" xfId="1" applyNumberFormat="1" applyFont="1" applyFill="1" applyBorder="1"/>
    <xf numFmtId="49" fontId="7" fillId="9" borderId="19" xfId="1" applyNumberFormat="1" applyFont="1" applyFill="1" applyBorder="1" applyAlignment="1">
      <alignment horizontal="center"/>
    </xf>
    <xf numFmtId="49" fontId="17" fillId="8" borderId="19" xfId="1" applyNumberFormat="1" applyFont="1" applyFill="1" applyBorder="1" applyAlignment="1">
      <alignment horizontal="center" vertical="center"/>
    </xf>
    <xf numFmtId="49" fontId="17" fillId="0" borderId="19" xfId="1" applyNumberFormat="1" applyFont="1" applyFill="1" applyBorder="1" applyAlignment="1">
      <alignment horizontal="center" vertical="center"/>
    </xf>
    <xf numFmtId="41" fontId="2" fillId="8" borderId="22" xfId="1" applyNumberFormat="1" applyFont="1" applyFill="1" applyBorder="1" applyAlignment="1">
      <alignment vertical="center" wrapText="1"/>
    </xf>
    <xf numFmtId="41" fontId="14" fillId="5" borderId="22" xfId="1" applyNumberFormat="1" applyFont="1" applyFill="1" applyBorder="1" applyAlignment="1">
      <alignment vertical="center" wrapText="1"/>
    </xf>
    <xf numFmtId="41" fontId="9" fillId="11" borderId="15" xfId="1" applyNumberFormat="1" applyFont="1" applyFill="1" applyBorder="1" applyAlignment="1">
      <alignment horizontal="center" vertical="center" wrapText="1"/>
    </xf>
    <xf numFmtId="41" fontId="9" fillId="12" borderId="15" xfId="1" applyNumberFormat="1" applyFont="1" applyFill="1" applyBorder="1" applyAlignment="1">
      <alignment horizontal="center" vertical="center" wrapText="1"/>
    </xf>
    <xf numFmtId="41" fontId="9" fillId="13" borderId="15" xfId="1" applyNumberFormat="1" applyFont="1" applyFill="1" applyBorder="1" applyAlignment="1">
      <alignment horizontal="center" vertical="center" wrapText="1"/>
    </xf>
    <xf numFmtId="41" fontId="6" fillId="6" borderId="15" xfId="1" applyNumberFormat="1" applyFont="1" applyFill="1" applyBorder="1" applyAlignment="1">
      <alignment horizontal="center" vertical="center" wrapText="1"/>
    </xf>
    <xf numFmtId="41" fontId="5" fillId="2" borderId="15" xfId="1" applyNumberFormat="1" applyFont="1" applyFill="1" applyBorder="1" applyAlignment="1">
      <alignment horizontal="center"/>
    </xf>
    <xf numFmtId="0" fontId="5" fillId="0" borderId="15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41" fontId="29" fillId="8" borderId="19" xfId="1" applyNumberFormat="1" applyFont="1" applyFill="1" applyBorder="1" applyAlignment="1">
      <alignment vertical="center" wrapText="1"/>
    </xf>
    <xf numFmtId="17" fontId="29" fillId="8" borderId="19" xfId="1" applyNumberFormat="1" applyFont="1" applyFill="1" applyBorder="1" applyAlignment="1">
      <alignment vertical="center" wrapText="1"/>
    </xf>
    <xf numFmtId="17" fontId="29" fillId="9" borderId="19" xfId="1" applyNumberFormat="1" applyFont="1" applyFill="1" applyBorder="1" applyAlignment="1">
      <alignment vertical="center" wrapText="1"/>
    </xf>
    <xf numFmtId="41" fontId="9" fillId="11" borderId="19" xfId="1" applyNumberFormat="1" applyFont="1" applyFill="1" applyBorder="1" applyAlignment="1">
      <alignment horizontal="center" vertical="center" wrapText="1"/>
    </xf>
    <xf numFmtId="41" fontId="9" fillId="12" borderId="19" xfId="1" applyNumberFormat="1" applyFont="1" applyFill="1" applyBorder="1" applyAlignment="1">
      <alignment horizontal="center" vertical="center" wrapText="1"/>
    </xf>
    <xf numFmtId="41" fontId="9" fillId="13" borderId="19" xfId="1" applyNumberFormat="1" applyFont="1" applyFill="1" applyBorder="1" applyAlignment="1">
      <alignment horizontal="center" vertical="center" wrapText="1"/>
    </xf>
    <xf numFmtId="0" fontId="27" fillId="0" borderId="19" xfId="1" applyFont="1" applyFill="1" applyBorder="1" applyAlignment="1">
      <alignment horizontal="center" vertical="center" wrapText="1"/>
    </xf>
    <xf numFmtId="0" fontId="7" fillId="0" borderId="19" xfId="1" applyNumberFormat="1" applyFont="1" applyBorder="1" applyAlignment="1">
      <alignment horizontal="left" vertical="top"/>
    </xf>
    <xf numFmtId="41" fontId="11" fillId="0" borderId="19" xfId="1" applyNumberFormat="1" applyFont="1" applyFill="1" applyBorder="1" applyAlignment="1">
      <alignment horizontal="center"/>
    </xf>
    <xf numFmtId="41" fontId="7" fillId="0" borderId="19" xfId="1" applyNumberFormat="1" applyFont="1" applyFill="1" applyBorder="1" applyAlignment="1">
      <alignment horizontal="center"/>
    </xf>
    <xf numFmtId="41" fontId="7" fillId="0" borderId="19" xfId="1" applyNumberFormat="1" applyFont="1" applyFill="1" applyBorder="1" applyAlignment="1">
      <alignment horizontal="center" vertical="top"/>
    </xf>
    <xf numFmtId="41" fontId="12" fillId="0" borderId="19" xfId="1" applyNumberFormat="1" applyFont="1" applyBorder="1"/>
    <xf numFmtId="41" fontId="7" fillId="11" borderId="19" xfId="1" applyNumberFormat="1" applyFont="1" applyFill="1" applyBorder="1"/>
    <xf numFmtId="41" fontId="2" fillId="8" borderId="19" xfId="1" applyNumberFormat="1" applyFont="1" applyFill="1" applyBorder="1" applyAlignment="1">
      <alignment vertical="center" wrapText="1"/>
    </xf>
    <xf numFmtId="41" fontId="17" fillId="9" borderId="19" xfId="1" applyNumberFormat="1" applyFont="1" applyFill="1" applyBorder="1"/>
    <xf numFmtId="41" fontId="7" fillId="12" borderId="19" xfId="1" applyNumberFormat="1" applyFont="1" applyFill="1" applyBorder="1"/>
    <xf numFmtId="41" fontId="7" fillId="13" borderId="19" xfId="1" applyNumberFormat="1" applyFont="1" applyFill="1" applyBorder="1" applyAlignment="1">
      <alignment horizontal="center"/>
    </xf>
    <xf numFmtId="41" fontId="7" fillId="13" borderId="19" xfId="1" applyNumberFormat="1" applyFont="1" applyFill="1" applyBorder="1"/>
    <xf numFmtId="41" fontId="5" fillId="2" borderId="19" xfId="1" applyNumberFormat="1" applyFont="1" applyFill="1" applyBorder="1" applyAlignment="1"/>
    <xf numFmtId="41" fontId="7" fillId="11" borderId="19" xfId="1" applyNumberFormat="1" applyFont="1" applyFill="1" applyBorder="1" applyAlignment="1">
      <alignment horizontal="center"/>
    </xf>
    <xf numFmtId="41" fontId="7" fillId="2" borderId="19" xfId="1" applyNumberFormat="1" applyFont="1" applyFill="1" applyBorder="1"/>
    <xf numFmtId="41" fontId="2" fillId="0" borderId="19" xfId="1" applyNumberFormat="1" applyFont="1" applyFill="1" applyBorder="1"/>
    <xf numFmtId="0" fontId="7" fillId="0" borderId="19" xfId="1" applyNumberFormat="1" applyFont="1" applyFill="1" applyBorder="1" applyAlignment="1">
      <alignment horizontal="left" vertical="top"/>
    </xf>
    <xf numFmtId="49" fontId="11" fillId="0" borderId="19" xfId="1" applyNumberFormat="1" applyFont="1" applyFill="1" applyBorder="1" applyAlignment="1">
      <alignment horizontal="center"/>
    </xf>
    <xf numFmtId="41" fontId="7" fillId="0" borderId="19" xfId="1" applyNumberFormat="1" applyFont="1" applyFill="1" applyBorder="1" applyAlignment="1">
      <alignment horizontal="center" vertical="center"/>
    </xf>
    <xf numFmtId="0" fontId="7" fillId="0" borderId="19" xfId="1" applyNumberFormat="1" applyFont="1" applyFill="1" applyBorder="1" applyAlignment="1">
      <alignment vertical="top"/>
    </xf>
    <xf numFmtId="0" fontId="7" fillId="9" borderId="19" xfId="1" applyNumberFormat="1" applyFont="1" applyFill="1" applyBorder="1" applyAlignment="1">
      <alignment horizontal="left" vertical="top"/>
    </xf>
    <xf numFmtId="41" fontId="7" fillId="9" borderId="19" xfId="1" applyNumberFormat="1" applyFont="1" applyFill="1" applyBorder="1" applyAlignment="1">
      <alignment horizontal="center" vertical="center"/>
    </xf>
    <xf numFmtId="41" fontId="7" fillId="12" borderId="19" xfId="2" applyNumberFormat="1" applyFont="1" applyFill="1" applyBorder="1"/>
    <xf numFmtId="49" fontId="11" fillId="9" borderId="19" xfId="1" applyNumberFormat="1" applyFont="1" applyFill="1" applyBorder="1" applyAlignment="1">
      <alignment horizontal="center"/>
    </xf>
    <xf numFmtId="41" fontId="11" fillId="0" borderId="19" xfId="1" applyNumberFormat="1" applyFont="1" applyFill="1" applyBorder="1" applyAlignment="1">
      <alignment horizontal="center" vertical="center"/>
    </xf>
    <xf numFmtId="41" fontId="7" fillId="9" borderId="19" xfId="1" applyNumberFormat="1" applyFont="1" applyFill="1" applyBorder="1" applyAlignment="1">
      <alignment horizontal="center"/>
    </xf>
    <xf numFmtId="41" fontId="7" fillId="15" borderId="19" xfId="1" applyNumberFormat="1" applyFont="1" applyFill="1" applyBorder="1"/>
    <xf numFmtId="49" fontId="13" fillId="0" borderId="19" xfId="1" applyNumberFormat="1" applyFont="1" applyFill="1" applyBorder="1" applyAlignment="1">
      <alignment horizontal="center"/>
    </xf>
    <xf numFmtId="41" fontId="12" fillId="9" borderId="19" xfId="1" applyNumberFormat="1" applyFont="1" applyFill="1" applyBorder="1"/>
    <xf numFmtId="0" fontId="38" fillId="0" borderId="19" xfId="1" applyNumberFormat="1" applyFont="1" applyBorder="1" applyAlignment="1">
      <alignment horizontal="left" vertical="center"/>
    </xf>
    <xf numFmtId="0" fontId="10" fillId="0" borderId="19" xfId="1" applyNumberFormat="1" applyFont="1" applyBorder="1" applyAlignment="1">
      <alignment horizontal="left" vertical="top"/>
    </xf>
    <xf numFmtId="0" fontId="10" fillId="0" borderId="19" xfId="1" applyFont="1" applyBorder="1" applyAlignment="1">
      <alignment horizontal="left" vertical="top"/>
    </xf>
    <xf numFmtId="41" fontId="11" fillId="9" borderId="19" xfId="1" applyNumberFormat="1" applyFont="1" applyFill="1" applyBorder="1" applyAlignment="1">
      <alignment horizontal="center" vertical="center"/>
    </xf>
    <xf numFmtId="0" fontId="10" fillId="0" borderId="19" xfId="1" applyNumberFormat="1" applyFont="1" applyBorder="1" applyAlignment="1">
      <alignment horizontal="left" vertical="center"/>
    </xf>
    <xf numFmtId="0" fontId="10" fillId="8" borderId="19" xfId="1" applyNumberFormat="1" applyFont="1" applyFill="1" applyBorder="1" applyAlignment="1">
      <alignment horizontal="left" vertical="top"/>
    </xf>
    <xf numFmtId="41" fontId="7" fillId="16" borderId="19" xfId="1" applyNumberFormat="1" applyFont="1" applyFill="1" applyBorder="1"/>
    <xf numFmtId="0" fontId="7" fillId="0" borderId="19" xfId="0" applyNumberFormat="1" applyFont="1" applyBorder="1" applyAlignment="1">
      <alignment horizontal="left" vertical="top"/>
    </xf>
    <xf numFmtId="49" fontId="7" fillId="0" borderId="19" xfId="0" applyNumberFormat="1" applyFont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left" vertical="top"/>
    </xf>
    <xf numFmtId="41" fontId="26" fillId="11" borderId="19" xfId="1" applyNumberFormat="1" applyFont="1" applyFill="1" applyBorder="1" applyAlignment="1">
      <alignment horizontal="center"/>
    </xf>
    <xf numFmtId="41" fontId="26" fillId="13" borderId="19" xfId="1" applyNumberFormat="1" applyFont="1" applyFill="1" applyBorder="1" applyAlignment="1">
      <alignment horizontal="center"/>
    </xf>
    <xf numFmtId="49" fontId="15" fillId="0" borderId="19" xfId="1" applyNumberFormat="1" applyFont="1" applyFill="1" applyBorder="1" applyAlignment="1">
      <alignment horizontal="center"/>
    </xf>
    <xf numFmtId="49" fontId="25" fillId="0" borderId="19" xfId="1" applyNumberFormat="1" applyFont="1" applyFill="1" applyBorder="1" applyAlignment="1">
      <alignment horizontal="center"/>
    </xf>
    <xf numFmtId="49" fontId="14" fillId="0" borderId="19" xfId="1" applyNumberFormat="1" applyFont="1" applyFill="1" applyBorder="1" applyAlignment="1">
      <alignment horizontal="center"/>
    </xf>
    <xf numFmtId="0" fontId="7" fillId="0" borderId="19" xfId="0" applyFont="1" applyBorder="1" applyAlignment="1">
      <alignment vertical="top"/>
    </xf>
    <xf numFmtId="0" fontId="10" fillId="0" borderId="19" xfId="0" applyFont="1" applyBorder="1" applyAlignment="1">
      <alignment horizontal="left" vertical="top"/>
    </xf>
    <xf numFmtId="41" fontId="25" fillId="0" borderId="19" xfId="1" applyNumberFormat="1" applyFont="1" applyFill="1" applyBorder="1" applyAlignment="1">
      <alignment horizontal="center" vertical="center"/>
    </xf>
    <xf numFmtId="41" fontId="14" fillId="0" borderId="19" xfId="1" applyNumberFormat="1" applyFont="1" applyFill="1" applyBorder="1" applyAlignment="1">
      <alignment horizontal="center" vertical="center"/>
    </xf>
    <xf numFmtId="41" fontId="16" fillId="12" borderId="19" xfId="1" applyNumberFormat="1" applyFont="1" applyFill="1" applyBorder="1"/>
    <xf numFmtId="0" fontId="10" fillId="0" borderId="19" xfId="0" applyFont="1" applyBorder="1" applyAlignment="1">
      <alignment vertical="top"/>
    </xf>
    <xf numFmtId="41" fontId="7" fillId="0" borderId="19" xfId="0" applyNumberFormat="1" applyFont="1" applyFill="1" applyBorder="1" applyAlignment="1">
      <alignment horizontal="left" vertical="top"/>
    </xf>
    <xf numFmtId="41" fontId="13" fillId="0" borderId="19" xfId="1" applyNumberFormat="1" applyFont="1" applyFill="1" applyBorder="1" applyAlignment="1">
      <alignment horizontal="center" vertical="center"/>
    </xf>
    <xf numFmtId="41" fontId="17" fillId="0" borderId="19" xfId="0" applyNumberFormat="1" applyFont="1" applyFill="1" applyBorder="1" applyAlignment="1">
      <alignment horizontal="left" vertical="top"/>
    </xf>
    <xf numFmtId="49" fontId="7" fillId="9" borderId="19" xfId="0" applyNumberFormat="1" applyFont="1" applyFill="1" applyBorder="1" applyAlignment="1">
      <alignment horizontal="center"/>
    </xf>
    <xf numFmtId="41" fontId="7" fillId="9" borderId="19" xfId="0" applyNumberFormat="1" applyFont="1" applyFill="1" applyBorder="1" applyAlignment="1">
      <alignment horizontal="left" vertical="top"/>
    </xf>
    <xf numFmtId="0" fontId="37" fillId="9" borderId="19" xfId="1" applyFont="1" applyFill="1" applyBorder="1"/>
    <xf numFmtId="41" fontId="14" fillId="8" borderId="3" xfId="1" applyNumberFormat="1" applyFont="1" applyFill="1" applyBorder="1" applyAlignment="1">
      <alignment horizontal="center" vertical="center" wrapText="1"/>
    </xf>
    <xf numFmtId="41" fontId="14" fillId="8" borderId="8" xfId="1" applyNumberFormat="1" applyFont="1" applyFill="1" applyBorder="1" applyAlignment="1">
      <alignment horizontal="center" vertical="center" wrapText="1"/>
    </xf>
    <xf numFmtId="41" fontId="14" fillId="8" borderId="8" xfId="1" applyNumberFormat="1" applyFont="1" applyFill="1" applyBorder="1" applyAlignment="1">
      <alignment vertical="center" wrapText="1"/>
    </xf>
    <xf numFmtId="41" fontId="14" fillId="8" borderId="22" xfId="1" applyNumberFormat="1" applyFont="1" applyFill="1" applyBorder="1" applyAlignment="1">
      <alignment vertical="center" wrapText="1"/>
    </xf>
    <xf numFmtId="41" fontId="41" fillId="8" borderId="19" xfId="1" applyNumberFormat="1" applyFont="1" applyFill="1" applyBorder="1" applyAlignment="1">
      <alignment vertical="center" wrapText="1"/>
    </xf>
    <xf numFmtId="0" fontId="17" fillId="8" borderId="0" xfId="1" applyFont="1" applyFill="1"/>
    <xf numFmtId="41" fontId="17" fillId="17" borderId="19" xfId="1" applyNumberFormat="1" applyFont="1" applyFill="1" applyBorder="1"/>
    <xf numFmtId="0" fontId="7" fillId="0" borderId="19" xfId="1" applyNumberFormat="1" applyFont="1" applyBorder="1" applyAlignment="1">
      <alignment horizontal="center"/>
    </xf>
    <xf numFmtId="0" fontId="7" fillId="9" borderId="19" xfId="1" applyNumberFormat="1" applyFont="1" applyFill="1" applyBorder="1" applyAlignment="1">
      <alignment horizontal="center"/>
    </xf>
    <xf numFmtId="0" fontId="7" fillId="0" borderId="19" xfId="1" applyNumberFormat="1" applyFont="1" applyFill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 vertical="center"/>
    </xf>
    <xf numFmtId="0" fontId="7" fillId="9" borderId="19" xfId="0" applyNumberFormat="1" applyFont="1" applyFill="1" applyBorder="1" applyAlignment="1">
      <alignment horizontal="center"/>
    </xf>
    <xf numFmtId="17" fontId="0" fillId="0" borderId="23" xfId="0" applyNumberFormat="1" applyBorder="1" applyAlignment="1">
      <alignment horizontal="center" vertical="center"/>
    </xf>
    <xf numFmtId="17" fontId="0" fillId="0" borderId="24" xfId="0" applyNumberFormat="1" applyBorder="1" applyAlignment="1">
      <alignment horizontal="center" vertical="center"/>
    </xf>
    <xf numFmtId="17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" fontId="0" fillId="0" borderId="26" xfId="0" applyNumberFormat="1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2" fillId="0" borderId="19" xfId="0" applyFont="1" applyBorder="1"/>
    <xf numFmtId="0" fontId="0" fillId="0" borderId="0" xfId="0" applyBorder="1"/>
    <xf numFmtId="17" fontId="0" fillId="0" borderId="0" xfId="0" applyNumberFormat="1" applyBorder="1"/>
    <xf numFmtId="0" fontId="42" fillId="0" borderId="0" xfId="0" applyFont="1" applyBorder="1"/>
    <xf numFmtId="0" fontId="0" fillId="0" borderId="29" xfId="0" applyBorder="1" applyAlignment="1">
      <alignment horizontal="center"/>
    </xf>
    <xf numFmtId="17" fontId="0" fillId="0" borderId="28" xfId="0" applyNumberForma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17" fontId="0" fillId="0" borderId="20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/>
    <xf numFmtId="41" fontId="3" fillId="4" borderId="4" xfId="1" applyNumberFormat="1" applyFont="1" applyFill="1" applyBorder="1" applyAlignment="1">
      <alignment horizontal="center" vertical="center" wrapText="1"/>
    </xf>
    <xf numFmtId="41" fontId="3" fillId="4" borderId="9" xfId="1" applyNumberFormat="1" applyFont="1" applyFill="1" applyBorder="1" applyAlignment="1">
      <alignment horizontal="center" vertical="center" wrapText="1"/>
    </xf>
    <xf numFmtId="41" fontId="23" fillId="0" borderId="1" xfId="1" applyNumberFormat="1" applyFont="1" applyBorder="1" applyAlignment="1">
      <alignment horizontal="center" vertical="center" wrapText="1"/>
    </xf>
    <xf numFmtId="41" fontId="23" fillId="0" borderId="2" xfId="1" applyNumberFormat="1" applyFont="1" applyBorder="1" applyAlignment="1">
      <alignment horizontal="center" vertical="center" wrapText="1"/>
    </xf>
    <xf numFmtId="41" fontId="23" fillId="0" borderId="0" xfId="1" applyNumberFormat="1" applyFont="1" applyBorder="1" applyAlignment="1">
      <alignment horizontal="center" vertical="center" wrapText="1"/>
    </xf>
    <xf numFmtId="41" fontId="23" fillId="0" borderId="16" xfId="1" applyNumberFormat="1" applyFont="1" applyBorder="1" applyAlignment="1">
      <alignment horizontal="center" vertical="center" wrapText="1"/>
    </xf>
    <xf numFmtId="41" fontId="2" fillId="8" borderId="3" xfId="1" applyNumberFormat="1" applyFont="1" applyFill="1" applyBorder="1" applyAlignment="1">
      <alignment horizontal="center" vertical="center" wrapText="1"/>
    </xf>
    <xf numFmtId="41" fontId="2" fillId="8" borderId="8" xfId="1" applyNumberFormat="1" applyFont="1" applyFill="1" applyBorder="1" applyAlignment="1">
      <alignment horizontal="center" vertical="center" wrapText="1"/>
    </xf>
    <xf numFmtId="41" fontId="3" fillId="3" borderId="4" xfId="1" applyNumberFormat="1" applyFont="1" applyFill="1" applyBorder="1" applyAlignment="1">
      <alignment horizontal="center" vertical="center" wrapText="1"/>
    </xf>
    <xf numFmtId="41" fontId="3" fillId="3" borderId="9" xfId="1" applyNumberFormat="1" applyFont="1" applyFill="1" applyBorder="1" applyAlignment="1">
      <alignment horizontal="center" vertical="center" wrapText="1"/>
    </xf>
    <xf numFmtId="41" fontId="3" fillId="0" borderId="5" xfId="1" applyNumberFormat="1" applyFont="1" applyBorder="1" applyAlignment="1">
      <alignment horizontal="center" vertical="center" wrapText="1"/>
    </xf>
    <xf numFmtId="41" fontId="3" fillId="0" borderId="10" xfId="1" applyNumberFormat="1" applyFont="1" applyBorder="1" applyAlignment="1">
      <alignment horizontal="center" vertical="center" wrapText="1"/>
    </xf>
    <xf numFmtId="41" fontId="3" fillId="6" borderId="5" xfId="1" applyNumberFormat="1" applyFont="1" applyFill="1" applyBorder="1" applyAlignment="1">
      <alignment horizontal="center" vertical="center" wrapText="1"/>
    </xf>
    <xf numFmtId="41" fontId="3" fillId="6" borderId="10" xfId="1" applyNumberFormat="1" applyFont="1" applyFill="1" applyBorder="1" applyAlignment="1">
      <alignment horizontal="center" vertical="center" wrapText="1"/>
    </xf>
    <xf numFmtId="41" fontId="3" fillId="7" borderId="5" xfId="1" applyNumberFormat="1" applyFont="1" applyFill="1" applyBorder="1" applyAlignment="1">
      <alignment horizontal="center" vertical="center" wrapText="1"/>
    </xf>
    <xf numFmtId="41" fontId="3" fillId="7" borderId="10" xfId="1" applyNumberFormat="1" applyFont="1" applyFill="1" applyBorder="1" applyAlignment="1">
      <alignment horizontal="center" vertical="center" wrapText="1"/>
    </xf>
    <xf numFmtId="41" fontId="3" fillId="9" borderId="5" xfId="1" applyNumberFormat="1" applyFont="1" applyFill="1" applyBorder="1" applyAlignment="1">
      <alignment horizontal="center" vertical="center" wrapText="1"/>
    </xf>
    <xf numFmtId="41" fontId="3" fillId="9" borderId="10" xfId="1" applyNumberFormat="1" applyFont="1" applyFill="1" applyBorder="1" applyAlignment="1">
      <alignment horizontal="center" vertical="center" wrapText="1"/>
    </xf>
    <xf numFmtId="41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41" fontId="3" fillId="0" borderId="14" xfId="1" applyNumberFormat="1" applyFont="1" applyBorder="1" applyAlignment="1">
      <alignment horizontal="center" vertical="center" wrapText="1"/>
    </xf>
    <xf numFmtId="41" fontId="3" fillId="0" borderId="9" xfId="1" applyNumberFormat="1" applyFont="1" applyBorder="1" applyAlignment="1">
      <alignment horizontal="center" vertical="center" wrapText="1"/>
    </xf>
    <xf numFmtId="41" fontId="3" fillId="6" borderId="9" xfId="1" applyNumberFormat="1" applyFont="1" applyFill="1" applyBorder="1" applyAlignment="1">
      <alignment horizontal="center" vertical="center" wrapText="1"/>
    </xf>
    <xf numFmtId="41" fontId="3" fillId="6" borderId="14" xfId="1" applyNumberFormat="1" applyFont="1" applyFill="1" applyBorder="1" applyAlignment="1">
      <alignment horizontal="center" vertical="center" wrapText="1"/>
    </xf>
    <xf numFmtId="41" fontId="5" fillId="10" borderId="19" xfId="1" applyNumberFormat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41" fontId="5" fillId="2" borderId="6" xfId="1" applyNumberFormat="1" applyFont="1" applyFill="1" applyBorder="1" applyAlignment="1">
      <alignment horizontal="center"/>
    </xf>
    <xf numFmtId="41" fontId="5" fillId="2" borderId="12" xfId="1" applyNumberFormat="1" applyFont="1" applyFill="1" applyBorder="1" applyAlignment="1">
      <alignment horizontal="center"/>
    </xf>
    <xf numFmtId="41" fontId="5" fillId="2" borderId="4" xfId="1" applyNumberFormat="1" applyFont="1" applyFill="1" applyBorder="1" applyAlignment="1">
      <alignment horizontal="center"/>
    </xf>
    <xf numFmtId="41" fontId="5" fillId="2" borderId="9" xfId="1" applyNumberFormat="1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dd/mm/yy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Receive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iD</v>
          </cell>
          <cell r="B2" t="str">
            <v>Name</v>
          </cell>
          <cell r="C2" t="str">
            <v>Consider</v>
          </cell>
          <cell r="D2" t="str">
            <v>Monthly</v>
          </cell>
          <cell r="E2" t="str">
            <v>Payable</v>
          </cell>
          <cell r="F2">
            <v>44197</v>
          </cell>
          <cell r="G2">
            <v>44228</v>
          </cell>
          <cell r="H2">
            <v>44256</v>
          </cell>
          <cell r="I2">
            <v>44287</v>
          </cell>
          <cell r="J2">
            <v>44317</v>
          </cell>
          <cell r="K2">
            <v>44348</v>
          </cell>
          <cell r="L2" t="str">
            <v>Receive</v>
          </cell>
          <cell r="M2" t="str">
            <v>Balance</v>
          </cell>
        </row>
        <row r="3">
          <cell r="A3">
            <v>101</v>
          </cell>
          <cell r="B3" t="str">
            <v>Kabir</v>
          </cell>
          <cell r="D3">
            <v>6000</v>
          </cell>
          <cell r="E3">
            <v>36000</v>
          </cell>
          <cell r="F3">
            <v>6000</v>
          </cell>
          <cell r="G3">
            <v>6000</v>
          </cell>
          <cell r="H3">
            <v>6000</v>
          </cell>
          <cell r="I3">
            <v>6000</v>
          </cell>
          <cell r="J3">
            <v>6000</v>
          </cell>
          <cell r="K3">
            <v>6000</v>
          </cell>
          <cell r="L3">
            <v>36000</v>
          </cell>
          <cell r="M3">
            <v>0</v>
          </cell>
        </row>
        <row r="4">
          <cell r="A4">
            <v>102</v>
          </cell>
          <cell r="B4" t="str">
            <v>Habib</v>
          </cell>
          <cell r="C4">
            <v>1000</v>
          </cell>
          <cell r="D4">
            <v>5000</v>
          </cell>
          <cell r="E4">
            <v>29000</v>
          </cell>
          <cell r="F4">
            <v>5000</v>
          </cell>
          <cell r="G4">
            <v>5000</v>
          </cell>
          <cell r="H4">
            <v>5000</v>
          </cell>
          <cell r="I4">
            <v>5000</v>
          </cell>
          <cell r="J4">
            <v>5000</v>
          </cell>
          <cell r="K4">
            <v>4000</v>
          </cell>
          <cell r="L4">
            <v>29000</v>
          </cell>
          <cell r="M4">
            <v>0</v>
          </cell>
        </row>
        <row r="5">
          <cell r="A5">
            <v>103</v>
          </cell>
          <cell r="B5" t="str">
            <v>Kaml</v>
          </cell>
          <cell r="D5">
            <v>3000</v>
          </cell>
          <cell r="E5">
            <v>18000</v>
          </cell>
          <cell r="F5">
            <v>3000</v>
          </cell>
          <cell r="G5">
            <v>3000</v>
          </cell>
          <cell r="H5">
            <v>3000</v>
          </cell>
          <cell r="I5">
            <v>3000</v>
          </cell>
          <cell r="J5">
            <v>3000</v>
          </cell>
          <cell r="K5">
            <v>3000</v>
          </cell>
          <cell r="L5">
            <v>20000</v>
          </cell>
          <cell r="M5">
            <v>2000</v>
          </cell>
        </row>
        <row r="6">
          <cell r="A6">
            <v>104</v>
          </cell>
          <cell r="B6" t="str">
            <v>Jamal</v>
          </cell>
          <cell r="D6">
            <v>2500</v>
          </cell>
          <cell r="E6">
            <v>15000</v>
          </cell>
          <cell r="F6">
            <v>2500</v>
          </cell>
          <cell r="G6">
            <v>2500</v>
          </cell>
          <cell r="H6">
            <v>2500</v>
          </cell>
          <cell r="I6">
            <v>2500</v>
          </cell>
          <cell r="J6">
            <v>2500</v>
          </cell>
          <cell r="K6">
            <v>1500</v>
          </cell>
          <cell r="L6">
            <v>14000</v>
          </cell>
          <cell r="M6">
            <v>-1000</v>
          </cell>
        </row>
      </sheetData>
      <sheetData sheetId="1">
        <row r="2">
          <cell r="A2" t="str">
            <v>Id</v>
          </cell>
          <cell r="B2" t="str">
            <v>JanRec</v>
          </cell>
          <cell r="C2" t="str">
            <v>JanDT</v>
          </cell>
          <cell r="D2" t="str">
            <v>Jan-21</v>
          </cell>
          <cell r="E2" t="str">
            <v>PayType1</v>
          </cell>
          <cell r="F2" t="str">
            <v>FebRec</v>
          </cell>
          <cell r="G2" t="str">
            <v>FebDT</v>
          </cell>
          <cell r="H2" t="str">
            <v>Feb-21</v>
          </cell>
          <cell r="I2" t="str">
            <v>MarRec</v>
          </cell>
          <cell r="J2" t="str">
            <v>MarDT</v>
          </cell>
          <cell r="K2" t="str">
            <v>Mar-21</v>
          </cell>
          <cell r="L2" t="str">
            <v>AprRec</v>
          </cell>
          <cell r="M2" t="str">
            <v>AprDT</v>
          </cell>
          <cell r="N2" t="str">
            <v>Apr-21</v>
          </cell>
          <cell r="O2" t="str">
            <v>MayRec2</v>
          </cell>
          <cell r="P2" t="str">
            <v>MayDT3</v>
          </cell>
          <cell r="Q2" t="str">
            <v>May-214</v>
          </cell>
          <cell r="R2" t="str">
            <v>JuneRec3</v>
          </cell>
          <cell r="S2" t="str">
            <v>JuneDT4</v>
          </cell>
          <cell r="T2" t="str">
            <v>June-215</v>
          </cell>
          <cell r="U2" t="str">
            <v>JulRec32</v>
          </cell>
          <cell r="V2" t="str">
            <v>JulDT43</v>
          </cell>
          <cell r="W2" t="str">
            <v>Jul-54</v>
          </cell>
          <cell r="X2" t="str">
            <v>Total</v>
          </cell>
        </row>
        <row r="3">
          <cell r="A3">
            <v>101</v>
          </cell>
          <cell r="B3">
            <v>25</v>
          </cell>
          <cell r="C3">
            <v>44197</v>
          </cell>
          <cell r="D3">
            <v>5000</v>
          </cell>
          <cell r="E3" t="str">
            <v>Cash</v>
          </cell>
          <cell r="F3">
            <v>267</v>
          </cell>
          <cell r="G3">
            <v>44252</v>
          </cell>
          <cell r="H3">
            <v>6000</v>
          </cell>
          <cell r="I3">
            <v>268</v>
          </cell>
          <cell r="J3">
            <v>44270</v>
          </cell>
          <cell r="K3">
            <v>7000</v>
          </cell>
          <cell r="L3">
            <v>2014</v>
          </cell>
          <cell r="M3">
            <v>44307</v>
          </cell>
          <cell r="N3">
            <v>200</v>
          </cell>
          <cell r="P3">
            <v>44321</v>
          </cell>
          <cell r="Q3">
            <v>5000</v>
          </cell>
          <cell r="S3">
            <v>44349</v>
          </cell>
          <cell r="T3">
            <v>12800</v>
          </cell>
          <cell r="X3">
            <v>36000</v>
          </cell>
        </row>
        <row r="4">
          <cell r="A4">
            <v>102</v>
          </cell>
          <cell r="B4">
            <v>27</v>
          </cell>
          <cell r="C4">
            <v>44211</v>
          </cell>
          <cell r="D4">
            <v>3000</v>
          </cell>
          <cell r="E4" t="str">
            <v>Bika</v>
          </cell>
          <cell r="I4">
            <v>281</v>
          </cell>
          <cell r="J4">
            <v>44248</v>
          </cell>
          <cell r="K4">
            <v>10000</v>
          </cell>
          <cell r="N4">
            <v>1000</v>
          </cell>
          <cell r="Q4">
            <v>3000</v>
          </cell>
          <cell r="T4">
            <v>7000</v>
          </cell>
          <cell r="W4">
            <v>5000</v>
          </cell>
          <cell r="X4">
            <v>29000</v>
          </cell>
        </row>
        <row r="5">
          <cell r="A5">
            <v>103</v>
          </cell>
          <cell r="B5">
            <v>26</v>
          </cell>
          <cell r="C5">
            <v>44221</v>
          </cell>
          <cell r="D5">
            <v>4000</v>
          </cell>
          <cell r="E5" t="str">
            <v>Cash</v>
          </cell>
          <cell r="G5">
            <v>44242</v>
          </cell>
          <cell r="H5">
            <v>8000</v>
          </cell>
          <cell r="J5">
            <v>44284</v>
          </cell>
          <cell r="K5">
            <v>2000</v>
          </cell>
          <cell r="M5">
            <v>44291</v>
          </cell>
          <cell r="N5">
            <v>2400</v>
          </cell>
          <cell r="P5">
            <v>44331</v>
          </cell>
          <cell r="Q5">
            <v>4000</v>
          </cell>
          <cell r="V5">
            <v>44362</v>
          </cell>
          <cell r="W5">
            <v>-400</v>
          </cell>
          <cell r="X5">
            <v>20000</v>
          </cell>
        </row>
        <row r="6">
          <cell r="A6">
            <v>104</v>
          </cell>
          <cell r="B6">
            <v>0</v>
          </cell>
          <cell r="C6">
            <v>44197</v>
          </cell>
          <cell r="D6">
            <v>7000</v>
          </cell>
          <cell r="E6" t="str">
            <v>Bika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2000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5000</v>
          </cell>
          <cell r="U6">
            <v>0</v>
          </cell>
          <cell r="V6">
            <v>0</v>
          </cell>
          <cell r="W6">
            <v>0</v>
          </cell>
          <cell r="X6">
            <v>14000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72.858312384262" createdVersion="3" refreshedVersion="3" minRefreshableVersion="3" recordCount="241">
  <cacheSource type="worksheet">
    <worksheetSource name="Table1"/>
  </cacheSource>
  <cacheFields count="8">
    <cacheField name="Stu_ID" numFmtId="49">
      <sharedItems count="241">
        <s v="02200004"/>
        <s v="02200007"/>
        <s v="02200008"/>
        <s v="02200009"/>
        <s v="02200015"/>
        <s v="02200017"/>
        <s v="02200023"/>
        <s v="02200024"/>
        <s v="02200026"/>
        <s v="02200028"/>
        <s v="02200029"/>
        <s v="02200030"/>
        <s v="02200032"/>
        <s v="02200033"/>
        <s v="02200037"/>
        <s v="02200040"/>
        <s v="02200047"/>
        <s v="02200049"/>
        <s v="02200050"/>
        <s v="02200051"/>
        <s v="02200054"/>
        <s v="02200058"/>
        <s v="02200068"/>
        <s v="02200069"/>
        <s v="02200071"/>
        <s v="02200073"/>
        <s v="02200084"/>
        <s v="02200085"/>
        <s v="02200086"/>
        <s v="02200087"/>
        <s v="02200089"/>
        <s v="02200091"/>
        <s v="02200096"/>
        <s v="02200100"/>
        <s v="02200101"/>
        <s v="02200102"/>
        <s v="02200103"/>
        <s v="02200104"/>
        <s v="02200108"/>
        <s v="02200109"/>
        <s v="02200110"/>
        <s v="02200111"/>
        <s v="02200112"/>
        <s v="02200113"/>
        <s v="02200114"/>
        <s v="02200115"/>
        <s v="02200116"/>
        <s v="02200118"/>
        <s v="02200119"/>
        <s v="02200126"/>
        <s v="02200129"/>
        <s v="02200130"/>
        <s v="02200133"/>
        <s v="02200136"/>
        <s v="02200137"/>
        <s v="02200142"/>
        <s v="02200145"/>
        <s v="02200146"/>
        <s v="02200147"/>
        <s v="02200148"/>
        <s v="02200154"/>
        <s v="02200156"/>
        <s v="02200161"/>
        <s v="02200162"/>
        <s v="02200164"/>
        <s v="02200166"/>
        <s v="02200167"/>
        <s v="02200171"/>
        <s v="02200172"/>
        <s v="02200173"/>
        <s v="02200175"/>
        <s v="02200181"/>
        <s v="02200186"/>
        <s v="02200189"/>
        <s v="02200197"/>
        <s v="02200199"/>
        <s v="02200200"/>
        <s v="02200204"/>
        <s v="02200217"/>
        <s v="02200218"/>
        <s v="02200226"/>
        <s v="02200228"/>
        <s v="02200230"/>
        <s v="02200235"/>
        <s v="02200239"/>
        <s v="02200242"/>
        <s v="02200243"/>
        <s v="02200249"/>
        <s v="02200253"/>
        <s v="02200256"/>
        <s v="02200257"/>
        <s v="02200259"/>
        <s v="02200263"/>
        <s v="02200265"/>
        <s v="02200266"/>
        <s v="02200267"/>
        <s v="02200275"/>
        <s v="02200281"/>
        <s v="02200287"/>
        <s v="02200294"/>
        <s v="02200296"/>
        <s v="02200305"/>
        <s v="02200306"/>
        <s v="02200307"/>
        <s v="02200309"/>
        <s v="02200313"/>
        <s v="02200315"/>
        <s v="02200317"/>
        <s v="02200319"/>
        <s v="02200323"/>
        <s v="02200329"/>
        <s v="02200334"/>
        <s v="02200344"/>
        <s v="02200358"/>
        <s v="02200360"/>
        <s v="02200363"/>
        <s v="02200394"/>
        <s v="03200002"/>
        <s v="03200005"/>
        <s v="03200006"/>
        <s v="03200008"/>
        <s v="03200014"/>
        <s v="03200015"/>
        <s v="03200017"/>
        <s v="03200020"/>
        <s v="03200030"/>
        <s v="03200035"/>
        <s v="03200042"/>
        <s v="03200044"/>
        <s v="02200001"/>
        <s v="02200002"/>
        <s v="02200003"/>
        <s v="02200005"/>
        <s v="02200006"/>
        <s v="02200010"/>
        <s v="02200011"/>
        <s v="02200012"/>
        <s v="02200013"/>
        <s v="02200014"/>
        <s v="02200016"/>
        <s v="02200018"/>
        <s v="02200019"/>
        <s v="02200020"/>
        <s v="02200021"/>
        <s v="02200022"/>
        <s v="02200025"/>
        <s v="02200031"/>
        <s v="02200034"/>
        <s v="02200035"/>
        <s v="02200038"/>
        <s v="02200039"/>
        <s v="02200041"/>
        <s v="02200042"/>
        <s v="02200043"/>
        <s v="02200046"/>
        <s v="02200052"/>
        <s v="02200055"/>
        <s v="02200056"/>
        <s v="02200057"/>
        <s v="02200059"/>
        <s v="02200060"/>
        <s v="02200061"/>
        <s v="02200062"/>
        <s v="02200065"/>
        <s v="02200066"/>
        <s v="02200075"/>
        <s v="02200077"/>
        <s v="02200078"/>
        <s v="02200079"/>
        <s v="02200080"/>
        <s v="02200081"/>
        <s v="02200082"/>
        <s v="02200092"/>
        <s v="02200094"/>
        <s v="02200097"/>
        <s v="02200098"/>
        <s v="02200099"/>
        <s v="02200105"/>
        <s v="02200106"/>
        <s v="02200107"/>
        <s v="02200117"/>
        <s v="02200121"/>
        <s v="02200122"/>
        <s v="02200123"/>
        <s v="02200124"/>
        <s v="02200127"/>
        <s v="02200128"/>
        <s v="02200131"/>
        <s v="02200134"/>
        <s v="02200138"/>
        <s v="02200141"/>
        <s v="02200143"/>
        <s v="02200152"/>
        <s v="02200157"/>
        <s v="02200168"/>
        <s v="02200169"/>
        <s v="02200174"/>
        <s v="02200177"/>
        <s v="02200178"/>
        <s v="02200182"/>
        <s v="02200190"/>
        <s v="02200192"/>
        <s v="02200193"/>
        <s v="02200196"/>
        <s v="02200203"/>
        <s v="02200206"/>
        <s v="02200207"/>
        <s v="02200219"/>
        <s v="02200246"/>
        <s v="02200247"/>
        <s v="02200248"/>
        <s v="02200261"/>
        <s v="02200262"/>
        <s v="02200270"/>
        <s v="02200274"/>
        <s v="02200282"/>
        <s v="02200284"/>
        <s v="02200298"/>
        <s v="02200299"/>
        <s v="02200314"/>
        <s v="02200316"/>
        <s v="02200320"/>
        <s v="02200328"/>
        <s v="02200330"/>
        <s v="02200333"/>
        <s v="02200345"/>
        <s v="02200366"/>
        <s v="02200387"/>
        <s v="03200001"/>
        <s v="03200003"/>
        <s v="03200004"/>
        <s v="03200007"/>
        <s v="03200009"/>
        <s v="03200013"/>
        <s v="03200016"/>
        <s v="03200021"/>
        <s v="03200023"/>
        <s v="03200024"/>
        <s v="03200029"/>
        <s v="03200037"/>
        <s v="03200041"/>
      </sharedItems>
    </cacheField>
    <cacheField name="Count_Pay" numFmtId="0">
      <sharedItems containsSemiMixedTypes="0" containsString="0" containsNumber="1" containsInteger="1" minValue="1" maxValue="1" count="1">
        <n v="1"/>
      </sharedItems>
    </cacheField>
    <cacheField name="Amt_Rcv" numFmtId="0">
      <sharedItems containsSemiMixedTypes="0" containsString="0" containsNumber="1" containsInteger="1" minValue="0" maxValue="27550"/>
    </cacheField>
    <cacheField name="Date" numFmtId="164">
      <sharedItems containsSemiMixedTypes="0" containsNonDate="0" containsDate="1" containsString="0" minDate="2021-06-13T00:00:00" maxDate="2021-06-14T00:00:00"/>
    </cacheField>
    <cacheField name="PayType" numFmtId="0">
      <sharedItems/>
    </cacheField>
    <cacheField name="RcvNos" numFmtId="0">
      <sharedItems containsString="0" containsBlank="1" containsNumber="1" containsInteger="1" minValue="101" maxValue="103"/>
    </cacheField>
    <cacheField name="Month" numFmtId="17">
      <sharedItems/>
    </cacheField>
    <cacheField name="Month1" numFmtId="0">
      <sharedItems count="1">
        <s v="Ju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n v="4000"/>
    <d v="2021-06-13T00:00:00"/>
    <s v="upto13june21"/>
    <n v="101"/>
    <s v="Jun-21"/>
    <x v="0"/>
  </r>
  <r>
    <x v="1"/>
    <x v="0"/>
    <n v="10480"/>
    <d v="2021-06-13T00:00:00"/>
    <s v="upto13june21"/>
    <n v="102"/>
    <s v="Jun-21"/>
    <x v="0"/>
  </r>
  <r>
    <x v="2"/>
    <x v="0"/>
    <n v="20320"/>
    <d v="2021-06-13T00:00:00"/>
    <s v="upto13june21"/>
    <n v="103"/>
    <s v="Jun-21"/>
    <x v="0"/>
  </r>
  <r>
    <x v="3"/>
    <x v="0"/>
    <n v="21280"/>
    <d v="2021-06-13T00:00:00"/>
    <s v="upto13june21"/>
    <m/>
    <s v="Jun-21"/>
    <x v="0"/>
  </r>
  <r>
    <x v="4"/>
    <x v="0"/>
    <n v="4000"/>
    <d v="2021-06-13T00:00:00"/>
    <s v="upto13june21"/>
    <m/>
    <s v="Jun-21"/>
    <x v="0"/>
  </r>
  <r>
    <x v="5"/>
    <x v="0"/>
    <n v="23440"/>
    <d v="2021-06-13T00:00:00"/>
    <s v="upto13june21"/>
    <m/>
    <s v="Jun-21"/>
    <x v="0"/>
  </r>
  <r>
    <x v="6"/>
    <x v="0"/>
    <n v="22960"/>
    <d v="2021-06-13T00:00:00"/>
    <s v="upto13june21"/>
    <m/>
    <s v="Jun-21"/>
    <x v="0"/>
  </r>
  <r>
    <x v="7"/>
    <x v="0"/>
    <n v="19120"/>
    <d v="2021-06-13T00:00:00"/>
    <s v="upto13june21"/>
    <m/>
    <s v="Jun-21"/>
    <x v="0"/>
  </r>
  <r>
    <x v="8"/>
    <x v="0"/>
    <n v="23440"/>
    <d v="2021-06-13T00:00:00"/>
    <s v="upto13june21"/>
    <m/>
    <s v="Jun-21"/>
    <x v="0"/>
  </r>
  <r>
    <x v="9"/>
    <x v="0"/>
    <n v="21280"/>
    <d v="2021-06-13T00:00:00"/>
    <s v="upto13june21"/>
    <m/>
    <s v="Jun-21"/>
    <x v="0"/>
  </r>
  <r>
    <x v="10"/>
    <x v="0"/>
    <n v="4000"/>
    <d v="2021-06-13T00:00:00"/>
    <s v="upto13june21"/>
    <m/>
    <s v="Jun-21"/>
    <x v="0"/>
  </r>
  <r>
    <x v="11"/>
    <x v="0"/>
    <n v="4000"/>
    <d v="2021-06-13T00:00:00"/>
    <s v="upto13june21"/>
    <m/>
    <s v="Jun-21"/>
    <x v="0"/>
  </r>
  <r>
    <x v="12"/>
    <x v="0"/>
    <n v="23440"/>
    <d v="2021-06-13T00:00:00"/>
    <s v="upto13june21"/>
    <m/>
    <s v="Jun-21"/>
    <x v="0"/>
  </r>
  <r>
    <x v="13"/>
    <x v="0"/>
    <n v="10480"/>
    <d v="2021-06-13T00:00:00"/>
    <s v="upto13june21"/>
    <m/>
    <s v="Jun-21"/>
    <x v="0"/>
  </r>
  <r>
    <x v="14"/>
    <x v="0"/>
    <n v="16480"/>
    <d v="2021-06-13T00:00:00"/>
    <s v="upto13june21"/>
    <m/>
    <s v="Jun-21"/>
    <x v="0"/>
  </r>
  <r>
    <x v="15"/>
    <x v="0"/>
    <n v="16960"/>
    <d v="2021-06-13T00:00:00"/>
    <s v="upto13june21"/>
    <m/>
    <s v="Jun-21"/>
    <x v="0"/>
  </r>
  <r>
    <x v="16"/>
    <x v="0"/>
    <n v="10480"/>
    <d v="2021-06-13T00:00:00"/>
    <s v="upto13june21"/>
    <m/>
    <s v="Jun-21"/>
    <x v="0"/>
  </r>
  <r>
    <x v="17"/>
    <x v="0"/>
    <n v="8320"/>
    <d v="2021-06-13T00:00:00"/>
    <s v="upto13june21"/>
    <m/>
    <s v="Jun-21"/>
    <x v="0"/>
  </r>
  <r>
    <x v="18"/>
    <x v="0"/>
    <n v="12000"/>
    <d v="2021-06-13T00:00:00"/>
    <s v="upto13june21"/>
    <m/>
    <s v="Jun-21"/>
    <x v="0"/>
  </r>
  <r>
    <x v="19"/>
    <x v="0"/>
    <n v="13480"/>
    <d v="2021-06-13T00:00:00"/>
    <s v="upto13june21"/>
    <m/>
    <s v="Jun-21"/>
    <x v="0"/>
  </r>
  <r>
    <x v="20"/>
    <x v="0"/>
    <n v="18640"/>
    <d v="2021-06-13T00:00:00"/>
    <s v="upto13june21"/>
    <m/>
    <s v="Jun-21"/>
    <x v="0"/>
  </r>
  <r>
    <x v="21"/>
    <x v="0"/>
    <n v="4000"/>
    <d v="2021-06-13T00:00:00"/>
    <s v="upto13june21"/>
    <m/>
    <s v="Jun-21"/>
    <x v="0"/>
  </r>
  <r>
    <x v="22"/>
    <x v="0"/>
    <n v="23440"/>
    <d v="2021-06-13T00:00:00"/>
    <s v="upto13june21"/>
    <m/>
    <s v="Jun-21"/>
    <x v="0"/>
  </r>
  <r>
    <x v="23"/>
    <x v="0"/>
    <n v="27280"/>
    <d v="2021-06-13T00:00:00"/>
    <s v="upto13june21"/>
    <m/>
    <s v="Jun-21"/>
    <x v="0"/>
  </r>
  <r>
    <x v="24"/>
    <x v="0"/>
    <n v="4000"/>
    <d v="2021-06-13T00:00:00"/>
    <s v="upto13june21"/>
    <m/>
    <s v="Jun-21"/>
    <x v="0"/>
  </r>
  <r>
    <x v="25"/>
    <x v="0"/>
    <n v="4000"/>
    <d v="2021-06-13T00:00:00"/>
    <s v="upto13june21"/>
    <m/>
    <s v="Jun-21"/>
    <x v="0"/>
  </r>
  <r>
    <x v="26"/>
    <x v="0"/>
    <n v="12640"/>
    <d v="2021-06-13T00:00:00"/>
    <s v="upto13june21"/>
    <m/>
    <s v="Jun-21"/>
    <x v="0"/>
  </r>
  <r>
    <x v="27"/>
    <x v="0"/>
    <n v="22360"/>
    <d v="2021-06-13T00:00:00"/>
    <s v="upto13june21"/>
    <m/>
    <s v="Jun-21"/>
    <x v="0"/>
  </r>
  <r>
    <x v="28"/>
    <x v="0"/>
    <n v="12100"/>
    <d v="2021-06-13T00:00:00"/>
    <s v="upto13june21"/>
    <m/>
    <s v="Jun-21"/>
    <x v="0"/>
  </r>
  <r>
    <x v="29"/>
    <x v="0"/>
    <n v="14960"/>
    <d v="2021-06-13T00:00:00"/>
    <s v="upto13june21"/>
    <m/>
    <s v="Jun-21"/>
    <x v="0"/>
  </r>
  <r>
    <x v="30"/>
    <x v="0"/>
    <n v="14200"/>
    <d v="2021-06-13T00:00:00"/>
    <s v="upto13june21"/>
    <m/>
    <s v="Jun-21"/>
    <x v="0"/>
  </r>
  <r>
    <x v="31"/>
    <x v="0"/>
    <n v="21280"/>
    <d v="2021-06-13T00:00:00"/>
    <s v="upto13june21"/>
    <m/>
    <s v="Jun-21"/>
    <x v="0"/>
  </r>
  <r>
    <x v="32"/>
    <x v="0"/>
    <n v="21280"/>
    <d v="2021-06-13T00:00:00"/>
    <s v="upto13june21"/>
    <m/>
    <s v="Jun-21"/>
    <x v="0"/>
  </r>
  <r>
    <x v="33"/>
    <x v="0"/>
    <n v="22360"/>
    <d v="2021-06-13T00:00:00"/>
    <s v="upto13june21"/>
    <m/>
    <s v="Jun-21"/>
    <x v="0"/>
  </r>
  <r>
    <x v="34"/>
    <x v="0"/>
    <n v="13750"/>
    <d v="2021-06-13T00:00:00"/>
    <s v="upto13june21"/>
    <m/>
    <s v="Jun-21"/>
    <x v="0"/>
  </r>
  <r>
    <x v="35"/>
    <x v="0"/>
    <n v="14800"/>
    <d v="2021-06-13T00:00:00"/>
    <s v="upto13june21"/>
    <m/>
    <s v="Jun-21"/>
    <x v="0"/>
  </r>
  <r>
    <x v="36"/>
    <x v="0"/>
    <n v="21280"/>
    <d v="2021-06-13T00:00:00"/>
    <s v="upto13june21"/>
    <m/>
    <s v="Jun-21"/>
    <x v="0"/>
  </r>
  <r>
    <x v="37"/>
    <x v="0"/>
    <n v="11800"/>
    <d v="2021-06-13T00:00:00"/>
    <s v="upto13june21"/>
    <m/>
    <s v="Jun-21"/>
    <x v="0"/>
  </r>
  <r>
    <x v="38"/>
    <x v="0"/>
    <n v="21700"/>
    <d v="2021-06-13T00:00:00"/>
    <s v="upto13june21"/>
    <m/>
    <s v="Jun-21"/>
    <x v="0"/>
  </r>
  <r>
    <x v="39"/>
    <x v="0"/>
    <n v="14800"/>
    <d v="2021-06-13T00:00:00"/>
    <s v="upto13june21"/>
    <m/>
    <s v="Jun-21"/>
    <x v="0"/>
  </r>
  <r>
    <x v="40"/>
    <x v="0"/>
    <n v="27280"/>
    <d v="2021-06-13T00:00:00"/>
    <s v="upto13june21"/>
    <m/>
    <s v="Jun-21"/>
    <x v="0"/>
  </r>
  <r>
    <x v="41"/>
    <x v="0"/>
    <n v="23440"/>
    <d v="2021-06-13T00:00:00"/>
    <s v="upto13june21"/>
    <m/>
    <s v="Jun-21"/>
    <x v="0"/>
  </r>
  <r>
    <x v="42"/>
    <x v="0"/>
    <n v="14320"/>
    <d v="2021-06-13T00:00:00"/>
    <s v="upto13june21"/>
    <m/>
    <s v="Jun-21"/>
    <x v="0"/>
  </r>
  <r>
    <x v="43"/>
    <x v="0"/>
    <n v="22360"/>
    <d v="2021-06-13T00:00:00"/>
    <s v="upto13june21"/>
    <m/>
    <s v="Jun-21"/>
    <x v="0"/>
  </r>
  <r>
    <x v="44"/>
    <x v="0"/>
    <n v="6040"/>
    <d v="2021-06-13T00:00:00"/>
    <s v="upto13june21"/>
    <m/>
    <s v="Jun-21"/>
    <x v="0"/>
  </r>
  <r>
    <x v="45"/>
    <x v="0"/>
    <n v="22360"/>
    <d v="2021-06-13T00:00:00"/>
    <s v="upto13june21"/>
    <m/>
    <s v="Jun-21"/>
    <x v="0"/>
  </r>
  <r>
    <x v="46"/>
    <x v="0"/>
    <n v="20320"/>
    <d v="2021-06-13T00:00:00"/>
    <s v="upto13june21"/>
    <m/>
    <s v="Jun-21"/>
    <x v="0"/>
  </r>
  <r>
    <x v="47"/>
    <x v="0"/>
    <n v="13750"/>
    <d v="2021-06-13T00:00:00"/>
    <s v="upto13june21"/>
    <m/>
    <s v="Jun-21"/>
    <x v="0"/>
  </r>
  <r>
    <x v="48"/>
    <x v="0"/>
    <n v="18850"/>
    <d v="2021-06-13T00:00:00"/>
    <s v="upto13june21"/>
    <m/>
    <s v="Jun-21"/>
    <x v="0"/>
  </r>
  <r>
    <x v="49"/>
    <x v="0"/>
    <n v="20320"/>
    <d v="2021-06-13T00:00:00"/>
    <s v="upto13june21"/>
    <m/>
    <s v="Jun-21"/>
    <x v="0"/>
  </r>
  <r>
    <x v="50"/>
    <x v="0"/>
    <n v="24280"/>
    <d v="2021-06-13T00:00:00"/>
    <s v="upto13june21"/>
    <m/>
    <s v="Jun-21"/>
    <x v="0"/>
  </r>
  <r>
    <x v="51"/>
    <x v="0"/>
    <n v="12160"/>
    <d v="2021-06-13T00:00:00"/>
    <s v="upto13june21"/>
    <m/>
    <s v="Jun-21"/>
    <x v="0"/>
  </r>
  <r>
    <x v="52"/>
    <x v="0"/>
    <n v="19600"/>
    <d v="2021-06-13T00:00:00"/>
    <s v="upto13june21"/>
    <m/>
    <s v="Jun-21"/>
    <x v="0"/>
  </r>
  <r>
    <x v="53"/>
    <x v="0"/>
    <n v="27280"/>
    <d v="2021-06-13T00:00:00"/>
    <s v="upto13june21"/>
    <m/>
    <s v="Jun-21"/>
    <x v="0"/>
  </r>
  <r>
    <x v="54"/>
    <x v="0"/>
    <n v="27280"/>
    <d v="2021-06-13T00:00:00"/>
    <s v="upto13june21"/>
    <m/>
    <s v="Jun-21"/>
    <x v="0"/>
  </r>
  <r>
    <x v="55"/>
    <x v="0"/>
    <n v="22360"/>
    <d v="2021-06-13T00:00:00"/>
    <s v="upto13june21"/>
    <m/>
    <s v="Jun-21"/>
    <x v="0"/>
  </r>
  <r>
    <x v="56"/>
    <x v="0"/>
    <n v="17200"/>
    <d v="2021-06-13T00:00:00"/>
    <s v="upto13june21"/>
    <m/>
    <s v="Jun-21"/>
    <x v="0"/>
  </r>
  <r>
    <x v="57"/>
    <x v="0"/>
    <n v="17200"/>
    <d v="2021-06-13T00:00:00"/>
    <s v="upto13june21"/>
    <m/>
    <s v="Jun-21"/>
    <x v="0"/>
  </r>
  <r>
    <x v="58"/>
    <x v="0"/>
    <n v="16240"/>
    <d v="2021-06-13T00:00:00"/>
    <s v="upto13june21"/>
    <m/>
    <s v="Jun-21"/>
    <x v="0"/>
  </r>
  <r>
    <x v="59"/>
    <x v="0"/>
    <n v="4000"/>
    <d v="2021-06-13T00:00:00"/>
    <s v="upto13june21"/>
    <m/>
    <s v="Jun-21"/>
    <x v="0"/>
  </r>
  <r>
    <x v="60"/>
    <x v="0"/>
    <n v="25120"/>
    <d v="2021-06-13T00:00:00"/>
    <s v="upto13june21"/>
    <m/>
    <s v="Jun-21"/>
    <x v="0"/>
  </r>
  <r>
    <x v="61"/>
    <x v="0"/>
    <n v="20480"/>
    <d v="2021-06-13T00:00:00"/>
    <s v="upto13june21"/>
    <m/>
    <s v="Jun-21"/>
    <x v="0"/>
  </r>
  <r>
    <x v="62"/>
    <x v="0"/>
    <n v="23440"/>
    <d v="2021-06-13T00:00:00"/>
    <s v="upto13june21"/>
    <m/>
    <s v="Jun-21"/>
    <x v="0"/>
  </r>
  <r>
    <x v="63"/>
    <x v="0"/>
    <n v="17200"/>
    <d v="2021-06-13T00:00:00"/>
    <s v="upto13june21"/>
    <m/>
    <s v="Jun-21"/>
    <x v="0"/>
  </r>
  <r>
    <x v="64"/>
    <x v="0"/>
    <n v="16960"/>
    <d v="2021-06-13T00:00:00"/>
    <s v="upto13june21"/>
    <m/>
    <s v="Jun-21"/>
    <x v="0"/>
  </r>
  <r>
    <x v="65"/>
    <x v="0"/>
    <n v="4000"/>
    <d v="2021-06-13T00:00:00"/>
    <s v="upto13june21"/>
    <m/>
    <s v="Jun-21"/>
    <x v="0"/>
  </r>
  <r>
    <x v="66"/>
    <x v="0"/>
    <n v="14800"/>
    <d v="2021-06-13T00:00:00"/>
    <s v="upto13june21"/>
    <m/>
    <s v="Jun-21"/>
    <x v="0"/>
  </r>
  <r>
    <x v="67"/>
    <x v="0"/>
    <n v="14320"/>
    <d v="2021-06-13T00:00:00"/>
    <s v="upto13june21"/>
    <m/>
    <s v="Jun-21"/>
    <x v="0"/>
  </r>
  <r>
    <x v="68"/>
    <x v="0"/>
    <n v="23440"/>
    <d v="2021-06-13T00:00:00"/>
    <s v="upto13june21"/>
    <m/>
    <s v="Jun-21"/>
    <x v="0"/>
  </r>
  <r>
    <x v="69"/>
    <x v="0"/>
    <n v="19750"/>
    <d v="2021-06-13T00:00:00"/>
    <s v="upto13june21"/>
    <m/>
    <s v="Jun-21"/>
    <x v="0"/>
  </r>
  <r>
    <x v="70"/>
    <x v="0"/>
    <n v="14800"/>
    <d v="2021-06-13T00:00:00"/>
    <s v="upto13june21"/>
    <m/>
    <s v="Jun-21"/>
    <x v="0"/>
  </r>
  <r>
    <x v="71"/>
    <x v="0"/>
    <n v="23440"/>
    <d v="2021-06-13T00:00:00"/>
    <s v="upto13june21"/>
    <m/>
    <s v="Jun-21"/>
    <x v="0"/>
  </r>
  <r>
    <x v="72"/>
    <x v="0"/>
    <n v="7520"/>
    <d v="2021-06-13T00:00:00"/>
    <s v="upto13june21"/>
    <m/>
    <s v="Jun-21"/>
    <x v="0"/>
  </r>
  <r>
    <x v="73"/>
    <x v="0"/>
    <n v="24280"/>
    <d v="2021-06-13T00:00:00"/>
    <s v="upto13june21"/>
    <m/>
    <s v="Jun-21"/>
    <x v="0"/>
  </r>
  <r>
    <x v="74"/>
    <x v="0"/>
    <n v="19120"/>
    <d v="2021-06-13T00:00:00"/>
    <s v="upto13june21"/>
    <m/>
    <s v="Jun-21"/>
    <x v="0"/>
  </r>
  <r>
    <x v="75"/>
    <x v="0"/>
    <n v="11320"/>
    <d v="2021-06-13T00:00:00"/>
    <s v="upto13june21"/>
    <m/>
    <s v="Jun-21"/>
    <x v="0"/>
  </r>
  <r>
    <x v="76"/>
    <x v="0"/>
    <n v="14320"/>
    <d v="2021-06-13T00:00:00"/>
    <s v="upto13june21"/>
    <m/>
    <s v="Jun-21"/>
    <x v="0"/>
  </r>
  <r>
    <x v="77"/>
    <x v="0"/>
    <n v="22360"/>
    <d v="2021-06-13T00:00:00"/>
    <s v="upto13june21"/>
    <m/>
    <s v="Jun-21"/>
    <x v="0"/>
  </r>
  <r>
    <x v="78"/>
    <x v="0"/>
    <n v="14800"/>
    <d v="2021-06-13T00:00:00"/>
    <s v="upto13june21"/>
    <m/>
    <s v="Jun-21"/>
    <x v="0"/>
  </r>
  <r>
    <x v="79"/>
    <x v="0"/>
    <n v="15640"/>
    <d v="2021-06-13T00:00:00"/>
    <s v="upto13june21"/>
    <m/>
    <s v="Jun-21"/>
    <x v="0"/>
  </r>
  <r>
    <x v="80"/>
    <x v="0"/>
    <n v="4000"/>
    <d v="2021-06-13T00:00:00"/>
    <s v="upto13june21"/>
    <m/>
    <s v="Jun-21"/>
    <x v="0"/>
  </r>
  <r>
    <x v="81"/>
    <x v="0"/>
    <n v="4000"/>
    <d v="2021-06-13T00:00:00"/>
    <s v="upto13june21"/>
    <m/>
    <s v="Jun-21"/>
    <x v="0"/>
  </r>
  <r>
    <x v="82"/>
    <x v="0"/>
    <n v="14200"/>
    <d v="2021-06-13T00:00:00"/>
    <s v="upto13june21"/>
    <m/>
    <s v="Jun-21"/>
    <x v="0"/>
  </r>
  <r>
    <x v="83"/>
    <x v="0"/>
    <n v="4000"/>
    <d v="2021-06-13T00:00:00"/>
    <s v="upto13june21"/>
    <m/>
    <s v="Jun-21"/>
    <x v="0"/>
  </r>
  <r>
    <x v="84"/>
    <x v="0"/>
    <n v="24280"/>
    <d v="2021-06-13T00:00:00"/>
    <s v="upto13june21"/>
    <m/>
    <s v="Jun-21"/>
    <x v="0"/>
  </r>
  <r>
    <x v="85"/>
    <x v="0"/>
    <n v="27280"/>
    <d v="2021-06-13T00:00:00"/>
    <s v="upto13june21"/>
    <m/>
    <s v="Jun-21"/>
    <x v="0"/>
  </r>
  <r>
    <x v="86"/>
    <x v="0"/>
    <n v="20800"/>
    <d v="2021-06-13T00:00:00"/>
    <s v="upto13june21"/>
    <m/>
    <s v="Jun-21"/>
    <x v="0"/>
  </r>
  <r>
    <x v="87"/>
    <x v="0"/>
    <n v="18160"/>
    <d v="2021-06-13T00:00:00"/>
    <s v="upto13june21"/>
    <m/>
    <s v="Jun-21"/>
    <x v="0"/>
  </r>
  <r>
    <x v="88"/>
    <x v="0"/>
    <n v="21550"/>
    <d v="2021-06-13T00:00:00"/>
    <s v="upto13june21"/>
    <m/>
    <s v="Jun-21"/>
    <x v="0"/>
  </r>
  <r>
    <x v="89"/>
    <x v="0"/>
    <n v="20320"/>
    <d v="2021-06-13T00:00:00"/>
    <s v="upto13june21"/>
    <m/>
    <s v="Jun-21"/>
    <x v="0"/>
  </r>
  <r>
    <x v="90"/>
    <x v="0"/>
    <n v="27280"/>
    <d v="2021-06-13T00:00:00"/>
    <s v="upto13june21"/>
    <m/>
    <s v="Jun-21"/>
    <x v="0"/>
  </r>
  <r>
    <x v="91"/>
    <x v="0"/>
    <n v="16960"/>
    <d v="2021-06-13T00:00:00"/>
    <s v="upto13june21"/>
    <m/>
    <s v="Jun-21"/>
    <x v="0"/>
  </r>
  <r>
    <x v="92"/>
    <x v="0"/>
    <n v="24800"/>
    <d v="2021-06-13T00:00:00"/>
    <s v="upto13june21"/>
    <m/>
    <s v="Jun-21"/>
    <x v="0"/>
  </r>
  <r>
    <x v="93"/>
    <x v="0"/>
    <n v="10900"/>
    <d v="2021-06-13T00:00:00"/>
    <s v="upto13june21"/>
    <m/>
    <s v="Jun-21"/>
    <x v="0"/>
  </r>
  <r>
    <x v="94"/>
    <x v="0"/>
    <n v="13900"/>
    <d v="2021-06-13T00:00:00"/>
    <s v="upto13june21"/>
    <m/>
    <s v="Jun-21"/>
    <x v="0"/>
  </r>
  <r>
    <x v="95"/>
    <x v="0"/>
    <n v="6000"/>
    <d v="2021-06-13T00:00:00"/>
    <s v="upto13june21"/>
    <m/>
    <s v="Jun-21"/>
    <x v="0"/>
  </r>
  <r>
    <x v="96"/>
    <x v="0"/>
    <n v="14800"/>
    <d v="2021-06-13T00:00:00"/>
    <s v="upto13june21"/>
    <m/>
    <s v="Jun-21"/>
    <x v="0"/>
  </r>
  <r>
    <x v="97"/>
    <x v="0"/>
    <n v="12640"/>
    <d v="2021-06-13T00:00:00"/>
    <s v="upto13june21"/>
    <m/>
    <s v="Jun-21"/>
    <x v="0"/>
  </r>
  <r>
    <x v="98"/>
    <x v="0"/>
    <n v="11700"/>
    <d v="2021-06-13T00:00:00"/>
    <s v="upto13june21"/>
    <m/>
    <s v="Jun-21"/>
    <x v="0"/>
  </r>
  <r>
    <x v="99"/>
    <x v="0"/>
    <n v="4000"/>
    <d v="2021-06-13T00:00:00"/>
    <s v="upto13june21"/>
    <m/>
    <s v="Jun-21"/>
    <x v="0"/>
  </r>
  <r>
    <x v="100"/>
    <x v="0"/>
    <n v="4000"/>
    <d v="2021-06-13T00:00:00"/>
    <s v="upto13june21"/>
    <m/>
    <s v="Jun-21"/>
    <x v="0"/>
  </r>
  <r>
    <x v="101"/>
    <x v="0"/>
    <n v="16120"/>
    <d v="2021-06-13T00:00:00"/>
    <s v="upto13june21"/>
    <m/>
    <s v="Jun-21"/>
    <x v="0"/>
  </r>
  <r>
    <x v="102"/>
    <x v="0"/>
    <n v="18160"/>
    <d v="2021-06-13T00:00:00"/>
    <s v="upto13june21"/>
    <m/>
    <s v="Jun-21"/>
    <x v="0"/>
  </r>
  <r>
    <x v="103"/>
    <x v="0"/>
    <n v="18160"/>
    <d v="2021-06-13T00:00:00"/>
    <s v="upto13june21"/>
    <m/>
    <s v="Jun-21"/>
    <x v="0"/>
  </r>
  <r>
    <x v="104"/>
    <x v="0"/>
    <n v="4000"/>
    <d v="2021-06-13T00:00:00"/>
    <s v="upto13june21"/>
    <m/>
    <s v="Jun-21"/>
    <x v="0"/>
  </r>
  <r>
    <x v="105"/>
    <x v="0"/>
    <n v="21280"/>
    <d v="2021-06-13T00:00:00"/>
    <s v="upto13june21"/>
    <m/>
    <s v="Jun-21"/>
    <x v="0"/>
  </r>
  <r>
    <x v="106"/>
    <x v="0"/>
    <n v="21280"/>
    <d v="2021-06-13T00:00:00"/>
    <s v="upto13june21"/>
    <m/>
    <s v="Jun-21"/>
    <x v="0"/>
  </r>
  <r>
    <x v="107"/>
    <x v="0"/>
    <n v="16480"/>
    <d v="2021-06-13T00:00:00"/>
    <s v="upto13june21"/>
    <m/>
    <s v="Jun-21"/>
    <x v="0"/>
  </r>
  <r>
    <x v="108"/>
    <x v="0"/>
    <n v="25780"/>
    <d v="2021-06-13T00:00:00"/>
    <s v="upto13june21"/>
    <m/>
    <s v="Jun-21"/>
    <x v="0"/>
  </r>
  <r>
    <x v="109"/>
    <x v="0"/>
    <n v="12640"/>
    <d v="2021-06-13T00:00:00"/>
    <s v="upto13june21"/>
    <m/>
    <s v="Jun-21"/>
    <x v="0"/>
  </r>
  <r>
    <x v="110"/>
    <x v="0"/>
    <n v="12640"/>
    <d v="2021-06-13T00:00:00"/>
    <s v="upto13june21"/>
    <m/>
    <s v="Jun-21"/>
    <x v="0"/>
  </r>
  <r>
    <x v="111"/>
    <x v="0"/>
    <n v="12160"/>
    <d v="2021-06-13T00:00:00"/>
    <s v="upto13june21"/>
    <m/>
    <s v="Jun-21"/>
    <x v="0"/>
  </r>
  <r>
    <x v="112"/>
    <x v="0"/>
    <n v="4000"/>
    <d v="2021-06-13T00:00:00"/>
    <s v="upto13june21"/>
    <m/>
    <s v="Jun-21"/>
    <x v="0"/>
  </r>
  <r>
    <x v="113"/>
    <x v="0"/>
    <n v="19600"/>
    <d v="2021-06-13T00:00:00"/>
    <s v="upto13june21"/>
    <m/>
    <s v="Jun-21"/>
    <x v="0"/>
  </r>
  <r>
    <x v="114"/>
    <x v="0"/>
    <n v="21550"/>
    <d v="2021-06-13T00:00:00"/>
    <s v="upto13june21"/>
    <m/>
    <s v="Jun-21"/>
    <x v="0"/>
  </r>
  <r>
    <x v="115"/>
    <x v="0"/>
    <n v="16960"/>
    <d v="2021-06-13T00:00:00"/>
    <s v="upto13june21"/>
    <m/>
    <s v="Jun-21"/>
    <x v="0"/>
  </r>
  <r>
    <x v="116"/>
    <x v="0"/>
    <n v="23440"/>
    <d v="2021-06-13T00:00:00"/>
    <s v="upto13june21"/>
    <m/>
    <s v="Jun-21"/>
    <x v="0"/>
  </r>
  <r>
    <x v="117"/>
    <x v="0"/>
    <n v="23440"/>
    <d v="2021-06-13T00:00:00"/>
    <s v="upto13june21"/>
    <m/>
    <s v="Jun-21"/>
    <x v="0"/>
  </r>
  <r>
    <x v="118"/>
    <x v="0"/>
    <n v="23440"/>
    <d v="2021-06-13T00:00:00"/>
    <s v="upto13june21"/>
    <m/>
    <s v="Jun-21"/>
    <x v="0"/>
  </r>
  <r>
    <x v="119"/>
    <x v="0"/>
    <n v="4000"/>
    <d v="2021-06-13T00:00:00"/>
    <s v="upto13june21"/>
    <m/>
    <s v="Jun-21"/>
    <x v="0"/>
  </r>
  <r>
    <x v="120"/>
    <x v="0"/>
    <n v="23440"/>
    <d v="2021-06-13T00:00:00"/>
    <s v="upto13june21"/>
    <m/>
    <s v="Jun-21"/>
    <x v="0"/>
  </r>
  <r>
    <x v="121"/>
    <x v="0"/>
    <n v="19120"/>
    <d v="2021-06-13T00:00:00"/>
    <s v="upto13june21"/>
    <m/>
    <s v="Jun-21"/>
    <x v="0"/>
  </r>
  <r>
    <x v="122"/>
    <x v="0"/>
    <n v="21280"/>
    <d v="2021-06-13T00:00:00"/>
    <s v="upto13june21"/>
    <m/>
    <s v="Jun-21"/>
    <x v="0"/>
  </r>
  <r>
    <x v="123"/>
    <x v="0"/>
    <n v="23440"/>
    <d v="2021-06-13T00:00:00"/>
    <s v="upto13june21"/>
    <m/>
    <s v="Jun-21"/>
    <x v="0"/>
  </r>
  <r>
    <x v="124"/>
    <x v="0"/>
    <n v="23440"/>
    <d v="2021-06-13T00:00:00"/>
    <s v="upto13june21"/>
    <m/>
    <s v="Jun-21"/>
    <x v="0"/>
  </r>
  <r>
    <x v="125"/>
    <x v="0"/>
    <n v="17800"/>
    <d v="2021-06-13T00:00:00"/>
    <s v="upto13june21"/>
    <m/>
    <s v="Jun-21"/>
    <x v="0"/>
  </r>
  <r>
    <x v="126"/>
    <x v="0"/>
    <n v="19850"/>
    <d v="2021-06-13T00:00:00"/>
    <s v="upto13june21"/>
    <m/>
    <s v="Jun-21"/>
    <x v="0"/>
  </r>
  <r>
    <x v="127"/>
    <x v="0"/>
    <n v="21280"/>
    <d v="2021-06-13T00:00:00"/>
    <s v="upto13june21"/>
    <m/>
    <s v="Jun-21"/>
    <x v="0"/>
  </r>
  <r>
    <x v="128"/>
    <x v="0"/>
    <n v="27280"/>
    <d v="2021-06-13T00:00:00"/>
    <s v="upto13june21"/>
    <m/>
    <s v="Jun-21"/>
    <x v="0"/>
  </r>
  <r>
    <x v="129"/>
    <x v="0"/>
    <n v="12160"/>
    <d v="2021-06-13T00:00:00"/>
    <s v="upto13june21"/>
    <m/>
    <s v="Jun-21"/>
    <x v="0"/>
  </r>
  <r>
    <x v="130"/>
    <x v="0"/>
    <n v="21550"/>
    <d v="2021-06-13T00:00:00"/>
    <s v="upto13june21"/>
    <m/>
    <s v="Jun-21"/>
    <x v="0"/>
  </r>
  <r>
    <x v="131"/>
    <x v="0"/>
    <n v="23440"/>
    <d v="2021-06-13T00:00:00"/>
    <s v="upto13june21"/>
    <m/>
    <s v="Jun-21"/>
    <x v="0"/>
  </r>
  <r>
    <x v="132"/>
    <x v="0"/>
    <n v="7900"/>
    <d v="2021-06-13T00:00:00"/>
    <s v="upto13june21"/>
    <m/>
    <s v="Jun-21"/>
    <x v="0"/>
  </r>
  <r>
    <x v="133"/>
    <x v="0"/>
    <n v="4000"/>
    <d v="2021-06-13T00:00:00"/>
    <s v="upto13june21"/>
    <m/>
    <s v="Jun-21"/>
    <x v="0"/>
  </r>
  <r>
    <x v="134"/>
    <x v="0"/>
    <n v="23440"/>
    <d v="2021-06-13T00:00:00"/>
    <s v="upto13june21"/>
    <m/>
    <s v="Jun-21"/>
    <x v="0"/>
  </r>
  <r>
    <x v="135"/>
    <x v="0"/>
    <n v="23440"/>
    <d v="2021-06-13T00:00:00"/>
    <s v="upto13june21"/>
    <m/>
    <s v="Jun-21"/>
    <x v="0"/>
  </r>
  <r>
    <x v="136"/>
    <x v="0"/>
    <n v="23440"/>
    <d v="2021-06-13T00:00:00"/>
    <s v="upto13june21"/>
    <m/>
    <s v="Jun-21"/>
    <x v="0"/>
  </r>
  <r>
    <x v="137"/>
    <x v="0"/>
    <n v="21550"/>
    <d v="2021-06-13T00:00:00"/>
    <s v="upto13june21"/>
    <m/>
    <s v="Jun-21"/>
    <x v="0"/>
  </r>
  <r>
    <x v="138"/>
    <x v="0"/>
    <n v="21710"/>
    <d v="2021-06-13T00:00:00"/>
    <s v="upto13june21"/>
    <m/>
    <s v="Jun-21"/>
    <x v="0"/>
  </r>
  <r>
    <x v="139"/>
    <x v="0"/>
    <n v="23440"/>
    <d v="2021-06-13T00:00:00"/>
    <s v="upto13june21"/>
    <m/>
    <s v="Jun-21"/>
    <x v="0"/>
  </r>
  <r>
    <x v="140"/>
    <x v="0"/>
    <n v="4000"/>
    <d v="2021-06-13T00:00:00"/>
    <s v="upto13june21"/>
    <m/>
    <s v="Jun-21"/>
    <x v="0"/>
  </r>
  <r>
    <x v="141"/>
    <x v="0"/>
    <n v="20440"/>
    <d v="2021-06-13T00:00:00"/>
    <s v="upto13june21"/>
    <m/>
    <s v="Jun-21"/>
    <x v="0"/>
  </r>
  <r>
    <x v="142"/>
    <x v="0"/>
    <n v="18280"/>
    <d v="2021-06-13T00:00:00"/>
    <s v="upto13june21"/>
    <m/>
    <s v="Jun-21"/>
    <x v="0"/>
  </r>
  <r>
    <x v="143"/>
    <x v="0"/>
    <n v="20320"/>
    <d v="2021-06-13T00:00:00"/>
    <s v="upto13june21"/>
    <m/>
    <s v="Jun-21"/>
    <x v="0"/>
  </r>
  <r>
    <x v="144"/>
    <x v="0"/>
    <n v="22810"/>
    <d v="2021-06-13T00:00:00"/>
    <s v="upto13june21"/>
    <m/>
    <s v="Jun-21"/>
    <x v="0"/>
  </r>
  <r>
    <x v="145"/>
    <x v="0"/>
    <n v="21280"/>
    <d v="2021-06-13T00:00:00"/>
    <s v="upto13june21"/>
    <m/>
    <s v="Jun-21"/>
    <x v="0"/>
  </r>
  <r>
    <x v="146"/>
    <x v="0"/>
    <n v="5950"/>
    <d v="2021-06-13T00:00:00"/>
    <s v="upto13june21"/>
    <m/>
    <s v="Jun-21"/>
    <x v="0"/>
  </r>
  <r>
    <x v="147"/>
    <x v="0"/>
    <n v="21700"/>
    <d v="2021-06-13T00:00:00"/>
    <s v="upto13june21"/>
    <m/>
    <s v="Jun-21"/>
    <x v="0"/>
  </r>
  <r>
    <x v="148"/>
    <x v="0"/>
    <n v="19600"/>
    <d v="2021-06-13T00:00:00"/>
    <s v="upto13june21"/>
    <m/>
    <s v="Jun-21"/>
    <x v="0"/>
  </r>
  <r>
    <x v="149"/>
    <x v="0"/>
    <n v="17650"/>
    <d v="2021-06-13T00:00:00"/>
    <s v="upto13june21"/>
    <m/>
    <s v="Jun-21"/>
    <x v="0"/>
  </r>
  <r>
    <x v="150"/>
    <x v="0"/>
    <n v="23650"/>
    <d v="2021-06-13T00:00:00"/>
    <s v="upto13june21"/>
    <m/>
    <s v="Jun-21"/>
    <x v="0"/>
  </r>
  <r>
    <x v="151"/>
    <x v="0"/>
    <n v="21280"/>
    <d v="2021-06-13T00:00:00"/>
    <s v="upto13june21"/>
    <m/>
    <s v="Jun-21"/>
    <x v="0"/>
  </r>
  <r>
    <x v="152"/>
    <x v="0"/>
    <n v="19600"/>
    <d v="2021-06-13T00:00:00"/>
    <s v="upto13june21"/>
    <m/>
    <s v="Jun-21"/>
    <x v="0"/>
  </r>
  <r>
    <x v="153"/>
    <x v="0"/>
    <n v="21550"/>
    <d v="2021-06-13T00:00:00"/>
    <s v="upto13june21"/>
    <m/>
    <s v="Jun-21"/>
    <x v="0"/>
  </r>
  <r>
    <x v="154"/>
    <x v="0"/>
    <n v="21550"/>
    <d v="2021-06-13T00:00:00"/>
    <s v="upto13june21"/>
    <m/>
    <s v="Jun-21"/>
    <x v="0"/>
  </r>
  <r>
    <x v="155"/>
    <x v="0"/>
    <n v="13000"/>
    <d v="2021-06-13T00:00:00"/>
    <s v="upto13june21"/>
    <m/>
    <s v="Jun-21"/>
    <x v="0"/>
  </r>
  <r>
    <x v="156"/>
    <x v="0"/>
    <n v="19600"/>
    <d v="2021-06-13T00:00:00"/>
    <s v="upto13june21"/>
    <m/>
    <s v="Jun-21"/>
    <x v="0"/>
  </r>
  <r>
    <x v="157"/>
    <x v="0"/>
    <n v="19600"/>
    <d v="2021-06-13T00:00:00"/>
    <s v="upto13june21"/>
    <m/>
    <s v="Jun-21"/>
    <x v="0"/>
  </r>
  <r>
    <x v="158"/>
    <x v="0"/>
    <n v="12640"/>
    <d v="2021-06-13T00:00:00"/>
    <s v="upto13june21"/>
    <m/>
    <s v="Jun-21"/>
    <x v="0"/>
  </r>
  <r>
    <x v="159"/>
    <x v="0"/>
    <n v="7900"/>
    <d v="2021-06-13T00:00:00"/>
    <s v="upto13june21"/>
    <m/>
    <s v="Jun-21"/>
    <x v="0"/>
  </r>
  <r>
    <x v="160"/>
    <x v="0"/>
    <n v="21550"/>
    <d v="2021-06-13T00:00:00"/>
    <s v="upto13june21"/>
    <m/>
    <s v="Jun-21"/>
    <x v="0"/>
  </r>
  <r>
    <x v="161"/>
    <x v="0"/>
    <n v="23500"/>
    <d v="2021-06-13T00:00:00"/>
    <s v="upto13june21"/>
    <m/>
    <s v="Jun-21"/>
    <x v="0"/>
  </r>
  <r>
    <x v="162"/>
    <x v="0"/>
    <n v="15700"/>
    <d v="2021-06-13T00:00:00"/>
    <s v="upto13june21"/>
    <m/>
    <s v="Jun-21"/>
    <x v="0"/>
  </r>
  <r>
    <x v="163"/>
    <x v="0"/>
    <n v="19600"/>
    <d v="2021-06-13T00:00:00"/>
    <s v="upto13june21"/>
    <m/>
    <s v="Jun-21"/>
    <x v="0"/>
  </r>
  <r>
    <x v="164"/>
    <x v="0"/>
    <n v="27550"/>
    <d v="2021-06-13T00:00:00"/>
    <s v="upto13june21"/>
    <m/>
    <s v="Jun-21"/>
    <x v="0"/>
  </r>
  <r>
    <x v="165"/>
    <x v="0"/>
    <n v="17650"/>
    <d v="2021-06-13T00:00:00"/>
    <s v="upto13june21"/>
    <m/>
    <s v="Jun-21"/>
    <x v="0"/>
  </r>
  <r>
    <x v="166"/>
    <x v="0"/>
    <n v="21550"/>
    <d v="2021-06-13T00:00:00"/>
    <s v="upto13june21"/>
    <m/>
    <s v="Jun-21"/>
    <x v="0"/>
  </r>
  <r>
    <x v="167"/>
    <x v="0"/>
    <n v="23440"/>
    <d v="2021-06-13T00:00:00"/>
    <s v="upto13june21"/>
    <m/>
    <s v="Jun-21"/>
    <x v="0"/>
  </r>
  <r>
    <x v="168"/>
    <x v="0"/>
    <n v="21550"/>
    <d v="2021-06-13T00:00:00"/>
    <s v="upto13june21"/>
    <m/>
    <s v="Jun-21"/>
    <x v="0"/>
  </r>
  <r>
    <x v="169"/>
    <x v="0"/>
    <n v="21280"/>
    <d v="2021-06-13T00:00:00"/>
    <s v="upto13june21"/>
    <m/>
    <s v="Jun-21"/>
    <x v="0"/>
  </r>
  <r>
    <x v="170"/>
    <x v="0"/>
    <n v="15700"/>
    <d v="2021-06-13T00:00:00"/>
    <s v="upto13june21"/>
    <m/>
    <s v="Jun-21"/>
    <x v="0"/>
  </r>
  <r>
    <x v="171"/>
    <x v="0"/>
    <n v="7500"/>
    <d v="2021-06-13T00:00:00"/>
    <s v="upto13june21"/>
    <m/>
    <s v="Jun-21"/>
    <x v="0"/>
  </r>
  <r>
    <x v="172"/>
    <x v="0"/>
    <n v="23440"/>
    <d v="2021-06-13T00:00:00"/>
    <s v="upto13june21"/>
    <m/>
    <s v="Jun-21"/>
    <x v="0"/>
  </r>
  <r>
    <x v="173"/>
    <x v="0"/>
    <n v="19600"/>
    <d v="2021-06-13T00:00:00"/>
    <s v="upto13june21"/>
    <m/>
    <s v="Jun-21"/>
    <x v="0"/>
  </r>
  <r>
    <x v="174"/>
    <x v="0"/>
    <n v="19600"/>
    <d v="2021-06-13T00:00:00"/>
    <s v="upto13june21"/>
    <m/>
    <s v="Jun-21"/>
    <x v="0"/>
  </r>
  <r>
    <x v="175"/>
    <x v="0"/>
    <n v="18400"/>
    <d v="2021-06-13T00:00:00"/>
    <s v="upto13june21"/>
    <m/>
    <s v="Jun-21"/>
    <x v="0"/>
  </r>
  <r>
    <x v="176"/>
    <x v="0"/>
    <n v="21550"/>
    <d v="2021-06-13T00:00:00"/>
    <s v="upto13june21"/>
    <m/>
    <s v="Jun-21"/>
    <x v="0"/>
  </r>
  <r>
    <x v="177"/>
    <x v="0"/>
    <n v="4000"/>
    <d v="2021-06-13T00:00:00"/>
    <s v="upto13june21"/>
    <m/>
    <s v="Jun-21"/>
    <x v="0"/>
  </r>
  <r>
    <x v="178"/>
    <x v="0"/>
    <n v="11800"/>
    <d v="2021-06-13T00:00:00"/>
    <s v="upto13june21"/>
    <m/>
    <s v="Jun-21"/>
    <x v="0"/>
  </r>
  <r>
    <x v="179"/>
    <x v="0"/>
    <n v="23440"/>
    <d v="2021-06-13T00:00:00"/>
    <s v="upto13june21"/>
    <m/>
    <s v="Jun-21"/>
    <x v="0"/>
  </r>
  <r>
    <x v="180"/>
    <x v="0"/>
    <n v="0"/>
    <d v="2021-06-13T00:00:00"/>
    <s v="upto13june21"/>
    <m/>
    <s v="Jun-21"/>
    <x v="0"/>
  </r>
  <r>
    <x v="181"/>
    <x v="0"/>
    <n v="21280"/>
    <d v="2021-06-13T00:00:00"/>
    <s v="upto13june21"/>
    <m/>
    <s v="Jun-21"/>
    <x v="0"/>
  </r>
  <r>
    <x v="182"/>
    <x v="0"/>
    <n v="19750"/>
    <d v="2021-06-13T00:00:00"/>
    <s v="upto13june21"/>
    <m/>
    <s v="Jun-21"/>
    <x v="0"/>
  </r>
  <r>
    <x v="183"/>
    <x v="0"/>
    <n v="17800"/>
    <d v="2021-06-13T00:00:00"/>
    <s v="upto13june21"/>
    <m/>
    <s v="Jun-21"/>
    <x v="0"/>
  </r>
  <r>
    <x v="184"/>
    <x v="0"/>
    <n v="15260"/>
    <d v="2021-06-13T00:00:00"/>
    <s v="upto13june21"/>
    <m/>
    <s v="Jun-21"/>
    <x v="0"/>
  </r>
  <r>
    <x v="185"/>
    <x v="0"/>
    <n v="18400"/>
    <d v="2021-06-13T00:00:00"/>
    <s v="upto13june21"/>
    <m/>
    <s v="Jun-21"/>
    <x v="0"/>
  </r>
  <r>
    <x v="186"/>
    <x v="0"/>
    <n v="13000"/>
    <d v="2021-06-13T00:00:00"/>
    <s v="upto13june21"/>
    <m/>
    <s v="Jun-21"/>
    <x v="0"/>
  </r>
  <r>
    <x v="187"/>
    <x v="0"/>
    <n v="21280"/>
    <d v="2021-06-13T00:00:00"/>
    <s v="upto13june21"/>
    <m/>
    <s v="Jun-21"/>
    <x v="0"/>
  </r>
  <r>
    <x v="188"/>
    <x v="0"/>
    <n v="21550"/>
    <d v="2021-06-13T00:00:00"/>
    <s v="upto13june21"/>
    <m/>
    <s v="Jun-21"/>
    <x v="0"/>
  </r>
  <r>
    <x v="189"/>
    <x v="0"/>
    <n v="19600"/>
    <d v="2021-06-13T00:00:00"/>
    <s v="upto13june21"/>
    <m/>
    <s v="Jun-21"/>
    <x v="0"/>
  </r>
  <r>
    <x v="190"/>
    <x v="0"/>
    <n v="4000"/>
    <d v="2021-06-13T00:00:00"/>
    <s v="upto13june21"/>
    <m/>
    <s v="Jun-21"/>
    <x v="0"/>
  </r>
  <r>
    <x v="191"/>
    <x v="0"/>
    <n v="23440"/>
    <d v="2021-06-13T00:00:00"/>
    <s v="upto13june21"/>
    <m/>
    <s v="Jun-21"/>
    <x v="0"/>
  </r>
  <r>
    <x v="192"/>
    <x v="0"/>
    <n v="18160"/>
    <d v="2021-06-13T00:00:00"/>
    <s v="upto13june21"/>
    <m/>
    <s v="Jun-21"/>
    <x v="0"/>
  </r>
  <r>
    <x v="193"/>
    <x v="0"/>
    <n v="23500"/>
    <d v="2021-06-13T00:00:00"/>
    <s v="upto13june21"/>
    <m/>
    <s v="Jun-21"/>
    <x v="0"/>
  </r>
  <r>
    <x v="194"/>
    <x v="0"/>
    <n v="13750"/>
    <d v="2021-06-13T00:00:00"/>
    <s v="upto13june21"/>
    <m/>
    <s v="Jun-21"/>
    <x v="0"/>
  </r>
  <r>
    <x v="195"/>
    <x v="0"/>
    <n v="15700"/>
    <d v="2021-06-13T00:00:00"/>
    <s v="upto13june21"/>
    <m/>
    <s v="Jun-21"/>
    <x v="0"/>
  </r>
  <r>
    <x v="196"/>
    <x v="0"/>
    <n v="9400"/>
    <d v="2021-06-13T00:00:00"/>
    <s v="upto13june21"/>
    <m/>
    <s v="Jun-21"/>
    <x v="0"/>
  </r>
  <r>
    <x v="197"/>
    <x v="0"/>
    <n v="25600"/>
    <d v="2021-06-13T00:00:00"/>
    <s v="upto13june21"/>
    <m/>
    <s v="Jun-21"/>
    <x v="0"/>
  </r>
  <r>
    <x v="198"/>
    <x v="0"/>
    <n v="19600"/>
    <d v="2021-06-13T00:00:00"/>
    <s v="upto13june21"/>
    <m/>
    <s v="Jun-21"/>
    <x v="0"/>
  </r>
  <r>
    <x v="199"/>
    <x v="0"/>
    <n v="21550"/>
    <d v="2021-06-13T00:00:00"/>
    <s v="upto13june21"/>
    <m/>
    <s v="Jun-21"/>
    <x v="0"/>
  </r>
  <r>
    <x v="200"/>
    <x v="0"/>
    <n v="22360"/>
    <d v="2021-06-13T00:00:00"/>
    <s v="upto13june21"/>
    <m/>
    <s v="Jun-21"/>
    <x v="0"/>
  </r>
  <r>
    <x v="201"/>
    <x v="0"/>
    <n v="4000"/>
    <d v="2021-06-13T00:00:00"/>
    <s v="upto13june21"/>
    <m/>
    <s v="Jun-21"/>
    <x v="0"/>
  </r>
  <r>
    <x v="202"/>
    <x v="0"/>
    <n v="20200"/>
    <d v="2021-06-13T00:00:00"/>
    <s v="upto13june21"/>
    <m/>
    <s v="Jun-21"/>
    <x v="0"/>
  </r>
  <r>
    <x v="203"/>
    <x v="0"/>
    <n v="18400"/>
    <d v="2021-06-13T00:00:00"/>
    <s v="upto13june21"/>
    <m/>
    <s v="Jun-21"/>
    <x v="0"/>
  </r>
  <r>
    <x v="204"/>
    <x v="0"/>
    <n v="19600"/>
    <d v="2021-06-13T00:00:00"/>
    <s v="upto13june21"/>
    <m/>
    <s v="Jun-21"/>
    <x v="0"/>
  </r>
  <r>
    <x v="205"/>
    <x v="0"/>
    <n v="4000"/>
    <d v="2021-06-13T00:00:00"/>
    <s v="upto13june21"/>
    <m/>
    <s v="Jun-21"/>
    <x v="0"/>
  </r>
  <r>
    <x v="206"/>
    <x v="0"/>
    <n v="21550"/>
    <d v="2021-06-13T00:00:00"/>
    <s v="upto13june21"/>
    <m/>
    <s v="Jun-21"/>
    <x v="0"/>
  </r>
  <r>
    <x v="207"/>
    <x v="0"/>
    <n v="11800"/>
    <d v="2021-06-13T00:00:00"/>
    <s v="upto13june21"/>
    <m/>
    <s v="Jun-21"/>
    <x v="0"/>
  </r>
  <r>
    <x v="208"/>
    <x v="0"/>
    <n v="21550"/>
    <d v="2021-06-13T00:00:00"/>
    <s v="upto13june21"/>
    <m/>
    <s v="Jun-21"/>
    <x v="0"/>
  </r>
  <r>
    <x v="209"/>
    <x v="0"/>
    <n v="21550"/>
    <d v="2021-06-13T00:00:00"/>
    <s v="upto13june21"/>
    <m/>
    <s v="Jun-21"/>
    <x v="0"/>
  </r>
  <r>
    <x v="210"/>
    <x v="0"/>
    <n v="19630"/>
    <d v="2021-06-13T00:00:00"/>
    <s v="upto13june21"/>
    <m/>
    <s v="Jun-21"/>
    <x v="0"/>
  </r>
  <r>
    <x v="211"/>
    <x v="0"/>
    <n v="25600"/>
    <d v="2021-06-13T00:00:00"/>
    <s v="upto13june21"/>
    <m/>
    <s v="Jun-21"/>
    <x v="0"/>
  </r>
  <r>
    <x v="212"/>
    <x v="0"/>
    <n v="19600"/>
    <d v="2021-06-13T00:00:00"/>
    <s v="upto13june21"/>
    <m/>
    <s v="Jun-21"/>
    <x v="0"/>
  </r>
  <r>
    <x v="213"/>
    <x v="0"/>
    <n v="21730"/>
    <d v="2021-06-13T00:00:00"/>
    <s v="upto13june21"/>
    <m/>
    <s v="Jun-21"/>
    <x v="0"/>
  </r>
  <r>
    <x v="214"/>
    <x v="0"/>
    <n v="11800"/>
    <d v="2021-06-13T00:00:00"/>
    <s v="upto13june21"/>
    <m/>
    <s v="Jun-21"/>
    <x v="0"/>
  </r>
  <r>
    <x v="215"/>
    <x v="0"/>
    <n v="11800"/>
    <d v="2021-06-13T00:00:00"/>
    <s v="upto13june21"/>
    <m/>
    <s v="Jun-21"/>
    <x v="0"/>
  </r>
  <r>
    <x v="216"/>
    <x v="0"/>
    <n v="21550"/>
    <d v="2021-06-13T00:00:00"/>
    <s v="upto13june21"/>
    <m/>
    <s v="Jun-21"/>
    <x v="0"/>
  </r>
  <r>
    <x v="217"/>
    <x v="0"/>
    <n v="21550"/>
    <d v="2021-06-13T00:00:00"/>
    <s v="upto13june21"/>
    <m/>
    <s v="Jun-21"/>
    <x v="0"/>
  </r>
  <r>
    <x v="218"/>
    <x v="0"/>
    <n v="21550"/>
    <d v="2021-06-13T00:00:00"/>
    <s v="upto13june21"/>
    <m/>
    <s v="Jun-21"/>
    <x v="0"/>
  </r>
  <r>
    <x v="219"/>
    <x v="0"/>
    <n v="19600"/>
    <d v="2021-06-13T00:00:00"/>
    <s v="upto13june21"/>
    <m/>
    <s v="Jun-21"/>
    <x v="0"/>
  </r>
  <r>
    <x v="220"/>
    <x v="0"/>
    <n v="21550"/>
    <d v="2021-06-13T00:00:00"/>
    <s v="upto13june21"/>
    <m/>
    <s v="Jun-21"/>
    <x v="0"/>
  </r>
  <r>
    <x v="221"/>
    <x v="0"/>
    <n v="11800"/>
    <d v="2021-06-13T00:00:00"/>
    <s v="upto13june21"/>
    <m/>
    <s v="Jun-21"/>
    <x v="0"/>
  </r>
  <r>
    <x v="222"/>
    <x v="0"/>
    <n v="23650"/>
    <d v="2021-06-13T00:00:00"/>
    <s v="upto13june21"/>
    <m/>
    <s v="Jun-21"/>
    <x v="0"/>
  </r>
  <r>
    <x v="223"/>
    <x v="0"/>
    <n v="21700"/>
    <d v="2021-06-13T00:00:00"/>
    <s v="upto13june21"/>
    <m/>
    <s v="Jun-21"/>
    <x v="0"/>
  </r>
  <r>
    <x v="224"/>
    <x v="0"/>
    <n v="25600"/>
    <d v="2021-06-13T00:00:00"/>
    <s v="upto13june21"/>
    <m/>
    <s v="Jun-21"/>
    <x v="0"/>
  </r>
  <r>
    <x v="225"/>
    <x v="0"/>
    <n v="19600"/>
    <d v="2021-06-13T00:00:00"/>
    <s v="upto13june21"/>
    <m/>
    <s v="Jun-21"/>
    <x v="0"/>
  </r>
  <r>
    <x v="226"/>
    <x v="0"/>
    <n v="22960"/>
    <d v="2021-06-13T00:00:00"/>
    <s v="upto13june21"/>
    <m/>
    <s v="Jun-21"/>
    <x v="0"/>
  </r>
  <r>
    <x v="227"/>
    <x v="0"/>
    <n v="4000"/>
    <d v="2021-06-13T00:00:00"/>
    <s v="upto13june21"/>
    <m/>
    <s v="Jun-21"/>
    <x v="0"/>
  </r>
  <r>
    <x v="228"/>
    <x v="0"/>
    <n v="17650"/>
    <d v="2021-06-13T00:00:00"/>
    <s v="upto13june21"/>
    <m/>
    <s v="Jun-21"/>
    <x v="0"/>
  </r>
  <r>
    <x v="229"/>
    <x v="0"/>
    <n v="19600"/>
    <d v="2021-06-13T00:00:00"/>
    <s v="upto13june21"/>
    <m/>
    <s v="Jun-21"/>
    <x v="0"/>
  </r>
  <r>
    <x v="230"/>
    <x v="0"/>
    <n v="7900"/>
    <d v="2021-06-13T00:00:00"/>
    <s v="upto13june21"/>
    <m/>
    <s v="Jun-21"/>
    <x v="0"/>
  </r>
  <r>
    <x v="231"/>
    <x v="0"/>
    <n v="21700"/>
    <d v="2021-06-13T00:00:00"/>
    <s v="upto13june21"/>
    <m/>
    <s v="Jun-21"/>
    <x v="0"/>
  </r>
  <r>
    <x v="232"/>
    <x v="0"/>
    <n v="17650"/>
    <d v="2021-06-13T00:00:00"/>
    <s v="upto13june21"/>
    <m/>
    <s v="Jun-21"/>
    <x v="0"/>
  </r>
  <r>
    <x v="233"/>
    <x v="0"/>
    <n v="23440"/>
    <d v="2021-06-13T00:00:00"/>
    <s v="upto13june21"/>
    <m/>
    <s v="Jun-21"/>
    <x v="0"/>
  </r>
  <r>
    <x v="234"/>
    <x v="0"/>
    <n v="15850"/>
    <d v="2021-06-13T00:00:00"/>
    <s v="upto13june21"/>
    <m/>
    <s v="Jun-21"/>
    <x v="0"/>
  </r>
  <r>
    <x v="235"/>
    <x v="0"/>
    <n v="4000"/>
    <d v="2021-06-13T00:00:00"/>
    <s v="upto13june21"/>
    <m/>
    <s v="Jun-21"/>
    <x v="0"/>
  </r>
  <r>
    <x v="236"/>
    <x v="0"/>
    <n v="4000"/>
    <d v="2021-06-13T00:00:00"/>
    <s v="upto13june21"/>
    <m/>
    <s v="Jun-21"/>
    <x v="0"/>
  </r>
  <r>
    <x v="237"/>
    <x v="0"/>
    <n v="6160"/>
    <d v="2021-06-13T00:00:00"/>
    <s v="upto13june21"/>
    <m/>
    <s v="Jun-21"/>
    <x v="0"/>
  </r>
  <r>
    <x v="238"/>
    <x v="0"/>
    <n v="13750"/>
    <d v="2021-06-13T00:00:00"/>
    <s v="upto13june21"/>
    <m/>
    <s v="Jun-21"/>
    <x v="0"/>
  </r>
  <r>
    <x v="239"/>
    <x v="0"/>
    <n v="4000"/>
    <d v="2021-06-13T00:00:00"/>
    <s v="upto13june21"/>
    <m/>
    <s v="Jun-21"/>
    <x v="0"/>
  </r>
  <r>
    <x v="240"/>
    <x v="0"/>
    <n v="21550"/>
    <d v="2021-06-13T00:00:00"/>
    <s v="upto13june21"/>
    <m/>
    <s v="Jun-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46" firstHeaderRow="1" firstDataRow="2" firstDataCol="1" rowPageCount="1" colPageCount="1"/>
  <pivotFields count="8">
    <pivotField axis="axisRow" showAll="0">
      <items count="242">
        <item x="129"/>
        <item x="130"/>
        <item x="131"/>
        <item x="0"/>
        <item x="132"/>
        <item x="133"/>
        <item x="1"/>
        <item x="2"/>
        <item x="3"/>
        <item x="134"/>
        <item x="135"/>
        <item x="136"/>
        <item x="137"/>
        <item x="138"/>
        <item x="4"/>
        <item x="139"/>
        <item x="5"/>
        <item x="140"/>
        <item x="141"/>
        <item x="142"/>
        <item x="143"/>
        <item x="144"/>
        <item x="6"/>
        <item x="7"/>
        <item x="145"/>
        <item x="8"/>
        <item x="9"/>
        <item x="10"/>
        <item x="11"/>
        <item x="146"/>
        <item x="12"/>
        <item x="13"/>
        <item x="147"/>
        <item x="148"/>
        <item x="14"/>
        <item x="149"/>
        <item x="150"/>
        <item x="15"/>
        <item x="151"/>
        <item x="152"/>
        <item x="153"/>
        <item x="154"/>
        <item x="16"/>
        <item x="17"/>
        <item x="18"/>
        <item x="19"/>
        <item x="155"/>
        <item x="20"/>
        <item x="156"/>
        <item x="157"/>
        <item x="158"/>
        <item x="21"/>
        <item x="159"/>
        <item x="160"/>
        <item x="161"/>
        <item x="162"/>
        <item x="163"/>
        <item x="164"/>
        <item x="22"/>
        <item x="23"/>
        <item x="24"/>
        <item x="25"/>
        <item x="165"/>
        <item x="166"/>
        <item x="167"/>
        <item x="168"/>
        <item x="169"/>
        <item x="170"/>
        <item x="171"/>
        <item x="26"/>
        <item x="27"/>
        <item x="28"/>
        <item x="29"/>
        <item x="30"/>
        <item x="31"/>
        <item x="172"/>
        <item x="173"/>
        <item x="32"/>
        <item x="174"/>
        <item x="175"/>
        <item x="176"/>
        <item x="33"/>
        <item x="34"/>
        <item x="35"/>
        <item x="36"/>
        <item x="37"/>
        <item x="177"/>
        <item x="178"/>
        <item x="179"/>
        <item x="38"/>
        <item x="39"/>
        <item x="40"/>
        <item x="41"/>
        <item x="42"/>
        <item x="43"/>
        <item x="44"/>
        <item x="45"/>
        <item x="46"/>
        <item x="180"/>
        <item x="47"/>
        <item x="48"/>
        <item x="181"/>
        <item x="182"/>
        <item x="183"/>
        <item x="184"/>
        <item x="49"/>
        <item x="185"/>
        <item x="186"/>
        <item x="50"/>
        <item x="51"/>
        <item x="187"/>
        <item x="52"/>
        <item x="188"/>
        <item x="53"/>
        <item x="54"/>
        <item x="189"/>
        <item x="190"/>
        <item x="55"/>
        <item x="191"/>
        <item x="56"/>
        <item x="57"/>
        <item x="58"/>
        <item x="59"/>
        <item x="192"/>
        <item x="60"/>
        <item x="61"/>
        <item x="193"/>
        <item x="62"/>
        <item x="63"/>
        <item x="64"/>
        <item x="65"/>
        <item x="66"/>
        <item x="194"/>
        <item x="195"/>
        <item x="67"/>
        <item x="68"/>
        <item x="69"/>
        <item x="196"/>
        <item x="70"/>
        <item x="197"/>
        <item x="198"/>
        <item x="71"/>
        <item x="199"/>
        <item x="72"/>
        <item x="73"/>
        <item x="200"/>
        <item x="201"/>
        <item x="202"/>
        <item x="203"/>
        <item x="74"/>
        <item x="75"/>
        <item x="76"/>
        <item x="204"/>
        <item x="77"/>
        <item x="205"/>
        <item x="206"/>
        <item x="78"/>
        <item x="79"/>
        <item x="207"/>
        <item x="80"/>
        <item x="81"/>
        <item x="82"/>
        <item x="83"/>
        <item x="84"/>
        <item x="85"/>
        <item x="86"/>
        <item x="208"/>
        <item x="209"/>
        <item x="210"/>
        <item x="87"/>
        <item x="88"/>
        <item x="89"/>
        <item x="90"/>
        <item x="91"/>
        <item x="211"/>
        <item x="212"/>
        <item x="92"/>
        <item x="93"/>
        <item x="94"/>
        <item x="95"/>
        <item x="213"/>
        <item x="214"/>
        <item x="96"/>
        <item x="97"/>
        <item x="215"/>
        <item x="216"/>
        <item x="98"/>
        <item x="99"/>
        <item x="100"/>
        <item x="217"/>
        <item x="218"/>
        <item x="101"/>
        <item x="102"/>
        <item x="103"/>
        <item x="104"/>
        <item x="105"/>
        <item x="219"/>
        <item x="106"/>
        <item x="220"/>
        <item x="107"/>
        <item x="108"/>
        <item x="221"/>
        <item x="109"/>
        <item x="222"/>
        <item x="110"/>
        <item x="223"/>
        <item x="224"/>
        <item x="111"/>
        <item x="112"/>
        <item x="225"/>
        <item x="113"/>
        <item x="114"/>
        <item x="115"/>
        <item x="226"/>
        <item x="227"/>
        <item x="116"/>
        <item x="228"/>
        <item x="117"/>
        <item x="229"/>
        <item x="230"/>
        <item x="118"/>
        <item x="119"/>
        <item x="231"/>
        <item x="120"/>
        <item x="232"/>
        <item x="233"/>
        <item x="121"/>
        <item x="122"/>
        <item x="234"/>
        <item x="123"/>
        <item x="124"/>
        <item x="235"/>
        <item x="236"/>
        <item x="237"/>
        <item x="238"/>
        <item x="125"/>
        <item x="126"/>
        <item x="239"/>
        <item x="240"/>
        <item x="127"/>
        <item x="128"/>
        <item t="default"/>
      </items>
    </pivotField>
    <pivotField axis="axisCol" showAll="0">
      <items count="2">
        <item x="0"/>
        <item t="default"/>
      </items>
    </pivotField>
    <pivotField dataField="1" showAll="0"/>
    <pivotField numFmtId="164" showAll="0"/>
    <pivotField showAll="0"/>
    <pivotField showAll="0"/>
    <pivotField showAll="0"/>
    <pivotField axis="axisPage" showAll="0">
      <items count="2">
        <item x="0"/>
        <item t="default"/>
      </items>
    </pivotField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Fields count="1">
    <field x="1"/>
  </colFields>
  <colItems count="2">
    <i>
      <x/>
    </i>
    <i t="grand">
      <x/>
    </i>
  </colItems>
  <pageFields count="1">
    <pageField fld="7" hier="-1"/>
  </pageFields>
  <dataFields count="1">
    <dataField name="Sum of Amt_Rcv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3:H244" totalsRowShown="0" dataDxfId="8">
  <autoFilter ref="A3:H244">
    <filterColumn colId="7"/>
  </autoFilter>
  <tableColumns count="8">
    <tableColumn id="1" name="Stu_ID" dataDxfId="7"/>
    <tableColumn id="2" name="Count_Pay" dataDxfId="6">
      <calculatedColumnFormula>COUNTIF($A$4:A4,A4)</calculatedColumnFormula>
    </tableColumn>
    <tableColumn id="3" name="Amt_Rcv" dataDxfId="5"/>
    <tableColumn id="4" name="Date" dataDxfId="4"/>
    <tableColumn id="5" name="PayType" dataDxfId="3"/>
    <tableColumn id="6" name="RcvNos" dataDxfId="2"/>
    <tableColumn id="7" name="Month" dataDxfId="1">
      <calculatedColumnFormula>D4</calculatedColumnFormula>
    </tableColumn>
    <tableColumn id="8" name="Month1" dataDxfId="0">
      <calculatedColumnFormula>TEXT(Table1[[#This Row],[Date]],"mmm")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0"/>
  </sheetPr>
  <dimension ref="A1:FE364"/>
  <sheetViews>
    <sheetView tabSelected="1" topLeftCell="A3" zoomScale="85" zoomScaleNormal="85" workbookViewId="0">
      <pane xSplit="14" ySplit="11" topLeftCell="O212" activePane="bottomRight" state="frozen"/>
      <selection activeCell="A3" sqref="A3"/>
      <selection pane="topRight" activeCell="M3" sqref="M3"/>
      <selection pane="bottomLeft" activeCell="A13" sqref="A13"/>
      <selection pane="bottomRight" activeCell="E13" sqref="E13"/>
    </sheetView>
  </sheetViews>
  <sheetFormatPr defaultRowHeight="20.25"/>
  <cols>
    <col min="1" max="1" width="18.5703125" style="1" customWidth="1"/>
    <col min="2" max="2" width="27" style="10" customWidth="1"/>
    <col min="3" max="3" width="15.7109375" style="9" customWidth="1"/>
    <col min="4" max="4" width="9.85546875" style="9" customWidth="1"/>
    <col min="5" max="5" width="7.85546875" style="9" customWidth="1"/>
    <col min="6" max="6" width="17.42578125" style="11" customWidth="1"/>
    <col min="7" max="7" width="9" style="11" hidden="1" customWidth="1"/>
    <col min="8" max="8" width="14.42578125" style="9" hidden="1" customWidth="1"/>
    <col min="9" max="9" width="15.28515625" style="9" customWidth="1"/>
    <col min="10" max="10" width="11.42578125" style="9" customWidth="1"/>
    <col min="11" max="11" width="15.140625" style="12" customWidth="1"/>
    <col min="12" max="12" width="14.5703125" style="7" customWidth="1"/>
    <col min="13" max="13" width="12.5703125" style="7" customWidth="1"/>
    <col min="14" max="14" width="15.5703125" style="13" customWidth="1"/>
    <col min="15" max="15" width="12.7109375" style="1" customWidth="1"/>
    <col min="16" max="16" width="10.140625" style="1" customWidth="1"/>
    <col min="17" max="17" width="10.7109375" style="1" customWidth="1"/>
    <col min="18" max="18" width="10.7109375" style="179" customWidth="1"/>
    <col min="19" max="19" width="13" style="1" customWidth="1"/>
    <col min="20" max="20" width="11.42578125" style="1" customWidth="1"/>
    <col min="21" max="21" width="12" style="1" customWidth="1"/>
    <col min="22" max="22" width="11.28515625" style="1" customWidth="1"/>
    <col min="23" max="23" width="12.7109375" style="1" customWidth="1"/>
    <col min="24" max="24" width="12.140625" style="1" customWidth="1"/>
    <col min="25" max="25" width="13.5703125" style="1" customWidth="1"/>
    <col min="26" max="26" width="13.140625" style="1" customWidth="1"/>
    <col min="27" max="28" width="11.28515625" style="1" customWidth="1"/>
    <col min="29" max="31" width="10.5703125" style="1" customWidth="1"/>
    <col min="32" max="42" width="8.7109375" style="1" customWidth="1"/>
    <col min="43" max="43" width="13.28515625" style="1" customWidth="1"/>
    <col min="44" max="44" width="17.5703125" style="1" customWidth="1"/>
    <col min="45" max="45" width="10.85546875" style="1" customWidth="1"/>
    <col min="46" max="46" width="9.28515625" style="1" bestFit="1" customWidth="1"/>
    <col min="47" max="47" width="9.42578125" style="1" bestFit="1" customWidth="1"/>
    <col min="48" max="49" width="9.28515625" style="1" bestFit="1" customWidth="1"/>
    <col min="50" max="50" width="9.140625" style="1" customWidth="1"/>
    <col min="51" max="73" width="7.7109375" style="1" customWidth="1"/>
    <col min="74" max="74" width="11.5703125" style="1" customWidth="1"/>
    <col min="75" max="75" width="12.7109375" style="1" hidden="1" customWidth="1"/>
    <col min="76" max="77" width="11.7109375" style="1" hidden="1" customWidth="1"/>
    <col min="78" max="78" width="11.5703125" style="1" hidden="1" customWidth="1"/>
    <col min="79" max="81" width="11.7109375" style="1" hidden="1" customWidth="1"/>
    <col min="82" max="82" width="11.140625" style="1" hidden="1" customWidth="1"/>
    <col min="83" max="83" width="15.42578125" style="1" hidden="1" customWidth="1"/>
    <col min="84" max="84" width="11.7109375" style="1" hidden="1" customWidth="1"/>
    <col min="85" max="91" width="12.42578125" style="1" hidden="1" customWidth="1"/>
    <col min="92" max="92" width="13.28515625" style="1" hidden="1" customWidth="1"/>
    <col min="93" max="107" width="12.42578125" style="1" hidden="1" customWidth="1"/>
    <col min="108" max="108" width="12.140625" style="1" hidden="1" customWidth="1"/>
    <col min="109" max="109" width="0.7109375" style="1" hidden="1" customWidth="1"/>
    <col min="110" max="132" width="12.42578125" style="1" hidden="1" customWidth="1"/>
    <col min="133" max="133" width="12.140625" style="1" hidden="1" customWidth="1"/>
    <col min="134" max="134" width="0.5703125" style="1" hidden="1" customWidth="1"/>
    <col min="135" max="157" width="12.42578125" style="1" hidden="1" customWidth="1"/>
    <col min="158" max="158" width="13.140625" style="1" hidden="1" customWidth="1"/>
    <col min="159" max="159" width="18.7109375" style="14" customWidth="1"/>
    <col min="160" max="160" width="16.28515625" style="14" customWidth="1"/>
    <col min="161" max="161" width="20.7109375" style="14" customWidth="1"/>
    <col min="162" max="320" width="9.140625" style="1"/>
    <col min="321" max="321" width="7.5703125" style="1" customWidth="1"/>
    <col min="322" max="322" width="27" style="1" customWidth="1"/>
    <col min="323" max="323" width="15.7109375" style="1" customWidth="1"/>
    <col min="324" max="324" width="17.42578125" style="1" customWidth="1"/>
    <col min="325" max="325" width="13.85546875" style="1" customWidth="1"/>
    <col min="326" max="326" width="15.140625" style="1" customWidth="1"/>
    <col min="327" max="327" width="14.5703125" style="1" customWidth="1"/>
    <col min="328" max="328" width="20" style="1" customWidth="1"/>
    <col min="329" max="329" width="0.42578125" style="1" customWidth="1"/>
    <col min="330" max="332" width="11.7109375" style="1" customWidth="1"/>
    <col min="333" max="333" width="11.5703125" style="1" customWidth="1"/>
    <col min="334" max="336" width="11.7109375" style="1" customWidth="1"/>
    <col min="337" max="337" width="11.140625" style="1" customWidth="1"/>
    <col min="338" max="338" width="15.42578125" style="1" customWidth="1"/>
    <col min="339" max="339" width="11.7109375" style="1" customWidth="1"/>
    <col min="340" max="346" width="12.42578125" style="1" customWidth="1"/>
    <col min="347" max="347" width="13.28515625" style="1" customWidth="1"/>
    <col min="348" max="357" width="12.42578125" style="1" customWidth="1"/>
    <col min="358" max="413" width="0" style="1" hidden="1" customWidth="1"/>
    <col min="414" max="414" width="0.5703125" style="1" customWidth="1"/>
    <col min="415" max="415" width="18.7109375" style="1" customWidth="1"/>
    <col min="416" max="416" width="16.28515625" style="1" customWidth="1"/>
    <col min="417" max="417" width="20.7109375" style="1" customWidth="1"/>
    <col min="418" max="576" width="9.140625" style="1"/>
    <col min="577" max="577" width="7.5703125" style="1" customWidth="1"/>
    <col min="578" max="578" width="27" style="1" customWidth="1"/>
    <col min="579" max="579" width="15.7109375" style="1" customWidth="1"/>
    <col min="580" max="580" width="17.42578125" style="1" customWidth="1"/>
    <col min="581" max="581" width="13.85546875" style="1" customWidth="1"/>
    <col min="582" max="582" width="15.140625" style="1" customWidth="1"/>
    <col min="583" max="583" width="14.5703125" style="1" customWidth="1"/>
    <col min="584" max="584" width="20" style="1" customWidth="1"/>
    <col min="585" max="585" width="0.42578125" style="1" customWidth="1"/>
    <col min="586" max="588" width="11.7109375" style="1" customWidth="1"/>
    <col min="589" max="589" width="11.5703125" style="1" customWidth="1"/>
    <col min="590" max="592" width="11.7109375" style="1" customWidth="1"/>
    <col min="593" max="593" width="11.140625" style="1" customWidth="1"/>
    <col min="594" max="594" width="15.42578125" style="1" customWidth="1"/>
    <col min="595" max="595" width="11.7109375" style="1" customWidth="1"/>
    <col min="596" max="602" width="12.42578125" style="1" customWidth="1"/>
    <col min="603" max="603" width="13.28515625" style="1" customWidth="1"/>
    <col min="604" max="613" width="12.42578125" style="1" customWidth="1"/>
    <col min="614" max="669" width="0" style="1" hidden="1" customWidth="1"/>
    <col min="670" max="670" width="0.5703125" style="1" customWidth="1"/>
    <col min="671" max="671" width="18.7109375" style="1" customWidth="1"/>
    <col min="672" max="672" width="16.28515625" style="1" customWidth="1"/>
    <col min="673" max="673" width="20.7109375" style="1" customWidth="1"/>
    <col min="674" max="832" width="9.140625" style="1"/>
    <col min="833" max="833" width="7.5703125" style="1" customWidth="1"/>
    <col min="834" max="834" width="27" style="1" customWidth="1"/>
    <col min="835" max="835" width="15.7109375" style="1" customWidth="1"/>
    <col min="836" max="836" width="17.42578125" style="1" customWidth="1"/>
    <col min="837" max="837" width="13.85546875" style="1" customWidth="1"/>
    <col min="838" max="838" width="15.140625" style="1" customWidth="1"/>
    <col min="839" max="839" width="14.5703125" style="1" customWidth="1"/>
    <col min="840" max="840" width="20" style="1" customWidth="1"/>
    <col min="841" max="841" width="0.42578125" style="1" customWidth="1"/>
    <col min="842" max="844" width="11.7109375" style="1" customWidth="1"/>
    <col min="845" max="845" width="11.5703125" style="1" customWidth="1"/>
    <col min="846" max="848" width="11.7109375" style="1" customWidth="1"/>
    <col min="849" max="849" width="11.140625" style="1" customWidth="1"/>
    <col min="850" max="850" width="15.42578125" style="1" customWidth="1"/>
    <col min="851" max="851" width="11.7109375" style="1" customWidth="1"/>
    <col min="852" max="858" width="12.42578125" style="1" customWidth="1"/>
    <col min="859" max="859" width="13.28515625" style="1" customWidth="1"/>
    <col min="860" max="869" width="12.42578125" style="1" customWidth="1"/>
    <col min="870" max="925" width="0" style="1" hidden="1" customWidth="1"/>
    <col min="926" max="926" width="0.5703125" style="1" customWidth="1"/>
    <col min="927" max="927" width="18.7109375" style="1" customWidth="1"/>
    <col min="928" max="928" width="16.28515625" style="1" customWidth="1"/>
    <col min="929" max="929" width="20.7109375" style="1" customWidth="1"/>
    <col min="930" max="1088" width="9.140625" style="1"/>
    <col min="1089" max="1089" width="7.5703125" style="1" customWidth="1"/>
    <col min="1090" max="1090" width="27" style="1" customWidth="1"/>
    <col min="1091" max="1091" width="15.7109375" style="1" customWidth="1"/>
    <col min="1092" max="1092" width="17.42578125" style="1" customWidth="1"/>
    <col min="1093" max="1093" width="13.85546875" style="1" customWidth="1"/>
    <col min="1094" max="1094" width="15.140625" style="1" customWidth="1"/>
    <col min="1095" max="1095" width="14.5703125" style="1" customWidth="1"/>
    <col min="1096" max="1096" width="20" style="1" customWidth="1"/>
    <col min="1097" max="1097" width="0.42578125" style="1" customWidth="1"/>
    <col min="1098" max="1100" width="11.7109375" style="1" customWidth="1"/>
    <col min="1101" max="1101" width="11.5703125" style="1" customWidth="1"/>
    <col min="1102" max="1104" width="11.7109375" style="1" customWidth="1"/>
    <col min="1105" max="1105" width="11.140625" style="1" customWidth="1"/>
    <col min="1106" max="1106" width="15.42578125" style="1" customWidth="1"/>
    <col min="1107" max="1107" width="11.7109375" style="1" customWidth="1"/>
    <col min="1108" max="1114" width="12.42578125" style="1" customWidth="1"/>
    <col min="1115" max="1115" width="13.28515625" style="1" customWidth="1"/>
    <col min="1116" max="1125" width="12.42578125" style="1" customWidth="1"/>
    <col min="1126" max="1181" width="0" style="1" hidden="1" customWidth="1"/>
    <col min="1182" max="1182" width="0.5703125" style="1" customWidth="1"/>
    <col min="1183" max="1183" width="18.7109375" style="1" customWidth="1"/>
    <col min="1184" max="1184" width="16.28515625" style="1" customWidth="1"/>
    <col min="1185" max="1185" width="20.7109375" style="1" customWidth="1"/>
    <col min="1186" max="1344" width="9.140625" style="1"/>
    <col min="1345" max="1345" width="7.5703125" style="1" customWidth="1"/>
    <col min="1346" max="1346" width="27" style="1" customWidth="1"/>
    <col min="1347" max="1347" width="15.7109375" style="1" customWidth="1"/>
    <col min="1348" max="1348" width="17.42578125" style="1" customWidth="1"/>
    <col min="1349" max="1349" width="13.85546875" style="1" customWidth="1"/>
    <col min="1350" max="1350" width="15.140625" style="1" customWidth="1"/>
    <col min="1351" max="1351" width="14.5703125" style="1" customWidth="1"/>
    <col min="1352" max="1352" width="20" style="1" customWidth="1"/>
    <col min="1353" max="1353" width="0.42578125" style="1" customWidth="1"/>
    <col min="1354" max="1356" width="11.7109375" style="1" customWidth="1"/>
    <col min="1357" max="1357" width="11.5703125" style="1" customWidth="1"/>
    <col min="1358" max="1360" width="11.7109375" style="1" customWidth="1"/>
    <col min="1361" max="1361" width="11.140625" style="1" customWidth="1"/>
    <col min="1362" max="1362" width="15.42578125" style="1" customWidth="1"/>
    <col min="1363" max="1363" width="11.7109375" style="1" customWidth="1"/>
    <col min="1364" max="1370" width="12.42578125" style="1" customWidth="1"/>
    <col min="1371" max="1371" width="13.28515625" style="1" customWidth="1"/>
    <col min="1372" max="1381" width="12.42578125" style="1" customWidth="1"/>
    <col min="1382" max="1437" width="0" style="1" hidden="1" customWidth="1"/>
    <col min="1438" max="1438" width="0.5703125" style="1" customWidth="1"/>
    <col min="1439" max="1439" width="18.7109375" style="1" customWidth="1"/>
    <col min="1440" max="1440" width="16.28515625" style="1" customWidth="1"/>
    <col min="1441" max="1441" width="20.7109375" style="1" customWidth="1"/>
    <col min="1442" max="1600" width="9.140625" style="1"/>
    <col min="1601" max="1601" width="7.5703125" style="1" customWidth="1"/>
    <col min="1602" max="1602" width="27" style="1" customWidth="1"/>
    <col min="1603" max="1603" width="15.7109375" style="1" customWidth="1"/>
    <col min="1604" max="1604" width="17.42578125" style="1" customWidth="1"/>
    <col min="1605" max="1605" width="13.85546875" style="1" customWidth="1"/>
    <col min="1606" max="1606" width="15.140625" style="1" customWidth="1"/>
    <col min="1607" max="1607" width="14.5703125" style="1" customWidth="1"/>
    <col min="1608" max="1608" width="20" style="1" customWidth="1"/>
    <col min="1609" max="1609" width="0.42578125" style="1" customWidth="1"/>
    <col min="1610" max="1612" width="11.7109375" style="1" customWidth="1"/>
    <col min="1613" max="1613" width="11.5703125" style="1" customWidth="1"/>
    <col min="1614" max="1616" width="11.7109375" style="1" customWidth="1"/>
    <col min="1617" max="1617" width="11.140625" style="1" customWidth="1"/>
    <col min="1618" max="1618" width="15.42578125" style="1" customWidth="1"/>
    <col min="1619" max="1619" width="11.7109375" style="1" customWidth="1"/>
    <col min="1620" max="1626" width="12.42578125" style="1" customWidth="1"/>
    <col min="1627" max="1627" width="13.28515625" style="1" customWidth="1"/>
    <col min="1628" max="1637" width="12.42578125" style="1" customWidth="1"/>
    <col min="1638" max="1693" width="0" style="1" hidden="1" customWidth="1"/>
    <col min="1694" max="1694" width="0.5703125" style="1" customWidth="1"/>
    <col min="1695" max="1695" width="18.7109375" style="1" customWidth="1"/>
    <col min="1696" max="1696" width="16.28515625" style="1" customWidth="1"/>
    <col min="1697" max="1697" width="20.7109375" style="1" customWidth="1"/>
    <col min="1698" max="1856" width="9.140625" style="1"/>
    <col min="1857" max="1857" width="7.5703125" style="1" customWidth="1"/>
    <col min="1858" max="1858" width="27" style="1" customWidth="1"/>
    <col min="1859" max="1859" width="15.7109375" style="1" customWidth="1"/>
    <col min="1860" max="1860" width="17.42578125" style="1" customWidth="1"/>
    <col min="1861" max="1861" width="13.85546875" style="1" customWidth="1"/>
    <col min="1862" max="1862" width="15.140625" style="1" customWidth="1"/>
    <col min="1863" max="1863" width="14.5703125" style="1" customWidth="1"/>
    <col min="1864" max="1864" width="20" style="1" customWidth="1"/>
    <col min="1865" max="1865" width="0.42578125" style="1" customWidth="1"/>
    <col min="1866" max="1868" width="11.7109375" style="1" customWidth="1"/>
    <col min="1869" max="1869" width="11.5703125" style="1" customWidth="1"/>
    <col min="1870" max="1872" width="11.7109375" style="1" customWidth="1"/>
    <col min="1873" max="1873" width="11.140625" style="1" customWidth="1"/>
    <col min="1874" max="1874" width="15.42578125" style="1" customWidth="1"/>
    <col min="1875" max="1875" width="11.7109375" style="1" customWidth="1"/>
    <col min="1876" max="1882" width="12.42578125" style="1" customWidth="1"/>
    <col min="1883" max="1883" width="13.28515625" style="1" customWidth="1"/>
    <col min="1884" max="1893" width="12.42578125" style="1" customWidth="1"/>
    <col min="1894" max="1949" width="0" style="1" hidden="1" customWidth="1"/>
    <col min="1950" max="1950" width="0.5703125" style="1" customWidth="1"/>
    <col min="1951" max="1951" width="18.7109375" style="1" customWidth="1"/>
    <col min="1952" max="1952" width="16.28515625" style="1" customWidth="1"/>
    <col min="1953" max="1953" width="20.7109375" style="1" customWidth="1"/>
    <col min="1954" max="2112" width="9.140625" style="1"/>
    <col min="2113" max="2113" width="7.5703125" style="1" customWidth="1"/>
    <col min="2114" max="2114" width="27" style="1" customWidth="1"/>
    <col min="2115" max="2115" width="15.7109375" style="1" customWidth="1"/>
    <col min="2116" max="2116" width="17.42578125" style="1" customWidth="1"/>
    <col min="2117" max="2117" width="13.85546875" style="1" customWidth="1"/>
    <col min="2118" max="2118" width="15.140625" style="1" customWidth="1"/>
    <col min="2119" max="2119" width="14.5703125" style="1" customWidth="1"/>
    <col min="2120" max="2120" width="20" style="1" customWidth="1"/>
    <col min="2121" max="2121" width="0.42578125" style="1" customWidth="1"/>
    <col min="2122" max="2124" width="11.7109375" style="1" customWidth="1"/>
    <col min="2125" max="2125" width="11.5703125" style="1" customWidth="1"/>
    <col min="2126" max="2128" width="11.7109375" style="1" customWidth="1"/>
    <col min="2129" max="2129" width="11.140625" style="1" customWidth="1"/>
    <col min="2130" max="2130" width="15.42578125" style="1" customWidth="1"/>
    <col min="2131" max="2131" width="11.7109375" style="1" customWidth="1"/>
    <col min="2132" max="2138" width="12.42578125" style="1" customWidth="1"/>
    <col min="2139" max="2139" width="13.28515625" style="1" customWidth="1"/>
    <col min="2140" max="2149" width="12.42578125" style="1" customWidth="1"/>
    <col min="2150" max="2205" width="0" style="1" hidden="1" customWidth="1"/>
    <col min="2206" max="2206" width="0.5703125" style="1" customWidth="1"/>
    <col min="2207" max="2207" width="18.7109375" style="1" customWidth="1"/>
    <col min="2208" max="2208" width="16.28515625" style="1" customWidth="1"/>
    <col min="2209" max="2209" width="20.7109375" style="1" customWidth="1"/>
    <col min="2210" max="2368" width="9.140625" style="1"/>
    <col min="2369" max="2369" width="7.5703125" style="1" customWidth="1"/>
    <col min="2370" max="2370" width="27" style="1" customWidth="1"/>
    <col min="2371" max="2371" width="15.7109375" style="1" customWidth="1"/>
    <col min="2372" max="2372" width="17.42578125" style="1" customWidth="1"/>
    <col min="2373" max="2373" width="13.85546875" style="1" customWidth="1"/>
    <col min="2374" max="2374" width="15.140625" style="1" customWidth="1"/>
    <col min="2375" max="2375" width="14.5703125" style="1" customWidth="1"/>
    <col min="2376" max="2376" width="20" style="1" customWidth="1"/>
    <col min="2377" max="2377" width="0.42578125" style="1" customWidth="1"/>
    <col min="2378" max="2380" width="11.7109375" style="1" customWidth="1"/>
    <col min="2381" max="2381" width="11.5703125" style="1" customWidth="1"/>
    <col min="2382" max="2384" width="11.7109375" style="1" customWidth="1"/>
    <col min="2385" max="2385" width="11.140625" style="1" customWidth="1"/>
    <col min="2386" max="2386" width="15.42578125" style="1" customWidth="1"/>
    <col min="2387" max="2387" width="11.7109375" style="1" customWidth="1"/>
    <col min="2388" max="2394" width="12.42578125" style="1" customWidth="1"/>
    <col min="2395" max="2395" width="13.28515625" style="1" customWidth="1"/>
    <col min="2396" max="2405" width="12.42578125" style="1" customWidth="1"/>
    <col min="2406" max="2461" width="0" style="1" hidden="1" customWidth="1"/>
    <col min="2462" max="2462" width="0.5703125" style="1" customWidth="1"/>
    <col min="2463" max="2463" width="18.7109375" style="1" customWidth="1"/>
    <col min="2464" max="2464" width="16.28515625" style="1" customWidth="1"/>
    <col min="2465" max="2465" width="20.7109375" style="1" customWidth="1"/>
    <col min="2466" max="2624" width="9.140625" style="1"/>
    <col min="2625" max="2625" width="7.5703125" style="1" customWidth="1"/>
    <col min="2626" max="2626" width="27" style="1" customWidth="1"/>
    <col min="2627" max="2627" width="15.7109375" style="1" customWidth="1"/>
    <col min="2628" max="2628" width="17.42578125" style="1" customWidth="1"/>
    <col min="2629" max="2629" width="13.85546875" style="1" customWidth="1"/>
    <col min="2630" max="2630" width="15.140625" style="1" customWidth="1"/>
    <col min="2631" max="2631" width="14.5703125" style="1" customWidth="1"/>
    <col min="2632" max="2632" width="20" style="1" customWidth="1"/>
    <col min="2633" max="2633" width="0.42578125" style="1" customWidth="1"/>
    <col min="2634" max="2636" width="11.7109375" style="1" customWidth="1"/>
    <col min="2637" max="2637" width="11.5703125" style="1" customWidth="1"/>
    <col min="2638" max="2640" width="11.7109375" style="1" customWidth="1"/>
    <col min="2641" max="2641" width="11.140625" style="1" customWidth="1"/>
    <col min="2642" max="2642" width="15.42578125" style="1" customWidth="1"/>
    <col min="2643" max="2643" width="11.7109375" style="1" customWidth="1"/>
    <col min="2644" max="2650" width="12.42578125" style="1" customWidth="1"/>
    <col min="2651" max="2651" width="13.28515625" style="1" customWidth="1"/>
    <col min="2652" max="2661" width="12.42578125" style="1" customWidth="1"/>
    <col min="2662" max="2717" width="0" style="1" hidden="1" customWidth="1"/>
    <col min="2718" max="2718" width="0.5703125" style="1" customWidth="1"/>
    <col min="2719" max="2719" width="18.7109375" style="1" customWidth="1"/>
    <col min="2720" max="2720" width="16.28515625" style="1" customWidth="1"/>
    <col min="2721" max="2721" width="20.7109375" style="1" customWidth="1"/>
    <col min="2722" max="2880" width="9.140625" style="1"/>
    <col min="2881" max="2881" width="7.5703125" style="1" customWidth="1"/>
    <col min="2882" max="2882" width="27" style="1" customWidth="1"/>
    <col min="2883" max="2883" width="15.7109375" style="1" customWidth="1"/>
    <col min="2884" max="2884" width="17.42578125" style="1" customWidth="1"/>
    <col min="2885" max="2885" width="13.85546875" style="1" customWidth="1"/>
    <col min="2886" max="2886" width="15.140625" style="1" customWidth="1"/>
    <col min="2887" max="2887" width="14.5703125" style="1" customWidth="1"/>
    <col min="2888" max="2888" width="20" style="1" customWidth="1"/>
    <col min="2889" max="2889" width="0.42578125" style="1" customWidth="1"/>
    <col min="2890" max="2892" width="11.7109375" style="1" customWidth="1"/>
    <col min="2893" max="2893" width="11.5703125" style="1" customWidth="1"/>
    <col min="2894" max="2896" width="11.7109375" style="1" customWidth="1"/>
    <col min="2897" max="2897" width="11.140625" style="1" customWidth="1"/>
    <col min="2898" max="2898" width="15.42578125" style="1" customWidth="1"/>
    <col min="2899" max="2899" width="11.7109375" style="1" customWidth="1"/>
    <col min="2900" max="2906" width="12.42578125" style="1" customWidth="1"/>
    <col min="2907" max="2907" width="13.28515625" style="1" customWidth="1"/>
    <col min="2908" max="2917" width="12.42578125" style="1" customWidth="1"/>
    <col min="2918" max="2973" width="0" style="1" hidden="1" customWidth="1"/>
    <col min="2974" max="2974" width="0.5703125" style="1" customWidth="1"/>
    <col min="2975" max="2975" width="18.7109375" style="1" customWidth="1"/>
    <col min="2976" max="2976" width="16.28515625" style="1" customWidth="1"/>
    <col min="2977" max="2977" width="20.7109375" style="1" customWidth="1"/>
    <col min="2978" max="3136" width="9.140625" style="1"/>
    <col min="3137" max="3137" width="7.5703125" style="1" customWidth="1"/>
    <col min="3138" max="3138" width="27" style="1" customWidth="1"/>
    <col min="3139" max="3139" width="15.7109375" style="1" customWidth="1"/>
    <col min="3140" max="3140" width="17.42578125" style="1" customWidth="1"/>
    <col min="3141" max="3141" width="13.85546875" style="1" customWidth="1"/>
    <col min="3142" max="3142" width="15.140625" style="1" customWidth="1"/>
    <col min="3143" max="3143" width="14.5703125" style="1" customWidth="1"/>
    <col min="3144" max="3144" width="20" style="1" customWidth="1"/>
    <col min="3145" max="3145" width="0.42578125" style="1" customWidth="1"/>
    <col min="3146" max="3148" width="11.7109375" style="1" customWidth="1"/>
    <col min="3149" max="3149" width="11.5703125" style="1" customWidth="1"/>
    <col min="3150" max="3152" width="11.7109375" style="1" customWidth="1"/>
    <col min="3153" max="3153" width="11.140625" style="1" customWidth="1"/>
    <col min="3154" max="3154" width="15.42578125" style="1" customWidth="1"/>
    <col min="3155" max="3155" width="11.7109375" style="1" customWidth="1"/>
    <col min="3156" max="3162" width="12.42578125" style="1" customWidth="1"/>
    <col min="3163" max="3163" width="13.28515625" style="1" customWidth="1"/>
    <col min="3164" max="3173" width="12.42578125" style="1" customWidth="1"/>
    <col min="3174" max="3229" width="0" style="1" hidden="1" customWidth="1"/>
    <col min="3230" max="3230" width="0.5703125" style="1" customWidth="1"/>
    <col min="3231" max="3231" width="18.7109375" style="1" customWidth="1"/>
    <col min="3232" max="3232" width="16.28515625" style="1" customWidth="1"/>
    <col min="3233" max="3233" width="20.7109375" style="1" customWidth="1"/>
    <col min="3234" max="3392" width="9.140625" style="1"/>
    <col min="3393" max="3393" width="7.5703125" style="1" customWidth="1"/>
    <col min="3394" max="3394" width="27" style="1" customWidth="1"/>
    <col min="3395" max="3395" width="15.7109375" style="1" customWidth="1"/>
    <col min="3396" max="3396" width="17.42578125" style="1" customWidth="1"/>
    <col min="3397" max="3397" width="13.85546875" style="1" customWidth="1"/>
    <col min="3398" max="3398" width="15.140625" style="1" customWidth="1"/>
    <col min="3399" max="3399" width="14.5703125" style="1" customWidth="1"/>
    <col min="3400" max="3400" width="20" style="1" customWidth="1"/>
    <col min="3401" max="3401" width="0.42578125" style="1" customWidth="1"/>
    <col min="3402" max="3404" width="11.7109375" style="1" customWidth="1"/>
    <col min="3405" max="3405" width="11.5703125" style="1" customWidth="1"/>
    <col min="3406" max="3408" width="11.7109375" style="1" customWidth="1"/>
    <col min="3409" max="3409" width="11.140625" style="1" customWidth="1"/>
    <col min="3410" max="3410" width="15.42578125" style="1" customWidth="1"/>
    <col min="3411" max="3411" width="11.7109375" style="1" customWidth="1"/>
    <col min="3412" max="3418" width="12.42578125" style="1" customWidth="1"/>
    <col min="3419" max="3419" width="13.28515625" style="1" customWidth="1"/>
    <col min="3420" max="3429" width="12.42578125" style="1" customWidth="1"/>
    <col min="3430" max="3485" width="0" style="1" hidden="1" customWidth="1"/>
    <col min="3486" max="3486" width="0.5703125" style="1" customWidth="1"/>
    <col min="3487" max="3487" width="18.7109375" style="1" customWidth="1"/>
    <col min="3488" max="3488" width="16.28515625" style="1" customWidth="1"/>
    <col min="3489" max="3489" width="20.7109375" style="1" customWidth="1"/>
    <col min="3490" max="3648" width="9.140625" style="1"/>
    <col min="3649" max="3649" width="7.5703125" style="1" customWidth="1"/>
    <col min="3650" max="3650" width="27" style="1" customWidth="1"/>
    <col min="3651" max="3651" width="15.7109375" style="1" customWidth="1"/>
    <col min="3652" max="3652" width="17.42578125" style="1" customWidth="1"/>
    <col min="3653" max="3653" width="13.85546875" style="1" customWidth="1"/>
    <col min="3654" max="3654" width="15.140625" style="1" customWidth="1"/>
    <col min="3655" max="3655" width="14.5703125" style="1" customWidth="1"/>
    <col min="3656" max="3656" width="20" style="1" customWidth="1"/>
    <col min="3657" max="3657" width="0.42578125" style="1" customWidth="1"/>
    <col min="3658" max="3660" width="11.7109375" style="1" customWidth="1"/>
    <col min="3661" max="3661" width="11.5703125" style="1" customWidth="1"/>
    <col min="3662" max="3664" width="11.7109375" style="1" customWidth="1"/>
    <col min="3665" max="3665" width="11.140625" style="1" customWidth="1"/>
    <col min="3666" max="3666" width="15.42578125" style="1" customWidth="1"/>
    <col min="3667" max="3667" width="11.7109375" style="1" customWidth="1"/>
    <col min="3668" max="3674" width="12.42578125" style="1" customWidth="1"/>
    <col min="3675" max="3675" width="13.28515625" style="1" customWidth="1"/>
    <col min="3676" max="3685" width="12.42578125" style="1" customWidth="1"/>
    <col min="3686" max="3741" width="0" style="1" hidden="1" customWidth="1"/>
    <col min="3742" max="3742" width="0.5703125" style="1" customWidth="1"/>
    <col min="3743" max="3743" width="18.7109375" style="1" customWidth="1"/>
    <col min="3744" max="3744" width="16.28515625" style="1" customWidth="1"/>
    <col min="3745" max="3745" width="20.7109375" style="1" customWidth="1"/>
    <col min="3746" max="3904" width="9.140625" style="1"/>
    <col min="3905" max="3905" width="7.5703125" style="1" customWidth="1"/>
    <col min="3906" max="3906" width="27" style="1" customWidth="1"/>
    <col min="3907" max="3907" width="15.7109375" style="1" customWidth="1"/>
    <col min="3908" max="3908" width="17.42578125" style="1" customWidth="1"/>
    <col min="3909" max="3909" width="13.85546875" style="1" customWidth="1"/>
    <col min="3910" max="3910" width="15.140625" style="1" customWidth="1"/>
    <col min="3911" max="3911" width="14.5703125" style="1" customWidth="1"/>
    <col min="3912" max="3912" width="20" style="1" customWidth="1"/>
    <col min="3913" max="3913" width="0.42578125" style="1" customWidth="1"/>
    <col min="3914" max="3916" width="11.7109375" style="1" customWidth="1"/>
    <col min="3917" max="3917" width="11.5703125" style="1" customWidth="1"/>
    <col min="3918" max="3920" width="11.7109375" style="1" customWidth="1"/>
    <col min="3921" max="3921" width="11.140625" style="1" customWidth="1"/>
    <col min="3922" max="3922" width="15.42578125" style="1" customWidth="1"/>
    <col min="3923" max="3923" width="11.7109375" style="1" customWidth="1"/>
    <col min="3924" max="3930" width="12.42578125" style="1" customWidth="1"/>
    <col min="3931" max="3931" width="13.28515625" style="1" customWidth="1"/>
    <col min="3932" max="3941" width="12.42578125" style="1" customWidth="1"/>
    <col min="3942" max="3997" width="0" style="1" hidden="1" customWidth="1"/>
    <col min="3998" max="3998" width="0.5703125" style="1" customWidth="1"/>
    <col min="3999" max="3999" width="18.7109375" style="1" customWidth="1"/>
    <col min="4000" max="4000" width="16.28515625" style="1" customWidth="1"/>
    <col min="4001" max="4001" width="20.7109375" style="1" customWidth="1"/>
    <col min="4002" max="4160" width="9.140625" style="1"/>
    <col min="4161" max="4161" width="7.5703125" style="1" customWidth="1"/>
    <col min="4162" max="4162" width="27" style="1" customWidth="1"/>
    <col min="4163" max="4163" width="15.7109375" style="1" customWidth="1"/>
    <col min="4164" max="4164" width="17.42578125" style="1" customWidth="1"/>
    <col min="4165" max="4165" width="13.85546875" style="1" customWidth="1"/>
    <col min="4166" max="4166" width="15.140625" style="1" customWidth="1"/>
    <col min="4167" max="4167" width="14.5703125" style="1" customWidth="1"/>
    <col min="4168" max="4168" width="20" style="1" customWidth="1"/>
    <col min="4169" max="4169" width="0.42578125" style="1" customWidth="1"/>
    <col min="4170" max="4172" width="11.7109375" style="1" customWidth="1"/>
    <col min="4173" max="4173" width="11.5703125" style="1" customWidth="1"/>
    <col min="4174" max="4176" width="11.7109375" style="1" customWidth="1"/>
    <col min="4177" max="4177" width="11.140625" style="1" customWidth="1"/>
    <col min="4178" max="4178" width="15.42578125" style="1" customWidth="1"/>
    <col min="4179" max="4179" width="11.7109375" style="1" customWidth="1"/>
    <col min="4180" max="4186" width="12.42578125" style="1" customWidth="1"/>
    <col min="4187" max="4187" width="13.28515625" style="1" customWidth="1"/>
    <col min="4188" max="4197" width="12.42578125" style="1" customWidth="1"/>
    <col min="4198" max="4253" width="0" style="1" hidden="1" customWidth="1"/>
    <col min="4254" max="4254" width="0.5703125" style="1" customWidth="1"/>
    <col min="4255" max="4255" width="18.7109375" style="1" customWidth="1"/>
    <col min="4256" max="4256" width="16.28515625" style="1" customWidth="1"/>
    <col min="4257" max="4257" width="20.7109375" style="1" customWidth="1"/>
    <col min="4258" max="4416" width="9.140625" style="1"/>
    <col min="4417" max="4417" width="7.5703125" style="1" customWidth="1"/>
    <col min="4418" max="4418" width="27" style="1" customWidth="1"/>
    <col min="4419" max="4419" width="15.7109375" style="1" customWidth="1"/>
    <col min="4420" max="4420" width="17.42578125" style="1" customWidth="1"/>
    <col min="4421" max="4421" width="13.85546875" style="1" customWidth="1"/>
    <col min="4422" max="4422" width="15.140625" style="1" customWidth="1"/>
    <col min="4423" max="4423" width="14.5703125" style="1" customWidth="1"/>
    <col min="4424" max="4424" width="20" style="1" customWidth="1"/>
    <col min="4425" max="4425" width="0.42578125" style="1" customWidth="1"/>
    <col min="4426" max="4428" width="11.7109375" style="1" customWidth="1"/>
    <col min="4429" max="4429" width="11.5703125" style="1" customWidth="1"/>
    <col min="4430" max="4432" width="11.7109375" style="1" customWidth="1"/>
    <col min="4433" max="4433" width="11.140625" style="1" customWidth="1"/>
    <col min="4434" max="4434" width="15.42578125" style="1" customWidth="1"/>
    <col min="4435" max="4435" width="11.7109375" style="1" customWidth="1"/>
    <col min="4436" max="4442" width="12.42578125" style="1" customWidth="1"/>
    <col min="4443" max="4443" width="13.28515625" style="1" customWidth="1"/>
    <col min="4444" max="4453" width="12.42578125" style="1" customWidth="1"/>
    <col min="4454" max="4509" width="0" style="1" hidden="1" customWidth="1"/>
    <col min="4510" max="4510" width="0.5703125" style="1" customWidth="1"/>
    <col min="4511" max="4511" width="18.7109375" style="1" customWidth="1"/>
    <col min="4512" max="4512" width="16.28515625" style="1" customWidth="1"/>
    <col min="4513" max="4513" width="20.7109375" style="1" customWidth="1"/>
    <col min="4514" max="4672" width="9.140625" style="1"/>
    <col min="4673" max="4673" width="7.5703125" style="1" customWidth="1"/>
    <col min="4674" max="4674" width="27" style="1" customWidth="1"/>
    <col min="4675" max="4675" width="15.7109375" style="1" customWidth="1"/>
    <col min="4676" max="4676" width="17.42578125" style="1" customWidth="1"/>
    <col min="4677" max="4677" width="13.85546875" style="1" customWidth="1"/>
    <col min="4678" max="4678" width="15.140625" style="1" customWidth="1"/>
    <col min="4679" max="4679" width="14.5703125" style="1" customWidth="1"/>
    <col min="4680" max="4680" width="20" style="1" customWidth="1"/>
    <col min="4681" max="4681" width="0.42578125" style="1" customWidth="1"/>
    <col min="4682" max="4684" width="11.7109375" style="1" customWidth="1"/>
    <col min="4685" max="4685" width="11.5703125" style="1" customWidth="1"/>
    <col min="4686" max="4688" width="11.7109375" style="1" customWidth="1"/>
    <col min="4689" max="4689" width="11.140625" style="1" customWidth="1"/>
    <col min="4690" max="4690" width="15.42578125" style="1" customWidth="1"/>
    <col min="4691" max="4691" width="11.7109375" style="1" customWidth="1"/>
    <col min="4692" max="4698" width="12.42578125" style="1" customWidth="1"/>
    <col min="4699" max="4699" width="13.28515625" style="1" customWidth="1"/>
    <col min="4700" max="4709" width="12.42578125" style="1" customWidth="1"/>
    <col min="4710" max="4765" width="0" style="1" hidden="1" customWidth="1"/>
    <col min="4766" max="4766" width="0.5703125" style="1" customWidth="1"/>
    <col min="4767" max="4767" width="18.7109375" style="1" customWidth="1"/>
    <col min="4768" max="4768" width="16.28515625" style="1" customWidth="1"/>
    <col min="4769" max="4769" width="20.7109375" style="1" customWidth="1"/>
    <col min="4770" max="4928" width="9.140625" style="1"/>
    <col min="4929" max="4929" width="7.5703125" style="1" customWidth="1"/>
    <col min="4930" max="4930" width="27" style="1" customWidth="1"/>
    <col min="4931" max="4931" width="15.7109375" style="1" customWidth="1"/>
    <col min="4932" max="4932" width="17.42578125" style="1" customWidth="1"/>
    <col min="4933" max="4933" width="13.85546875" style="1" customWidth="1"/>
    <col min="4934" max="4934" width="15.140625" style="1" customWidth="1"/>
    <col min="4935" max="4935" width="14.5703125" style="1" customWidth="1"/>
    <col min="4936" max="4936" width="20" style="1" customWidth="1"/>
    <col min="4937" max="4937" width="0.42578125" style="1" customWidth="1"/>
    <col min="4938" max="4940" width="11.7109375" style="1" customWidth="1"/>
    <col min="4941" max="4941" width="11.5703125" style="1" customWidth="1"/>
    <col min="4942" max="4944" width="11.7109375" style="1" customWidth="1"/>
    <col min="4945" max="4945" width="11.140625" style="1" customWidth="1"/>
    <col min="4946" max="4946" width="15.42578125" style="1" customWidth="1"/>
    <col min="4947" max="4947" width="11.7109375" style="1" customWidth="1"/>
    <col min="4948" max="4954" width="12.42578125" style="1" customWidth="1"/>
    <col min="4955" max="4955" width="13.28515625" style="1" customWidth="1"/>
    <col min="4956" max="4965" width="12.42578125" style="1" customWidth="1"/>
    <col min="4966" max="5021" width="0" style="1" hidden="1" customWidth="1"/>
    <col min="5022" max="5022" width="0.5703125" style="1" customWidth="1"/>
    <col min="5023" max="5023" width="18.7109375" style="1" customWidth="1"/>
    <col min="5024" max="5024" width="16.28515625" style="1" customWidth="1"/>
    <col min="5025" max="5025" width="20.7109375" style="1" customWidth="1"/>
    <col min="5026" max="5184" width="9.140625" style="1"/>
    <col min="5185" max="5185" width="7.5703125" style="1" customWidth="1"/>
    <col min="5186" max="5186" width="27" style="1" customWidth="1"/>
    <col min="5187" max="5187" width="15.7109375" style="1" customWidth="1"/>
    <col min="5188" max="5188" width="17.42578125" style="1" customWidth="1"/>
    <col min="5189" max="5189" width="13.85546875" style="1" customWidth="1"/>
    <col min="5190" max="5190" width="15.140625" style="1" customWidth="1"/>
    <col min="5191" max="5191" width="14.5703125" style="1" customWidth="1"/>
    <col min="5192" max="5192" width="20" style="1" customWidth="1"/>
    <col min="5193" max="5193" width="0.42578125" style="1" customWidth="1"/>
    <col min="5194" max="5196" width="11.7109375" style="1" customWidth="1"/>
    <col min="5197" max="5197" width="11.5703125" style="1" customWidth="1"/>
    <col min="5198" max="5200" width="11.7109375" style="1" customWidth="1"/>
    <col min="5201" max="5201" width="11.140625" style="1" customWidth="1"/>
    <col min="5202" max="5202" width="15.42578125" style="1" customWidth="1"/>
    <col min="5203" max="5203" width="11.7109375" style="1" customWidth="1"/>
    <col min="5204" max="5210" width="12.42578125" style="1" customWidth="1"/>
    <col min="5211" max="5211" width="13.28515625" style="1" customWidth="1"/>
    <col min="5212" max="5221" width="12.42578125" style="1" customWidth="1"/>
    <col min="5222" max="5277" width="0" style="1" hidden="1" customWidth="1"/>
    <col min="5278" max="5278" width="0.5703125" style="1" customWidth="1"/>
    <col min="5279" max="5279" width="18.7109375" style="1" customWidth="1"/>
    <col min="5280" max="5280" width="16.28515625" style="1" customWidth="1"/>
    <col min="5281" max="5281" width="20.7109375" style="1" customWidth="1"/>
    <col min="5282" max="5440" width="9.140625" style="1"/>
    <col min="5441" max="5441" width="7.5703125" style="1" customWidth="1"/>
    <col min="5442" max="5442" width="27" style="1" customWidth="1"/>
    <col min="5443" max="5443" width="15.7109375" style="1" customWidth="1"/>
    <col min="5444" max="5444" width="17.42578125" style="1" customWidth="1"/>
    <col min="5445" max="5445" width="13.85546875" style="1" customWidth="1"/>
    <col min="5446" max="5446" width="15.140625" style="1" customWidth="1"/>
    <col min="5447" max="5447" width="14.5703125" style="1" customWidth="1"/>
    <col min="5448" max="5448" width="20" style="1" customWidth="1"/>
    <col min="5449" max="5449" width="0.42578125" style="1" customWidth="1"/>
    <col min="5450" max="5452" width="11.7109375" style="1" customWidth="1"/>
    <col min="5453" max="5453" width="11.5703125" style="1" customWidth="1"/>
    <col min="5454" max="5456" width="11.7109375" style="1" customWidth="1"/>
    <col min="5457" max="5457" width="11.140625" style="1" customWidth="1"/>
    <col min="5458" max="5458" width="15.42578125" style="1" customWidth="1"/>
    <col min="5459" max="5459" width="11.7109375" style="1" customWidth="1"/>
    <col min="5460" max="5466" width="12.42578125" style="1" customWidth="1"/>
    <col min="5467" max="5467" width="13.28515625" style="1" customWidth="1"/>
    <col min="5468" max="5477" width="12.42578125" style="1" customWidth="1"/>
    <col min="5478" max="5533" width="0" style="1" hidden="1" customWidth="1"/>
    <col min="5534" max="5534" width="0.5703125" style="1" customWidth="1"/>
    <col min="5535" max="5535" width="18.7109375" style="1" customWidth="1"/>
    <col min="5536" max="5536" width="16.28515625" style="1" customWidth="1"/>
    <col min="5537" max="5537" width="20.7109375" style="1" customWidth="1"/>
    <col min="5538" max="5696" width="9.140625" style="1"/>
    <col min="5697" max="5697" width="7.5703125" style="1" customWidth="1"/>
    <col min="5698" max="5698" width="27" style="1" customWidth="1"/>
    <col min="5699" max="5699" width="15.7109375" style="1" customWidth="1"/>
    <col min="5700" max="5700" width="17.42578125" style="1" customWidth="1"/>
    <col min="5701" max="5701" width="13.85546875" style="1" customWidth="1"/>
    <col min="5702" max="5702" width="15.140625" style="1" customWidth="1"/>
    <col min="5703" max="5703" width="14.5703125" style="1" customWidth="1"/>
    <col min="5704" max="5704" width="20" style="1" customWidth="1"/>
    <col min="5705" max="5705" width="0.42578125" style="1" customWidth="1"/>
    <col min="5706" max="5708" width="11.7109375" style="1" customWidth="1"/>
    <col min="5709" max="5709" width="11.5703125" style="1" customWidth="1"/>
    <col min="5710" max="5712" width="11.7109375" style="1" customWidth="1"/>
    <col min="5713" max="5713" width="11.140625" style="1" customWidth="1"/>
    <col min="5714" max="5714" width="15.42578125" style="1" customWidth="1"/>
    <col min="5715" max="5715" width="11.7109375" style="1" customWidth="1"/>
    <col min="5716" max="5722" width="12.42578125" style="1" customWidth="1"/>
    <col min="5723" max="5723" width="13.28515625" style="1" customWidth="1"/>
    <col min="5724" max="5733" width="12.42578125" style="1" customWidth="1"/>
    <col min="5734" max="5789" width="0" style="1" hidden="1" customWidth="1"/>
    <col min="5790" max="5790" width="0.5703125" style="1" customWidth="1"/>
    <col min="5791" max="5791" width="18.7109375" style="1" customWidth="1"/>
    <col min="5792" max="5792" width="16.28515625" style="1" customWidth="1"/>
    <col min="5793" max="5793" width="20.7109375" style="1" customWidth="1"/>
    <col min="5794" max="5952" width="9.140625" style="1"/>
    <col min="5953" max="5953" width="7.5703125" style="1" customWidth="1"/>
    <col min="5954" max="5954" width="27" style="1" customWidth="1"/>
    <col min="5955" max="5955" width="15.7109375" style="1" customWidth="1"/>
    <col min="5956" max="5956" width="17.42578125" style="1" customWidth="1"/>
    <col min="5957" max="5957" width="13.85546875" style="1" customWidth="1"/>
    <col min="5958" max="5958" width="15.140625" style="1" customWidth="1"/>
    <col min="5959" max="5959" width="14.5703125" style="1" customWidth="1"/>
    <col min="5960" max="5960" width="20" style="1" customWidth="1"/>
    <col min="5961" max="5961" width="0.42578125" style="1" customWidth="1"/>
    <col min="5962" max="5964" width="11.7109375" style="1" customWidth="1"/>
    <col min="5965" max="5965" width="11.5703125" style="1" customWidth="1"/>
    <col min="5966" max="5968" width="11.7109375" style="1" customWidth="1"/>
    <col min="5969" max="5969" width="11.140625" style="1" customWidth="1"/>
    <col min="5970" max="5970" width="15.42578125" style="1" customWidth="1"/>
    <col min="5971" max="5971" width="11.7109375" style="1" customWidth="1"/>
    <col min="5972" max="5978" width="12.42578125" style="1" customWidth="1"/>
    <col min="5979" max="5979" width="13.28515625" style="1" customWidth="1"/>
    <col min="5980" max="5989" width="12.42578125" style="1" customWidth="1"/>
    <col min="5990" max="6045" width="0" style="1" hidden="1" customWidth="1"/>
    <col min="6046" max="6046" width="0.5703125" style="1" customWidth="1"/>
    <col min="6047" max="6047" width="18.7109375" style="1" customWidth="1"/>
    <col min="6048" max="6048" width="16.28515625" style="1" customWidth="1"/>
    <col min="6049" max="6049" width="20.7109375" style="1" customWidth="1"/>
    <col min="6050" max="6208" width="9.140625" style="1"/>
    <col min="6209" max="6209" width="7.5703125" style="1" customWidth="1"/>
    <col min="6210" max="6210" width="27" style="1" customWidth="1"/>
    <col min="6211" max="6211" width="15.7109375" style="1" customWidth="1"/>
    <col min="6212" max="6212" width="17.42578125" style="1" customWidth="1"/>
    <col min="6213" max="6213" width="13.85546875" style="1" customWidth="1"/>
    <col min="6214" max="6214" width="15.140625" style="1" customWidth="1"/>
    <col min="6215" max="6215" width="14.5703125" style="1" customWidth="1"/>
    <col min="6216" max="6216" width="20" style="1" customWidth="1"/>
    <col min="6217" max="6217" width="0.42578125" style="1" customWidth="1"/>
    <col min="6218" max="6220" width="11.7109375" style="1" customWidth="1"/>
    <col min="6221" max="6221" width="11.5703125" style="1" customWidth="1"/>
    <col min="6222" max="6224" width="11.7109375" style="1" customWidth="1"/>
    <col min="6225" max="6225" width="11.140625" style="1" customWidth="1"/>
    <col min="6226" max="6226" width="15.42578125" style="1" customWidth="1"/>
    <col min="6227" max="6227" width="11.7109375" style="1" customWidth="1"/>
    <col min="6228" max="6234" width="12.42578125" style="1" customWidth="1"/>
    <col min="6235" max="6235" width="13.28515625" style="1" customWidth="1"/>
    <col min="6236" max="6245" width="12.42578125" style="1" customWidth="1"/>
    <col min="6246" max="6301" width="0" style="1" hidden="1" customWidth="1"/>
    <col min="6302" max="6302" width="0.5703125" style="1" customWidth="1"/>
    <col min="6303" max="6303" width="18.7109375" style="1" customWidth="1"/>
    <col min="6304" max="6304" width="16.28515625" style="1" customWidth="1"/>
    <col min="6305" max="6305" width="20.7109375" style="1" customWidth="1"/>
    <col min="6306" max="6464" width="9.140625" style="1"/>
    <col min="6465" max="6465" width="7.5703125" style="1" customWidth="1"/>
    <col min="6466" max="6466" width="27" style="1" customWidth="1"/>
    <col min="6467" max="6467" width="15.7109375" style="1" customWidth="1"/>
    <col min="6468" max="6468" width="17.42578125" style="1" customWidth="1"/>
    <col min="6469" max="6469" width="13.85546875" style="1" customWidth="1"/>
    <col min="6470" max="6470" width="15.140625" style="1" customWidth="1"/>
    <col min="6471" max="6471" width="14.5703125" style="1" customWidth="1"/>
    <col min="6472" max="6472" width="20" style="1" customWidth="1"/>
    <col min="6473" max="6473" width="0.42578125" style="1" customWidth="1"/>
    <col min="6474" max="6476" width="11.7109375" style="1" customWidth="1"/>
    <col min="6477" max="6477" width="11.5703125" style="1" customWidth="1"/>
    <col min="6478" max="6480" width="11.7109375" style="1" customWidth="1"/>
    <col min="6481" max="6481" width="11.140625" style="1" customWidth="1"/>
    <col min="6482" max="6482" width="15.42578125" style="1" customWidth="1"/>
    <col min="6483" max="6483" width="11.7109375" style="1" customWidth="1"/>
    <col min="6484" max="6490" width="12.42578125" style="1" customWidth="1"/>
    <col min="6491" max="6491" width="13.28515625" style="1" customWidth="1"/>
    <col min="6492" max="6501" width="12.42578125" style="1" customWidth="1"/>
    <col min="6502" max="6557" width="0" style="1" hidden="1" customWidth="1"/>
    <col min="6558" max="6558" width="0.5703125" style="1" customWidth="1"/>
    <col min="6559" max="6559" width="18.7109375" style="1" customWidth="1"/>
    <col min="6560" max="6560" width="16.28515625" style="1" customWidth="1"/>
    <col min="6561" max="6561" width="20.7109375" style="1" customWidth="1"/>
    <col min="6562" max="6720" width="9.140625" style="1"/>
    <col min="6721" max="6721" width="7.5703125" style="1" customWidth="1"/>
    <col min="6722" max="6722" width="27" style="1" customWidth="1"/>
    <col min="6723" max="6723" width="15.7109375" style="1" customWidth="1"/>
    <col min="6724" max="6724" width="17.42578125" style="1" customWidth="1"/>
    <col min="6725" max="6725" width="13.85546875" style="1" customWidth="1"/>
    <col min="6726" max="6726" width="15.140625" style="1" customWidth="1"/>
    <col min="6727" max="6727" width="14.5703125" style="1" customWidth="1"/>
    <col min="6728" max="6728" width="20" style="1" customWidth="1"/>
    <col min="6729" max="6729" width="0.42578125" style="1" customWidth="1"/>
    <col min="6730" max="6732" width="11.7109375" style="1" customWidth="1"/>
    <col min="6733" max="6733" width="11.5703125" style="1" customWidth="1"/>
    <col min="6734" max="6736" width="11.7109375" style="1" customWidth="1"/>
    <col min="6737" max="6737" width="11.140625" style="1" customWidth="1"/>
    <col min="6738" max="6738" width="15.42578125" style="1" customWidth="1"/>
    <col min="6739" max="6739" width="11.7109375" style="1" customWidth="1"/>
    <col min="6740" max="6746" width="12.42578125" style="1" customWidth="1"/>
    <col min="6747" max="6747" width="13.28515625" style="1" customWidth="1"/>
    <col min="6748" max="6757" width="12.42578125" style="1" customWidth="1"/>
    <col min="6758" max="6813" width="0" style="1" hidden="1" customWidth="1"/>
    <col min="6814" max="6814" width="0.5703125" style="1" customWidth="1"/>
    <col min="6815" max="6815" width="18.7109375" style="1" customWidth="1"/>
    <col min="6816" max="6816" width="16.28515625" style="1" customWidth="1"/>
    <col min="6817" max="6817" width="20.7109375" style="1" customWidth="1"/>
    <col min="6818" max="6976" width="9.140625" style="1"/>
    <col min="6977" max="6977" width="7.5703125" style="1" customWidth="1"/>
    <col min="6978" max="6978" width="27" style="1" customWidth="1"/>
    <col min="6979" max="6979" width="15.7109375" style="1" customWidth="1"/>
    <col min="6980" max="6980" width="17.42578125" style="1" customWidth="1"/>
    <col min="6981" max="6981" width="13.85546875" style="1" customWidth="1"/>
    <col min="6982" max="6982" width="15.140625" style="1" customWidth="1"/>
    <col min="6983" max="6983" width="14.5703125" style="1" customWidth="1"/>
    <col min="6984" max="6984" width="20" style="1" customWidth="1"/>
    <col min="6985" max="6985" width="0.42578125" style="1" customWidth="1"/>
    <col min="6986" max="6988" width="11.7109375" style="1" customWidth="1"/>
    <col min="6989" max="6989" width="11.5703125" style="1" customWidth="1"/>
    <col min="6990" max="6992" width="11.7109375" style="1" customWidth="1"/>
    <col min="6993" max="6993" width="11.140625" style="1" customWidth="1"/>
    <col min="6994" max="6994" width="15.42578125" style="1" customWidth="1"/>
    <col min="6995" max="6995" width="11.7109375" style="1" customWidth="1"/>
    <col min="6996" max="7002" width="12.42578125" style="1" customWidth="1"/>
    <col min="7003" max="7003" width="13.28515625" style="1" customWidth="1"/>
    <col min="7004" max="7013" width="12.42578125" style="1" customWidth="1"/>
    <col min="7014" max="7069" width="0" style="1" hidden="1" customWidth="1"/>
    <col min="7070" max="7070" width="0.5703125" style="1" customWidth="1"/>
    <col min="7071" max="7071" width="18.7109375" style="1" customWidth="1"/>
    <col min="7072" max="7072" width="16.28515625" style="1" customWidth="1"/>
    <col min="7073" max="7073" width="20.7109375" style="1" customWidth="1"/>
    <col min="7074" max="7232" width="9.140625" style="1"/>
    <col min="7233" max="7233" width="7.5703125" style="1" customWidth="1"/>
    <col min="7234" max="7234" width="27" style="1" customWidth="1"/>
    <col min="7235" max="7235" width="15.7109375" style="1" customWidth="1"/>
    <col min="7236" max="7236" width="17.42578125" style="1" customWidth="1"/>
    <col min="7237" max="7237" width="13.85546875" style="1" customWidth="1"/>
    <col min="7238" max="7238" width="15.140625" style="1" customWidth="1"/>
    <col min="7239" max="7239" width="14.5703125" style="1" customWidth="1"/>
    <col min="7240" max="7240" width="20" style="1" customWidth="1"/>
    <col min="7241" max="7241" width="0.42578125" style="1" customWidth="1"/>
    <col min="7242" max="7244" width="11.7109375" style="1" customWidth="1"/>
    <col min="7245" max="7245" width="11.5703125" style="1" customWidth="1"/>
    <col min="7246" max="7248" width="11.7109375" style="1" customWidth="1"/>
    <col min="7249" max="7249" width="11.140625" style="1" customWidth="1"/>
    <col min="7250" max="7250" width="15.42578125" style="1" customWidth="1"/>
    <col min="7251" max="7251" width="11.7109375" style="1" customWidth="1"/>
    <col min="7252" max="7258" width="12.42578125" style="1" customWidth="1"/>
    <col min="7259" max="7259" width="13.28515625" style="1" customWidth="1"/>
    <col min="7260" max="7269" width="12.42578125" style="1" customWidth="1"/>
    <col min="7270" max="7325" width="0" style="1" hidden="1" customWidth="1"/>
    <col min="7326" max="7326" width="0.5703125" style="1" customWidth="1"/>
    <col min="7327" max="7327" width="18.7109375" style="1" customWidth="1"/>
    <col min="7328" max="7328" width="16.28515625" style="1" customWidth="1"/>
    <col min="7329" max="7329" width="20.7109375" style="1" customWidth="1"/>
    <col min="7330" max="7488" width="9.140625" style="1"/>
    <col min="7489" max="7489" width="7.5703125" style="1" customWidth="1"/>
    <col min="7490" max="7490" width="27" style="1" customWidth="1"/>
    <col min="7491" max="7491" width="15.7109375" style="1" customWidth="1"/>
    <col min="7492" max="7492" width="17.42578125" style="1" customWidth="1"/>
    <col min="7493" max="7493" width="13.85546875" style="1" customWidth="1"/>
    <col min="7494" max="7494" width="15.140625" style="1" customWidth="1"/>
    <col min="7495" max="7495" width="14.5703125" style="1" customWidth="1"/>
    <col min="7496" max="7496" width="20" style="1" customWidth="1"/>
    <col min="7497" max="7497" width="0.42578125" style="1" customWidth="1"/>
    <col min="7498" max="7500" width="11.7109375" style="1" customWidth="1"/>
    <col min="7501" max="7501" width="11.5703125" style="1" customWidth="1"/>
    <col min="7502" max="7504" width="11.7109375" style="1" customWidth="1"/>
    <col min="7505" max="7505" width="11.140625" style="1" customWidth="1"/>
    <col min="7506" max="7506" width="15.42578125" style="1" customWidth="1"/>
    <col min="7507" max="7507" width="11.7109375" style="1" customWidth="1"/>
    <col min="7508" max="7514" width="12.42578125" style="1" customWidth="1"/>
    <col min="7515" max="7515" width="13.28515625" style="1" customWidth="1"/>
    <col min="7516" max="7525" width="12.42578125" style="1" customWidth="1"/>
    <col min="7526" max="7581" width="0" style="1" hidden="1" customWidth="1"/>
    <col min="7582" max="7582" width="0.5703125" style="1" customWidth="1"/>
    <col min="7583" max="7583" width="18.7109375" style="1" customWidth="1"/>
    <col min="7584" max="7584" width="16.28515625" style="1" customWidth="1"/>
    <col min="7585" max="7585" width="20.7109375" style="1" customWidth="1"/>
    <col min="7586" max="7744" width="9.140625" style="1"/>
    <col min="7745" max="7745" width="7.5703125" style="1" customWidth="1"/>
    <col min="7746" max="7746" width="27" style="1" customWidth="1"/>
    <col min="7747" max="7747" width="15.7109375" style="1" customWidth="1"/>
    <col min="7748" max="7748" width="17.42578125" style="1" customWidth="1"/>
    <col min="7749" max="7749" width="13.85546875" style="1" customWidth="1"/>
    <col min="7750" max="7750" width="15.140625" style="1" customWidth="1"/>
    <col min="7751" max="7751" width="14.5703125" style="1" customWidth="1"/>
    <col min="7752" max="7752" width="20" style="1" customWidth="1"/>
    <col min="7753" max="7753" width="0.42578125" style="1" customWidth="1"/>
    <col min="7754" max="7756" width="11.7109375" style="1" customWidth="1"/>
    <col min="7757" max="7757" width="11.5703125" style="1" customWidth="1"/>
    <col min="7758" max="7760" width="11.7109375" style="1" customWidth="1"/>
    <col min="7761" max="7761" width="11.140625" style="1" customWidth="1"/>
    <col min="7762" max="7762" width="15.42578125" style="1" customWidth="1"/>
    <col min="7763" max="7763" width="11.7109375" style="1" customWidth="1"/>
    <col min="7764" max="7770" width="12.42578125" style="1" customWidth="1"/>
    <col min="7771" max="7771" width="13.28515625" style="1" customWidth="1"/>
    <col min="7772" max="7781" width="12.42578125" style="1" customWidth="1"/>
    <col min="7782" max="7837" width="0" style="1" hidden="1" customWidth="1"/>
    <col min="7838" max="7838" width="0.5703125" style="1" customWidth="1"/>
    <col min="7839" max="7839" width="18.7109375" style="1" customWidth="1"/>
    <col min="7840" max="7840" width="16.28515625" style="1" customWidth="1"/>
    <col min="7841" max="7841" width="20.7109375" style="1" customWidth="1"/>
    <col min="7842" max="8000" width="9.140625" style="1"/>
    <col min="8001" max="8001" width="7.5703125" style="1" customWidth="1"/>
    <col min="8002" max="8002" width="27" style="1" customWidth="1"/>
    <col min="8003" max="8003" width="15.7109375" style="1" customWidth="1"/>
    <col min="8004" max="8004" width="17.42578125" style="1" customWidth="1"/>
    <col min="8005" max="8005" width="13.85546875" style="1" customWidth="1"/>
    <col min="8006" max="8006" width="15.140625" style="1" customWidth="1"/>
    <col min="8007" max="8007" width="14.5703125" style="1" customWidth="1"/>
    <col min="8008" max="8008" width="20" style="1" customWidth="1"/>
    <col min="8009" max="8009" width="0.42578125" style="1" customWidth="1"/>
    <col min="8010" max="8012" width="11.7109375" style="1" customWidth="1"/>
    <col min="8013" max="8013" width="11.5703125" style="1" customWidth="1"/>
    <col min="8014" max="8016" width="11.7109375" style="1" customWidth="1"/>
    <col min="8017" max="8017" width="11.140625" style="1" customWidth="1"/>
    <col min="8018" max="8018" width="15.42578125" style="1" customWidth="1"/>
    <col min="8019" max="8019" width="11.7109375" style="1" customWidth="1"/>
    <col min="8020" max="8026" width="12.42578125" style="1" customWidth="1"/>
    <col min="8027" max="8027" width="13.28515625" style="1" customWidth="1"/>
    <col min="8028" max="8037" width="12.42578125" style="1" customWidth="1"/>
    <col min="8038" max="8093" width="0" style="1" hidden="1" customWidth="1"/>
    <col min="8094" max="8094" width="0.5703125" style="1" customWidth="1"/>
    <col min="8095" max="8095" width="18.7109375" style="1" customWidth="1"/>
    <col min="8096" max="8096" width="16.28515625" style="1" customWidth="1"/>
    <col min="8097" max="8097" width="20.7109375" style="1" customWidth="1"/>
    <col min="8098" max="8256" width="9.140625" style="1"/>
    <col min="8257" max="8257" width="7.5703125" style="1" customWidth="1"/>
    <col min="8258" max="8258" width="27" style="1" customWidth="1"/>
    <col min="8259" max="8259" width="15.7109375" style="1" customWidth="1"/>
    <col min="8260" max="8260" width="17.42578125" style="1" customWidth="1"/>
    <col min="8261" max="8261" width="13.85546875" style="1" customWidth="1"/>
    <col min="8262" max="8262" width="15.140625" style="1" customWidth="1"/>
    <col min="8263" max="8263" width="14.5703125" style="1" customWidth="1"/>
    <col min="8264" max="8264" width="20" style="1" customWidth="1"/>
    <col min="8265" max="8265" width="0.42578125" style="1" customWidth="1"/>
    <col min="8266" max="8268" width="11.7109375" style="1" customWidth="1"/>
    <col min="8269" max="8269" width="11.5703125" style="1" customWidth="1"/>
    <col min="8270" max="8272" width="11.7109375" style="1" customWidth="1"/>
    <col min="8273" max="8273" width="11.140625" style="1" customWidth="1"/>
    <col min="8274" max="8274" width="15.42578125" style="1" customWidth="1"/>
    <col min="8275" max="8275" width="11.7109375" style="1" customWidth="1"/>
    <col min="8276" max="8282" width="12.42578125" style="1" customWidth="1"/>
    <col min="8283" max="8283" width="13.28515625" style="1" customWidth="1"/>
    <col min="8284" max="8293" width="12.42578125" style="1" customWidth="1"/>
    <col min="8294" max="8349" width="0" style="1" hidden="1" customWidth="1"/>
    <col min="8350" max="8350" width="0.5703125" style="1" customWidth="1"/>
    <col min="8351" max="8351" width="18.7109375" style="1" customWidth="1"/>
    <col min="8352" max="8352" width="16.28515625" style="1" customWidth="1"/>
    <col min="8353" max="8353" width="20.7109375" style="1" customWidth="1"/>
    <col min="8354" max="8512" width="9.140625" style="1"/>
    <col min="8513" max="8513" width="7.5703125" style="1" customWidth="1"/>
    <col min="8514" max="8514" width="27" style="1" customWidth="1"/>
    <col min="8515" max="8515" width="15.7109375" style="1" customWidth="1"/>
    <col min="8516" max="8516" width="17.42578125" style="1" customWidth="1"/>
    <col min="8517" max="8517" width="13.85546875" style="1" customWidth="1"/>
    <col min="8518" max="8518" width="15.140625" style="1" customWidth="1"/>
    <col min="8519" max="8519" width="14.5703125" style="1" customWidth="1"/>
    <col min="8520" max="8520" width="20" style="1" customWidth="1"/>
    <col min="8521" max="8521" width="0.42578125" style="1" customWidth="1"/>
    <col min="8522" max="8524" width="11.7109375" style="1" customWidth="1"/>
    <col min="8525" max="8525" width="11.5703125" style="1" customWidth="1"/>
    <col min="8526" max="8528" width="11.7109375" style="1" customWidth="1"/>
    <col min="8529" max="8529" width="11.140625" style="1" customWidth="1"/>
    <col min="8530" max="8530" width="15.42578125" style="1" customWidth="1"/>
    <col min="8531" max="8531" width="11.7109375" style="1" customWidth="1"/>
    <col min="8532" max="8538" width="12.42578125" style="1" customWidth="1"/>
    <col min="8539" max="8539" width="13.28515625" style="1" customWidth="1"/>
    <col min="8540" max="8549" width="12.42578125" style="1" customWidth="1"/>
    <col min="8550" max="8605" width="0" style="1" hidden="1" customWidth="1"/>
    <col min="8606" max="8606" width="0.5703125" style="1" customWidth="1"/>
    <col min="8607" max="8607" width="18.7109375" style="1" customWidth="1"/>
    <col min="8608" max="8608" width="16.28515625" style="1" customWidth="1"/>
    <col min="8609" max="8609" width="20.7109375" style="1" customWidth="1"/>
    <col min="8610" max="8768" width="9.140625" style="1"/>
    <col min="8769" max="8769" width="7.5703125" style="1" customWidth="1"/>
    <col min="8770" max="8770" width="27" style="1" customWidth="1"/>
    <col min="8771" max="8771" width="15.7109375" style="1" customWidth="1"/>
    <col min="8772" max="8772" width="17.42578125" style="1" customWidth="1"/>
    <col min="8773" max="8773" width="13.85546875" style="1" customWidth="1"/>
    <col min="8774" max="8774" width="15.140625" style="1" customWidth="1"/>
    <col min="8775" max="8775" width="14.5703125" style="1" customWidth="1"/>
    <col min="8776" max="8776" width="20" style="1" customWidth="1"/>
    <col min="8777" max="8777" width="0.42578125" style="1" customWidth="1"/>
    <col min="8778" max="8780" width="11.7109375" style="1" customWidth="1"/>
    <col min="8781" max="8781" width="11.5703125" style="1" customWidth="1"/>
    <col min="8782" max="8784" width="11.7109375" style="1" customWidth="1"/>
    <col min="8785" max="8785" width="11.140625" style="1" customWidth="1"/>
    <col min="8786" max="8786" width="15.42578125" style="1" customWidth="1"/>
    <col min="8787" max="8787" width="11.7109375" style="1" customWidth="1"/>
    <col min="8788" max="8794" width="12.42578125" style="1" customWidth="1"/>
    <col min="8795" max="8795" width="13.28515625" style="1" customWidth="1"/>
    <col min="8796" max="8805" width="12.42578125" style="1" customWidth="1"/>
    <col min="8806" max="8861" width="0" style="1" hidden="1" customWidth="1"/>
    <col min="8862" max="8862" width="0.5703125" style="1" customWidth="1"/>
    <col min="8863" max="8863" width="18.7109375" style="1" customWidth="1"/>
    <col min="8864" max="8864" width="16.28515625" style="1" customWidth="1"/>
    <col min="8865" max="8865" width="20.7109375" style="1" customWidth="1"/>
    <col min="8866" max="9024" width="9.140625" style="1"/>
    <col min="9025" max="9025" width="7.5703125" style="1" customWidth="1"/>
    <col min="9026" max="9026" width="27" style="1" customWidth="1"/>
    <col min="9027" max="9027" width="15.7109375" style="1" customWidth="1"/>
    <col min="9028" max="9028" width="17.42578125" style="1" customWidth="1"/>
    <col min="9029" max="9029" width="13.85546875" style="1" customWidth="1"/>
    <col min="9030" max="9030" width="15.140625" style="1" customWidth="1"/>
    <col min="9031" max="9031" width="14.5703125" style="1" customWidth="1"/>
    <col min="9032" max="9032" width="20" style="1" customWidth="1"/>
    <col min="9033" max="9033" width="0.42578125" style="1" customWidth="1"/>
    <col min="9034" max="9036" width="11.7109375" style="1" customWidth="1"/>
    <col min="9037" max="9037" width="11.5703125" style="1" customWidth="1"/>
    <col min="9038" max="9040" width="11.7109375" style="1" customWidth="1"/>
    <col min="9041" max="9041" width="11.140625" style="1" customWidth="1"/>
    <col min="9042" max="9042" width="15.42578125" style="1" customWidth="1"/>
    <col min="9043" max="9043" width="11.7109375" style="1" customWidth="1"/>
    <col min="9044" max="9050" width="12.42578125" style="1" customWidth="1"/>
    <col min="9051" max="9051" width="13.28515625" style="1" customWidth="1"/>
    <col min="9052" max="9061" width="12.42578125" style="1" customWidth="1"/>
    <col min="9062" max="9117" width="0" style="1" hidden="1" customWidth="1"/>
    <col min="9118" max="9118" width="0.5703125" style="1" customWidth="1"/>
    <col min="9119" max="9119" width="18.7109375" style="1" customWidth="1"/>
    <col min="9120" max="9120" width="16.28515625" style="1" customWidth="1"/>
    <col min="9121" max="9121" width="20.7109375" style="1" customWidth="1"/>
    <col min="9122" max="9280" width="9.140625" style="1"/>
    <col min="9281" max="9281" width="7.5703125" style="1" customWidth="1"/>
    <col min="9282" max="9282" width="27" style="1" customWidth="1"/>
    <col min="9283" max="9283" width="15.7109375" style="1" customWidth="1"/>
    <col min="9284" max="9284" width="17.42578125" style="1" customWidth="1"/>
    <col min="9285" max="9285" width="13.85546875" style="1" customWidth="1"/>
    <col min="9286" max="9286" width="15.140625" style="1" customWidth="1"/>
    <col min="9287" max="9287" width="14.5703125" style="1" customWidth="1"/>
    <col min="9288" max="9288" width="20" style="1" customWidth="1"/>
    <col min="9289" max="9289" width="0.42578125" style="1" customWidth="1"/>
    <col min="9290" max="9292" width="11.7109375" style="1" customWidth="1"/>
    <col min="9293" max="9293" width="11.5703125" style="1" customWidth="1"/>
    <col min="9294" max="9296" width="11.7109375" style="1" customWidth="1"/>
    <col min="9297" max="9297" width="11.140625" style="1" customWidth="1"/>
    <col min="9298" max="9298" width="15.42578125" style="1" customWidth="1"/>
    <col min="9299" max="9299" width="11.7109375" style="1" customWidth="1"/>
    <col min="9300" max="9306" width="12.42578125" style="1" customWidth="1"/>
    <col min="9307" max="9307" width="13.28515625" style="1" customWidth="1"/>
    <col min="9308" max="9317" width="12.42578125" style="1" customWidth="1"/>
    <col min="9318" max="9373" width="0" style="1" hidden="1" customWidth="1"/>
    <col min="9374" max="9374" width="0.5703125" style="1" customWidth="1"/>
    <col min="9375" max="9375" width="18.7109375" style="1" customWidth="1"/>
    <col min="9376" max="9376" width="16.28515625" style="1" customWidth="1"/>
    <col min="9377" max="9377" width="20.7109375" style="1" customWidth="1"/>
    <col min="9378" max="9536" width="9.140625" style="1"/>
    <col min="9537" max="9537" width="7.5703125" style="1" customWidth="1"/>
    <col min="9538" max="9538" width="27" style="1" customWidth="1"/>
    <col min="9539" max="9539" width="15.7109375" style="1" customWidth="1"/>
    <col min="9540" max="9540" width="17.42578125" style="1" customWidth="1"/>
    <col min="9541" max="9541" width="13.85546875" style="1" customWidth="1"/>
    <col min="9542" max="9542" width="15.140625" style="1" customWidth="1"/>
    <col min="9543" max="9543" width="14.5703125" style="1" customWidth="1"/>
    <col min="9544" max="9544" width="20" style="1" customWidth="1"/>
    <col min="9545" max="9545" width="0.42578125" style="1" customWidth="1"/>
    <col min="9546" max="9548" width="11.7109375" style="1" customWidth="1"/>
    <col min="9549" max="9549" width="11.5703125" style="1" customWidth="1"/>
    <col min="9550" max="9552" width="11.7109375" style="1" customWidth="1"/>
    <col min="9553" max="9553" width="11.140625" style="1" customWidth="1"/>
    <col min="9554" max="9554" width="15.42578125" style="1" customWidth="1"/>
    <col min="9555" max="9555" width="11.7109375" style="1" customWidth="1"/>
    <col min="9556" max="9562" width="12.42578125" style="1" customWidth="1"/>
    <col min="9563" max="9563" width="13.28515625" style="1" customWidth="1"/>
    <col min="9564" max="9573" width="12.42578125" style="1" customWidth="1"/>
    <col min="9574" max="9629" width="0" style="1" hidden="1" customWidth="1"/>
    <col min="9630" max="9630" width="0.5703125" style="1" customWidth="1"/>
    <col min="9631" max="9631" width="18.7109375" style="1" customWidth="1"/>
    <col min="9632" max="9632" width="16.28515625" style="1" customWidth="1"/>
    <col min="9633" max="9633" width="20.7109375" style="1" customWidth="1"/>
    <col min="9634" max="9792" width="9.140625" style="1"/>
    <col min="9793" max="9793" width="7.5703125" style="1" customWidth="1"/>
    <col min="9794" max="9794" width="27" style="1" customWidth="1"/>
    <col min="9795" max="9795" width="15.7109375" style="1" customWidth="1"/>
    <col min="9796" max="9796" width="17.42578125" style="1" customWidth="1"/>
    <col min="9797" max="9797" width="13.85546875" style="1" customWidth="1"/>
    <col min="9798" max="9798" width="15.140625" style="1" customWidth="1"/>
    <col min="9799" max="9799" width="14.5703125" style="1" customWidth="1"/>
    <col min="9800" max="9800" width="20" style="1" customWidth="1"/>
    <col min="9801" max="9801" width="0.42578125" style="1" customWidth="1"/>
    <col min="9802" max="9804" width="11.7109375" style="1" customWidth="1"/>
    <col min="9805" max="9805" width="11.5703125" style="1" customWidth="1"/>
    <col min="9806" max="9808" width="11.7109375" style="1" customWidth="1"/>
    <col min="9809" max="9809" width="11.140625" style="1" customWidth="1"/>
    <col min="9810" max="9810" width="15.42578125" style="1" customWidth="1"/>
    <col min="9811" max="9811" width="11.7109375" style="1" customWidth="1"/>
    <col min="9812" max="9818" width="12.42578125" style="1" customWidth="1"/>
    <col min="9819" max="9819" width="13.28515625" style="1" customWidth="1"/>
    <col min="9820" max="9829" width="12.42578125" style="1" customWidth="1"/>
    <col min="9830" max="9885" width="0" style="1" hidden="1" customWidth="1"/>
    <col min="9886" max="9886" width="0.5703125" style="1" customWidth="1"/>
    <col min="9887" max="9887" width="18.7109375" style="1" customWidth="1"/>
    <col min="9888" max="9888" width="16.28515625" style="1" customWidth="1"/>
    <col min="9889" max="9889" width="20.7109375" style="1" customWidth="1"/>
    <col min="9890" max="10048" width="9.140625" style="1"/>
    <col min="10049" max="10049" width="7.5703125" style="1" customWidth="1"/>
    <col min="10050" max="10050" width="27" style="1" customWidth="1"/>
    <col min="10051" max="10051" width="15.7109375" style="1" customWidth="1"/>
    <col min="10052" max="10052" width="17.42578125" style="1" customWidth="1"/>
    <col min="10053" max="10053" width="13.85546875" style="1" customWidth="1"/>
    <col min="10054" max="10054" width="15.140625" style="1" customWidth="1"/>
    <col min="10055" max="10055" width="14.5703125" style="1" customWidth="1"/>
    <col min="10056" max="10056" width="20" style="1" customWidth="1"/>
    <col min="10057" max="10057" width="0.42578125" style="1" customWidth="1"/>
    <col min="10058" max="10060" width="11.7109375" style="1" customWidth="1"/>
    <col min="10061" max="10061" width="11.5703125" style="1" customWidth="1"/>
    <col min="10062" max="10064" width="11.7109375" style="1" customWidth="1"/>
    <col min="10065" max="10065" width="11.140625" style="1" customWidth="1"/>
    <col min="10066" max="10066" width="15.42578125" style="1" customWidth="1"/>
    <col min="10067" max="10067" width="11.7109375" style="1" customWidth="1"/>
    <col min="10068" max="10074" width="12.42578125" style="1" customWidth="1"/>
    <col min="10075" max="10075" width="13.28515625" style="1" customWidth="1"/>
    <col min="10076" max="10085" width="12.42578125" style="1" customWidth="1"/>
    <col min="10086" max="10141" width="0" style="1" hidden="1" customWidth="1"/>
    <col min="10142" max="10142" width="0.5703125" style="1" customWidth="1"/>
    <col min="10143" max="10143" width="18.7109375" style="1" customWidth="1"/>
    <col min="10144" max="10144" width="16.28515625" style="1" customWidth="1"/>
    <col min="10145" max="10145" width="20.7109375" style="1" customWidth="1"/>
    <col min="10146" max="10304" width="9.140625" style="1"/>
    <col min="10305" max="10305" width="7.5703125" style="1" customWidth="1"/>
    <col min="10306" max="10306" width="27" style="1" customWidth="1"/>
    <col min="10307" max="10307" width="15.7109375" style="1" customWidth="1"/>
    <col min="10308" max="10308" width="17.42578125" style="1" customWidth="1"/>
    <col min="10309" max="10309" width="13.85546875" style="1" customWidth="1"/>
    <col min="10310" max="10310" width="15.140625" style="1" customWidth="1"/>
    <col min="10311" max="10311" width="14.5703125" style="1" customWidth="1"/>
    <col min="10312" max="10312" width="20" style="1" customWidth="1"/>
    <col min="10313" max="10313" width="0.42578125" style="1" customWidth="1"/>
    <col min="10314" max="10316" width="11.7109375" style="1" customWidth="1"/>
    <col min="10317" max="10317" width="11.5703125" style="1" customWidth="1"/>
    <col min="10318" max="10320" width="11.7109375" style="1" customWidth="1"/>
    <col min="10321" max="10321" width="11.140625" style="1" customWidth="1"/>
    <col min="10322" max="10322" width="15.42578125" style="1" customWidth="1"/>
    <col min="10323" max="10323" width="11.7109375" style="1" customWidth="1"/>
    <col min="10324" max="10330" width="12.42578125" style="1" customWidth="1"/>
    <col min="10331" max="10331" width="13.28515625" style="1" customWidth="1"/>
    <col min="10332" max="10341" width="12.42578125" style="1" customWidth="1"/>
    <col min="10342" max="10397" width="0" style="1" hidden="1" customWidth="1"/>
    <col min="10398" max="10398" width="0.5703125" style="1" customWidth="1"/>
    <col min="10399" max="10399" width="18.7109375" style="1" customWidth="1"/>
    <col min="10400" max="10400" width="16.28515625" style="1" customWidth="1"/>
    <col min="10401" max="10401" width="20.7109375" style="1" customWidth="1"/>
    <col min="10402" max="10560" width="9.140625" style="1"/>
    <col min="10561" max="10561" width="7.5703125" style="1" customWidth="1"/>
    <col min="10562" max="10562" width="27" style="1" customWidth="1"/>
    <col min="10563" max="10563" width="15.7109375" style="1" customWidth="1"/>
    <col min="10564" max="10564" width="17.42578125" style="1" customWidth="1"/>
    <col min="10565" max="10565" width="13.85546875" style="1" customWidth="1"/>
    <col min="10566" max="10566" width="15.140625" style="1" customWidth="1"/>
    <col min="10567" max="10567" width="14.5703125" style="1" customWidth="1"/>
    <col min="10568" max="10568" width="20" style="1" customWidth="1"/>
    <col min="10569" max="10569" width="0.42578125" style="1" customWidth="1"/>
    <col min="10570" max="10572" width="11.7109375" style="1" customWidth="1"/>
    <col min="10573" max="10573" width="11.5703125" style="1" customWidth="1"/>
    <col min="10574" max="10576" width="11.7109375" style="1" customWidth="1"/>
    <col min="10577" max="10577" width="11.140625" style="1" customWidth="1"/>
    <col min="10578" max="10578" width="15.42578125" style="1" customWidth="1"/>
    <col min="10579" max="10579" width="11.7109375" style="1" customWidth="1"/>
    <col min="10580" max="10586" width="12.42578125" style="1" customWidth="1"/>
    <col min="10587" max="10587" width="13.28515625" style="1" customWidth="1"/>
    <col min="10588" max="10597" width="12.42578125" style="1" customWidth="1"/>
    <col min="10598" max="10653" width="0" style="1" hidden="1" customWidth="1"/>
    <col min="10654" max="10654" width="0.5703125" style="1" customWidth="1"/>
    <col min="10655" max="10655" width="18.7109375" style="1" customWidth="1"/>
    <col min="10656" max="10656" width="16.28515625" style="1" customWidth="1"/>
    <col min="10657" max="10657" width="20.7109375" style="1" customWidth="1"/>
    <col min="10658" max="10816" width="9.140625" style="1"/>
    <col min="10817" max="10817" width="7.5703125" style="1" customWidth="1"/>
    <col min="10818" max="10818" width="27" style="1" customWidth="1"/>
    <col min="10819" max="10819" width="15.7109375" style="1" customWidth="1"/>
    <col min="10820" max="10820" width="17.42578125" style="1" customWidth="1"/>
    <col min="10821" max="10821" width="13.85546875" style="1" customWidth="1"/>
    <col min="10822" max="10822" width="15.140625" style="1" customWidth="1"/>
    <col min="10823" max="10823" width="14.5703125" style="1" customWidth="1"/>
    <col min="10824" max="10824" width="20" style="1" customWidth="1"/>
    <col min="10825" max="10825" width="0.42578125" style="1" customWidth="1"/>
    <col min="10826" max="10828" width="11.7109375" style="1" customWidth="1"/>
    <col min="10829" max="10829" width="11.5703125" style="1" customWidth="1"/>
    <col min="10830" max="10832" width="11.7109375" style="1" customWidth="1"/>
    <col min="10833" max="10833" width="11.140625" style="1" customWidth="1"/>
    <col min="10834" max="10834" width="15.42578125" style="1" customWidth="1"/>
    <col min="10835" max="10835" width="11.7109375" style="1" customWidth="1"/>
    <col min="10836" max="10842" width="12.42578125" style="1" customWidth="1"/>
    <col min="10843" max="10843" width="13.28515625" style="1" customWidth="1"/>
    <col min="10844" max="10853" width="12.42578125" style="1" customWidth="1"/>
    <col min="10854" max="10909" width="0" style="1" hidden="1" customWidth="1"/>
    <col min="10910" max="10910" width="0.5703125" style="1" customWidth="1"/>
    <col min="10911" max="10911" width="18.7109375" style="1" customWidth="1"/>
    <col min="10912" max="10912" width="16.28515625" style="1" customWidth="1"/>
    <col min="10913" max="10913" width="20.7109375" style="1" customWidth="1"/>
    <col min="10914" max="11072" width="9.140625" style="1"/>
    <col min="11073" max="11073" width="7.5703125" style="1" customWidth="1"/>
    <col min="11074" max="11074" width="27" style="1" customWidth="1"/>
    <col min="11075" max="11075" width="15.7109375" style="1" customWidth="1"/>
    <col min="11076" max="11076" width="17.42578125" style="1" customWidth="1"/>
    <col min="11077" max="11077" width="13.85546875" style="1" customWidth="1"/>
    <col min="11078" max="11078" width="15.140625" style="1" customWidth="1"/>
    <col min="11079" max="11079" width="14.5703125" style="1" customWidth="1"/>
    <col min="11080" max="11080" width="20" style="1" customWidth="1"/>
    <col min="11081" max="11081" width="0.42578125" style="1" customWidth="1"/>
    <col min="11082" max="11084" width="11.7109375" style="1" customWidth="1"/>
    <col min="11085" max="11085" width="11.5703125" style="1" customWidth="1"/>
    <col min="11086" max="11088" width="11.7109375" style="1" customWidth="1"/>
    <col min="11089" max="11089" width="11.140625" style="1" customWidth="1"/>
    <col min="11090" max="11090" width="15.42578125" style="1" customWidth="1"/>
    <col min="11091" max="11091" width="11.7109375" style="1" customWidth="1"/>
    <col min="11092" max="11098" width="12.42578125" style="1" customWidth="1"/>
    <col min="11099" max="11099" width="13.28515625" style="1" customWidth="1"/>
    <col min="11100" max="11109" width="12.42578125" style="1" customWidth="1"/>
    <col min="11110" max="11165" width="0" style="1" hidden="1" customWidth="1"/>
    <col min="11166" max="11166" width="0.5703125" style="1" customWidth="1"/>
    <col min="11167" max="11167" width="18.7109375" style="1" customWidth="1"/>
    <col min="11168" max="11168" width="16.28515625" style="1" customWidth="1"/>
    <col min="11169" max="11169" width="20.7109375" style="1" customWidth="1"/>
    <col min="11170" max="11328" width="9.140625" style="1"/>
    <col min="11329" max="11329" width="7.5703125" style="1" customWidth="1"/>
    <col min="11330" max="11330" width="27" style="1" customWidth="1"/>
    <col min="11331" max="11331" width="15.7109375" style="1" customWidth="1"/>
    <col min="11332" max="11332" width="17.42578125" style="1" customWidth="1"/>
    <col min="11333" max="11333" width="13.85546875" style="1" customWidth="1"/>
    <col min="11334" max="11334" width="15.140625" style="1" customWidth="1"/>
    <col min="11335" max="11335" width="14.5703125" style="1" customWidth="1"/>
    <col min="11336" max="11336" width="20" style="1" customWidth="1"/>
    <col min="11337" max="11337" width="0.42578125" style="1" customWidth="1"/>
    <col min="11338" max="11340" width="11.7109375" style="1" customWidth="1"/>
    <col min="11341" max="11341" width="11.5703125" style="1" customWidth="1"/>
    <col min="11342" max="11344" width="11.7109375" style="1" customWidth="1"/>
    <col min="11345" max="11345" width="11.140625" style="1" customWidth="1"/>
    <col min="11346" max="11346" width="15.42578125" style="1" customWidth="1"/>
    <col min="11347" max="11347" width="11.7109375" style="1" customWidth="1"/>
    <col min="11348" max="11354" width="12.42578125" style="1" customWidth="1"/>
    <col min="11355" max="11355" width="13.28515625" style="1" customWidth="1"/>
    <col min="11356" max="11365" width="12.42578125" style="1" customWidth="1"/>
    <col min="11366" max="11421" width="0" style="1" hidden="1" customWidth="1"/>
    <col min="11422" max="11422" width="0.5703125" style="1" customWidth="1"/>
    <col min="11423" max="11423" width="18.7109375" style="1" customWidth="1"/>
    <col min="11424" max="11424" width="16.28515625" style="1" customWidth="1"/>
    <col min="11425" max="11425" width="20.7109375" style="1" customWidth="1"/>
    <col min="11426" max="11584" width="9.140625" style="1"/>
    <col min="11585" max="11585" width="7.5703125" style="1" customWidth="1"/>
    <col min="11586" max="11586" width="27" style="1" customWidth="1"/>
    <col min="11587" max="11587" width="15.7109375" style="1" customWidth="1"/>
    <col min="11588" max="11588" width="17.42578125" style="1" customWidth="1"/>
    <col min="11589" max="11589" width="13.85546875" style="1" customWidth="1"/>
    <col min="11590" max="11590" width="15.140625" style="1" customWidth="1"/>
    <col min="11591" max="11591" width="14.5703125" style="1" customWidth="1"/>
    <col min="11592" max="11592" width="20" style="1" customWidth="1"/>
    <col min="11593" max="11593" width="0.42578125" style="1" customWidth="1"/>
    <col min="11594" max="11596" width="11.7109375" style="1" customWidth="1"/>
    <col min="11597" max="11597" width="11.5703125" style="1" customWidth="1"/>
    <col min="11598" max="11600" width="11.7109375" style="1" customWidth="1"/>
    <col min="11601" max="11601" width="11.140625" style="1" customWidth="1"/>
    <col min="11602" max="11602" width="15.42578125" style="1" customWidth="1"/>
    <col min="11603" max="11603" width="11.7109375" style="1" customWidth="1"/>
    <col min="11604" max="11610" width="12.42578125" style="1" customWidth="1"/>
    <col min="11611" max="11611" width="13.28515625" style="1" customWidth="1"/>
    <col min="11612" max="11621" width="12.42578125" style="1" customWidth="1"/>
    <col min="11622" max="11677" width="0" style="1" hidden="1" customWidth="1"/>
    <col min="11678" max="11678" width="0.5703125" style="1" customWidth="1"/>
    <col min="11679" max="11679" width="18.7109375" style="1" customWidth="1"/>
    <col min="11680" max="11680" width="16.28515625" style="1" customWidth="1"/>
    <col min="11681" max="11681" width="20.7109375" style="1" customWidth="1"/>
    <col min="11682" max="11840" width="9.140625" style="1"/>
    <col min="11841" max="11841" width="7.5703125" style="1" customWidth="1"/>
    <col min="11842" max="11842" width="27" style="1" customWidth="1"/>
    <col min="11843" max="11843" width="15.7109375" style="1" customWidth="1"/>
    <col min="11844" max="11844" width="17.42578125" style="1" customWidth="1"/>
    <col min="11845" max="11845" width="13.85546875" style="1" customWidth="1"/>
    <col min="11846" max="11846" width="15.140625" style="1" customWidth="1"/>
    <col min="11847" max="11847" width="14.5703125" style="1" customWidth="1"/>
    <col min="11848" max="11848" width="20" style="1" customWidth="1"/>
    <col min="11849" max="11849" width="0.42578125" style="1" customWidth="1"/>
    <col min="11850" max="11852" width="11.7109375" style="1" customWidth="1"/>
    <col min="11853" max="11853" width="11.5703125" style="1" customWidth="1"/>
    <col min="11854" max="11856" width="11.7109375" style="1" customWidth="1"/>
    <col min="11857" max="11857" width="11.140625" style="1" customWidth="1"/>
    <col min="11858" max="11858" width="15.42578125" style="1" customWidth="1"/>
    <col min="11859" max="11859" width="11.7109375" style="1" customWidth="1"/>
    <col min="11860" max="11866" width="12.42578125" style="1" customWidth="1"/>
    <col min="11867" max="11867" width="13.28515625" style="1" customWidth="1"/>
    <col min="11868" max="11877" width="12.42578125" style="1" customWidth="1"/>
    <col min="11878" max="11933" width="0" style="1" hidden="1" customWidth="1"/>
    <col min="11934" max="11934" width="0.5703125" style="1" customWidth="1"/>
    <col min="11935" max="11935" width="18.7109375" style="1" customWidth="1"/>
    <col min="11936" max="11936" width="16.28515625" style="1" customWidth="1"/>
    <col min="11937" max="11937" width="20.7109375" style="1" customWidth="1"/>
    <col min="11938" max="12096" width="9.140625" style="1"/>
    <col min="12097" max="12097" width="7.5703125" style="1" customWidth="1"/>
    <col min="12098" max="12098" width="27" style="1" customWidth="1"/>
    <col min="12099" max="12099" width="15.7109375" style="1" customWidth="1"/>
    <col min="12100" max="12100" width="17.42578125" style="1" customWidth="1"/>
    <col min="12101" max="12101" width="13.85546875" style="1" customWidth="1"/>
    <col min="12102" max="12102" width="15.140625" style="1" customWidth="1"/>
    <col min="12103" max="12103" width="14.5703125" style="1" customWidth="1"/>
    <col min="12104" max="12104" width="20" style="1" customWidth="1"/>
    <col min="12105" max="12105" width="0.42578125" style="1" customWidth="1"/>
    <col min="12106" max="12108" width="11.7109375" style="1" customWidth="1"/>
    <col min="12109" max="12109" width="11.5703125" style="1" customWidth="1"/>
    <col min="12110" max="12112" width="11.7109375" style="1" customWidth="1"/>
    <col min="12113" max="12113" width="11.140625" style="1" customWidth="1"/>
    <col min="12114" max="12114" width="15.42578125" style="1" customWidth="1"/>
    <col min="12115" max="12115" width="11.7109375" style="1" customWidth="1"/>
    <col min="12116" max="12122" width="12.42578125" style="1" customWidth="1"/>
    <col min="12123" max="12123" width="13.28515625" style="1" customWidth="1"/>
    <col min="12124" max="12133" width="12.42578125" style="1" customWidth="1"/>
    <col min="12134" max="12189" width="0" style="1" hidden="1" customWidth="1"/>
    <col min="12190" max="12190" width="0.5703125" style="1" customWidth="1"/>
    <col min="12191" max="12191" width="18.7109375" style="1" customWidth="1"/>
    <col min="12192" max="12192" width="16.28515625" style="1" customWidth="1"/>
    <col min="12193" max="12193" width="20.7109375" style="1" customWidth="1"/>
    <col min="12194" max="12352" width="9.140625" style="1"/>
    <col min="12353" max="12353" width="7.5703125" style="1" customWidth="1"/>
    <col min="12354" max="12354" width="27" style="1" customWidth="1"/>
    <col min="12355" max="12355" width="15.7109375" style="1" customWidth="1"/>
    <col min="12356" max="12356" width="17.42578125" style="1" customWidth="1"/>
    <col min="12357" max="12357" width="13.85546875" style="1" customWidth="1"/>
    <col min="12358" max="12358" width="15.140625" style="1" customWidth="1"/>
    <col min="12359" max="12359" width="14.5703125" style="1" customWidth="1"/>
    <col min="12360" max="12360" width="20" style="1" customWidth="1"/>
    <col min="12361" max="12361" width="0.42578125" style="1" customWidth="1"/>
    <col min="12362" max="12364" width="11.7109375" style="1" customWidth="1"/>
    <col min="12365" max="12365" width="11.5703125" style="1" customWidth="1"/>
    <col min="12366" max="12368" width="11.7109375" style="1" customWidth="1"/>
    <col min="12369" max="12369" width="11.140625" style="1" customWidth="1"/>
    <col min="12370" max="12370" width="15.42578125" style="1" customWidth="1"/>
    <col min="12371" max="12371" width="11.7109375" style="1" customWidth="1"/>
    <col min="12372" max="12378" width="12.42578125" style="1" customWidth="1"/>
    <col min="12379" max="12379" width="13.28515625" style="1" customWidth="1"/>
    <col min="12380" max="12389" width="12.42578125" style="1" customWidth="1"/>
    <col min="12390" max="12445" width="0" style="1" hidden="1" customWidth="1"/>
    <col min="12446" max="12446" width="0.5703125" style="1" customWidth="1"/>
    <col min="12447" max="12447" width="18.7109375" style="1" customWidth="1"/>
    <col min="12448" max="12448" width="16.28515625" style="1" customWidth="1"/>
    <col min="12449" max="12449" width="20.7109375" style="1" customWidth="1"/>
    <col min="12450" max="12608" width="9.140625" style="1"/>
    <col min="12609" max="12609" width="7.5703125" style="1" customWidth="1"/>
    <col min="12610" max="12610" width="27" style="1" customWidth="1"/>
    <col min="12611" max="12611" width="15.7109375" style="1" customWidth="1"/>
    <col min="12612" max="12612" width="17.42578125" style="1" customWidth="1"/>
    <col min="12613" max="12613" width="13.85546875" style="1" customWidth="1"/>
    <col min="12614" max="12614" width="15.140625" style="1" customWidth="1"/>
    <col min="12615" max="12615" width="14.5703125" style="1" customWidth="1"/>
    <col min="12616" max="12616" width="20" style="1" customWidth="1"/>
    <col min="12617" max="12617" width="0.42578125" style="1" customWidth="1"/>
    <col min="12618" max="12620" width="11.7109375" style="1" customWidth="1"/>
    <col min="12621" max="12621" width="11.5703125" style="1" customWidth="1"/>
    <col min="12622" max="12624" width="11.7109375" style="1" customWidth="1"/>
    <col min="12625" max="12625" width="11.140625" style="1" customWidth="1"/>
    <col min="12626" max="12626" width="15.42578125" style="1" customWidth="1"/>
    <col min="12627" max="12627" width="11.7109375" style="1" customWidth="1"/>
    <col min="12628" max="12634" width="12.42578125" style="1" customWidth="1"/>
    <col min="12635" max="12635" width="13.28515625" style="1" customWidth="1"/>
    <col min="12636" max="12645" width="12.42578125" style="1" customWidth="1"/>
    <col min="12646" max="12701" width="0" style="1" hidden="1" customWidth="1"/>
    <col min="12702" max="12702" width="0.5703125" style="1" customWidth="1"/>
    <col min="12703" max="12703" width="18.7109375" style="1" customWidth="1"/>
    <col min="12704" max="12704" width="16.28515625" style="1" customWidth="1"/>
    <col min="12705" max="12705" width="20.7109375" style="1" customWidth="1"/>
    <col min="12706" max="12864" width="9.140625" style="1"/>
    <col min="12865" max="12865" width="7.5703125" style="1" customWidth="1"/>
    <col min="12866" max="12866" width="27" style="1" customWidth="1"/>
    <col min="12867" max="12867" width="15.7109375" style="1" customWidth="1"/>
    <col min="12868" max="12868" width="17.42578125" style="1" customWidth="1"/>
    <col min="12869" max="12869" width="13.85546875" style="1" customWidth="1"/>
    <col min="12870" max="12870" width="15.140625" style="1" customWidth="1"/>
    <col min="12871" max="12871" width="14.5703125" style="1" customWidth="1"/>
    <col min="12872" max="12872" width="20" style="1" customWidth="1"/>
    <col min="12873" max="12873" width="0.42578125" style="1" customWidth="1"/>
    <col min="12874" max="12876" width="11.7109375" style="1" customWidth="1"/>
    <col min="12877" max="12877" width="11.5703125" style="1" customWidth="1"/>
    <col min="12878" max="12880" width="11.7109375" style="1" customWidth="1"/>
    <col min="12881" max="12881" width="11.140625" style="1" customWidth="1"/>
    <col min="12882" max="12882" width="15.42578125" style="1" customWidth="1"/>
    <col min="12883" max="12883" width="11.7109375" style="1" customWidth="1"/>
    <col min="12884" max="12890" width="12.42578125" style="1" customWidth="1"/>
    <col min="12891" max="12891" width="13.28515625" style="1" customWidth="1"/>
    <col min="12892" max="12901" width="12.42578125" style="1" customWidth="1"/>
    <col min="12902" max="12957" width="0" style="1" hidden="1" customWidth="1"/>
    <col min="12958" max="12958" width="0.5703125" style="1" customWidth="1"/>
    <col min="12959" max="12959" width="18.7109375" style="1" customWidth="1"/>
    <col min="12960" max="12960" width="16.28515625" style="1" customWidth="1"/>
    <col min="12961" max="12961" width="20.7109375" style="1" customWidth="1"/>
    <col min="12962" max="13120" width="9.140625" style="1"/>
    <col min="13121" max="13121" width="7.5703125" style="1" customWidth="1"/>
    <col min="13122" max="13122" width="27" style="1" customWidth="1"/>
    <col min="13123" max="13123" width="15.7109375" style="1" customWidth="1"/>
    <col min="13124" max="13124" width="17.42578125" style="1" customWidth="1"/>
    <col min="13125" max="13125" width="13.85546875" style="1" customWidth="1"/>
    <col min="13126" max="13126" width="15.140625" style="1" customWidth="1"/>
    <col min="13127" max="13127" width="14.5703125" style="1" customWidth="1"/>
    <col min="13128" max="13128" width="20" style="1" customWidth="1"/>
    <col min="13129" max="13129" width="0.42578125" style="1" customWidth="1"/>
    <col min="13130" max="13132" width="11.7109375" style="1" customWidth="1"/>
    <col min="13133" max="13133" width="11.5703125" style="1" customWidth="1"/>
    <col min="13134" max="13136" width="11.7109375" style="1" customWidth="1"/>
    <col min="13137" max="13137" width="11.140625" style="1" customWidth="1"/>
    <col min="13138" max="13138" width="15.42578125" style="1" customWidth="1"/>
    <col min="13139" max="13139" width="11.7109375" style="1" customWidth="1"/>
    <col min="13140" max="13146" width="12.42578125" style="1" customWidth="1"/>
    <col min="13147" max="13147" width="13.28515625" style="1" customWidth="1"/>
    <col min="13148" max="13157" width="12.42578125" style="1" customWidth="1"/>
    <col min="13158" max="13213" width="0" style="1" hidden="1" customWidth="1"/>
    <col min="13214" max="13214" width="0.5703125" style="1" customWidth="1"/>
    <col min="13215" max="13215" width="18.7109375" style="1" customWidth="1"/>
    <col min="13216" max="13216" width="16.28515625" style="1" customWidth="1"/>
    <col min="13217" max="13217" width="20.7109375" style="1" customWidth="1"/>
    <col min="13218" max="13376" width="9.140625" style="1"/>
    <col min="13377" max="13377" width="7.5703125" style="1" customWidth="1"/>
    <col min="13378" max="13378" width="27" style="1" customWidth="1"/>
    <col min="13379" max="13379" width="15.7109375" style="1" customWidth="1"/>
    <col min="13380" max="13380" width="17.42578125" style="1" customWidth="1"/>
    <col min="13381" max="13381" width="13.85546875" style="1" customWidth="1"/>
    <col min="13382" max="13382" width="15.140625" style="1" customWidth="1"/>
    <col min="13383" max="13383" width="14.5703125" style="1" customWidth="1"/>
    <col min="13384" max="13384" width="20" style="1" customWidth="1"/>
    <col min="13385" max="13385" width="0.42578125" style="1" customWidth="1"/>
    <col min="13386" max="13388" width="11.7109375" style="1" customWidth="1"/>
    <col min="13389" max="13389" width="11.5703125" style="1" customWidth="1"/>
    <col min="13390" max="13392" width="11.7109375" style="1" customWidth="1"/>
    <col min="13393" max="13393" width="11.140625" style="1" customWidth="1"/>
    <col min="13394" max="13394" width="15.42578125" style="1" customWidth="1"/>
    <col min="13395" max="13395" width="11.7109375" style="1" customWidth="1"/>
    <col min="13396" max="13402" width="12.42578125" style="1" customWidth="1"/>
    <col min="13403" max="13403" width="13.28515625" style="1" customWidth="1"/>
    <col min="13404" max="13413" width="12.42578125" style="1" customWidth="1"/>
    <col min="13414" max="13469" width="0" style="1" hidden="1" customWidth="1"/>
    <col min="13470" max="13470" width="0.5703125" style="1" customWidth="1"/>
    <col min="13471" max="13471" width="18.7109375" style="1" customWidth="1"/>
    <col min="13472" max="13472" width="16.28515625" style="1" customWidth="1"/>
    <col min="13473" max="13473" width="20.7109375" style="1" customWidth="1"/>
    <col min="13474" max="13632" width="9.140625" style="1"/>
    <col min="13633" max="13633" width="7.5703125" style="1" customWidth="1"/>
    <col min="13634" max="13634" width="27" style="1" customWidth="1"/>
    <col min="13635" max="13635" width="15.7109375" style="1" customWidth="1"/>
    <col min="13636" max="13636" width="17.42578125" style="1" customWidth="1"/>
    <col min="13637" max="13637" width="13.85546875" style="1" customWidth="1"/>
    <col min="13638" max="13638" width="15.140625" style="1" customWidth="1"/>
    <col min="13639" max="13639" width="14.5703125" style="1" customWidth="1"/>
    <col min="13640" max="13640" width="20" style="1" customWidth="1"/>
    <col min="13641" max="13641" width="0.42578125" style="1" customWidth="1"/>
    <col min="13642" max="13644" width="11.7109375" style="1" customWidth="1"/>
    <col min="13645" max="13645" width="11.5703125" style="1" customWidth="1"/>
    <col min="13646" max="13648" width="11.7109375" style="1" customWidth="1"/>
    <col min="13649" max="13649" width="11.140625" style="1" customWidth="1"/>
    <col min="13650" max="13650" width="15.42578125" style="1" customWidth="1"/>
    <col min="13651" max="13651" width="11.7109375" style="1" customWidth="1"/>
    <col min="13652" max="13658" width="12.42578125" style="1" customWidth="1"/>
    <col min="13659" max="13659" width="13.28515625" style="1" customWidth="1"/>
    <col min="13660" max="13669" width="12.42578125" style="1" customWidth="1"/>
    <col min="13670" max="13725" width="0" style="1" hidden="1" customWidth="1"/>
    <col min="13726" max="13726" width="0.5703125" style="1" customWidth="1"/>
    <col min="13727" max="13727" width="18.7109375" style="1" customWidth="1"/>
    <col min="13728" max="13728" width="16.28515625" style="1" customWidth="1"/>
    <col min="13729" max="13729" width="20.7109375" style="1" customWidth="1"/>
    <col min="13730" max="13888" width="9.140625" style="1"/>
    <col min="13889" max="13889" width="7.5703125" style="1" customWidth="1"/>
    <col min="13890" max="13890" width="27" style="1" customWidth="1"/>
    <col min="13891" max="13891" width="15.7109375" style="1" customWidth="1"/>
    <col min="13892" max="13892" width="17.42578125" style="1" customWidth="1"/>
    <col min="13893" max="13893" width="13.85546875" style="1" customWidth="1"/>
    <col min="13894" max="13894" width="15.140625" style="1" customWidth="1"/>
    <col min="13895" max="13895" width="14.5703125" style="1" customWidth="1"/>
    <col min="13896" max="13896" width="20" style="1" customWidth="1"/>
    <col min="13897" max="13897" width="0.42578125" style="1" customWidth="1"/>
    <col min="13898" max="13900" width="11.7109375" style="1" customWidth="1"/>
    <col min="13901" max="13901" width="11.5703125" style="1" customWidth="1"/>
    <col min="13902" max="13904" width="11.7109375" style="1" customWidth="1"/>
    <col min="13905" max="13905" width="11.140625" style="1" customWidth="1"/>
    <col min="13906" max="13906" width="15.42578125" style="1" customWidth="1"/>
    <col min="13907" max="13907" width="11.7109375" style="1" customWidth="1"/>
    <col min="13908" max="13914" width="12.42578125" style="1" customWidth="1"/>
    <col min="13915" max="13915" width="13.28515625" style="1" customWidth="1"/>
    <col min="13916" max="13925" width="12.42578125" style="1" customWidth="1"/>
    <col min="13926" max="13981" width="0" style="1" hidden="1" customWidth="1"/>
    <col min="13982" max="13982" width="0.5703125" style="1" customWidth="1"/>
    <col min="13983" max="13983" width="18.7109375" style="1" customWidth="1"/>
    <col min="13984" max="13984" width="16.28515625" style="1" customWidth="1"/>
    <col min="13985" max="13985" width="20.7109375" style="1" customWidth="1"/>
    <col min="13986" max="14144" width="9.140625" style="1"/>
    <col min="14145" max="14145" width="7.5703125" style="1" customWidth="1"/>
    <col min="14146" max="14146" width="27" style="1" customWidth="1"/>
    <col min="14147" max="14147" width="15.7109375" style="1" customWidth="1"/>
    <col min="14148" max="14148" width="17.42578125" style="1" customWidth="1"/>
    <col min="14149" max="14149" width="13.85546875" style="1" customWidth="1"/>
    <col min="14150" max="14150" width="15.140625" style="1" customWidth="1"/>
    <col min="14151" max="14151" width="14.5703125" style="1" customWidth="1"/>
    <col min="14152" max="14152" width="20" style="1" customWidth="1"/>
    <col min="14153" max="14153" width="0.42578125" style="1" customWidth="1"/>
    <col min="14154" max="14156" width="11.7109375" style="1" customWidth="1"/>
    <col min="14157" max="14157" width="11.5703125" style="1" customWidth="1"/>
    <col min="14158" max="14160" width="11.7109375" style="1" customWidth="1"/>
    <col min="14161" max="14161" width="11.140625" style="1" customWidth="1"/>
    <col min="14162" max="14162" width="15.42578125" style="1" customWidth="1"/>
    <col min="14163" max="14163" width="11.7109375" style="1" customWidth="1"/>
    <col min="14164" max="14170" width="12.42578125" style="1" customWidth="1"/>
    <col min="14171" max="14171" width="13.28515625" style="1" customWidth="1"/>
    <col min="14172" max="14181" width="12.42578125" style="1" customWidth="1"/>
    <col min="14182" max="14237" width="0" style="1" hidden="1" customWidth="1"/>
    <col min="14238" max="14238" width="0.5703125" style="1" customWidth="1"/>
    <col min="14239" max="14239" width="18.7109375" style="1" customWidth="1"/>
    <col min="14240" max="14240" width="16.28515625" style="1" customWidth="1"/>
    <col min="14241" max="14241" width="20.7109375" style="1" customWidth="1"/>
    <col min="14242" max="14400" width="9.140625" style="1"/>
    <col min="14401" max="14401" width="7.5703125" style="1" customWidth="1"/>
    <col min="14402" max="14402" width="27" style="1" customWidth="1"/>
    <col min="14403" max="14403" width="15.7109375" style="1" customWidth="1"/>
    <col min="14404" max="14404" width="17.42578125" style="1" customWidth="1"/>
    <col min="14405" max="14405" width="13.85546875" style="1" customWidth="1"/>
    <col min="14406" max="14406" width="15.140625" style="1" customWidth="1"/>
    <col min="14407" max="14407" width="14.5703125" style="1" customWidth="1"/>
    <col min="14408" max="14408" width="20" style="1" customWidth="1"/>
    <col min="14409" max="14409" width="0.42578125" style="1" customWidth="1"/>
    <col min="14410" max="14412" width="11.7109375" style="1" customWidth="1"/>
    <col min="14413" max="14413" width="11.5703125" style="1" customWidth="1"/>
    <col min="14414" max="14416" width="11.7109375" style="1" customWidth="1"/>
    <col min="14417" max="14417" width="11.140625" style="1" customWidth="1"/>
    <col min="14418" max="14418" width="15.42578125" style="1" customWidth="1"/>
    <col min="14419" max="14419" width="11.7109375" style="1" customWidth="1"/>
    <col min="14420" max="14426" width="12.42578125" style="1" customWidth="1"/>
    <col min="14427" max="14427" width="13.28515625" style="1" customWidth="1"/>
    <col min="14428" max="14437" width="12.42578125" style="1" customWidth="1"/>
    <col min="14438" max="14493" width="0" style="1" hidden="1" customWidth="1"/>
    <col min="14494" max="14494" width="0.5703125" style="1" customWidth="1"/>
    <col min="14495" max="14495" width="18.7109375" style="1" customWidth="1"/>
    <col min="14496" max="14496" width="16.28515625" style="1" customWidth="1"/>
    <col min="14497" max="14497" width="20.7109375" style="1" customWidth="1"/>
    <col min="14498" max="14656" width="9.140625" style="1"/>
    <col min="14657" max="14657" width="7.5703125" style="1" customWidth="1"/>
    <col min="14658" max="14658" width="27" style="1" customWidth="1"/>
    <col min="14659" max="14659" width="15.7109375" style="1" customWidth="1"/>
    <col min="14660" max="14660" width="17.42578125" style="1" customWidth="1"/>
    <col min="14661" max="14661" width="13.85546875" style="1" customWidth="1"/>
    <col min="14662" max="14662" width="15.140625" style="1" customWidth="1"/>
    <col min="14663" max="14663" width="14.5703125" style="1" customWidth="1"/>
    <col min="14664" max="14664" width="20" style="1" customWidth="1"/>
    <col min="14665" max="14665" width="0.42578125" style="1" customWidth="1"/>
    <col min="14666" max="14668" width="11.7109375" style="1" customWidth="1"/>
    <col min="14669" max="14669" width="11.5703125" style="1" customWidth="1"/>
    <col min="14670" max="14672" width="11.7109375" style="1" customWidth="1"/>
    <col min="14673" max="14673" width="11.140625" style="1" customWidth="1"/>
    <col min="14674" max="14674" width="15.42578125" style="1" customWidth="1"/>
    <col min="14675" max="14675" width="11.7109375" style="1" customWidth="1"/>
    <col min="14676" max="14682" width="12.42578125" style="1" customWidth="1"/>
    <col min="14683" max="14683" width="13.28515625" style="1" customWidth="1"/>
    <col min="14684" max="14693" width="12.42578125" style="1" customWidth="1"/>
    <col min="14694" max="14749" width="0" style="1" hidden="1" customWidth="1"/>
    <col min="14750" max="14750" width="0.5703125" style="1" customWidth="1"/>
    <col min="14751" max="14751" width="18.7109375" style="1" customWidth="1"/>
    <col min="14752" max="14752" width="16.28515625" style="1" customWidth="1"/>
    <col min="14753" max="14753" width="20.7109375" style="1" customWidth="1"/>
    <col min="14754" max="14912" width="9.140625" style="1"/>
    <col min="14913" max="14913" width="7.5703125" style="1" customWidth="1"/>
    <col min="14914" max="14914" width="27" style="1" customWidth="1"/>
    <col min="14915" max="14915" width="15.7109375" style="1" customWidth="1"/>
    <col min="14916" max="14916" width="17.42578125" style="1" customWidth="1"/>
    <col min="14917" max="14917" width="13.85546875" style="1" customWidth="1"/>
    <col min="14918" max="14918" width="15.140625" style="1" customWidth="1"/>
    <col min="14919" max="14919" width="14.5703125" style="1" customWidth="1"/>
    <col min="14920" max="14920" width="20" style="1" customWidth="1"/>
    <col min="14921" max="14921" width="0.42578125" style="1" customWidth="1"/>
    <col min="14922" max="14924" width="11.7109375" style="1" customWidth="1"/>
    <col min="14925" max="14925" width="11.5703125" style="1" customWidth="1"/>
    <col min="14926" max="14928" width="11.7109375" style="1" customWidth="1"/>
    <col min="14929" max="14929" width="11.140625" style="1" customWidth="1"/>
    <col min="14930" max="14930" width="15.42578125" style="1" customWidth="1"/>
    <col min="14931" max="14931" width="11.7109375" style="1" customWidth="1"/>
    <col min="14932" max="14938" width="12.42578125" style="1" customWidth="1"/>
    <col min="14939" max="14939" width="13.28515625" style="1" customWidth="1"/>
    <col min="14940" max="14949" width="12.42578125" style="1" customWidth="1"/>
    <col min="14950" max="15005" width="0" style="1" hidden="1" customWidth="1"/>
    <col min="15006" max="15006" width="0.5703125" style="1" customWidth="1"/>
    <col min="15007" max="15007" width="18.7109375" style="1" customWidth="1"/>
    <col min="15008" max="15008" width="16.28515625" style="1" customWidth="1"/>
    <col min="15009" max="15009" width="20.7109375" style="1" customWidth="1"/>
    <col min="15010" max="15168" width="9.140625" style="1"/>
    <col min="15169" max="15169" width="7.5703125" style="1" customWidth="1"/>
    <col min="15170" max="15170" width="27" style="1" customWidth="1"/>
    <col min="15171" max="15171" width="15.7109375" style="1" customWidth="1"/>
    <col min="15172" max="15172" width="17.42578125" style="1" customWidth="1"/>
    <col min="15173" max="15173" width="13.85546875" style="1" customWidth="1"/>
    <col min="15174" max="15174" width="15.140625" style="1" customWidth="1"/>
    <col min="15175" max="15175" width="14.5703125" style="1" customWidth="1"/>
    <col min="15176" max="15176" width="20" style="1" customWidth="1"/>
    <col min="15177" max="15177" width="0.42578125" style="1" customWidth="1"/>
    <col min="15178" max="15180" width="11.7109375" style="1" customWidth="1"/>
    <col min="15181" max="15181" width="11.5703125" style="1" customWidth="1"/>
    <col min="15182" max="15184" width="11.7109375" style="1" customWidth="1"/>
    <col min="15185" max="15185" width="11.140625" style="1" customWidth="1"/>
    <col min="15186" max="15186" width="15.42578125" style="1" customWidth="1"/>
    <col min="15187" max="15187" width="11.7109375" style="1" customWidth="1"/>
    <col min="15188" max="15194" width="12.42578125" style="1" customWidth="1"/>
    <col min="15195" max="15195" width="13.28515625" style="1" customWidth="1"/>
    <col min="15196" max="15205" width="12.42578125" style="1" customWidth="1"/>
    <col min="15206" max="15261" width="0" style="1" hidden="1" customWidth="1"/>
    <col min="15262" max="15262" width="0.5703125" style="1" customWidth="1"/>
    <col min="15263" max="15263" width="18.7109375" style="1" customWidth="1"/>
    <col min="15264" max="15264" width="16.28515625" style="1" customWidth="1"/>
    <col min="15265" max="15265" width="20.7109375" style="1" customWidth="1"/>
    <col min="15266" max="15424" width="9.140625" style="1"/>
    <col min="15425" max="15425" width="7.5703125" style="1" customWidth="1"/>
    <col min="15426" max="15426" width="27" style="1" customWidth="1"/>
    <col min="15427" max="15427" width="15.7109375" style="1" customWidth="1"/>
    <col min="15428" max="15428" width="17.42578125" style="1" customWidth="1"/>
    <col min="15429" max="15429" width="13.85546875" style="1" customWidth="1"/>
    <col min="15430" max="15430" width="15.140625" style="1" customWidth="1"/>
    <col min="15431" max="15431" width="14.5703125" style="1" customWidth="1"/>
    <col min="15432" max="15432" width="20" style="1" customWidth="1"/>
    <col min="15433" max="15433" width="0.42578125" style="1" customWidth="1"/>
    <col min="15434" max="15436" width="11.7109375" style="1" customWidth="1"/>
    <col min="15437" max="15437" width="11.5703125" style="1" customWidth="1"/>
    <col min="15438" max="15440" width="11.7109375" style="1" customWidth="1"/>
    <col min="15441" max="15441" width="11.140625" style="1" customWidth="1"/>
    <col min="15442" max="15442" width="15.42578125" style="1" customWidth="1"/>
    <col min="15443" max="15443" width="11.7109375" style="1" customWidth="1"/>
    <col min="15444" max="15450" width="12.42578125" style="1" customWidth="1"/>
    <col min="15451" max="15451" width="13.28515625" style="1" customWidth="1"/>
    <col min="15452" max="15461" width="12.42578125" style="1" customWidth="1"/>
    <col min="15462" max="15517" width="0" style="1" hidden="1" customWidth="1"/>
    <col min="15518" max="15518" width="0.5703125" style="1" customWidth="1"/>
    <col min="15519" max="15519" width="18.7109375" style="1" customWidth="1"/>
    <col min="15520" max="15520" width="16.28515625" style="1" customWidth="1"/>
    <col min="15521" max="15521" width="20.7109375" style="1" customWidth="1"/>
    <col min="15522" max="15680" width="9.140625" style="1"/>
    <col min="15681" max="15681" width="7.5703125" style="1" customWidth="1"/>
    <col min="15682" max="15682" width="27" style="1" customWidth="1"/>
    <col min="15683" max="15683" width="15.7109375" style="1" customWidth="1"/>
    <col min="15684" max="15684" width="17.42578125" style="1" customWidth="1"/>
    <col min="15685" max="15685" width="13.85546875" style="1" customWidth="1"/>
    <col min="15686" max="15686" width="15.140625" style="1" customWidth="1"/>
    <col min="15687" max="15687" width="14.5703125" style="1" customWidth="1"/>
    <col min="15688" max="15688" width="20" style="1" customWidth="1"/>
    <col min="15689" max="15689" width="0.42578125" style="1" customWidth="1"/>
    <col min="15690" max="15692" width="11.7109375" style="1" customWidth="1"/>
    <col min="15693" max="15693" width="11.5703125" style="1" customWidth="1"/>
    <col min="15694" max="15696" width="11.7109375" style="1" customWidth="1"/>
    <col min="15697" max="15697" width="11.140625" style="1" customWidth="1"/>
    <col min="15698" max="15698" width="15.42578125" style="1" customWidth="1"/>
    <col min="15699" max="15699" width="11.7109375" style="1" customWidth="1"/>
    <col min="15700" max="15706" width="12.42578125" style="1" customWidth="1"/>
    <col min="15707" max="15707" width="13.28515625" style="1" customWidth="1"/>
    <col min="15708" max="15717" width="12.42578125" style="1" customWidth="1"/>
    <col min="15718" max="15773" width="0" style="1" hidden="1" customWidth="1"/>
    <col min="15774" max="15774" width="0.5703125" style="1" customWidth="1"/>
    <col min="15775" max="15775" width="18.7109375" style="1" customWidth="1"/>
    <col min="15776" max="15776" width="16.28515625" style="1" customWidth="1"/>
    <col min="15777" max="15777" width="20.7109375" style="1" customWidth="1"/>
    <col min="15778" max="15936" width="9.140625" style="1"/>
    <col min="15937" max="15937" width="7.5703125" style="1" customWidth="1"/>
    <col min="15938" max="15938" width="27" style="1" customWidth="1"/>
    <col min="15939" max="15939" width="15.7109375" style="1" customWidth="1"/>
    <col min="15940" max="15940" width="17.42578125" style="1" customWidth="1"/>
    <col min="15941" max="15941" width="13.85546875" style="1" customWidth="1"/>
    <col min="15942" max="15942" width="15.140625" style="1" customWidth="1"/>
    <col min="15943" max="15943" width="14.5703125" style="1" customWidth="1"/>
    <col min="15944" max="15944" width="20" style="1" customWidth="1"/>
    <col min="15945" max="15945" width="0.42578125" style="1" customWidth="1"/>
    <col min="15946" max="15948" width="11.7109375" style="1" customWidth="1"/>
    <col min="15949" max="15949" width="11.5703125" style="1" customWidth="1"/>
    <col min="15950" max="15952" width="11.7109375" style="1" customWidth="1"/>
    <col min="15953" max="15953" width="11.140625" style="1" customWidth="1"/>
    <col min="15954" max="15954" width="15.42578125" style="1" customWidth="1"/>
    <col min="15955" max="15955" width="11.7109375" style="1" customWidth="1"/>
    <col min="15956" max="15962" width="12.42578125" style="1" customWidth="1"/>
    <col min="15963" max="15963" width="13.28515625" style="1" customWidth="1"/>
    <col min="15964" max="15973" width="12.42578125" style="1" customWidth="1"/>
    <col min="15974" max="16029" width="0" style="1" hidden="1" customWidth="1"/>
    <col min="16030" max="16030" width="0.5703125" style="1" customWidth="1"/>
    <col min="16031" max="16031" width="18.7109375" style="1" customWidth="1"/>
    <col min="16032" max="16032" width="16.28515625" style="1" customWidth="1"/>
    <col min="16033" max="16033" width="20.7109375" style="1" customWidth="1"/>
    <col min="16034" max="16192" width="9.140625" style="1"/>
    <col min="16193" max="16193" width="7.5703125" style="1" customWidth="1"/>
    <col min="16194" max="16194" width="27" style="1" customWidth="1"/>
    <col min="16195" max="16195" width="15.7109375" style="1" customWidth="1"/>
    <col min="16196" max="16196" width="17.42578125" style="1" customWidth="1"/>
    <col min="16197" max="16197" width="13.85546875" style="1" customWidth="1"/>
    <col min="16198" max="16198" width="15.140625" style="1" customWidth="1"/>
    <col min="16199" max="16199" width="14.5703125" style="1" customWidth="1"/>
    <col min="16200" max="16200" width="20" style="1" customWidth="1"/>
    <col min="16201" max="16201" width="0.42578125" style="1" customWidth="1"/>
    <col min="16202" max="16204" width="11.7109375" style="1" customWidth="1"/>
    <col min="16205" max="16205" width="11.5703125" style="1" customWidth="1"/>
    <col min="16206" max="16208" width="11.7109375" style="1" customWidth="1"/>
    <col min="16209" max="16209" width="11.140625" style="1" customWidth="1"/>
    <col min="16210" max="16210" width="15.42578125" style="1" customWidth="1"/>
    <col min="16211" max="16211" width="11.7109375" style="1" customWidth="1"/>
    <col min="16212" max="16218" width="12.42578125" style="1" customWidth="1"/>
    <col min="16219" max="16219" width="13.28515625" style="1" customWidth="1"/>
    <col min="16220" max="16229" width="12.42578125" style="1" customWidth="1"/>
    <col min="16230" max="16285" width="0" style="1" hidden="1" customWidth="1"/>
    <col min="16286" max="16286" width="0.5703125" style="1" customWidth="1"/>
    <col min="16287" max="16287" width="18.7109375" style="1" customWidth="1"/>
    <col min="16288" max="16288" width="16.28515625" style="1" customWidth="1"/>
    <col min="16289" max="16289" width="20.7109375" style="1" customWidth="1"/>
    <col min="16290" max="16384" width="9.140625" style="1"/>
  </cols>
  <sheetData>
    <row r="1" spans="1:161" ht="29.25" customHeight="1" thickTop="1"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  <c r="O1" s="212"/>
      <c r="P1" s="46"/>
      <c r="Q1" s="46"/>
      <c r="R1" s="174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214" t="s">
        <v>0</v>
      </c>
      <c r="BX1" s="214"/>
      <c r="BY1" s="206" t="s">
        <v>1</v>
      </c>
      <c r="BZ1" s="206"/>
      <c r="CA1" s="206" t="s">
        <v>2</v>
      </c>
      <c r="CB1" s="206"/>
      <c r="CC1" s="206" t="s">
        <v>3</v>
      </c>
      <c r="CD1" s="206"/>
      <c r="CE1" s="224" t="s">
        <v>4</v>
      </c>
      <c r="CF1" s="214"/>
      <c r="CG1" s="216" t="s">
        <v>401</v>
      </c>
      <c r="CH1" s="216"/>
      <c r="CI1" s="216" t="s">
        <v>402</v>
      </c>
      <c r="CJ1" s="216"/>
      <c r="CK1" s="216" t="s">
        <v>403</v>
      </c>
      <c r="CL1" s="216"/>
      <c r="CM1" s="218" t="s">
        <v>404</v>
      </c>
      <c r="CN1" s="218"/>
      <c r="CO1" s="216" t="s">
        <v>405</v>
      </c>
      <c r="CP1" s="216"/>
      <c r="CQ1" s="218" t="s">
        <v>406</v>
      </c>
      <c r="CR1" s="218"/>
      <c r="CS1" s="216" t="s">
        <v>407</v>
      </c>
      <c r="CT1" s="216"/>
      <c r="CU1" s="220" t="s">
        <v>408</v>
      </c>
      <c r="CV1" s="220"/>
      <c r="CW1" s="222" t="s">
        <v>409</v>
      </c>
      <c r="CX1" s="222"/>
      <c r="CY1" s="15"/>
      <c r="CZ1" s="15"/>
      <c r="DA1" s="15"/>
      <c r="DB1" s="15"/>
      <c r="DC1" s="15"/>
      <c r="DD1" s="16"/>
      <c r="DE1" s="234"/>
      <c r="DF1" s="231" t="s">
        <v>410</v>
      </c>
      <c r="DG1" s="231"/>
      <c r="DH1" s="231"/>
      <c r="DI1" s="231"/>
      <c r="DJ1" s="231"/>
      <c r="DK1" s="231"/>
      <c r="DL1" s="231" t="s">
        <v>411</v>
      </c>
      <c r="DM1" s="231"/>
      <c r="DN1" s="231"/>
      <c r="DO1" s="231"/>
      <c r="DP1" s="231"/>
      <c r="DQ1" s="231"/>
      <c r="DR1" s="231"/>
      <c r="DS1" s="231"/>
      <c r="DT1" s="231"/>
      <c r="DU1" s="231"/>
      <c r="DV1" s="231"/>
      <c r="DW1" s="231"/>
      <c r="DX1" s="231"/>
      <c r="DY1" s="231"/>
      <c r="DZ1" s="231"/>
      <c r="EA1" s="231"/>
      <c r="EB1" s="231"/>
      <c r="EC1" s="231"/>
      <c r="ED1" s="236"/>
      <c r="EE1" s="231" t="s">
        <v>412</v>
      </c>
      <c r="EF1" s="231"/>
      <c r="EG1" s="231"/>
      <c r="EH1" s="231"/>
      <c r="EI1" s="231"/>
      <c r="EJ1" s="231"/>
      <c r="EK1" s="231" t="s">
        <v>413</v>
      </c>
      <c r="EL1" s="231"/>
      <c r="EM1" s="231"/>
      <c r="EN1" s="231"/>
      <c r="EO1" s="231"/>
      <c r="EP1" s="231"/>
      <c r="EQ1" s="231"/>
      <c r="ER1" s="231"/>
      <c r="ES1" s="231"/>
      <c r="ET1" s="231"/>
      <c r="EU1" s="231"/>
      <c r="EV1" s="231"/>
      <c r="EW1" s="231"/>
      <c r="EX1" s="231"/>
      <c r="EY1" s="231"/>
      <c r="EZ1" s="231"/>
      <c r="FA1" s="231"/>
      <c r="FB1" s="231"/>
      <c r="FC1" s="225" t="s">
        <v>414</v>
      </c>
      <c r="FD1" s="225" t="s">
        <v>415</v>
      </c>
      <c r="FE1" s="232" t="s">
        <v>5</v>
      </c>
    </row>
    <row r="2" spans="1:161" ht="75" customHeight="1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O2" s="213"/>
      <c r="P2" s="47"/>
      <c r="Q2" s="47"/>
      <c r="R2" s="175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215"/>
      <c r="BX2" s="215"/>
      <c r="BY2" s="207"/>
      <c r="BZ2" s="207"/>
      <c r="CA2" s="207"/>
      <c r="CB2" s="207"/>
      <c r="CC2" s="207"/>
      <c r="CD2" s="207"/>
      <c r="CE2" s="215"/>
      <c r="CF2" s="215"/>
      <c r="CG2" s="217"/>
      <c r="CH2" s="217"/>
      <c r="CI2" s="217"/>
      <c r="CJ2" s="217"/>
      <c r="CK2" s="217"/>
      <c r="CL2" s="217"/>
      <c r="CM2" s="219"/>
      <c r="CN2" s="219"/>
      <c r="CO2" s="217"/>
      <c r="CP2" s="217"/>
      <c r="CQ2" s="219"/>
      <c r="CR2" s="219"/>
      <c r="CS2" s="217"/>
      <c r="CT2" s="217"/>
      <c r="CU2" s="221"/>
      <c r="CV2" s="221"/>
      <c r="CW2" s="223"/>
      <c r="CX2" s="223"/>
      <c r="CY2" s="230" t="s">
        <v>416</v>
      </c>
      <c r="CZ2" s="230"/>
      <c r="DA2" s="227" t="s">
        <v>417</v>
      </c>
      <c r="DB2" s="227"/>
      <c r="DC2" s="230" t="s">
        <v>418</v>
      </c>
      <c r="DD2" s="230"/>
      <c r="DE2" s="235"/>
      <c r="DF2" s="227" t="s">
        <v>419</v>
      </c>
      <c r="DG2" s="227"/>
      <c r="DH2" s="230" t="s">
        <v>13</v>
      </c>
      <c r="DI2" s="230"/>
      <c r="DJ2" s="227" t="s">
        <v>420</v>
      </c>
      <c r="DK2" s="227"/>
      <c r="DL2" s="229" t="s">
        <v>421</v>
      </c>
      <c r="DM2" s="229"/>
      <c r="DN2" s="228" t="s">
        <v>422</v>
      </c>
      <c r="DO2" s="228"/>
      <c r="DP2" s="229" t="s">
        <v>423</v>
      </c>
      <c r="DQ2" s="229"/>
      <c r="DR2" s="228" t="s">
        <v>424</v>
      </c>
      <c r="DS2" s="228"/>
      <c r="DT2" s="229" t="s">
        <v>425</v>
      </c>
      <c r="DU2" s="229"/>
      <c r="DV2" s="228" t="s">
        <v>426</v>
      </c>
      <c r="DW2" s="228"/>
      <c r="DX2" s="229" t="s">
        <v>416</v>
      </c>
      <c r="DY2" s="229"/>
      <c r="DZ2" s="228" t="s">
        <v>417</v>
      </c>
      <c r="EA2" s="228"/>
      <c r="EB2" s="229" t="s">
        <v>418</v>
      </c>
      <c r="EC2" s="229"/>
      <c r="ED2" s="237"/>
      <c r="EE2" s="227" t="s">
        <v>419</v>
      </c>
      <c r="EF2" s="227"/>
      <c r="EG2" s="230" t="s">
        <v>13</v>
      </c>
      <c r="EH2" s="230"/>
      <c r="EI2" s="227" t="s">
        <v>427</v>
      </c>
      <c r="EJ2" s="227"/>
      <c r="EK2" s="230" t="s">
        <v>421</v>
      </c>
      <c r="EL2" s="230"/>
      <c r="EM2" s="227" t="s">
        <v>422</v>
      </c>
      <c r="EN2" s="227"/>
      <c r="EO2" s="230" t="s">
        <v>423</v>
      </c>
      <c r="EP2" s="230"/>
      <c r="EQ2" s="227" t="s">
        <v>424</v>
      </c>
      <c r="ER2" s="227"/>
      <c r="ES2" s="230" t="s">
        <v>425</v>
      </c>
      <c r="ET2" s="230"/>
      <c r="EU2" s="227" t="s">
        <v>426</v>
      </c>
      <c r="EV2" s="227"/>
      <c r="EW2" s="230" t="s">
        <v>416</v>
      </c>
      <c r="EX2" s="230"/>
      <c r="EY2" s="227" t="s">
        <v>417</v>
      </c>
      <c r="EZ2" s="227"/>
      <c r="FA2" s="230" t="s">
        <v>418</v>
      </c>
      <c r="FB2" s="230"/>
      <c r="FC2" s="226"/>
      <c r="FD2" s="226"/>
      <c r="FE2" s="233"/>
    </row>
    <row r="3" spans="1:161" ht="8.25" customHeight="1">
      <c r="B3" s="35"/>
      <c r="C3" s="35"/>
      <c r="D3" s="35"/>
      <c r="E3" s="35"/>
      <c r="F3" s="35"/>
      <c r="G3" s="82"/>
      <c r="H3" s="35"/>
      <c r="I3" s="35"/>
      <c r="J3" s="62"/>
      <c r="K3" s="35"/>
      <c r="L3" s="35"/>
      <c r="M3" s="35"/>
      <c r="N3" s="35"/>
      <c r="O3" s="47"/>
      <c r="P3" s="47"/>
      <c r="Q3" s="47"/>
      <c r="R3" s="175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23"/>
      <c r="BX3" s="23"/>
      <c r="BY3" s="24"/>
      <c r="BZ3" s="24"/>
      <c r="CA3" s="24"/>
      <c r="CB3" s="24"/>
      <c r="CC3" s="24"/>
      <c r="CD3" s="24"/>
      <c r="CE3" s="23"/>
      <c r="CF3" s="23"/>
      <c r="CG3" s="26"/>
      <c r="CH3" s="26"/>
      <c r="CI3" s="26"/>
      <c r="CJ3" s="26"/>
      <c r="CK3" s="26"/>
      <c r="CL3" s="26"/>
      <c r="CM3" s="25"/>
      <c r="CN3" s="25"/>
      <c r="CO3" s="26"/>
      <c r="CP3" s="26"/>
      <c r="CQ3" s="25"/>
      <c r="CR3" s="25"/>
      <c r="CS3" s="26"/>
      <c r="CT3" s="26"/>
      <c r="CU3" s="27"/>
      <c r="CV3" s="27"/>
      <c r="CW3" s="28"/>
      <c r="CX3" s="28"/>
      <c r="CY3" s="31"/>
      <c r="CZ3" s="31"/>
      <c r="DA3" s="32"/>
      <c r="DB3" s="32"/>
      <c r="DC3" s="31"/>
      <c r="DD3" s="31"/>
      <c r="DE3" s="29"/>
      <c r="DF3" s="32"/>
      <c r="DG3" s="32"/>
      <c r="DH3" s="31"/>
      <c r="DI3" s="31"/>
      <c r="DJ3" s="32"/>
      <c r="DK3" s="32"/>
      <c r="DL3" s="33"/>
      <c r="DM3" s="33"/>
      <c r="DN3" s="34"/>
      <c r="DO3" s="34"/>
      <c r="DP3" s="33"/>
      <c r="DQ3" s="33"/>
      <c r="DR3" s="34"/>
      <c r="DS3" s="34"/>
      <c r="DT3" s="33"/>
      <c r="DU3" s="33"/>
      <c r="DV3" s="34"/>
      <c r="DW3" s="34"/>
      <c r="DX3" s="33"/>
      <c r="DY3" s="33"/>
      <c r="DZ3" s="34"/>
      <c r="EA3" s="34"/>
      <c r="EB3" s="33"/>
      <c r="EC3" s="33"/>
      <c r="ED3" s="237"/>
      <c r="EE3" s="32"/>
      <c r="EF3" s="32"/>
      <c r="EG3" s="31"/>
      <c r="EH3" s="31"/>
      <c r="EI3" s="32"/>
      <c r="EJ3" s="32"/>
      <c r="EK3" s="31"/>
      <c r="EL3" s="31"/>
      <c r="EM3" s="32"/>
      <c r="EN3" s="32"/>
      <c r="EO3" s="31"/>
      <c r="EP3" s="31"/>
      <c r="EQ3" s="32"/>
      <c r="ER3" s="32"/>
      <c r="ES3" s="31"/>
      <c r="ET3" s="31"/>
      <c r="EU3" s="32"/>
      <c r="EV3" s="32"/>
      <c r="EW3" s="31"/>
      <c r="EX3" s="31"/>
      <c r="EY3" s="32"/>
      <c r="EZ3" s="32"/>
      <c r="FA3" s="31"/>
      <c r="FB3" s="31"/>
      <c r="FC3" s="226"/>
      <c r="FD3" s="226"/>
      <c r="FE3" s="233"/>
    </row>
    <row r="4" spans="1:161" ht="39" customHeight="1">
      <c r="B4" s="17" t="s">
        <v>428</v>
      </c>
      <c r="C4" s="18" t="s">
        <v>6</v>
      </c>
      <c r="D4" s="18" t="s">
        <v>958</v>
      </c>
      <c r="E4" s="18" t="s">
        <v>955</v>
      </c>
      <c r="F4" s="18" t="s">
        <v>7</v>
      </c>
      <c r="G4" s="36"/>
      <c r="H4" s="18" t="s">
        <v>960</v>
      </c>
      <c r="I4" s="18" t="s">
        <v>959</v>
      </c>
      <c r="J4" s="18"/>
      <c r="K4" s="19" t="s">
        <v>8</v>
      </c>
      <c r="L4" s="20" t="s">
        <v>9</v>
      </c>
      <c r="M4" s="20" t="s">
        <v>961</v>
      </c>
      <c r="N4" s="21" t="s">
        <v>10</v>
      </c>
      <c r="O4" s="48" t="s">
        <v>0</v>
      </c>
      <c r="P4" s="48" t="s">
        <v>986</v>
      </c>
      <c r="Q4" s="48" t="s">
        <v>987</v>
      </c>
      <c r="R4" s="176"/>
      <c r="S4" s="52" t="s">
        <v>969</v>
      </c>
      <c r="T4" s="52" t="s">
        <v>402</v>
      </c>
      <c r="U4" s="48" t="s">
        <v>403</v>
      </c>
      <c r="V4" s="48" t="s">
        <v>404</v>
      </c>
      <c r="W4" s="48" t="s">
        <v>405</v>
      </c>
      <c r="X4" s="48" t="s">
        <v>406</v>
      </c>
      <c r="Y4" s="48" t="s">
        <v>407</v>
      </c>
      <c r="Z4" s="48" t="s">
        <v>408</v>
      </c>
      <c r="AA4" s="48" t="s">
        <v>409</v>
      </c>
      <c r="AB4" s="48" t="s">
        <v>970</v>
      </c>
      <c r="AC4" s="48" t="s">
        <v>971</v>
      </c>
      <c r="AD4" s="48" t="s">
        <v>972</v>
      </c>
      <c r="AE4" s="48" t="s">
        <v>973</v>
      </c>
      <c r="AF4" s="48" t="s">
        <v>974</v>
      </c>
      <c r="AG4" s="48" t="s">
        <v>975</v>
      </c>
      <c r="AH4" s="48" t="s">
        <v>976</v>
      </c>
      <c r="AI4" s="48" t="s">
        <v>977</v>
      </c>
      <c r="AJ4" s="48" t="s">
        <v>978</v>
      </c>
      <c r="AK4" s="48" t="s">
        <v>980</v>
      </c>
      <c r="AL4" s="48" t="s">
        <v>981</v>
      </c>
      <c r="AM4" s="48" t="s">
        <v>982</v>
      </c>
      <c r="AN4" s="48" t="s">
        <v>983</v>
      </c>
      <c r="AO4" s="48" t="s">
        <v>984</v>
      </c>
      <c r="AP4" s="48" t="s">
        <v>979</v>
      </c>
      <c r="AQ4" s="48" t="s">
        <v>988</v>
      </c>
      <c r="AR4" s="48" t="s">
        <v>989</v>
      </c>
      <c r="AS4" s="48" t="s">
        <v>990</v>
      </c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2" t="s">
        <v>11</v>
      </c>
      <c r="BX4" s="3" t="s">
        <v>12</v>
      </c>
      <c r="BY4" s="2" t="s">
        <v>11</v>
      </c>
      <c r="BZ4" s="3" t="s">
        <v>12</v>
      </c>
      <c r="CA4" s="2" t="s">
        <v>11</v>
      </c>
      <c r="CB4" s="3" t="s">
        <v>12</v>
      </c>
      <c r="CC4" s="2" t="s">
        <v>11</v>
      </c>
      <c r="CD4" s="3" t="s">
        <v>12</v>
      </c>
      <c r="CE4" s="2" t="s">
        <v>11</v>
      </c>
      <c r="CF4" s="3" t="s">
        <v>12</v>
      </c>
      <c r="CG4" s="5" t="s">
        <v>11</v>
      </c>
      <c r="CH4" s="3" t="s">
        <v>12</v>
      </c>
      <c r="CI4" s="2" t="s">
        <v>11</v>
      </c>
      <c r="CJ4" s="3" t="s">
        <v>12</v>
      </c>
      <c r="CK4" s="2" t="s">
        <v>11</v>
      </c>
      <c r="CL4" s="3" t="s">
        <v>12</v>
      </c>
      <c r="CM4" s="2" t="s">
        <v>11</v>
      </c>
      <c r="CN4" s="3"/>
      <c r="CO4" s="2" t="s">
        <v>11</v>
      </c>
      <c r="CP4" s="3" t="s">
        <v>12</v>
      </c>
      <c r="CQ4" s="2" t="s">
        <v>11</v>
      </c>
      <c r="CR4" s="3" t="s">
        <v>12</v>
      </c>
      <c r="CS4" s="2" t="s">
        <v>11</v>
      </c>
      <c r="CT4" s="3" t="s">
        <v>12</v>
      </c>
      <c r="CU4" s="2" t="s">
        <v>11</v>
      </c>
      <c r="CV4" s="3" t="s">
        <v>12</v>
      </c>
      <c r="CW4" s="2" t="s">
        <v>11</v>
      </c>
      <c r="CX4" s="3" t="s">
        <v>12</v>
      </c>
      <c r="CY4" s="2" t="s">
        <v>11</v>
      </c>
      <c r="CZ4" s="3" t="s">
        <v>12</v>
      </c>
      <c r="DA4" s="2" t="s">
        <v>11</v>
      </c>
      <c r="DB4" s="3" t="s">
        <v>12</v>
      </c>
      <c r="DC4" s="2" t="s">
        <v>11</v>
      </c>
      <c r="DD4" s="3" t="s">
        <v>12</v>
      </c>
      <c r="DE4" s="22"/>
      <c r="DF4" s="2" t="s">
        <v>11</v>
      </c>
      <c r="DG4" s="3" t="s">
        <v>12</v>
      </c>
      <c r="DH4" s="2" t="s">
        <v>11</v>
      </c>
      <c r="DI4" s="3" t="s">
        <v>12</v>
      </c>
      <c r="DJ4" s="2" t="s">
        <v>11</v>
      </c>
      <c r="DK4" s="3" t="s">
        <v>12</v>
      </c>
      <c r="DL4" s="2" t="s">
        <v>11</v>
      </c>
      <c r="DM4" s="3" t="s">
        <v>12</v>
      </c>
      <c r="DN4" s="2" t="s">
        <v>11</v>
      </c>
      <c r="DO4" s="3" t="s">
        <v>12</v>
      </c>
      <c r="DP4" s="2" t="s">
        <v>11</v>
      </c>
      <c r="DQ4" s="3" t="s">
        <v>12</v>
      </c>
      <c r="DR4" s="2" t="s">
        <v>11</v>
      </c>
      <c r="DS4" s="3" t="s">
        <v>12</v>
      </c>
      <c r="DT4" s="2" t="s">
        <v>11</v>
      </c>
      <c r="DU4" s="3" t="s">
        <v>12</v>
      </c>
      <c r="DV4" s="2" t="s">
        <v>11</v>
      </c>
      <c r="DW4" s="3" t="s">
        <v>12</v>
      </c>
      <c r="DX4" s="2" t="s">
        <v>11</v>
      </c>
      <c r="DY4" s="3" t="s">
        <v>12</v>
      </c>
      <c r="DZ4" s="2" t="s">
        <v>11</v>
      </c>
      <c r="EA4" s="3" t="s">
        <v>12</v>
      </c>
      <c r="EB4" s="2" t="s">
        <v>11</v>
      </c>
      <c r="EC4" s="3" t="s">
        <v>12</v>
      </c>
      <c r="ED4" s="237"/>
      <c r="EE4" s="5" t="s">
        <v>11</v>
      </c>
      <c r="EF4" s="3" t="s">
        <v>12</v>
      </c>
      <c r="EG4" s="5" t="s">
        <v>11</v>
      </c>
      <c r="EH4" s="3" t="s">
        <v>12</v>
      </c>
      <c r="EI4" s="2" t="s">
        <v>11</v>
      </c>
      <c r="EJ4" s="3" t="s">
        <v>12</v>
      </c>
      <c r="EK4" s="2" t="s">
        <v>11</v>
      </c>
      <c r="EL4" s="3" t="s">
        <v>12</v>
      </c>
      <c r="EM4" s="2" t="s">
        <v>11</v>
      </c>
      <c r="EN4" s="3" t="s">
        <v>12</v>
      </c>
      <c r="EO4" s="2" t="s">
        <v>11</v>
      </c>
      <c r="EP4" s="3" t="s">
        <v>12</v>
      </c>
      <c r="EQ4" s="2" t="s">
        <v>11</v>
      </c>
      <c r="ER4" s="3" t="s">
        <v>12</v>
      </c>
      <c r="ES4" s="2" t="s">
        <v>11</v>
      </c>
      <c r="ET4" s="3" t="s">
        <v>12</v>
      </c>
      <c r="EU4" s="2" t="s">
        <v>11</v>
      </c>
      <c r="EV4" s="3" t="s">
        <v>12</v>
      </c>
      <c r="EW4" s="2" t="s">
        <v>11</v>
      </c>
      <c r="EX4" s="3" t="s">
        <v>12</v>
      </c>
      <c r="EY4" s="2" t="s">
        <v>11</v>
      </c>
      <c r="EZ4" s="3" t="s">
        <v>12</v>
      </c>
      <c r="FA4" s="2" t="s">
        <v>11</v>
      </c>
      <c r="FB4" s="3" t="s">
        <v>12</v>
      </c>
      <c r="FC4" s="226"/>
      <c r="FD4" s="226"/>
      <c r="FE4" s="233"/>
    </row>
    <row r="5" spans="1:161" ht="3" customHeight="1">
      <c r="B5" s="37"/>
      <c r="C5" s="38"/>
      <c r="D5" s="38"/>
      <c r="E5" s="38"/>
      <c r="F5" s="38"/>
      <c r="G5" s="38"/>
      <c r="H5" s="38"/>
      <c r="I5" s="38"/>
      <c r="J5" s="38"/>
      <c r="K5" s="39"/>
      <c r="L5" s="40"/>
      <c r="M5" s="40"/>
      <c r="N5" s="41"/>
      <c r="O5" s="48"/>
      <c r="P5" s="48"/>
      <c r="Q5" s="48"/>
      <c r="R5" s="176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2"/>
      <c r="BX5" s="3"/>
      <c r="BY5" s="2"/>
      <c r="BZ5" s="3"/>
      <c r="CA5" s="2"/>
      <c r="CB5" s="3"/>
      <c r="CC5" s="2"/>
      <c r="CD5" s="3"/>
      <c r="CE5" s="2"/>
      <c r="CF5" s="3"/>
      <c r="CG5" s="5"/>
      <c r="CH5" s="3"/>
      <c r="CI5" s="2"/>
      <c r="CJ5" s="3"/>
      <c r="CK5" s="2"/>
      <c r="CL5" s="3"/>
      <c r="CM5" s="2"/>
      <c r="CN5" s="3"/>
      <c r="CO5" s="2"/>
      <c r="CP5" s="3"/>
      <c r="CQ5" s="2"/>
      <c r="CR5" s="3"/>
      <c r="CS5" s="2"/>
      <c r="CT5" s="3"/>
      <c r="CU5" s="2"/>
      <c r="CV5" s="3"/>
      <c r="CW5" s="2"/>
      <c r="CX5" s="3"/>
      <c r="CY5" s="2"/>
      <c r="CZ5" s="3"/>
      <c r="DA5" s="4"/>
      <c r="DB5" s="3"/>
      <c r="DC5" s="2"/>
      <c r="DD5" s="3"/>
      <c r="DE5" s="22"/>
      <c r="DF5" s="2"/>
      <c r="DG5" s="3"/>
      <c r="DH5" s="2"/>
      <c r="DI5" s="3"/>
      <c r="DJ5" s="2"/>
      <c r="DK5" s="3"/>
      <c r="DL5" s="2"/>
      <c r="DM5" s="3"/>
      <c r="DN5" s="2"/>
      <c r="DO5" s="3"/>
      <c r="DP5" s="2"/>
      <c r="DQ5" s="3"/>
      <c r="DR5" s="2"/>
      <c r="DS5" s="3"/>
      <c r="DT5" s="2"/>
      <c r="DU5" s="3"/>
      <c r="DV5" s="2"/>
      <c r="DW5" s="3"/>
      <c r="DX5" s="2"/>
      <c r="DY5" s="3"/>
      <c r="DZ5" s="2"/>
      <c r="EA5" s="3"/>
      <c r="EB5" s="2"/>
      <c r="EC5" s="3"/>
      <c r="ED5" s="30"/>
      <c r="EE5" s="5"/>
      <c r="EF5" s="3"/>
      <c r="EG5" s="5"/>
      <c r="EH5" s="3"/>
      <c r="EI5" s="2"/>
      <c r="EJ5" s="3"/>
      <c r="EK5" s="2"/>
      <c r="EL5" s="3"/>
      <c r="EM5" s="2"/>
      <c r="EN5" s="3"/>
      <c r="EO5" s="2"/>
      <c r="EP5" s="3"/>
      <c r="EQ5" s="2"/>
      <c r="ER5" s="3"/>
      <c r="ES5" s="2"/>
      <c r="ET5" s="3"/>
      <c r="EU5" s="2"/>
      <c r="EV5" s="3"/>
      <c r="EW5" s="2"/>
      <c r="EX5" s="3"/>
      <c r="EY5" s="2"/>
      <c r="EZ5" s="3"/>
      <c r="FA5" s="2"/>
      <c r="FB5" s="3"/>
      <c r="FC5" s="42"/>
      <c r="FD5" s="42"/>
      <c r="FE5" s="43"/>
    </row>
    <row r="6" spans="1:161" ht="18" customHeight="1">
      <c r="B6" s="37"/>
      <c r="C6" s="38"/>
      <c r="D6" s="38"/>
      <c r="E6" s="38"/>
      <c r="F6" s="38"/>
      <c r="G6" s="38"/>
      <c r="H6" s="38"/>
      <c r="I6" s="38"/>
      <c r="J6" s="38"/>
      <c r="K6" s="39"/>
      <c r="L6" s="40"/>
      <c r="M6" s="45">
        <v>10</v>
      </c>
      <c r="N6" s="41"/>
      <c r="O6" s="48"/>
      <c r="P6" s="50"/>
      <c r="Q6" s="51"/>
      <c r="R6" s="176"/>
      <c r="S6" s="48">
        <v>1</v>
      </c>
      <c r="T6" s="48">
        <v>2</v>
      </c>
      <c r="U6" s="48">
        <v>3</v>
      </c>
      <c r="V6" s="48">
        <v>4</v>
      </c>
      <c r="W6" s="48">
        <v>5</v>
      </c>
      <c r="X6" s="48">
        <v>6</v>
      </c>
      <c r="Y6" s="48">
        <v>7</v>
      </c>
      <c r="Z6" s="48">
        <v>8</v>
      </c>
      <c r="AA6" s="48">
        <v>9</v>
      </c>
      <c r="AB6" s="48">
        <v>10</v>
      </c>
      <c r="AC6" s="48">
        <v>11</v>
      </c>
      <c r="AD6" s="48">
        <v>12</v>
      </c>
      <c r="AE6" s="48">
        <v>13</v>
      </c>
      <c r="AF6" s="48">
        <v>14</v>
      </c>
      <c r="AG6" s="48">
        <v>15</v>
      </c>
      <c r="AH6" s="48">
        <v>16</v>
      </c>
      <c r="AI6" s="48">
        <v>17</v>
      </c>
      <c r="AJ6" s="48">
        <v>18</v>
      </c>
      <c r="AK6" s="48">
        <v>19</v>
      </c>
      <c r="AL6" s="48">
        <v>20</v>
      </c>
      <c r="AM6" s="48">
        <v>21</v>
      </c>
      <c r="AN6" s="48">
        <v>22</v>
      </c>
      <c r="AO6" s="48">
        <v>23</v>
      </c>
      <c r="AP6" s="48">
        <v>24</v>
      </c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2"/>
      <c r="BX6" s="3"/>
      <c r="BY6" s="2"/>
      <c r="BZ6" s="3"/>
      <c r="CA6" s="2"/>
      <c r="CB6" s="3"/>
      <c r="CC6" s="2"/>
      <c r="CD6" s="3"/>
      <c r="CE6" s="2"/>
      <c r="CF6" s="3"/>
      <c r="CG6" s="5"/>
      <c r="CH6" s="3"/>
      <c r="CI6" s="2"/>
      <c r="CJ6" s="3"/>
      <c r="CK6" s="2"/>
      <c r="CL6" s="3"/>
      <c r="CM6" s="2"/>
      <c r="CN6" s="3"/>
      <c r="CO6" s="2"/>
      <c r="CP6" s="3"/>
      <c r="CQ6" s="2"/>
      <c r="CR6" s="3"/>
      <c r="CS6" s="2"/>
      <c r="CT6" s="3"/>
      <c r="CU6" s="2"/>
      <c r="CV6" s="3"/>
      <c r="CW6" s="2"/>
      <c r="CX6" s="3"/>
      <c r="CY6" s="2"/>
      <c r="CZ6" s="3"/>
      <c r="DA6" s="4"/>
      <c r="DB6" s="3"/>
      <c r="DC6" s="2"/>
      <c r="DD6" s="3"/>
      <c r="DE6" s="22"/>
      <c r="DF6" s="2"/>
      <c r="DG6" s="3"/>
      <c r="DH6" s="2"/>
      <c r="DI6" s="3"/>
      <c r="DJ6" s="2"/>
      <c r="DK6" s="3"/>
      <c r="DL6" s="2"/>
      <c r="DM6" s="3"/>
      <c r="DN6" s="2"/>
      <c r="DO6" s="3"/>
      <c r="DP6" s="2"/>
      <c r="DQ6" s="3"/>
      <c r="DR6" s="2"/>
      <c r="DS6" s="3"/>
      <c r="DT6" s="2"/>
      <c r="DU6" s="3"/>
      <c r="DV6" s="2"/>
      <c r="DW6" s="3"/>
      <c r="DX6" s="2"/>
      <c r="DY6" s="3"/>
      <c r="DZ6" s="2"/>
      <c r="EA6" s="3"/>
      <c r="EB6" s="2"/>
      <c r="EC6" s="3"/>
      <c r="ED6" s="30"/>
      <c r="EE6" s="5"/>
      <c r="EF6" s="3"/>
      <c r="EG6" s="5"/>
      <c r="EH6" s="3"/>
      <c r="EI6" s="2"/>
      <c r="EJ6" s="3"/>
      <c r="EK6" s="2"/>
      <c r="EL6" s="3"/>
      <c r="EM6" s="2"/>
      <c r="EN6" s="3"/>
      <c r="EO6" s="2"/>
      <c r="EP6" s="3"/>
      <c r="EQ6" s="2"/>
      <c r="ER6" s="3"/>
      <c r="ES6" s="2"/>
      <c r="ET6" s="3"/>
      <c r="EU6" s="2"/>
      <c r="EV6" s="3"/>
      <c r="EW6" s="2"/>
      <c r="EX6" s="3"/>
      <c r="EY6" s="2"/>
      <c r="EZ6" s="3"/>
      <c r="FA6" s="2"/>
      <c r="FB6" s="3"/>
      <c r="FC6" s="42"/>
      <c r="FD6" s="42"/>
      <c r="FE6" s="43"/>
    </row>
    <row r="7" spans="1:161" ht="3.75" customHeight="1">
      <c r="B7" s="37"/>
      <c r="C7" s="38"/>
      <c r="D7" s="38"/>
      <c r="E7" s="38"/>
      <c r="F7" s="38"/>
      <c r="G7" s="38"/>
      <c r="H7" s="38"/>
      <c r="I7" s="38"/>
      <c r="J7" s="38"/>
      <c r="K7" s="39"/>
      <c r="L7" s="40"/>
      <c r="M7" s="45"/>
      <c r="N7" s="41"/>
      <c r="O7" s="103"/>
      <c r="P7" s="104"/>
      <c r="Q7" s="104"/>
      <c r="R7" s="177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5"/>
      <c r="BX7" s="106"/>
      <c r="BY7" s="105"/>
      <c r="BZ7" s="106"/>
      <c r="CA7" s="105"/>
      <c r="CB7" s="106"/>
      <c r="CC7" s="105"/>
      <c r="CD7" s="106"/>
      <c r="CE7" s="105"/>
      <c r="CF7" s="106"/>
      <c r="CG7" s="107"/>
      <c r="CH7" s="106"/>
      <c r="CI7" s="105"/>
      <c r="CJ7" s="106"/>
      <c r="CK7" s="105"/>
      <c r="CL7" s="106"/>
      <c r="CM7" s="105"/>
      <c r="CN7" s="106"/>
      <c r="CO7" s="105"/>
      <c r="CP7" s="106"/>
      <c r="CQ7" s="105"/>
      <c r="CR7" s="106"/>
      <c r="CS7" s="105"/>
      <c r="CT7" s="106"/>
      <c r="CU7" s="105"/>
      <c r="CV7" s="106"/>
      <c r="CW7" s="105"/>
      <c r="CX7" s="106"/>
      <c r="CY7" s="105"/>
      <c r="CZ7" s="106"/>
      <c r="DA7" s="108"/>
      <c r="DB7" s="106"/>
      <c r="DC7" s="105"/>
      <c r="DD7" s="106"/>
      <c r="DE7" s="22"/>
      <c r="DF7" s="105"/>
      <c r="DG7" s="106"/>
      <c r="DH7" s="105"/>
      <c r="DI7" s="106"/>
      <c r="DJ7" s="105"/>
      <c r="DK7" s="106"/>
      <c r="DL7" s="105"/>
      <c r="DM7" s="106"/>
      <c r="DN7" s="105"/>
      <c r="DO7" s="106"/>
      <c r="DP7" s="105"/>
      <c r="DQ7" s="106"/>
      <c r="DR7" s="105"/>
      <c r="DS7" s="106"/>
      <c r="DT7" s="105"/>
      <c r="DU7" s="106"/>
      <c r="DV7" s="105"/>
      <c r="DW7" s="106"/>
      <c r="DX7" s="105"/>
      <c r="DY7" s="106"/>
      <c r="DZ7" s="105"/>
      <c r="EA7" s="106"/>
      <c r="EB7" s="105"/>
      <c r="EC7" s="106"/>
      <c r="ED7" s="109"/>
      <c r="EE7" s="107"/>
      <c r="EF7" s="106"/>
      <c r="EG7" s="107"/>
      <c r="EH7" s="106"/>
      <c r="EI7" s="105"/>
      <c r="EJ7" s="106"/>
      <c r="EK7" s="105"/>
      <c r="EL7" s="106"/>
      <c r="EM7" s="105"/>
      <c r="EN7" s="106"/>
      <c r="EO7" s="105"/>
      <c r="EP7" s="106"/>
      <c r="EQ7" s="105"/>
      <c r="ER7" s="106"/>
      <c r="ES7" s="105"/>
      <c r="ET7" s="106"/>
      <c r="EU7" s="105"/>
      <c r="EV7" s="106"/>
      <c r="EW7" s="105"/>
      <c r="EX7" s="106"/>
      <c r="EY7" s="105"/>
      <c r="EZ7" s="106"/>
      <c r="FA7" s="105"/>
      <c r="FB7" s="106"/>
      <c r="FC7" s="110"/>
      <c r="FD7" s="110"/>
      <c r="FE7" s="111"/>
    </row>
    <row r="8" spans="1:161" s="44" customFormat="1" ht="27" customHeight="1">
      <c r="A8" s="83" t="s">
        <v>1045</v>
      </c>
      <c r="B8" s="83" t="s">
        <v>962</v>
      </c>
      <c r="C8" s="112" t="s">
        <v>963</v>
      </c>
      <c r="D8" s="112" t="s">
        <v>964</v>
      </c>
      <c r="E8" s="112" t="s">
        <v>965</v>
      </c>
      <c r="F8" s="112" t="s">
        <v>967</v>
      </c>
      <c r="G8" s="112" t="s">
        <v>1089</v>
      </c>
      <c r="H8" s="112" t="s">
        <v>1086</v>
      </c>
      <c r="I8" s="112" t="s">
        <v>1087</v>
      </c>
      <c r="J8" s="112" t="s">
        <v>1034</v>
      </c>
      <c r="K8" s="112" t="s">
        <v>966</v>
      </c>
      <c r="L8" s="83" t="s">
        <v>1070</v>
      </c>
      <c r="M8" s="112" t="s">
        <v>1040</v>
      </c>
      <c r="N8" s="112" t="s">
        <v>968</v>
      </c>
      <c r="O8" s="112" t="s">
        <v>1080</v>
      </c>
      <c r="P8" s="112" t="s">
        <v>1081</v>
      </c>
      <c r="Q8" s="112" t="s">
        <v>985</v>
      </c>
      <c r="R8" s="178" t="s">
        <v>1082</v>
      </c>
      <c r="S8" s="113">
        <v>44105</v>
      </c>
      <c r="T8" s="113">
        <v>44136</v>
      </c>
      <c r="U8" s="113">
        <v>44166</v>
      </c>
      <c r="V8" s="113">
        <v>44197</v>
      </c>
      <c r="W8" s="113">
        <v>44228</v>
      </c>
      <c r="X8" s="113">
        <v>44256</v>
      </c>
      <c r="Y8" s="113">
        <v>44287</v>
      </c>
      <c r="Z8" s="113">
        <v>44317</v>
      </c>
      <c r="AA8" s="113">
        <v>44348</v>
      </c>
      <c r="AB8" s="113">
        <v>44378</v>
      </c>
      <c r="AC8" s="113">
        <v>44409</v>
      </c>
      <c r="AD8" s="113">
        <v>44440</v>
      </c>
      <c r="AE8" s="113">
        <v>44470</v>
      </c>
      <c r="AF8" s="113">
        <v>44501</v>
      </c>
      <c r="AG8" s="113">
        <v>44531</v>
      </c>
      <c r="AH8" s="113">
        <v>44562</v>
      </c>
      <c r="AI8" s="113">
        <v>44593</v>
      </c>
      <c r="AJ8" s="113">
        <v>44621</v>
      </c>
      <c r="AK8" s="113">
        <v>44652</v>
      </c>
      <c r="AL8" s="113">
        <v>44682</v>
      </c>
      <c r="AM8" s="113">
        <v>44713</v>
      </c>
      <c r="AN8" s="113">
        <v>44743</v>
      </c>
      <c r="AO8" s="113">
        <v>44774</v>
      </c>
      <c r="AP8" s="113">
        <v>44805</v>
      </c>
      <c r="AQ8" s="113" t="s">
        <v>1021</v>
      </c>
      <c r="AR8" s="113" t="s">
        <v>991</v>
      </c>
      <c r="AS8" s="113" t="s">
        <v>992</v>
      </c>
      <c r="AT8" s="114" t="s">
        <v>993</v>
      </c>
      <c r="AU8" s="113" t="s">
        <v>994</v>
      </c>
      <c r="AV8" s="113" t="s">
        <v>995</v>
      </c>
      <c r="AW8" s="113" t="s">
        <v>996</v>
      </c>
      <c r="AX8" s="113" t="s">
        <v>997</v>
      </c>
      <c r="AY8" s="113" t="s">
        <v>998</v>
      </c>
      <c r="AZ8" s="113" t="s">
        <v>999</v>
      </c>
      <c r="BA8" s="113" t="s">
        <v>1000</v>
      </c>
      <c r="BB8" s="113" t="s">
        <v>1001</v>
      </c>
      <c r="BC8" s="113" t="s">
        <v>1002</v>
      </c>
      <c r="BD8" s="113" t="s">
        <v>1003</v>
      </c>
      <c r="BE8" s="113" t="s">
        <v>1004</v>
      </c>
      <c r="BF8" s="113" t="s">
        <v>1005</v>
      </c>
      <c r="BG8" s="113" t="s">
        <v>1006</v>
      </c>
      <c r="BH8" s="113" t="s">
        <v>1007</v>
      </c>
      <c r="BI8" s="113" t="s">
        <v>1008</v>
      </c>
      <c r="BJ8" s="113" t="s">
        <v>1009</v>
      </c>
      <c r="BK8" s="113" t="s">
        <v>1010</v>
      </c>
      <c r="BL8" s="113" t="s">
        <v>1011</v>
      </c>
      <c r="BM8" s="113" t="s">
        <v>1012</v>
      </c>
      <c r="BN8" s="113" t="s">
        <v>1013</v>
      </c>
      <c r="BO8" s="113" t="s">
        <v>1014</v>
      </c>
      <c r="BP8" s="113" t="s">
        <v>1015</v>
      </c>
      <c r="BQ8" s="113" t="s">
        <v>1016</v>
      </c>
      <c r="BR8" s="113" t="s">
        <v>1017</v>
      </c>
      <c r="BS8" s="113" t="s">
        <v>1018</v>
      </c>
      <c r="BT8" s="113" t="s">
        <v>1019</v>
      </c>
      <c r="BU8" s="113" t="s">
        <v>1020</v>
      </c>
      <c r="BV8" s="113" t="s">
        <v>1099</v>
      </c>
      <c r="BW8" s="115" t="s">
        <v>11</v>
      </c>
      <c r="BX8" s="116" t="s">
        <v>12</v>
      </c>
      <c r="BY8" s="115" t="s">
        <v>11</v>
      </c>
      <c r="BZ8" s="116" t="s">
        <v>12</v>
      </c>
      <c r="CA8" s="115" t="s">
        <v>11</v>
      </c>
      <c r="CB8" s="116" t="s">
        <v>12</v>
      </c>
      <c r="CC8" s="115" t="s">
        <v>11</v>
      </c>
      <c r="CD8" s="116" t="s">
        <v>12</v>
      </c>
      <c r="CE8" s="115" t="s">
        <v>11</v>
      </c>
      <c r="CF8" s="116" t="s">
        <v>12</v>
      </c>
      <c r="CG8" s="117" t="s">
        <v>11</v>
      </c>
      <c r="CH8" s="116" t="s">
        <v>12</v>
      </c>
      <c r="CI8" s="115" t="s">
        <v>11</v>
      </c>
      <c r="CJ8" s="116" t="s">
        <v>12</v>
      </c>
      <c r="CK8" s="115" t="s">
        <v>11</v>
      </c>
      <c r="CL8" s="116" t="s">
        <v>12</v>
      </c>
      <c r="CM8" s="115" t="s">
        <v>11</v>
      </c>
      <c r="CN8" s="116"/>
      <c r="CO8" s="115" t="s">
        <v>11</v>
      </c>
      <c r="CP8" s="116" t="s">
        <v>12</v>
      </c>
      <c r="CQ8" s="115" t="s">
        <v>11</v>
      </c>
      <c r="CR8" s="116" t="s">
        <v>12</v>
      </c>
      <c r="CS8" s="115" t="s">
        <v>11</v>
      </c>
      <c r="CT8" s="116" t="s">
        <v>12</v>
      </c>
      <c r="CU8" s="115" t="s">
        <v>11</v>
      </c>
      <c r="CV8" s="116" t="s">
        <v>12</v>
      </c>
      <c r="CW8" s="115" t="s">
        <v>11</v>
      </c>
      <c r="CX8" s="116" t="s">
        <v>12</v>
      </c>
      <c r="CY8" s="115" t="s">
        <v>11</v>
      </c>
      <c r="CZ8" s="116" t="s">
        <v>12</v>
      </c>
      <c r="DA8" s="115" t="s">
        <v>11</v>
      </c>
      <c r="DB8" s="116" t="s">
        <v>12</v>
      </c>
      <c r="DC8" s="115" t="s">
        <v>11</v>
      </c>
      <c r="DD8" s="116" t="s">
        <v>12</v>
      </c>
      <c r="DE8" s="115" t="s">
        <v>11</v>
      </c>
      <c r="DF8" s="116" t="s">
        <v>12</v>
      </c>
      <c r="DG8" s="115" t="s">
        <v>11</v>
      </c>
      <c r="DH8" s="116" t="s">
        <v>12</v>
      </c>
      <c r="DI8" s="115" t="s">
        <v>11</v>
      </c>
      <c r="DJ8" s="116" t="s">
        <v>12</v>
      </c>
      <c r="DK8" s="115" t="s">
        <v>11</v>
      </c>
      <c r="DL8" s="116" t="s">
        <v>12</v>
      </c>
      <c r="DM8" s="115" t="s">
        <v>11</v>
      </c>
      <c r="DN8" s="116" t="s">
        <v>12</v>
      </c>
      <c r="DO8" s="115" t="s">
        <v>11</v>
      </c>
      <c r="DP8" s="116" t="s">
        <v>12</v>
      </c>
      <c r="DQ8" s="115" t="s">
        <v>11</v>
      </c>
      <c r="DR8" s="116" t="s">
        <v>12</v>
      </c>
      <c r="DS8" s="115" t="s">
        <v>11</v>
      </c>
      <c r="DT8" s="116" t="s">
        <v>12</v>
      </c>
      <c r="DU8" s="115" t="s">
        <v>11</v>
      </c>
      <c r="DV8" s="116" t="s">
        <v>12</v>
      </c>
      <c r="DW8" s="115" t="s">
        <v>11</v>
      </c>
      <c r="DX8" s="116" t="s">
        <v>12</v>
      </c>
      <c r="DY8" s="115" t="s">
        <v>11</v>
      </c>
      <c r="DZ8" s="116" t="s">
        <v>12</v>
      </c>
      <c r="EA8" s="115" t="s">
        <v>11</v>
      </c>
      <c r="EB8" s="116" t="s">
        <v>12</v>
      </c>
      <c r="EC8" s="115" t="s">
        <v>11</v>
      </c>
      <c r="ED8" s="116" t="s">
        <v>12</v>
      </c>
      <c r="EE8" s="115" t="s">
        <v>11</v>
      </c>
      <c r="EF8" s="116" t="s">
        <v>12</v>
      </c>
      <c r="EG8" s="115" t="s">
        <v>11</v>
      </c>
      <c r="EH8" s="116" t="s">
        <v>12</v>
      </c>
      <c r="EI8" s="115" t="s">
        <v>11</v>
      </c>
      <c r="EJ8" s="116" t="s">
        <v>12</v>
      </c>
      <c r="EK8" s="115" t="s">
        <v>11</v>
      </c>
      <c r="EL8" s="116" t="s">
        <v>12</v>
      </c>
      <c r="EM8" s="115" t="s">
        <v>11</v>
      </c>
      <c r="EN8" s="116" t="s">
        <v>12</v>
      </c>
      <c r="EO8" s="115" t="s">
        <v>11</v>
      </c>
      <c r="EP8" s="116" t="s">
        <v>12</v>
      </c>
      <c r="EQ8" s="115" t="s">
        <v>11</v>
      </c>
      <c r="ER8" s="116" t="s">
        <v>12</v>
      </c>
      <c r="ES8" s="115" t="s">
        <v>11</v>
      </c>
      <c r="ET8" s="116" t="s">
        <v>12</v>
      </c>
      <c r="EU8" s="115" t="s">
        <v>11</v>
      </c>
      <c r="EV8" s="116" t="s">
        <v>12</v>
      </c>
      <c r="EW8" s="115" t="s">
        <v>11</v>
      </c>
      <c r="EX8" s="116" t="s">
        <v>12</v>
      </c>
      <c r="EY8" s="115" t="s">
        <v>11</v>
      </c>
      <c r="EZ8" s="116" t="s">
        <v>12</v>
      </c>
      <c r="FA8" s="115" t="s">
        <v>11</v>
      </c>
      <c r="FB8" s="116" t="s">
        <v>12</v>
      </c>
      <c r="FC8" s="116" t="s">
        <v>11</v>
      </c>
      <c r="FD8" s="118" t="s">
        <v>1023</v>
      </c>
      <c r="FE8" s="118"/>
    </row>
    <row r="9" spans="1:161" ht="25.5" customHeight="1">
      <c r="A9" s="181">
        <v>2200004</v>
      </c>
      <c r="B9" s="119" t="s">
        <v>429</v>
      </c>
      <c r="C9" s="95" t="s">
        <v>430</v>
      </c>
      <c r="D9" s="83" t="s">
        <v>1062</v>
      </c>
      <c r="E9" s="95" t="s">
        <v>956</v>
      </c>
      <c r="F9" s="84" t="s">
        <v>431</v>
      </c>
      <c r="G9" s="84"/>
      <c r="H9" s="120"/>
      <c r="I9" s="121"/>
      <c r="J9" s="121"/>
      <c r="K9" s="93">
        <v>6800</v>
      </c>
      <c r="L9" s="88" t="s">
        <v>1071</v>
      </c>
      <c r="M9" s="122">
        <f>IF(I9="",K9*$M$6*0.3+SUM(O9:P9),K9*G9*0.3+SUM(O9:P9))</f>
        <v>24400</v>
      </c>
      <c r="N9" s="123">
        <f t="shared" ref="N9:N72" si="0">M9-BV9</f>
        <v>20400</v>
      </c>
      <c r="O9" s="124">
        <v>4000</v>
      </c>
      <c r="P9" s="124">
        <f>IF(I9="",0,IF(I9="‡nv‡÷j Z¨vM",6000-J9,IF(I9="mxU evwZj",0,0)))</f>
        <v>0</v>
      </c>
      <c r="Q9" s="125">
        <v>4000</v>
      </c>
      <c r="R9" s="126">
        <f t="shared" ref="R9:R14" si="1">IF(AND(I9="‡nv‡÷j Z¨vM",M9=BV9),6000,0)</f>
        <v>0</v>
      </c>
      <c r="S9" s="127">
        <f>IF(OR($I9="‡nv‡÷j Z¨vM",$I9="wUwm"),(IF(VALUE($G9)&gt;=S$6,(IF(($BV9-SUM($Q9:R9))&gt;=$K9*0.3,$K9*0.3,($BV9-SUM($Q9:R9)))),"")),(IF(($BV9-SUM($Q9:R9))&gt;=$K9*0.3,$K9*0.3,($BV9-SUM($Q9:R9)))))</f>
        <v>0</v>
      </c>
      <c r="T9" s="127">
        <f>IF(OR($I9="‡nv‡÷j Z¨vM",$I9="wUwm"),(IF(VALUE($G9)&gt;=T$6,(IF(($BV9-SUM($Q9:S9))&gt;=$K9*0.3,$K9*0.3,($BV9-SUM($Q9:S9)))),"")),(IF(($BV9-SUM($Q9:S9))&gt;=$K9*0.3,$K9*0.3,($BV9-SUM($Q9:S9)))))</f>
        <v>0</v>
      </c>
      <c r="U9" s="127">
        <f>IF(OR($I9="‡nv‡÷j Z¨vM",$I9="wUwm"),(IF(VALUE($G9)&gt;=U$6,(IF(($BV9-SUM($Q9:T9))&gt;=$K9*0.3,$K9*0.3,($BV9-SUM($Q9:T9)))),"")),(IF(($BV9-SUM($Q9:T9))&gt;=$K9*0.3,$K9*0.3,($BV9-SUM($Q9:T9)))))</f>
        <v>0</v>
      </c>
      <c r="V9" s="127">
        <f>IF(OR($I9="‡nv‡÷j Z¨vM",$I9="wUwm"),(IF(VALUE($G9)&gt;=V$6,(IF(($BV9-SUM($Q9:U9))&gt;=$K9*0.3,$K9*0.3,($BV9-SUM($Q9:U9)))),"")),(IF(($BV9-SUM($Q9:U9))&gt;=$K9*0.3,$K9*0.3,($BV9-SUM($Q9:U9)))))</f>
        <v>0</v>
      </c>
      <c r="W9" s="127">
        <f>IF(OR($I9="‡nv‡÷j Z¨vM",$I9="wUwm"),(IF(VALUE($G9)&gt;=W$6,(IF(($BV9-SUM($Q9:V9))&gt;=$K9*0.3,$K9*0.3,($BV9-SUM($Q9:V9)))),"")),(IF(($BV9-SUM($Q9:V9))&gt;=$K9*0.3,$K9*0.3,($BV9-SUM($Q9:V9)))))</f>
        <v>0</v>
      </c>
      <c r="X9" s="127">
        <f>IF(OR($I9="‡nv‡÷j Z¨vM",$I9="wUwm"),(IF(VALUE($G9)&gt;=X$6,(IF(($BV9-SUM($Q9:W9))&gt;=$K9*0.3,$K9*0.3,($BV9-SUM($Q9:W9)))),"")),(IF(($BV9-SUM($Q9:W9))&gt;=$K9*0.3,$K9*0.3,($BV9-SUM($Q9:W9)))))</f>
        <v>0</v>
      </c>
      <c r="Y9" s="127">
        <f>IF(OR($I9="‡nv‡÷j Z¨vM",$I9="wUwm"),(IF(VALUE($G9)&gt;=Y$6,(IF(($BV9-SUM($Q9:X9))&gt;=$K9*0.3,$K9*0.3,($BV9-SUM($Q9:X9)))),"")),(IF(($BV9-SUM($Q9:X9))&gt;=$K9*0.3,$K9*0.3,($BV9-SUM($Q9:X9)))))</f>
        <v>0</v>
      </c>
      <c r="Z9" s="127">
        <f>IF(OR($I9="‡nv‡÷j Z¨vM",$I9="wUwm"),(IF(VALUE($G9)&gt;=Z$6,(IF(($BV9-SUM($Q9:Y9))&gt;=$K9*0.3,$K9*0.3,($BV9-SUM($Q9:Y9)))),"")),(IF(($BV9-SUM($Q9:Y9))&gt;=$K9*0.3,$K9*0.3,($BV9-SUM($Q9:Y9)))))</f>
        <v>0</v>
      </c>
      <c r="AA9" s="127">
        <f>IF(OR($I9="‡nv‡÷j Z¨vM",$I9="wUwm"),(IF(VALUE($G9)&gt;=AA$6,(IF(($BV9-SUM($Q9:Z9))&gt;=$K9*0.3,$K9*0.3,($BV9-SUM($Q9:Z9)))),"")),(IF(($BV9-SUM($Q9:Z9))&gt;=$K9*0.3,$K9*0.3,($BV9-SUM($Q9:Z9)))))</f>
        <v>0</v>
      </c>
      <c r="AB9" s="127">
        <f>IF(OR($I9="‡nv‡÷j Z¨vM",$I9="wUwm"),(IF(VALUE($G9)&gt;=AB$6,(IF(($BV9-SUM($Q9:AA9))&gt;=$K9*0.3,$K9*0.3,($BV9-SUM($Q9:AA9)))),"")),(IF(($BV9-SUM($Q9:AA9))&gt;=$K9*0.3,$K9*0.3,($BV9-SUM($Q9:AA9)))))</f>
        <v>0</v>
      </c>
      <c r="AC9" s="127">
        <f>IF(OR($I9="‡nv‡÷j Z¨vM",$I9="wUwm"),(IF(VALUE($G9)&gt;=AC$6,(IF(($BV9-SUM($Q9:AB9))&gt;=$K9*0.3,$K9*0.3,($BV9-SUM($Q9:AB9)))),"")),(IF(($BV9-SUM($Q9:AB9))&gt;=$K9*0.3,$K9*0.3,($BV9-SUM($Q9:AB9)))))</f>
        <v>0</v>
      </c>
      <c r="AD9" s="127">
        <f>IF(OR($I9="‡nv‡÷j Z¨vM",$I9="wUwm"),(IF(VALUE($G9)&gt;=AD$6,(IF(($BV9-SUM($Q9:AC9))&gt;=$K9*0.3,$K9*0.3,($BV9-SUM($Q9:AC9)))),"")),(IF(($BV9-SUM($Q9:AC9))&gt;=$K9*0.3,$K9*0.3,($BV9-SUM($Q9:AC9)))))</f>
        <v>0</v>
      </c>
      <c r="AE9" s="127">
        <f>IF(OR($I9="‡nv‡÷j Z¨vM",$I9="wUwm"),(IF(VALUE($G9)&gt;=AE$6,(IF(($BV9-SUM($Q9:AD9))&gt;=$K9*0.3,$K9*0.3,($BV9-SUM($Q9:AD9)))),"")),(IF(($BV9-SUM($Q9:AD9))&gt;=$K9*0.3,$K9*0.3,($BV9-SUM($Q9:AD9)))))</f>
        <v>0</v>
      </c>
      <c r="AF9" s="127">
        <f>IF(OR($I9="‡nv‡÷j Z¨vM",$I9="wUwm"),(IF(VALUE($G9)&gt;=AF$6,(IF(($BV9-SUM($Q9:AE9))&gt;=$K9*0.3,$K9*0.3,($BV9-SUM($Q9:AE9)))),"")),(IF(($BV9-SUM($Q9:AE9))&gt;=$K9*0.3,$K9*0.3,($BV9-SUM($Q9:AE9)))))</f>
        <v>0</v>
      </c>
      <c r="AG9" s="127">
        <f>IF(OR($I9="‡nv‡÷j Z¨vM",$I9="wUwm"),(IF(VALUE($G9)&gt;=AG$6,(IF(($BV9-SUM($Q9:AF9))&gt;=$K9*0.3,$K9*0.3,($BV9-SUM($Q9:AF9)))),"")),(IF(($BV9-SUM($Q9:AF9))&gt;=$K9*0.3,$K9*0.3,($BV9-SUM($Q9:AF9)))))</f>
        <v>0</v>
      </c>
      <c r="AH9" s="127">
        <f>IF(OR($I9="‡nv‡÷j Z¨vM",$I9="wUwm"),(IF(VALUE($G9)&gt;=AH$6,(IF(($BV9-SUM($Q9:AG9))&gt;=$K9*0.3,$K9*0.3,($BV9-SUM($Q9:AG9)))),"")),(IF(($BV9-SUM($Q9:AG9))&gt;=$K9*0.3,$K9*0.3,($BV9-SUM($Q9:AG9)))))</f>
        <v>0</v>
      </c>
      <c r="AI9" s="127">
        <f>IF(OR($I9="‡nv‡÷j Z¨vM",$I9="wUwm"),(IF(VALUE($G9)&gt;=AI$6,(IF(($BV9-SUM($Q9:AH9))&gt;=$K9*0.3,$K9*0.3,($BV9-SUM($Q9:AH9)))),"")),(IF(($BV9-SUM($Q9:AH9))&gt;=$K9*0.3,$K9*0.3,($BV9-SUM($Q9:AH9)))))</f>
        <v>0</v>
      </c>
      <c r="AJ9" s="127">
        <f>IF(OR($I9="‡nv‡÷j Z¨vM",$I9="wUwm"),(IF(VALUE($G9)&gt;=AJ$6,(IF(($BV9-SUM($Q9:AI9))&gt;=$K9*0.3,$K9*0.3,($BV9-SUM($Q9:AI9)))),"")),(IF(($BV9-SUM($Q9:AI9))&gt;=$K9*0.3,$K9*0.3,($BV9-SUM($Q9:AI9)))))</f>
        <v>0</v>
      </c>
      <c r="AK9" s="127">
        <f>IF(OR($I9="‡nv‡÷j Z¨vM",$I9="wUwm"),(IF(VALUE($G9)&gt;=AK$6,(IF(($BV9-SUM($Q9:AJ9))&gt;=$K9*0.3,$K9*0.3,($BV9-SUM($Q9:AJ9)))),"")),(IF(($BV9-SUM($Q9:AJ9))&gt;=$K9*0.3,$K9*0.3,($BV9-SUM($Q9:AJ9)))))</f>
        <v>0</v>
      </c>
      <c r="AL9" s="127">
        <f>IF(OR($I9="‡nv‡÷j Z¨vM",$I9="wUwm"),(IF(VALUE($G9)&gt;=AL$6,(IF(($BV9-SUM($Q9:AK9))&gt;=$K9*0.3,$K9*0.3,($BV9-SUM($Q9:AK9)))),"")),(IF(($BV9-SUM($Q9:AK9))&gt;=$K9*0.3,$K9*0.3,($BV9-SUM($Q9:AK9)))))</f>
        <v>0</v>
      </c>
      <c r="AM9" s="127">
        <f>IF(OR($I9="‡nv‡÷j Z¨vM",$I9="wUwm"),(IF(VALUE($G9)&gt;=AM$6,(IF(($BV9-SUM($Q9:AL9))&gt;=$K9*0.3,$K9*0.3,($BV9-SUM($Q9:AL9)))),"")),(IF(($BV9-SUM($Q9:AL9))&gt;=$K9*0.3,$K9*0.3,($BV9-SUM($Q9:AL9)))))</f>
        <v>0</v>
      </c>
      <c r="AN9" s="127">
        <f>IF(OR($I9="‡nv‡÷j Z¨vM",$I9="wUwm"),(IF(VALUE($G9)&gt;=AN$6,(IF(($BV9-SUM($Q9:AM9))&gt;=$K9*0.3,$K9*0.3,($BV9-SUM($Q9:AM9)))),"")),(IF(($BV9-SUM($Q9:AM9))&gt;=$K9*0.3,$K9*0.3,($BV9-SUM($Q9:AM9)))))</f>
        <v>0</v>
      </c>
      <c r="AO9" s="127">
        <f>IF(OR($I9="‡nv‡÷j Z¨vM",$I9="wUwm"),(IF(VALUE($G9)&gt;=AO$6,(IF(($BV9-SUM($Q9:AN9))&gt;=$K9*0.3,$K9*0.3,($BV9-SUM($Q9:AN9)))),"")),(IF(($BV9-SUM($Q9:AN9))&gt;=$K9*0.3,$K9*0.3,($BV9-SUM($Q9:AN9)))))</f>
        <v>0</v>
      </c>
      <c r="AP9" s="127">
        <f>IF(OR($I9="‡nv‡÷j Z¨vM",$I9="wUwm"),(IF(VALUE($G9)&gt;=AP$6,(IF(($BV9-SUM($Q9:AO9))&gt;=$K9*0.3,$K9*0.3,($BV9-SUM($Q9:AO9)))),"")),(IF(($BV9-SUM($Q9:AO9))&gt;=$K9*0.3,$K9*0.3,($BV9-SUM($Q9:AO9)))))</f>
        <v>0</v>
      </c>
      <c r="AQ9" s="125">
        <f t="shared" ref="AQ9:AQ72" si="2">SUM(Q9:AP9)</f>
        <v>4000</v>
      </c>
      <c r="AR9" s="125">
        <v>4000</v>
      </c>
      <c r="AS9" s="125">
        <f>IF(LinkRpt!C$4=LinkRpt!C$2,VLOOKUP(LinkRpt!$A5,Rpt,LinkRpt!C$2+1),"")</f>
        <v>0</v>
      </c>
      <c r="AT9" s="125">
        <f>IF(LinkRpt!D$4=LinkRpt!D$2,VLOOKUP(LinkRpt!$A5,Rpt,LinkRpt!D$2+1),"")</f>
        <v>0</v>
      </c>
      <c r="AU9" s="125">
        <f>IF(LinkRpt!E$4=LinkRpt!E$2,VLOOKUP(LinkRpt!$A5,Rpt,LinkRpt!E$2+1),"")</f>
        <v>0</v>
      </c>
      <c r="AV9" s="125">
        <f>IF(LinkRpt!F$4=LinkRpt!F$2,VLOOKUP(LinkRpt!$A5,Rpt,LinkRpt!F$2+1),"")</f>
        <v>0</v>
      </c>
      <c r="AW9" s="125">
        <f>IF(LinkRpt!G$4=LinkRpt!G$2,VLOOKUP(LinkRpt!$A5,Rpt,LinkRpt!G$2+1),"")</f>
        <v>0</v>
      </c>
      <c r="AX9" s="125">
        <f>IF(LinkRpt!H$4=LinkRpt!H$2,VLOOKUP(LinkRpt!$A5,Rpt,LinkRpt!H$2+1),"")</f>
        <v>0</v>
      </c>
      <c r="AY9" s="125">
        <f>IF(LinkRpt!I$4=LinkRpt!I$2,VLOOKUP(LinkRpt!$A5,Rpt,LinkRpt!I$2+1),"")</f>
        <v>0</v>
      </c>
      <c r="AZ9" s="125">
        <f>IF(LinkRpt!J$4=LinkRpt!J$2,VLOOKUP(LinkRpt!$A5,Rpt,LinkRpt!J$2+1),"")</f>
        <v>0</v>
      </c>
      <c r="BA9" s="125">
        <f>IF(LinkRpt!K$4=LinkRpt!K$2,VLOOKUP(LinkRpt!$A5,Rpt,LinkRpt!K$2+1),"")</f>
        <v>0</v>
      </c>
      <c r="BB9" s="125">
        <f>IF(LinkRpt!L$4=LinkRpt!L$2,VLOOKUP(LinkRpt!$A5,Rpt,LinkRpt!L$2+1),"")</f>
        <v>0</v>
      </c>
      <c r="BC9" s="125">
        <f>IF(LinkRpt!M$4=LinkRpt!M$2,VLOOKUP(LinkRpt!$A5,Rpt,LinkRpt!M$2+1),"")</f>
        <v>0</v>
      </c>
      <c r="BD9" s="125">
        <f>IF(LinkRpt!N$4=LinkRpt!N$2,VLOOKUP(LinkRpt!$A5,Rpt,LinkRpt!N$2+1),"")</f>
        <v>0</v>
      </c>
      <c r="BE9" s="125">
        <f>IF(LinkRpt!O$4=LinkRpt!O$2,VLOOKUP(LinkRpt!$A5,Rpt,LinkRpt!O$2+1),"")</f>
        <v>0</v>
      </c>
      <c r="BF9" s="125">
        <f>IF(LinkRpt!P$4=LinkRpt!P$2,VLOOKUP(LinkRpt!$A5,Rpt,LinkRpt!P$2+1),"")</f>
        <v>0</v>
      </c>
      <c r="BG9" s="125">
        <f>IF(LinkRpt!Q$4=LinkRpt!Q$2,VLOOKUP(LinkRpt!$A5,Rpt,LinkRpt!Q$2+1),"")</f>
        <v>0</v>
      </c>
      <c r="BH9" s="125">
        <f>IF(LinkRpt!R$4=LinkRpt!R$2,VLOOKUP(LinkRpt!$A5,Rpt,LinkRpt!R$2+1),"")</f>
        <v>0</v>
      </c>
      <c r="BI9" s="125">
        <f>IF(LinkRpt!S$4=LinkRpt!S$2,VLOOKUP(LinkRpt!$A5,Rpt,LinkRpt!S$2+1),"")</f>
        <v>0</v>
      </c>
      <c r="BJ9" s="125">
        <f>IF(LinkRpt!T$4=LinkRpt!T$2,VLOOKUP(LinkRpt!$A5,Rpt,LinkRpt!T$2+1),"")</f>
        <v>0</v>
      </c>
      <c r="BK9" s="125">
        <f>IF(LinkRpt!U$4=LinkRpt!U$2,VLOOKUP(LinkRpt!$A5,Rpt,LinkRpt!U$2+1),"")</f>
        <v>0</v>
      </c>
      <c r="BL9" s="125">
        <f>IF(LinkRpt!V$4=LinkRpt!V$2,VLOOKUP(LinkRpt!$A5,Rpt,LinkRpt!V$2+1),"")</f>
        <v>0</v>
      </c>
      <c r="BM9" s="125">
        <f>IF(LinkRpt!W$4=LinkRpt!W$2,VLOOKUP(LinkRpt!$A5,Rpt,LinkRpt!W$2+1),"")</f>
        <v>0</v>
      </c>
      <c r="BN9" s="125">
        <f>IF(LinkRpt!X$4=LinkRpt!X$2,VLOOKUP(LinkRpt!$A5,Rpt,LinkRpt!X$2+1),"")</f>
        <v>0</v>
      </c>
      <c r="BO9" s="125">
        <f>IF(LinkRpt!Y$4=LinkRpt!Y$2,VLOOKUP(LinkRpt!$A5,Rpt,LinkRpt!Y$2+1),"")</f>
        <v>0</v>
      </c>
      <c r="BP9" s="125">
        <f>IF(LinkRpt!Z$4=LinkRpt!Z$2,VLOOKUP(LinkRpt!$A5,Rpt,LinkRpt!Z$2+1),"")</f>
        <v>0</v>
      </c>
      <c r="BQ9" s="125">
        <f>IF(LinkRpt!AA$4=LinkRpt!AA$2,VLOOKUP(LinkRpt!$A5,Rpt,LinkRpt!AA$2+1),"")</f>
        <v>0</v>
      </c>
      <c r="BR9" s="125">
        <f>IF(LinkRpt!AB$4=LinkRpt!AB$2,VLOOKUP(LinkRpt!$A5,Rpt,LinkRpt!AB$2+1),"")</f>
        <v>0</v>
      </c>
      <c r="BS9" s="125">
        <f>IF(LinkRpt!AC$4=LinkRpt!AC$2,VLOOKUP(LinkRpt!$A5,Rpt,LinkRpt!AC$2+1),"")</f>
        <v>0</v>
      </c>
      <c r="BT9" s="125">
        <f>IF(LinkRpt!AD$4=LinkRpt!AD$2,VLOOKUP(LinkRpt!$A5,Rpt,LinkRpt!AD$2+1),"")</f>
        <v>0</v>
      </c>
      <c r="BU9" s="125">
        <f>IF(LinkRpt!AE$4=LinkRpt!AE$2,VLOOKUP(LinkRpt!$A5,Rpt,LinkRpt!AE$2+1),"")</f>
        <v>0</v>
      </c>
      <c r="BV9" s="125">
        <f>SUM(AR9:BU9)</f>
        <v>4000</v>
      </c>
      <c r="BW9" s="124">
        <v>1500</v>
      </c>
      <c r="BX9" s="127">
        <v>1500</v>
      </c>
      <c r="BY9" s="124">
        <v>1000</v>
      </c>
      <c r="BZ9" s="127">
        <v>1000</v>
      </c>
      <c r="CA9" s="124">
        <v>5000</v>
      </c>
      <c r="CB9" s="127">
        <v>5000</v>
      </c>
      <c r="CC9" s="124">
        <v>8000</v>
      </c>
      <c r="CD9" s="127">
        <f>1500+0</f>
        <v>1500</v>
      </c>
      <c r="CE9" s="128"/>
      <c r="CF9" s="127"/>
      <c r="CG9" s="124"/>
      <c r="CH9" s="127"/>
      <c r="CI9" s="129">
        <v>4340</v>
      </c>
      <c r="CJ9" s="127">
        <v>11120</v>
      </c>
      <c r="CK9" s="129">
        <v>4340</v>
      </c>
      <c r="CL9" s="127">
        <v>4620</v>
      </c>
      <c r="CM9" s="129">
        <v>4340</v>
      </c>
      <c r="CN9" s="127">
        <v>0</v>
      </c>
      <c r="CO9" s="129">
        <v>4340</v>
      </c>
      <c r="CP9" s="127">
        <v>8430</v>
      </c>
      <c r="CQ9" s="129">
        <v>4340</v>
      </c>
      <c r="CR9" s="127"/>
      <c r="CS9" s="129">
        <v>4340</v>
      </c>
      <c r="CT9" s="127"/>
      <c r="CU9" s="129">
        <v>4340</v>
      </c>
      <c r="CV9" s="127"/>
      <c r="CW9" s="129">
        <v>4340</v>
      </c>
      <c r="CX9" s="127"/>
      <c r="CY9" s="129">
        <v>4340</v>
      </c>
      <c r="CZ9" s="127"/>
      <c r="DA9" s="128"/>
      <c r="DB9" s="127"/>
      <c r="DC9" s="128"/>
      <c r="DD9" s="127"/>
      <c r="DE9" s="130"/>
      <c r="DF9" s="131"/>
      <c r="DG9" s="127"/>
      <c r="DH9" s="131"/>
      <c r="DI9" s="127"/>
      <c r="DJ9" s="131"/>
      <c r="DK9" s="127"/>
      <c r="DL9" s="131"/>
      <c r="DM9" s="127"/>
      <c r="DN9" s="131"/>
      <c r="DO9" s="127"/>
      <c r="DP9" s="131"/>
      <c r="DQ9" s="127"/>
      <c r="DR9" s="131"/>
      <c r="DS9" s="127"/>
      <c r="DT9" s="131"/>
      <c r="DU9" s="127"/>
      <c r="DV9" s="131"/>
      <c r="DW9" s="127"/>
      <c r="DX9" s="131"/>
      <c r="DY9" s="127"/>
      <c r="DZ9" s="131"/>
      <c r="EA9" s="127"/>
      <c r="EB9" s="128"/>
      <c r="EC9" s="127"/>
      <c r="ED9" s="132"/>
      <c r="EE9" s="128"/>
      <c r="EF9" s="127"/>
      <c r="EG9" s="128"/>
      <c r="EH9" s="127"/>
      <c r="EI9" s="128"/>
      <c r="EJ9" s="127"/>
      <c r="EK9" s="128"/>
      <c r="EL9" s="127"/>
      <c r="EM9" s="128"/>
      <c r="EN9" s="127"/>
      <c r="EO9" s="128"/>
      <c r="EP9" s="127"/>
      <c r="EQ9" s="124"/>
      <c r="ER9" s="127"/>
      <c r="ES9" s="124"/>
      <c r="ET9" s="127"/>
      <c r="EU9" s="124"/>
      <c r="EV9" s="127"/>
      <c r="EW9" s="124"/>
      <c r="EX9" s="127"/>
      <c r="EY9" s="124"/>
      <c r="EZ9" s="127"/>
      <c r="FA9" s="124"/>
      <c r="FB9" s="127"/>
      <c r="FC9" s="133">
        <f t="shared" ref="FC9:FC72" si="3">FA9+EY9+EW9+EU9+ES9+EQ9+EO9+EM9+EK9+EI9+EG9+EE9+EB9+DZ9+DX9+DV9+DT9+DR9+DP9+DN9+DL9+DJ9+DH9+DF9+DC9+DA9+CY9+CW9+CU9+CS9+CQ9+CO9+CM9+CK9+CI9+CG9+CE9+CA9+BY9+BW9+CC9</f>
        <v>54560</v>
      </c>
      <c r="FD9" s="133">
        <f t="shared" ref="FD9:FD72" si="4">FB9+EZ9+EX9+EV9+ET9+ER9+EP9+EN9+EL9+EJ9+EH9+EF9+EC9+EA9+DY9+DW9+DU9+DS9+DQ9+DO9+DM9+DK9+DI9+DG9+DD9+DB9+CZ9+CX9+CV9+CT9+CR9+CP9+CN9+CL9+CJ9+CH9+CF9+CB9+BZ9+BX9+CD9</f>
        <v>33170</v>
      </c>
      <c r="FE9" s="133">
        <f t="shared" ref="FE9:FE72" si="5">FC9-FD9</f>
        <v>21390</v>
      </c>
    </row>
    <row r="10" spans="1:161" ht="25.5" customHeight="1">
      <c r="A10" s="181">
        <v>2200007</v>
      </c>
      <c r="B10" s="134" t="s">
        <v>432</v>
      </c>
      <c r="C10" s="95" t="s">
        <v>433</v>
      </c>
      <c r="D10" s="83" t="s">
        <v>1062</v>
      </c>
      <c r="E10" s="95" t="s">
        <v>956</v>
      </c>
      <c r="F10" s="84" t="s">
        <v>434</v>
      </c>
      <c r="G10" s="84"/>
      <c r="H10" s="135"/>
      <c r="I10" s="136"/>
      <c r="J10" s="136"/>
      <c r="K10" s="93">
        <v>7200</v>
      </c>
      <c r="L10" s="88" t="s">
        <v>1072</v>
      </c>
      <c r="M10" s="122">
        <f t="shared" ref="M10:M73" si="6">IF(I10="",K10*$M$6*0.3+SUM(O10:P10),K10*G10*0.3+SUM(O10:P10))</f>
        <v>25600</v>
      </c>
      <c r="N10" s="123">
        <f t="shared" si="0"/>
        <v>15120</v>
      </c>
      <c r="O10" s="124">
        <v>4000</v>
      </c>
      <c r="P10" s="124">
        <f t="shared" ref="P10:P73" si="7">IF(I10="",0,IF(I10="‡nv‡÷j Z¨vM",6000-J10,IF(I10="mxU evwZj",0,0)))</f>
        <v>0</v>
      </c>
      <c r="Q10" s="125">
        <v>4000</v>
      </c>
      <c r="R10" s="126">
        <f t="shared" si="1"/>
        <v>0</v>
      </c>
      <c r="S10" s="127">
        <f>IF(OR($I10="‡nv‡÷j Z¨vM",$I10="wUwm"),(IF(VALUE($G10)&gt;=S$6,(IF(($BV10-SUM($Q10:R10))&gt;=$K10*0.3,$K10*0.3,($BV10-SUM($Q10:R10)))),"")),(IF(($BV10-SUM($Q10:R10))&gt;=$K10*0.3,$K10*0.3,($BV10-SUM($Q10:R10)))))</f>
        <v>2160</v>
      </c>
      <c r="T10" s="127">
        <f>IF(OR($I10="‡nv‡÷j Z¨vM",$I10="wUwm"),(IF(VALUE($G10)&gt;=T$6,(IF(($BV10-SUM($Q10:S10))&gt;=$K10*0.3,$K10*0.3,($BV10-SUM($Q10:S10)))),"")),(IF(($BV10-SUM($Q10:S10))&gt;=$K10*0.3,$K10*0.3,($BV10-SUM($Q10:S10)))))</f>
        <v>2160</v>
      </c>
      <c r="U10" s="127">
        <f>IF(OR($I10="‡nv‡÷j Z¨vM",$I10="wUwm"),(IF(VALUE($G10)&gt;=U$6,(IF(($BV10-SUM($Q10:T10))&gt;=$K10*0.3,$K10*0.3,($BV10-SUM($Q10:T10)))),"")),(IF(($BV10-SUM($Q10:T10))&gt;=$K10*0.3,$K10*0.3,($BV10-SUM($Q10:T10)))))</f>
        <v>2160</v>
      </c>
      <c r="V10" s="127">
        <f>IF(OR($I10="‡nv‡÷j Z¨vM",$I10="wUwm"),(IF(VALUE($G10)&gt;=V$6,(IF(($BV10-SUM($Q10:U10))&gt;=$K10*0.3,$K10*0.3,($BV10-SUM($Q10:U10)))),"")),(IF(($BV10-SUM($Q10:U10))&gt;=$K10*0.3,$K10*0.3,($BV10-SUM($Q10:U10)))))</f>
        <v>0</v>
      </c>
      <c r="W10" s="127">
        <f>IF(OR($I10="‡nv‡÷j Z¨vM",$I10="wUwm"),(IF(VALUE($G10)&gt;=W$6,(IF(($BV10-SUM($Q10:V10))&gt;=$K10*0.3,$K10*0.3,($BV10-SUM($Q10:V10)))),"")),(IF(($BV10-SUM($Q10:V10))&gt;=$K10*0.3,$K10*0.3,($BV10-SUM($Q10:V10)))))</f>
        <v>0</v>
      </c>
      <c r="X10" s="127">
        <f>IF(OR($I10="‡nv‡÷j Z¨vM",$I10="wUwm"),(IF(VALUE($G10)&gt;=X$6,(IF(($BV10-SUM($Q10:W10))&gt;=$K10*0.3,$K10*0.3,($BV10-SUM($Q10:W10)))),"")),(IF(($BV10-SUM($Q10:W10))&gt;=$K10*0.3,$K10*0.3,($BV10-SUM($Q10:W10)))))</f>
        <v>0</v>
      </c>
      <c r="Y10" s="127">
        <f>IF(OR($I10="‡nv‡÷j Z¨vM",$I10="wUwm"),(IF(VALUE($G10)&gt;=Y$6,(IF(($BV10-SUM($Q10:X10))&gt;=$K10*0.3,$K10*0.3,($BV10-SUM($Q10:X10)))),"")),(IF(($BV10-SUM($Q10:X10))&gt;=$K10*0.3,$K10*0.3,($BV10-SUM($Q10:X10)))))</f>
        <v>0</v>
      </c>
      <c r="Z10" s="127">
        <f>IF(OR($I10="‡nv‡÷j Z¨vM",$I10="wUwm"),(IF(VALUE($G10)&gt;=Z$6,(IF(($BV10-SUM($Q10:Y10))&gt;=$K10*0.3,$K10*0.3,($BV10-SUM($Q10:Y10)))),"")),(IF(($BV10-SUM($Q10:Y10))&gt;=$K10*0.3,$K10*0.3,($BV10-SUM($Q10:Y10)))))</f>
        <v>0</v>
      </c>
      <c r="AA10" s="127">
        <f>IF(OR($I10="‡nv‡÷j Z¨vM",$I10="wUwm"),(IF(VALUE($G10)&gt;=AA$6,(IF(($BV10-SUM($Q10:Z10))&gt;=$K10*0.3,$K10*0.3,($BV10-SUM($Q10:Z10)))),"")),(IF(($BV10-SUM($Q10:Z10))&gt;=$K10*0.3,$K10*0.3,($BV10-SUM($Q10:Z10)))))</f>
        <v>0</v>
      </c>
      <c r="AB10" s="127">
        <f>IF(OR($I10="‡nv‡÷j Z¨vM",$I10="wUwm"),(IF(VALUE($G10)&gt;=AB$6,(IF(($BV10-SUM($Q10:AA10))&gt;=$K10*0.3,$K10*0.3,($BV10-SUM($Q10:AA10)))),"")),(IF(($BV10-SUM($Q10:AA10))&gt;=$K10*0.3,$K10*0.3,($BV10-SUM($Q10:AA10)))))</f>
        <v>0</v>
      </c>
      <c r="AC10" s="127">
        <f>IF(OR($I10="‡nv‡÷j Z¨vM",$I10="wUwm"),(IF(VALUE($G10)&gt;=AC$6,(IF(($BV10-SUM($Q10:AB10))&gt;=$K10*0.3,$K10*0.3,($BV10-SUM($Q10:AB10)))),"")),(IF(($BV10-SUM($Q10:AB10))&gt;=$K10*0.3,$K10*0.3,($BV10-SUM($Q10:AB10)))))</f>
        <v>0</v>
      </c>
      <c r="AD10" s="127">
        <f>IF(OR($I10="‡nv‡÷j Z¨vM",$I10="wUwm"),(IF(VALUE($G10)&gt;=AD$6,(IF(($BV10-SUM($Q10:AC10))&gt;=$K10*0.3,$K10*0.3,($BV10-SUM($Q10:AC10)))),"")),(IF(($BV10-SUM($Q10:AC10))&gt;=$K10*0.3,$K10*0.3,($BV10-SUM($Q10:AC10)))))</f>
        <v>0</v>
      </c>
      <c r="AE10" s="127">
        <f>IF(OR($I10="‡nv‡÷j Z¨vM",$I10="wUwm"),(IF(VALUE($G10)&gt;=AE$6,(IF(($BV10-SUM($Q10:AD10))&gt;=$K10*0.3,$K10*0.3,($BV10-SUM($Q10:AD10)))),"")),(IF(($BV10-SUM($Q10:AD10))&gt;=$K10*0.3,$K10*0.3,($BV10-SUM($Q10:AD10)))))</f>
        <v>0</v>
      </c>
      <c r="AF10" s="127">
        <f>IF(OR($I10="‡nv‡÷j Z¨vM",$I10="wUwm"),(IF(VALUE($G10)&gt;=AF$6,(IF(($BV10-SUM($Q10:AE10))&gt;=$K10*0.3,$K10*0.3,($BV10-SUM($Q10:AE10)))),"")),(IF(($BV10-SUM($Q10:AE10))&gt;=$K10*0.3,$K10*0.3,($BV10-SUM($Q10:AE10)))))</f>
        <v>0</v>
      </c>
      <c r="AG10" s="127">
        <f>IF(OR($I10="‡nv‡÷j Z¨vM",$I10="wUwm"),(IF(VALUE($G10)&gt;=AG$6,(IF(($BV10-SUM($Q10:AF10))&gt;=$K10*0.3,$K10*0.3,($BV10-SUM($Q10:AF10)))),"")),(IF(($BV10-SUM($Q10:AF10))&gt;=$K10*0.3,$K10*0.3,($BV10-SUM($Q10:AF10)))))</f>
        <v>0</v>
      </c>
      <c r="AH10" s="127">
        <f>IF(OR($I10="‡nv‡÷j Z¨vM",$I10="wUwm"),(IF(VALUE($G10)&gt;=AH$6,(IF(($BV10-SUM($Q10:AG10))&gt;=$K10*0.3,$K10*0.3,($BV10-SUM($Q10:AG10)))),"")),(IF(($BV10-SUM($Q10:AG10))&gt;=$K10*0.3,$K10*0.3,($BV10-SUM($Q10:AG10)))))</f>
        <v>0</v>
      </c>
      <c r="AI10" s="127">
        <f>IF(OR($I10="‡nv‡÷j Z¨vM",$I10="wUwm"),(IF(VALUE($G10)&gt;=AI$6,(IF(($BV10-SUM($Q10:AH10))&gt;=$K10*0.3,$K10*0.3,($BV10-SUM($Q10:AH10)))),"")),(IF(($BV10-SUM($Q10:AH10))&gt;=$K10*0.3,$K10*0.3,($BV10-SUM($Q10:AH10)))))</f>
        <v>0</v>
      </c>
      <c r="AJ10" s="127">
        <f>IF(OR($I10="‡nv‡÷j Z¨vM",$I10="wUwm"),(IF(VALUE($G10)&gt;=AJ$6,(IF(($BV10-SUM($Q10:AI10))&gt;=$K10*0.3,$K10*0.3,($BV10-SUM($Q10:AI10)))),"")),(IF(($BV10-SUM($Q10:AI10))&gt;=$K10*0.3,$K10*0.3,($BV10-SUM($Q10:AI10)))))</f>
        <v>0</v>
      </c>
      <c r="AK10" s="127">
        <f>IF(OR($I10="‡nv‡÷j Z¨vM",$I10="wUwm"),(IF(VALUE($G10)&gt;=AK$6,(IF(($BV10-SUM($Q10:AJ10))&gt;=$K10*0.3,$K10*0.3,($BV10-SUM($Q10:AJ10)))),"")),(IF(($BV10-SUM($Q10:AJ10))&gt;=$K10*0.3,$K10*0.3,($BV10-SUM($Q10:AJ10)))))</f>
        <v>0</v>
      </c>
      <c r="AL10" s="127">
        <f>IF(OR($I10="‡nv‡÷j Z¨vM",$I10="wUwm"),(IF(VALUE($G10)&gt;=AL$6,(IF(($BV10-SUM($Q10:AK10))&gt;=$K10*0.3,$K10*0.3,($BV10-SUM($Q10:AK10)))),"")),(IF(($BV10-SUM($Q10:AK10))&gt;=$K10*0.3,$K10*0.3,($BV10-SUM($Q10:AK10)))))</f>
        <v>0</v>
      </c>
      <c r="AM10" s="127">
        <f>IF(OR($I10="‡nv‡÷j Z¨vM",$I10="wUwm"),(IF(VALUE($G10)&gt;=AM$6,(IF(($BV10-SUM($Q10:AL10))&gt;=$K10*0.3,$K10*0.3,($BV10-SUM($Q10:AL10)))),"")),(IF(($BV10-SUM($Q10:AL10))&gt;=$K10*0.3,$K10*0.3,($BV10-SUM($Q10:AL10)))))</f>
        <v>0</v>
      </c>
      <c r="AN10" s="127">
        <f>IF(OR($I10="‡nv‡÷j Z¨vM",$I10="wUwm"),(IF(VALUE($G10)&gt;=AN$6,(IF(($BV10-SUM($Q10:AM10))&gt;=$K10*0.3,$K10*0.3,($BV10-SUM($Q10:AM10)))),"")),(IF(($BV10-SUM($Q10:AM10))&gt;=$K10*0.3,$K10*0.3,($BV10-SUM($Q10:AM10)))))</f>
        <v>0</v>
      </c>
      <c r="AO10" s="127">
        <f>IF(OR($I10="‡nv‡÷j Z¨vM",$I10="wUwm"),(IF(VALUE($G10)&gt;=AO$6,(IF(($BV10-SUM($Q10:AN10))&gt;=$K10*0.3,$K10*0.3,($BV10-SUM($Q10:AN10)))),"")),(IF(($BV10-SUM($Q10:AN10))&gt;=$K10*0.3,$K10*0.3,($BV10-SUM($Q10:AN10)))))</f>
        <v>0</v>
      </c>
      <c r="AP10" s="127">
        <f>IF(OR($I10="‡nv‡÷j Z¨vM",$I10="wUwm"),(IF(VALUE($G10)&gt;=AP$6,(IF(($BV10-SUM($Q10:AO10))&gt;=$K10*0.3,$K10*0.3,($BV10-SUM($Q10:AO10)))),"")),(IF(($BV10-SUM($Q10:AO10))&gt;=$K10*0.3,$K10*0.3,($BV10-SUM($Q10:AO10)))))</f>
        <v>0</v>
      </c>
      <c r="AQ10" s="125">
        <f t="shared" si="2"/>
        <v>10480</v>
      </c>
      <c r="AR10" s="125">
        <v>10480</v>
      </c>
      <c r="AS10" s="125">
        <f>IF(LinkRpt!C$4=LinkRpt!C$2,VLOOKUP(LinkRpt!$A6,Rpt,LinkRpt!C$2+1),"")</f>
        <v>0</v>
      </c>
      <c r="AT10" s="125">
        <f>IF(LinkRpt!D$4=LinkRpt!D$2,VLOOKUP(LinkRpt!$A6,Rpt,LinkRpt!D$2+1),"")</f>
        <v>0</v>
      </c>
      <c r="AU10" s="125">
        <f>IF(LinkRpt!E$4=LinkRpt!E$2,VLOOKUP(LinkRpt!$A6,Rpt,LinkRpt!E$2+1),"")</f>
        <v>0</v>
      </c>
      <c r="AV10" s="125">
        <f>IF(LinkRpt!F$4=LinkRpt!F$2,VLOOKUP(LinkRpt!$A6,Rpt,LinkRpt!F$2+1),"")</f>
        <v>0</v>
      </c>
      <c r="AW10" s="125">
        <f>IF(LinkRpt!G$4=LinkRpt!G$2,VLOOKUP(LinkRpt!$A6,Rpt,LinkRpt!G$2+1),"")</f>
        <v>0</v>
      </c>
      <c r="AX10" s="125">
        <f>IF(LinkRpt!H$4=LinkRpt!H$2,VLOOKUP(LinkRpt!$A6,Rpt,LinkRpt!H$2+1),"")</f>
        <v>0</v>
      </c>
      <c r="AY10" s="125">
        <f>IF(LinkRpt!I$4=LinkRpt!I$2,VLOOKUP(LinkRpt!$A6,Rpt,LinkRpt!I$2+1),"")</f>
        <v>0</v>
      </c>
      <c r="AZ10" s="125">
        <f>IF(LinkRpt!J$4=LinkRpt!J$2,VLOOKUP(LinkRpt!$A6,Rpt,LinkRpt!J$2+1),"")</f>
        <v>0</v>
      </c>
      <c r="BA10" s="125">
        <f>IF(LinkRpt!K$4=LinkRpt!K$2,VLOOKUP(LinkRpt!$A6,Rpt,LinkRpt!K$2+1),"")</f>
        <v>0</v>
      </c>
      <c r="BB10" s="125">
        <f>IF(LinkRpt!L$4=LinkRpt!L$2,VLOOKUP(LinkRpt!$A6,Rpt,LinkRpt!L$2+1),"")</f>
        <v>0</v>
      </c>
      <c r="BC10" s="125">
        <f>IF(LinkRpt!M$4=LinkRpt!M$2,VLOOKUP(LinkRpt!$A6,Rpt,LinkRpt!M$2+1),"")</f>
        <v>0</v>
      </c>
      <c r="BD10" s="125">
        <f>IF(LinkRpt!N$4=LinkRpt!N$2,VLOOKUP(LinkRpt!$A6,Rpt,LinkRpt!N$2+1),"")</f>
        <v>0</v>
      </c>
      <c r="BE10" s="125">
        <f>IF(LinkRpt!O$4=LinkRpt!O$2,VLOOKUP(LinkRpt!$A6,Rpt,LinkRpt!O$2+1),"")</f>
        <v>0</v>
      </c>
      <c r="BF10" s="125">
        <f>IF(LinkRpt!P$4=LinkRpt!P$2,VLOOKUP(LinkRpt!$A6,Rpt,LinkRpt!P$2+1),"")</f>
        <v>0</v>
      </c>
      <c r="BG10" s="125">
        <f>IF(LinkRpt!Q$4=LinkRpt!Q$2,VLOOKUP(LinkRpt!$A6,Rpt,LinkRpt!Q$2+1),"")</f>
        <v>0</v>
      </c>
      <c r="BH10" s="125">
        <f>IF(LinkRpt!R$4=LinkRpt!R$2,VLOOKUP(LinkRpt!$A6,Rpt,LinkRpt!R$2+1),"")</f>
        <v>0</v>
      </c>
      <c r="BI10" s="125">
        <f>IF(LinkRpt!S$4=LinkRpt!S$2,VLOOKUP(LinkRpt!$A6,Rpt,LinkRpt!S$2+1),"")</f>
        <v>0</v>
      </c>
      <c r="BJ10" s="125">
        <f>IF(LinkRpt!T$4=LinkRpt!T$2,VLOOKUP(LinkRpt!$A6,Rpt,LinkRpt!T$2+1),"")</f>
        <v>0</v>
      </c>
      <c r="BK10" s="125">
        <f>IF(LinkRpt!U$4=LinkRpt!U$2,VLOOKUP(LinkRpt!$A6,Rpt,LinkRpt!U$2+1),"")</f>
        <v>0</v>
      </c>
      <c r="BL10" s="125">
        <f>IF(LinkRpt!V$4=LinkRpt!V$2,VLOOKUP(LinkRpt!$A6,Rpt,LinkRpt!V$2+1),"")</f>
        <v>0</v>
      </c>
      <c r="BM10" s="125">
        <f>IF(LinkRpt!W$4=LinkRpt!W$2,VLOOKUP(LinkRpt!$A6,Rpt,LinkRpt!W$2+1),"")</f>
        <v>0</v>
      </c>
      <c r="BN10" s="125">
        <f>IF(LinkRpt!X$4=LinkRpt!X$2,VLOOKUP(LinkRpt!$A6,Rpt,LinkRpt!X$2+1),"")</f>
        <v>0</v>
      </c>
      <c r="BO10" s="125">
        <f>IF(LinkRpt!Y$4=LinkRpt!Y$2,VLOOKUP(LinkRpt!$A6,Rpt,LinkRpt!Y$2+1),"")</f>
        <v>0</v>
      </c>
      <c r="BP10" s="125">
        <f>IF(LinkRpt!Z$4=LinkRpt!Z$2,VLOOKUP(LinkRpt!$A6,Rpt,LinkRpt!Z$2+1),"")</f>
        <v>0</v>
      </c>
      <c r="BQ10" s="125">
        <f>IF(LinkRpt!AA$4=LinkRpt!AA$2,VLOOKUP(LinkRpt!$A6,Rpt,LinkRpt!AA$2+1),"")</f>
        <v>0</v>
      </c>
      <c r="BR10" s="125">
        <f>IF(LinkRpt!AB$4=LinkRpt!AB$2,VLOOKUP(LinkRpt!$A6,Rpt,LinkRpt!AB$2+1),"")</f>
        <v>0</v>
      </c>
      <c r="BS10" s="125">
        <f>IF(LinkRpt!AC$4=LinkRpt!AC$2,VLOOKUP(LinkRpt!$A6,Rpt,LinkRpt!AC$2+1),"")</f>
        <v>0</v>
      </c>
      <c r="BT10" s="125">
        <f>IF(LinkRpt!AD$4=LinkRpt!AD$2,VLOOKUP(LinkRpt!$A6,Rpt,LinkRpt!AD$2+1),"")</f>
        <v>0</v>
      </c>
      <c r="BU10" s="125">
        <f>IF(LinkRpt!AE$4=LinkRpt!AE$2,VLOOKUP(LinkRpt!$A6,Rpt,LinkRpt!AE$2+1),"")</f>
        <v>0</v>
      </c>
      <c r="BV10" s="125">
        <f t="shared" ref="BV10:BV73" si="8">SUM(AR10:BU10)</f>
        <v>10480</v>
      </c>
      <c r="BW10" s="124">
        <v>1500</v>
      </c>
      <c r="BX10" s="127">
        <v>1500</v>
      </c>
      <c r="BY10" s="124">
        <v>1000</v>
      </c>
      <c r="BZ10" s="127">
        <v>1000</v>
      </c>
      <c r="CA10" s="124">
        <v>5000</v>
      </c>
      <c r="CB10" s="127">
        <v>5000</v>
      </c>
      <c r="CC10" s="124">
        <v>8000</v>
      </c>
      <c r="CD10" s="127">
        <f>1500+0</f>
        <v>1500</v>
      </c>
      <c r="CE10" s="128"/>
      <c r="CF10" s="127"/>
      <c r="CG10" s="124"/>
      <c r="CH10" s="127"/>
      <c r="CI10" s="129">
        <v>3920</v>
      </c>
      <c r="CJ10" s="127">
        <v>11120</v>
      </c>
      <c r="CK10" s="129">
        <v>3920</v>
      </c>
      <c r="CL10" s="127">
        <v>4620</v>
      </c>
      <c r="CM10" s="129">
        <v>3920</v>
      </c>
      <c r="CN10" s="127">
        <f>4620+4620</f>
        <v>9240</v>
      </c>
      <c r="CO10" s="129">
        <v>3920</v>
      </c>
      <c r="CP10" s="127">
        <f>0+4620</f>
        <v>4620</v>
      </c>
      <c r="CQ10" s="129">
        <v>3920</v>
      </c>
      <c r="CR10" s="127">
        <v>0</v>
      </c>
      <c r="CS10" s="129">
        <v>3920</v>
      </c>
      <c r="CT10" s="127">
        <v>4620</v>
      </c>
      <c r="CU10" s="129">
        <v>3920</v>
      </c>
      <c r="CV10" s="127">
        <v>4620</v>
      </c>
      <c r="CW10" s="129">
        <v>3920</v>
      </c>
      <c r="CX10" s="127">
        <v>4620</v>
      </c>
      <c r="CY10" s="129">
        <v>3920</v>
      </c>
      <c r="CZ10" s="127">
        <v>4620</v>
      </c>
      <c r="DA10" s="128"/>
      <c r="DB10" s="127"/>
      <c r="DC10" s="128"/>
      <c r="DD10" s="127"/>
      <c r="DE10" s="130"/>
      <c r="DF10" s="131"/>
      <c r="DG10" s="127"/>
      <c r="DH10" s="131"/>
      <c r="DI10" s="127"/>
      <c r="DJ10" s="131"/>
      <c r="DK10" s="127"/>
      <c r="DL10" s="131"/>
      <c r="DM10" s="127"/>
      <c r="DN10" s="131"/>
      <c r="DO10" s="127"/>
      <c r="DP10" s="131"/>
      <c r="DQ10" s="127"/>
      <c r="DR10" s="131"/>
      <c r="DS10" s="127"/>
      <c r="DT10" s="131"/>
      <c r="DU10" s="127"/>
      <c r="DV10" s="131"/>
      <c r="DW10" s="127"/>
      <c r="DX10" s="131"/>
      <c r="DY10" s="127"/>
      <c r="DZ10" s="131"/>
      <c r="EA10" s="127"/>
      <c r="EB10" s="128"/>
      <c r="EC10" s="127"/>
      <c r="ED10" s="132"/>
      <c r="EE10" s="128"/>
      <c r="EF10" s="127"/>
      <c r="EG10" s="128"/>
      <c r="EH10" s="127"/>
      <c r="EI10" s="128"/>
      <c r="EJ10" s="127"/>
      <c r="EK10" s="128"/>
      <c r="EL10" s="127"/>
      <c r="EM10" s="128"/>
      <c r="EN10" s="127"/>
      <c r="EO10" s="128"/>
      <c r="EP10" s="127"/>
      <c r="EQ10" s="124"/>
      <c r="ER10" s="127"/>
      <c r="ES10" s="124"/>
      <c r="ET10" s="127"/>
      <c r="EU10" s="124"/>
      <c r="EV10" s="127"/>
      <c r="EW10" s="124"/>
      <c r="EX10" s="127"/>
      <c r="EY10" s="124"/>
      <c r="EZ10" s="127"/>
      <c r="FA10" s="124"/>
      <c r="FB10" s="127"/>
      <c r="FC10" s="133">
        <f t="shared" si="3"/>
        <v>50780</v>
      </c>
      <c r="FD10" s="133">
        <f t="shared" si="4"/>
        <v>57080</v>
      </c>
      <c r="FE10" s="133">
        <f t="shared" si="5"/>
        <v>-6300</v>
      </c>
    </row>
    <row r="11" spans="1:161" ht="24.75" customHeight="1">
      <c r="A11" s="181">
        <v>2200008</v>
      </c>
      <c r="B11" s="134" t="s">
        <v>435</v>
      </c>
      <c r="C11" s="95" t="s">
        <v>436</v>
      </c>
      <c r="D11" s="83" t="s">
        <v>1062</v>
      </c>
      <c r="E11" s="95" t="s">
        <v>956</v>
      </c>
      <c r="F11" s="84" t="s">
        <v>437</v>
      </c>
      <c r="G11" s="84"/>
      <c r="H11" s="135"/>
      <c r="I11" s="121"/>
      <c r="J11" s="121"/>
      <c r="K11" s="93">
        <v>6800</v>
      </c>
      <c r="L11" s="88" t="s">
        <v>1072</v>
      </c>
      <c r="M11" s="122">
        <f t="shared" si="6"/>
        <v>24400</v>
      </c>
      <c r="N11" s="123">
        <f t="shared" si="0"/>
        <v>4080</v>
      </c>
      <c r="O11" s="124">
        <v>4000</v>
      </c>
      <c r="P11" s="124">
        <f t="shared" si="7"/>
        <v>0</v>
      </c>
      <c r="Q11" s="125">
        <v>4000</v>
      </c>
      <c r="R11" s="126">
        <f t="shared" si="1"/>
        <v>0</v>
      </c>
      <c r="S11" s="127">
        <f>IF(OR($I11="‡nv‡÷j Z¨vM",$I11="wUwm"),(IF(VALUE($G11)&gt;=S$6,(IF(($BV11-SUM($Q11:R11))&gt;=$K11*0.3,$K11*0.3,($BV11-SUM($Q11:R11)))),"")),(IF(($BV11-SUM($Q11:R11))&gt;=$K11*0.3,$K11*0.3,($BV11-SUM($Q11:R11)))))</f>
        <v>2040</v>
      </c>
      <c r="T11" s="127">
        <f>IF(OR($I11="‡nv‡÷j Z¨vM",$I11="wUwm"),(IF(VALUE($G11)&gt;=T$6,(IF(($BV11-SUM($Q11:S11))&gt;=$K11*0.3,$K11*0.3,($BV11-SUM($Q11:S11)))),"")),(IF(($BV11-SUM($Q11:S11))&gt;=$K11*0.3,$K11*0.3,($BV11-SUM($Q11:S11)))))</f>
        <v>2040</v>
      </c>
      <c r="U11" s="127">
        <f>IF(OR($I11="‡nv‡÷j Z¨vM",$I11="wUwm"),(IF(VALUE($G11)&gt;=U$6,(IF(($BV11-SUM($Q11:T11))&gt;=$K11*0.3,$K11*0.3,($BV11-SUM($Q11:T11)))),"")),(IF(($BV11-SUM($Q11:T11))&gt;=$K11*0.3,$K11*0.3,($BV11-SUM($Q11:T11)))))</f>
        <v>2040</v>
      </c>
      <c r="V11" s="127">
        <f>IF(OR($I11="‡nv‡÷j Z¨vM",$I11="wUwm"),(IF(VALUE($G11)&gt;=V$6,(IF(($BV11-SUM($Q11:U11))&gt;=$K11*0.3,$K11*0.3,($BV11-SUM($Q11:U11)))),"")),(IF(($BV11-SUM($Q11:U11))&gt;=$K11*0.3,$K11*0.3,($BV11-SUM($Q11:U11)))))</f>
        <v>2040</v>
      </c>
      <c r="W11" s="127">
        <f>IF(OR($I11="‡nv‡÷j Z¨vM",$I11="wUwm"),(IF(VALUE($G11)&gt;=W$6,(IF(($BV11-SUM($Q11:V11))&gt;=$K11*0.3,$K11*0.3,($BV11-SUM($Q11:V11)))),"")),(IF(($BV11-SUM($Q11:V11))&gt;=$K11*0.3,$K11*0.3,($BV11-SUM($Q11:V11)))))</f>
        <v>2040</v>
      </c>
      <c r="X11" s="127">
        <f>IF(OR($I11="‡nv‡÷j Z¨vM",$I11="wUwm"),(IF(VALUE($G11)&gt;=X$6,(IF(($BV11-SUM($Q11:W11))&gt;=$K11*0.3,$K11*0.3,($BV11-SUM($Q11:W11)))),"")),(IF(($BV11-SUM($Q11:W11))&gt;=$K11*0.3,$K11*0.3,($BV11-SUM($Q11:W11)))))</f>
        <v>2040</v>
      </c>
      <c r="Y11" s="127">
        <f>IF(OR($I11="‡nv‡÷j Z¨vM",$I11="wUwm"),(IF(VALUE($G11)&gt;=Y$6,(IF(($BV11-SUM($Q11:X11))&gt;=$K11*0.3,$K11*0.3,($BV11-SUM($Q11:X11)))),"")),(IF(($BV11-SUM($Q11:X11))&gt;=$K11*0.3,$K11*0.3,($BV11-SUM($Q11:X11)))))</f>
        <v>2040</v>
      </c>
      <c r="Z11" s="127">
        <f>IF(OR($I11="‡nv‡÷j Z¨vM",$I11="wUwm"),(IF(VALUE($G11)&gt;=Z$6,(IF(($BV11-SUM($Q11:Y11))&gt;=$K11*0.3,$K11*0.3,($BV11-SUM($Q11:Y11)))),"")),(IF(($BV11-SUM($Q11:Y11))&gt;=$K11*0.3,$K11*0.3,($BV11-SUM($Q11:Y11)))))</f>
        <v>2040</v>
      </c>
      <c r="AA11" s="127">
        <f>IF(OR($I11="‡nv‡÷j Z¨vM",$I11="wUwm"),(IF(VALUE($G11)&gt;=AA$6,(IF(($BV11-SUM($Q11:Z11))&gt;=$K11*0.3,$K11*0.3,($BV11-SUM($Q11:Z11)))),"")),(IF(($BV11-SUM($Q11:Z11))&gt;=$K11*0.3,$K11*0.3,($BV11-SUM($Q11:Z11)))))</f>
        <v>0</v>
      </c>
      <c r="AB11" s="127">
        <f>IF(OR($I11="‡nv‡÷j Z¨vM",$I11="wUwm"),(IF(VALUE($G11)&gt;=AB$6,(IF(($BV11-SUM($Q11:AA11))&gt;=$K11*0.3,$K11*0.3,($BV11-SUM($Q11:AA11)))),"")),(IF(($BV11-SUM($Q11:AA11))&gt;=$K11*0.3,$K11*0.3,($BV11-SUM($Q11:AA11)))))</f>
        <v>0</v>
      </c>
      <c r="AC11" s="127">
        <f>IF(OR($I11="‡nv‡÷j Z¨vM",$I11="wUwm"),(IF(VALUE($G11)&gt;=AC$6,(IF(($BV11-SUM($Q11:AB11))&gt;=$K11*0.3,$K11*0.3,($BV11-SUM($Q11:AB11)))),"")),(IF(($BV11-SUM($Q11:AB11))&gt;=$K11*0.3,$K11*0.3,($BV11-SUM($Q11:AB11)))))</f>
        <v>0</v>
      </c>
      <c r="AD11" s="127">
        <f>IF(OR($I11="‡nv‡÷j Z¨vM",$I11="wUwm"),(IF(VALUE($G11)&gt;=AD$6,(IF(($BV11-SUM($Q11:AC11))&gt;=$K11*0.3,$K11*0.3,($BV11-SUM($Q11:AC11)))),"")),(IF(($BV11-SUM($Q11:AC11))&gt;=$K11*0.3,$K11*0.3,($BV11-SUM($Q11:AC11)))))</f>
        <v>0</v>
      </c>
      <c r="AE11" s="127">
        <f>IF(OR($I11="‡nv‡÷j Z¨vM",$I11="wUwm"),(IF(VALUE($G11)&gt;=AE$6,(IF(($BV11-SUM($Q11:AD11))&gt;=$K11*0.3,$K11*0.3,($BV11-SUM($Q11:AD11)))),"")),(IF(($BV11-SUM($Q11:AD11))&gt;=$K11*0.3,$K11*0.3,($BV11-SUM($Q11:AD11)))))</f>
        <v>0</v>
      </c>
      <c r="AF11" s="127">
        <f>IF(OR($I11="‡nv‡÷j Z¨vM",$I11="wUwm"),(IF(VALUE($G11)&gt;=AF$6,(IF(($BV11-SUM($Q11:AE11))&gt;=$K11*0.3,$K11*0.3,($BV11-SUM($Q11:AE11)))),"")),(IF(($BV11-SUM($Q11:AE11))&gt;=$K11*0.3,$K11*0.3,($BV11-SUM($Q11:AE11)))))</f>
        <v>0</v>
      </c>
      <c r="AG11" s="127">
        <f>IF(OR($I11="‡nv‡÷j Z¨vM",$I11="wUwm"),(IF(VALUE($G11)&gt;=AG$6,(IF(($BV11-SUM($Q11:AF11))&gt;=$K11*0.3,$K11*0.3,($BV11-SUM($Q11:AF11)))),"")),(IF(($BV11-SUM($Q11:AF11))&gt;=$K11*0.3,$K11*0.3,($BV11-SUM($Q11:AF11)))))</f>
        <v>0</v>
      </c>
      <c r="AH11" s="127">
        <f>IF(OR($I11="‡nv‡÷j Z¨vM",$I11="wUwm"),(IF(VALUE($G11)&gt;=AH$6,(IF(($BV11-SUM($Q11:AG11))&gt;=$K11*0.3,$K11*0.3,($BV11-SUM($Q11:AG11)))),"")),(IF(($BV11-SUM($Q11:AG11))&gt;=$K11*0.3,$K11*0.3,($BV11-SUM($Q11:AG11)))))</f>
        <v>0</v>
      </c>
      <c r="AI11" s="127">
        <f>IF(OR($I11="‡nv‡÷j Z¨vM",$I11="wUwm"),(IF(VALUE($G11)&gt;=AI$6,(IF(($BV11-SUM($Q11:AH11))&gt;=$K11*0.3,$K11*0.3,($BV11-SUM($Q11:AH11)))),"")),(IF(($BV11-SUM($Q11:AH11))&gt;=$K11*0.3,$K11*0.3,($BV11-SUM($Q11:AH11)))))</f>
        <v>0</v>
      </c>
      <c r="AJ11" s="127">
        <f>IF(OR($I11="‡nv‡÷j Z¨vM",$I11="wUwm"),(IF(VALUE($G11)&gt;=AJ$6,(IF(($BV11-SUM($Q11:AI11))&gt;=$K11*0.3,$K11*0.3,($BV11-SUM($Q11:AI11)))),"")),(IF(($BV11-SUM($Q11:AI11))&gt;=$K11*0.3,$K11*0.3,($BV11-SUM($Q11:AI11)))))</f>
        <v>0</v>
      </c>
      <c r="AK11" s="127">
        <f>IF(OR($I11="‡nv‡÷j Z¨vM",$I11="wUwm"),(IF(VALUE($G11)&gt;=AK$6,(IF(($BV11-SUM($Q11:AJ11))&gt;=$K11*0.3,$K11*0.3,($BV11-SUM($Q11:AJ11)))),"")),(IF(($BV11-SUM($Q11:AJ11))&gt;=$K11*0.3,$K11*0.3,($BV11-SUM($Q11:AJ11)))))</f>
        <v>0</v>
      </c>
      <c r="AL11" s="127">
        <f>IF(OR($I11="‡nv‡÷j Z¨vM",$I11="wUwm"),(IF(VALUE($G11)&gt;=AL$6,(IF(($BV11-SUM($Q11:AK11))&gt;=$K11*0.3,$K11*0.3,($BV11-SUM($Q11:AK11)))),"")),(IF(($BV11-SUM($Q11:AK11))&gt;=$K11*0.3,$K11*0.3,($BV11-SUM($Q11:AK11)))))</f>
        <v>0</v>
      </c>
      <c r="AM11" s="127">
        <f>IF(OR($I11="‡nv‡÷j Z¨vM",$I11="wUwm"),(IF(VALUE($G11)&gt;=AM$6,(IF(($BV11-SUM($Q11:AL11))&gt;=$K11*0.3,$K11*0.3,($BV11-SUM($Q11:AL11)))),"")),(IF(($BV11-SUM($Q11:AL11))&gt;=$K11*0.3,$K11*0.3,($BV11-SUM($Q11:AL11)))))</f>
        <v>0</v>
      </c>
      <c r="AN11" s="127">
        <f>IF(OR($I11="‡nv‡÷j Z¨vM",$I11="wUwm"),(IF(VALUE($G11)&gt;=AN$6,(IF(($BV11-SUM($Q11:AM11))&gt;=$K11*0.3,$K11*0.3,($BV11-SUM($Q11:AM11)))),"")),(IF(($BV11-SUM($Q11:AM11))&gt;=$K11*0.3,$K11*0.3,($BV11-SUM($Q11:AM11)))))</f>
        <v>0</v>
      </c>
      <c r="AO11" s="127">
        <f>IF(OR($I11="‡nv‡÷j Z¨vM",$I11="wUwm"),(IF(VALUE($G11)&gt;=AO$6,(IF(($BV11-SUM($Q11:AN11))&gt;=$K11*0.3,$K11*0.3,($BV11-SUM($Q11:AN11)))),"")),(IF(($BV11-SUM($Q11:AN11))&gt;=$K11*0.3,$K11*0.3,($BV11-SUM($Q11:AN11)))))</f>
        <v>0</v>
      </c>
      <c r="AP11" s="127">
        <f>IF(OR($I11="‡nv‡÷j Z¨vM",$I11="wUwm"),(IF(VALUE($G11)&gt;=AP$6,(IF(($BV11-SUM($Q11:AO11))&gt;=$K11*0.3,$K11*0.3,($BV11-SUM($Q11:AO11)))),"")),(IF(($BV11-SUM($Q11:AO11))&gt;=$K11*0.3,$K11*0.3,($BV11-SUM($Q11:AO11)))))</f>
        <v>0</v>
      </c>
      <c r="AQ11" s="125">
        <f t="shared" si="2"/>
        <v>20320</v>
      </c>
      <c r="AR11" s="125">
        <v>20320</v>
      </c>
      <c r="AS11" s="125">
        <f>IF(LinkRpt!C$4=LinkRpt!C$2,VLOOKUP(LinkRpt!$A7,Rpt,LinkRpt!C$2+1),"")</f>
        <v>0</v>
      </c>
      <c r="AT11" s="125">
        <f>IF(LinkRpt!D$4=LinkRpt!D$2,VLOOKUP(LinkRpt!$A7,Rpt,LinkRpt!D$2+1),"")</f>
        <v>0</v>
      </c>
      <c r="AU11" s="125">
        <f>IF(LinkRpt!E$4=LinkRpt!E$2,VLOOKUP(LinkRpt!$A7,Rpt,LinkRpt!E$2+1),"")</f>
        <v>0</v>
      </c>
      <c r="AV11" s="125">
        <f>IF(LinkRpt!F$4=LinkRpt!F$2,VLOOKUP(LinkRpt!$A7,Rpt,LinkRpt!F$2+1),"")</f>
        <v>0</v>
      </c>
      <c r="AW11" s="125">
        <f>IF(LinkRpt!G$4=LinkRpt!G$2,VLOOKUP(LinkRpt!$A7,Rpt,LinkRpt!G$2+1),"")</f>
        <v>0</v>
      </c>
      <c r="AX11" s="125">
        <f>IF(LinkRpt!H$4=LinkRpt!H$2,VLOOKUP(LinkRpt!$A7,Rpt,LinkRpt!H$2+1),"")</f>
        <v>0</v>
      </c>
      <c r="AY11" s="125">
        <f>IF(LinkRpt!I$4=LinkRpt!I$2,VLOOKUP(LinkRpt!$A7,Rpt,LinkRpt!I$2+1),"")</f>
        <v>0</v>
      </c>
      <c r="AZ11" s="125">
        <f>IF(LinkRpt!J$4=LinkRpt!J$2,VLOOKUP(LinkRpt!$A7,Rpt,LinkRpt!J$2+1),"")</f>
        <v>0</v>
      </c>
      <c r="BA11" s="125">
        <f>IF(LinkRpt!K$4=LinkRpt!K$2,VLOOKUP(LinkRpt!$A7,Rpt,LinkRpt!K$2+1),"")</f>
        <v>0</v>
      </c>
      <c r="BB11" s="125">
        <f>IF(LinkRpt!L$4=LinkRpt!L$2,VLOOKUP(LinkRpt!$A7,Rpt,LinkRpt!L$2+1),"")</f>
        <v>0</v>
      </c>
      <c r="BC11" s="125">
        <f>IF(LinkRpt!M$4=LinkRpt!M$2,VLOOKUP(LinkRpt!$A7,Rpt,LinkRpt!M$2+1),"")</f>
        <v>0</v>
      </c>
      <c r="BD11" s="125">
        <f>IF(LinkRpt!N$4=LinkRpt!N$2,VLOOKUP(LinkRpt!$A7,Rpt,LinkRpt!N$2+1),"")</f>
        <v>0</v>
      </c>
      <c r="BE11" s="125">
        <f>IF(LinkRpt!O$4=LinkRpt!O$2,VLOOKUP(LinkRpt!$A7,Rpt,LinkRpt!O$2+1),"")</f>
        <v>0</v>
      </c>
      <c r="BF11" s="125">
        <f>IF(LinkRpt!P$4=LinkRpt!P$2,VLOOKUP(LinkRpt!$A7,Rpt,LinkRpt!P$2+1),"")</f>
        <v>0</v>
      </c>
      <c r="BG11" s="125">
        <f>IF(LinkRpt!Q$4=LinkRpt!Q$2,VLOOKUP(LinkRpt!$A7,Rpt,LinkRpt!Q$2+1),"")</f>
        <v>0</v>
      </c>
      <c r="BH11" s="125">
        <f>IF(LinkRpt!R$4=LinkRpt!R$2,VLOOKUP(LinkRpt!$A7,Rpt,LinkRpt!R$2+1),"")</f>
        <v>0</v>
      </c>
      <c r="BI11" s="125">
        <f>IF(LinkRpt!S$4=LinkRpt!S$2,VLOOKUP(LinkRpt!$A7,Rpt,LinkRpt!S$2+1),"")</f>
        <v>0</v>
      </c>
      <c r="BJ11" s="125">
        <f>IF(LinkRpt!T$4=LinkRpt!T$2,VLOOKUP(LinkRpt!$A7,Rpt,LinkRpt!T$2+1),"")</f>
        <v>0</v>
      </c>
      <c r="BK11" s="125">
        <f>IF(LinkRpt!U$4=LinkRpt!U$2,VLOOKUP(LinkRpt!$A7,Rpt,LinkRpt!U$2+1),"")</f>
        <v>0</v>
      </c>
      <c r="BL11" s="125">
        <f>IF(LinkRpt!V$4=LinkRpt!V$2,VLOOKUP(LinkRpt!$A7,Rpt,LinkRpt!V$2+1),"")</f>
        <v>0</v>
      </c>
      <c r="BM11" s="125">
        <f>IF(LinkRpt!W$4=LinkRpt!W$2,VLOOKUP(LinkRpt!$A7,Rpt,LinkRpt!W$2+1),"")</f>
        <v>0</v>
      </c>
      <c r="BN11" s="125">
        <f>IF(LinkRpt!X$4=LinkRpt!X$2,VLOOKUP(LinkRpt!$A7,Rpt,LinkRpt!X$2+1),"")</f>
        <v>0</v>
      </c>
      <c r="BO11" s="125">
        <f>IF(LinkRpt!Y$4=LinkRpt!Y$2,VLOOKUP(LinkRpt!$A7,Rpt,LinkRpt!Y$2+1),"")</f>
        <v>0</v>
      </c>
      <c r="BP11" s="125">
        <f>IF(LinkRpt!Z$4=LinkRpt!Z$2,VLOOKUP(LinkRpt!$A7,Rpt,LinkRpt!Z$2+1),"")</f>
        <v>0</v>
      </c>
      <c r="BQ11" s="125">
        <f>IF(LinkRpt!AA$4=LinkRpt!AA$2,VLOOKUP(LinkRpt!$A7,Rpt,LinkRpt!AA$2+1),"")</f>
        <v>0</v>
      </c>
      <c r="BR11" s="125">
        <f>IF(LinkRpt!AB$4=LinkRpt!AB$2,VLOOKUP(LinkRpt!$A7,Rpt,LinkRpt!AB$2+1),"")</f>
        <v>0</v>
      </c>
      <c r="BS11" s="125">
        <f>IF(LinkRpt!AC$4=LinkRpt!AC$2,VLOOKUP(LinkRpt!$A7,Rpt,LinkRpt!AC$2+1),"")</f>
        <v>0</v>
      </c>
      <c r="BT11" s="125">
        <f>IF(LinkRpt!AD$4=LinkRpt!AD$2,VLOOKUP(LinkRpt!$A7,Rpt,LinkRpt!AD$2+1),"")</f>
        <v>0</v>
      </c>
      <c r="BU11" s="125">
        <f>IF(LinkRpt!AE$4=LinkRpt!AE$2,VLOOKUP(LinkRpt!$A7,Rpt,LinkRpt!AE$2+1),"")</f>
        <v>0</v>
      </c>
      <c r="BV11" s="125">
        <f t="shared" si="8"/>
        <v>20320</v>
      </c>
      <c r="BW11" s="124">
        <v>1500</v>
      </c>
      <c r="BX11" s="127">
        <v>1500</v>
      </c>
      <c r="BY11" s="124">
        <v>1000</v>
      </c>
      <c r="BZ11" s="127">
        <v>1000</v>
      </c>
      <c r="CA11" s="124">
        <v>5000</v>
      </c>
      <c r="CB11" s="127">
        <v>5000</v>
      </c>
      <c r="CC11" s="124">
        <v>8000</v>
      </c>
      <c r="CD11" s="127">
        <f>1500+0</f>
        <v>1500</v>
      </c>
      <c r="CE11" s="128"/>
      <c r="CF11" s="127"/>
      <c r="CG11" s="124"/>
      <c r="CH11" s="127"/>
      <c r="CI11" s="129">
        <v>4620</v>
      </c>
      <c r="CJ11" s="127">
        <v>11120</v>
      </c>
      <c r="CK11" s="129">
        <v>4620</v>
      </c>
      <c r="CL11" s="127">
        <v>4620</v>
      </c>
      <c r="CM11" s="129">
        <v>4620</v>
      </c>
      <c r="CN11" s="127">
        <v>4620</v>
      </c>
      <c r="CO11" s="129">
        <v>4620</v>
      </c>
      <c r="CP11" s="127">
        <v>4620</v>
      </c>
      <c r="CQ11" s="129">
        <v>4620</v>
      </c>
      <c r="CR11" s="127">
        <v>4620</v>
      </c>
      <c r="CS11" s="129">
        <v>4620</v>
      </c>
      <c r="CT11" s="127">
        <v>4620</v>
      </c>
      <c r="CU11" s="129">
        <v>4620</v>
      </c>
      <c r="CV11" s="127">
        <v>4620</v>
      </c>
      <c r="CW11" s="129">
        <v>4620</v>
      </c>
      <c r="CX11" s="127">
        <v>4620</v>
      </c>
      <c r="CY11" s="129">
        <v>4620</v>
      </c>
      <c r="CZ11" s="127"/>
      <c r="DA11" s="128"/>
      <c r="DB11" s="127"/>
      <c r="DC11" s="128"/>
      <c r="DD11" s="127"/>
      <c r="DE11" s="130"/>
      <c r="DF11" s="131"/>
      <c r="DG11" s="127"/>
      <c r="DH11" s="131"/>
      <c r="DI11" s="127"/>
      <c r="DJ11" s="131"/>
      <c r="DK11" s="127"/>
      <c r="DL11" s="131"/>
      <c r="DM11" s="127"/>
      <c r="DN11" s="131"/>
      <c r="DO11" s="127"/>
      <c r="DP11" s="131"/>
      <c r="DQ11" s="127"/>
      <c r="DR11" s="131"/>
      <c r="DS11" s="127"/>
      <c r="DT11" s="131"/>
      <c r="DU11" s="127"/>
      <c r="DV11" s="131"/>
      <c r="DW11" s="127"/>
      <c r="DX11" s="131"/>
      <c r="DY11" s="127"/>
      <c r="DZ11" s="131"/>
      <c r="EA11" s="127"/>
      <c r="EB11" s="128"/>
      <c r="EC11" s="127"/>
      <c r="ED11" s="132"/>
      <c r="EE11" s="128"/>
      <c r="EF11" s="127"/>
      <c r="EG11" s="128"/>
      <c r="EH11" s="127"/>
      <c r="EI11" s="128"/>
      <c r="EJ11" s="127"/>
      <c r="EK11" s="128"/>
      <c r="EL11" s="127"/>
      <c r="EM11" s="128"/>
      <c r="EN11" s="127"/>
      <c r="EO11" s="128"/>
      <c r="EP11" s="127"/>
      <c r="EQ11" s="124"/>
      <c r="ER11" s="127"/>
      <c r="ES11" s="124"/>
      <c r="ET11" s="127"/>
      <c r="EU11" s="124"/>
      <c r="EV11" s="127"/>
      <c r="EW11" s="124"/>
      <c r="EX11" s="127"/>
      <c r="EY11" s="124"/>
      <c r="EZ11" s="127"/>
      <c r="FA11" s="124"/>
      <c r="FB11" s="127"/>
      <c r="FC11" s="133">
        <f t="shared" si="3"/>
        <v>57080</v>
      </c>
      <c r="FD11" s="133">
        <f t="shared" si="4"/>
        <v>52460</v>
      </c>
      <c r="FE11" s="133">
        <f t="shared" si="5"/>
        <v>4620</v>
      </c>
    </row>
    <row r="12" spans="1:161" ht="25.5" customHeight="1">
      <c r="A12" s="181">
        <v>2200009</v>
      </c>
      <c r="B12" s="134" t="s">
        <v>438</v>
      </c>
      <c r="C12" s="95" t="s">
        <v>439</v>
      </c>
      <c r="D12" s="83" t="s">
        <v>1062</v>
      </c>
      <c r="E12" s="95" t="s">
        <v>956</v>
      </c>
      <c r="F12" s="84" t="s">
        <v>440</v>
      </c>
      <c r="G12" s="84"/>
      <c r="H12" s="135"/>
      <c r="I12" s="136"/>
      <c r="J12" s="136"/>
      <c r="K12" s="93">
        <v>7200</v>
      </c>
      <c r="L12" s="88" t="s">
        <v>1072</v>
      </c>
      <c r="M12" s="122">
        <f t="shared" si="6"/>
        <v>25600</v>
      </c>
      <c r="N12" s="123">
        <f t="shared" si="0"/>
        <v>4320</v>
      </c>
      <c r="O12" s="124">
        <v>4000</v>
      </c>
      <c r="P12" s="124">
        <f t="shared" si="7"/>
        <v>0</v>
      </c>
      <c r="Q12" s="125">
        <v>4000</v>
      </c>
      <c r="R12" s="126">
        <f t="shared" si="1"/>
        <v>0</v>
      </c>
      <c r="S12" s="127">
        <f>IF(OR($I12="‡nv‡÷j Z¨vM",$I12="wUwm"),(IF(VALUE($G12)&gt;=S$6,(IF(($BV12-SUM($Q12:R12))&gt;=$K12*0.3,$K12*0.3,($BV12-SUM($Q12:R12)))),"")),(IF(($BV12-SUM($Q12:R12))&gt;=$K12*0.3,$K12*0.3,($BV12-SUM($Q12:R12)))))</f>
        <v>2160</v>
      </c>
      <c r="T12" s="127">
        <f>IF(OR($I12="‡nv‡÷j Z¨vM",$I12="wUwm"),(IF(VALUE($G12)&gt;=T$6,(IF(($BV12-SUM($Q12:S12))&gt;=$K12*0.3,$K12*0.3,($BV12-SUM($Q12:S12)))),"")),(IF(($BV12-SUM($Q12:S12))&gt;=$K12*0.3,$K12*0.3,($BV12-SUM($Q12:S12)))))</f>
        <v>2160</v>
      </c>
      <c r="U12" s="127">
        <f>IF(OR($I12="‡nv‡÷j Z¨vM",$I12="wUwm"),(IF(VALUE($G12)&gt;=U$6,(IF(($BV12-SUM($Q12:T12))&gt;=$K12*0.3,$K12*0.3,($BV12-SUM($Q12:T12)))),"")),(IF(($BV12-SUM($Q12:T12))&gt;=$K12*0.3,$K12*0.3,($BV12-SUM($Q12:T12)))))</f>
        <v>2160</v>
      </c>
      <c r="V12" s="127">
        <f>IF(OR($I12="‡nv‡÷j Z¨vM",$I12="wUwm"),(IF(VALUE($G12)&gt;=V$6,(IF(($BV12-SUM($Q12:U12))&gt;=$K12*0.3,$K12*0.3,($BV12-SUM($Q12:U12)))),"")),(IF(($BV12-SUM($Q12:U12))&gt;=$K12*0.3,$K12*0.3,($BV12-SUM($Q12:U12)))))</f>
        <v>2160</v>
      </c>
      <c r="W12" s="127">
        <f>IF(OR($I12="‡nv‡÷j Z¨vM",$I12="wUwm"),(IF(VALUE($G12)&gt;=W$6,(IF(($BV12-SUM($Q12:V12))&gt;=$K12*0.3,$K12*0.3,($BV12-SUM($Q12:V12)))),"")),(IF(($BV12-SUM($Q12:V12))&gt;=$K12*0.3,$K12*0.3,($BV12-SUM($Q12:V12)))))</f>
        <v>2160</v>
      </c>
      <c r="X12" s="127">
        <f>IF(OR($I12="‡nv‡÷j Z¨vM",$I12="wUwm"),(IF(VALUE($G12)&gt;=X$6,(IF(($BV12-SUM($Q12:W12))&gt;=$K12*0.3,$K12*0.3,($BV12-SUM($Q12:W12)))),"")),(IF(($BV12-SUM($Q12:W12))&gt;=$K12*0.3,$K12*0.3,($BV12-SUM($Q12:W12)))))</f>
        <v>2160</v>
      </c>
      <c r="Y12" s="127">
        <f>IF(OR($I12="‡nv‡÷j Z¨vM",$I12="wUwm"),(IF(VALUE($G12)&gt;=Y$6,(IF(($BV12-SUM($Q12:X12))&gt;=$K12*0.3,$K12*0.3,($BV12-SUM($Q12:X12)))),"")),(IF(($BV12-SUM($Q12:X12))&gt;=$K12*0.3,$K12*0.3,($BV12-SUM($Q12:X12)))))</f>
        <v>2160</v>
      </c>
      <c r="Z12" s="127">
        <f>IF(OR($I12="‡nv‡÷j Z¨vM",$I12="wUwm"),(IF(VALUE($G12)&gt;=Z$6,(IF(($BV12-SUM($Q12:Y12))&gt;=$K12*0.3,$K12*0.3,($BV12-SUM($Q12:Y12)))),"")),(IF(($BV12-SUM($Q12:Y12))&gt;=$K12*0.3,$K12*0.3,($BV12-SUM($Q12:Y12)))))</f>
        <v>2160</v>
      </c>
      <c r="AA12" s="127">
        <f>IF(OR($I12="‡nv‡÷j Z¨vM",$I12="wUwm"),(IF(VALUE($G12)&gt;=AA$6,(IF(($BV12-SUM($Q12:Z12))&gt;=$K12*0.3,$K12*0.3,($BV12-SUM($Q12:Z12)))),"")),(IF(($BV12-SUM($Q12:Z12))&gt;=$K12*0.3,$K12*0.3,($BV12-SUM($Q12:Z12)))))</f>
        <v>0</v>
      </c>
      <c r="AB12" s="127">
        <f>IF(OR($I12="‡nv‡÷j Z¨vM",$I12="wUwm"),(IF(VALUE($G12)&gt;=AB$6,(IF(($BV12-SUM($Q12:AA12))&gt;=$K12*0.3,$K12*0.3,($BV12-SUM($Q12:AA12)))),"")),(IF(($BV12-SUM($Q12:AA12))&gt;=$K12*0.3,$K12*0.3,($BV12-SUM($Q12:AA12)))))</f>
        <v>0</v>
      </c>
      <c r="AC12" s="127">
        <f>IF(OR($I12="‡nv‡÷j Z¨vM",$I12="wUwm"),(IF(VALUE($G12)&gt;=AC$6,(IF(($BV12-SUM($Q12:AB12))&gt;=$K12*0.3,$K12*0.3,($BV12-SUM($Q12:AB12)))),"")),(IF(($BV12-SUM($Q12:AB12))&gt;=$K12*0.3,$K12*0.3,($BV12-SUM($Q12:AB12)))))</f>
        <v>0</v>
      </c>
      <c r="AD12" s="127">
        <f>IF(OR($I12="‡nv‡÷j Z¨vM",$I12="wUwm"),(IF(VALUE($G12)&gt;=AD$6,(IF(($BV12-SUM($Q12:AC12))&gt;=$K12*0.3,$K12*0.3,($BV12-SUM($Q12:AC12)))),"")),(IF(($BV12-SUM($Q12:AC12))&gt;=$K12*0.3,$K12*0.3,($BV12-SUM($Q12:AC12)))))</f>
        <v>0</v>
      </c>
      <c r="AE12" s="127">
        <f>IF(OR($I12="‡nv‡÷j Z¨vM",$I12="wUwm"),(IF(VALUE($G12)&gt;=AE$6,(IF(($BV12-SUM($Q12:AD12))&gt;=$K12*0.3,$K12*0.3,($BV12-SUM($Q12:AD12)))),"")),(IF(($BV12-SUM($Q12:AD12))&gt;=$K12*0.3,$K12*0.3,($BV12-SUM($Q12:AD12)))))</f>
        <v>0</v>
      </c>
      <c r="AF12" s="127">
        <f>IF(OR($I12="‡nv‡÷j Z¨vM",$I12="wUwm"),(IF(VALUE($G12)&gt;=AF$6,(IF(($BV12-SUM($Q12:AE12))&gt;=$K12*0.3,$K12*0.3,($BV12-SUM($Q12:AE12)))),"")),(IF(($BV12-SUM($Q12:AE12))&gt;=$K12*0.3,$K12*0.3,($BV12-SUM($Q12:AE12)))))</f>
        <v>0</v>
      </c>
      <c r="AG12" s="127">
        <f>IF(OR($I12="‡nv‡÷j Z¨vM",$I12="wUwm"),(IF(VALUE($G12)&gt;=AG$6,(IF(($BV12-SUM($Q12:AF12))&gt;=$K12*0.3,$K12*0.3,($BV12-SUM($Q12:AF12)))),"")),(IF(($BV12-SUM($Q12:AF12))&gt;=$K12*0.3,$K12*0.3,($BV12-SUM($Q12:AF12)))))</f>
        <v>0</v>
      </c>
      <c r="AH12" s="127">
        <f>IF(OR($I12="‡nv‡÷j Z¨vM",$I12="wUwm"),(IF(VALUE($G12)&gt;=AH$6,(IF(($BV12-SUM($Q12:AG12))&gt;=$K12*0.3,$K12*0.3,($BV12-SUM($Q12:AG12)))),"")),(IF(($BV12-SUM($Q12:AG12))&gt;=$K12*0.3,$K12*0.3,($BV12-SUM($Q12:AG12)))))</f>
        <v>0</v>
      </c>
      <c r="AI12" s="127">
        <f>IF(OR($I12="‡nv‡÷j Z¨vM",$I12="wUwm"),(IF(VALUE($G12)&gt;=AI$6,(IF(($BV12-SUM($Q12:AH12))&gt;=$K12*0.3,$K12*0.3,($BV12-SUM($Q12:AH12)))),"")),(IF(($BV12-SUM($Q12:AH12))&gt;=$K12*0.3,$K12*0.3,($BV12-SUM($Q12:AH12)))))</f>
        <v>0</v>
      </c>
      <c r="AJ12" s="127">
        <f>IF(OR($I12="‡nv‡÷j Z¨vM",$I12="wUwm"),(IF(VALUE($G12)&gt;=AJ$6,(IF(($BV12-SUM($Q12:AI12))&gt;=$K12*0.3,$K12*0.3,($BV12-SUM($Q12:AI12)))),"")),(IF(($BV12-SUM($Q12:AI12))&gt;=$K12*0.3,$K12*0.3,($BV12-SUM($Q12:AI12)))))</f>
        <v>0</v>
      </c>
      <c r="AK12" s="127">
        <f>IF(OR($I12="‡nv‡÷j Z¨vM",$I12="wUwm"),(IF(VALUE($G12)&gt;=AK$6,(IF(($BV12-SUM($Q12:AJ12))&gt;=$K12*0.3,$K12*0.3,($BV12-SUM($Q12:AJ12)))),"")),(IF(($BV12-SUM($Q12:AJ12))&gt;=$K12*0.3,$K12*0.3,($BV12-SUM($Q12:AJ12)))))</f>
        <v>0</v>
      </c>
      <c r="AL12" s="127">
        <f>IF(OR($I12="‡nv‡÷j Z¨vM",$I12="wUwm"),(IF(VALUE($G12)&gt;=AL$6,(IF(($BV12-SUM($Q12:AK12))&gt;=$K12*0.3,$K12*0.3,($BV12-SUM($Q12:AK12)))),"")),(IF(($BV12-SUM($Q12:AK12))&gt;=$K12*0.3,$K12*0.3,($BV12-SUM($Q12:AK12)))))</f>
        <v>0</v>
      </c>
      <c r="AM12" s="127">
        <f>IF(OR($I12="‡nv‡÷j Z¨vM",$I12="wUwm"),(IF(VALUE($G12)&gt;=AM$6,(IF(($BV12-SUM($Q12:AL12))&gt;=$K12*0.3,$K12*0.3,($BV12-SUM($Q12:AL12)))),"")),(IF(($BV12-SUM($Q12:AL12))&gt;=$K12*0.3,$K12*0.3,($BV12-SUM($Q12:AL12)))))</f>
        <v>0</v>
      </c>
      <c r="AN12" s="127">
        <f>IF(OR($I12="‡nv‡÷j Z¨vM",$I12="wUwm"),(IF(VALUE($G12)&gt;=AN$6,(IF(($BV12-SUM($Q12:AM12))&gt;=$K12*0.3,$K12*0.3,($BV12-SUM($Q12:AM12)))),"")),(IF(($BV12-SUM($Q12:AM12))&gt;=$K12*0.3,$K12*0.3,($BV12-SUM($Q12:AM12)))))</f>
        <v>0</v>
      </c>
      <c r="AO12" s="127">
        <f>IF(OR($I12="‡nv‡÷j Z¨vM",$I12="wUwm"),(IF(VALUE($G12)&gt;=AO$6,(IF(($BV12-SUM($Q12:AN12))&gt;=$K12*0.3,$K12*0.3,($BV12-SUM($Q12:AN12)))),"")),(IF(($BV12-SUM($Q12:AN12))&gt;=$K12*0.3,$K12*0.3,($BV12-SUM($Q12:AN12)))))</f>
        <v>0</v>
      </c>
      <c r="AP12" s="127">
        <f>IF(OR($I12="‡nv‡÷j Z¨vM",$I12="wUwm"),(IF(VALUE($G12)&gt;=AP$6,(IF(($BV12-SUM($Q12:AO12))&gt;=$K12*0.3,$K12*0.3,($BV12-SUM($Q12:AO12)))),"")),(IF(($BV12-SUM($Q12:AO12))&gt;=$K12*0.3,$K12*0.3,($BV12-SUM($Q12:AO12)))))</f>
        <v>0</v>
      </c>
      <c r="AQ12" s="125">
        <f t="shared" si="2"/>
        <v>21280</v>
      </c>
      <c r="AR12" s="125">
        <v>21280</v>
      </c>
      <c r="AS12" s="125">
        <f>IF(LinkRpt!C$4=LinkRpt!C$2,VLOOKUP(LinkRpt!$A8,Rpt,LinkRpt!C$2+1),"")</f>
        <v>0</v>
      </c>
      <c r="AT12" s="125">
        <f>IF(LinkRpt!D$4=LinkRpt!D$2,VLOOKUP(LinkRpt!$A8,Rpt,LinkRpt!D$2+1),"")</f>
        <v>0</v>
      </c>
      <c r="AU12" s="125">
        <f>IF(LinkRpt!E$4=LinkRpt!E$2,VLOOKUP(LinkRpt!$A8,Rpt,LinkRpt!E$2+1),"")</f>
        <v>0</v>
      </c>
      <c r="AV12" s="125">
        <f>IF(LinkRpt!F$4=LinkRpt!F$2,VLOOKUP(LinkRpt!$A8,Rpt,LinkRpt!F$2+1),"")</f>
        <v>0</v>
      </c>
      <c r="AW12" s="125">
        <f>IF(LinkRpt!G$4=LinkRpt!G$2,VLOOKUP(LinkRpt!$A8,Rpt,LinkRpt!G$2+1),"")</f>
        <v>0</v>
      </c>
      <c r="AX12" s="125">
        <f>IF(LinkRpt!H$4=LinkRpt!H$2,VLOOKUP(LinkRpt!$A8,Rpt,LinkRpt!H$2+1),"")</f>
        <v>0</v>
      </c>
      <c r="AY12" s="125">
        <f>IF(LinkRpt!I$4=LinkRpt!I$2,VLOOKUP(LinkRpt!$A8,Rpt,LinkRpt!I$2+1),"")</f>
        <v>0</v>
      </c>
      <c r="AZ12" s="125">
        <f>IF(LinkRpt!J$4=LinkRpt!J$2,VLOOKUP(LinkRpt!$A8,Rpt,LinkRpt!J$2+1),"")</f>
        <v>0</v>
      </c>
      <c r="BA12" s="125">
        <f>IF(LinkRpt!K$4=LinkRpt!K$2,VLOOKUP(LinkRpt!$A8,Rpt,LinkRpt!K$2+1),"")</f>
        <v>0</v>
      </c>
      <c r="BB12" s="125">
        <f>IF(LinkRpt!L$4=LinkRpt!L$2,VLOOKUP(LinkRpt!$A8,Rpt,LinkRpt!L$2+1),"")</f>
        <v>0</v>
      </c>
      <c r="BC12" s="125">
        <f>IF(LinkRpt!M$4=LinkRpt!M$2,VLOOKUP(LinkRpt!$A8,Rpt,LinkRpt!M$2+1),"")</f>
        <v>0</v>
      </c>
      <c r="BD12" s="125">
        <f>IF(LinkRpt!N$4=LinkRpt!N$2,VLOOKUP(LinkRpt!$A8,Rpt,LinkRpt!N$2+1),"")</f>
        <v>0</v>
      </c>
      <c r="BE12" s="125">
        <f>IF(LinkRpt!O$4=LinkRpt!O$2,VLOOKUP(LinkRpt!$A8,Rpt,LinkRpt!O$2+1),"")</f>
        <v>0</v>
      </c>
      <c r="BF12" s="125">
        <f>IF(LinkRpt!P$4=LinkRpt!P$2,VLOOKUP(LinkRpt!$A8,Rpt,LinkRpt!P$2+1),"")</f>
        <v>0</v>
      </c>
      <c r="BG12" s="125">
        <f>IF(LinkRpt!Q$4=LinkRpt!Q$2,VLOOKUP(LinkRpt!$A8,Rpt,LinkRpt!Q$2+1),"")</f>
        <v>0</v>
      </c>
      <c r="BH12" s="125">
        <f>IF(LinkRpt!R$4=LinkRpt!R$2,VLOOKUP(LinkRpt!$A8,Rpt,LinkRpt!R$2+1),"")</f>
        <v>0</v>
      </c>
      <c r="BI12" s="125">
        <f>IF(LinkRpt!S$4=LinkRpt!S$2,VLOOKUP(LinkRpt!$A8,Rpt,LinkRpt!S$2+1),"")</f>
        <v>0</v>
      </c>
      <c r="BJ12" s="125">
        <f>IF(LinkRpt!T$4=LinkRpt!T$2,VLOOKUP(LinkRpt!$A8,Rpt,LinkRpt!T$2+1),"")</f>
        <v>0</v>
      </c>
      <c r="BK12" s="125">
        <f>IF(LinkRpt!U$4=LinkRpt!U$2,VLOOKUP(LinkRpt!$A8,Rpt,LinkRpt!U$2+1),"")</f>
        <v>0</v>
      </c>
      <c r="BL12" s="125">
        <f>IF(LinkRpt!V$4=LinkRpt!V$2,VLOOKUP(LinkRpt!$A8,Rpt,LinkRpt!V$2+1),"")</f>
        <v>0</v>
      </c>
      <c r="BM12" s="125">
        <f>IF(LinkRpt!W$4=LinkRpt!W$2,VLOOKUP(LinkRpt!$A8,Rpt,LinkRpt!W$2+1),"")</f>
        <v>0</v>
      </c>
      <c r="BN12" s="125">
        <f>IF(LinkRpt!X$4=LinkRpt!X$2,VLOOKUP(LinkRpt!$A8,Rpt,LinkRpt!X$2+1),"")</f>
        <v>0</v>
      </c>
      <c r="BO12" s="125">
        <f>IF(LinkRpt!Y$4=LinkRpt!Y$2,VLOOKUP(LinkRpt!$A8,Rpt,LinkRpt!Y$2+1),"")</f>
        <v>0</v>
      </c>
      <c r="BP12" s="125">
        <f>IF(LinkRpt!Z$4=LinkRpt!Z$2,VLOOKUP(LinkRpt!$A8,Rpt,LinkRpt!Z$2+1),"")</f>
        <v>0</v>
      </c>
      <c r="BQ12" s="125">
        <f>IF(LinkRpt!AA$4=LinkRpt!AA$2,VLOOKUP(LinkRpt!$A8,Rpt,LinkRpt!AA$2+1),"")</f>
        <v>0</v>
      </c>
      <c r="BR12" s="125">
        <f>IF(LinkRpt!AB$4=LinkRpt!AB$2,VLOOKUP(LinkRpt!$A8,Rpt,LinkRpt!AB$2+1),"")</f>
        <v>0</v>
      </c>
      <c r="BS12" s="125">
        <f>IF(LinkRpt!AC$4=LinkRpt!AC$2,VLOOKUP(LinkRpt!$A8,Rpt,LinkRpt!AC$2+1),"")</f>
        <v>0</v>
      </c>
      <c r="BT12" s="125">
        <f>IF(LinkRpt!AD$4=LinkRpt!AD$2,VLOOKUP(LinkRpt!$A8,Rpt,LinkRpt!AD$2+1),"")</f>
        <v>0</v>
      </c>
      <c r="BU12" s="125">
        <f>IF(LinkRpt!AE$4=LinkRpt!AE$2,VLOOKUP(LinkRpt!$A8,Rpt,LinkRpt!AE$2+1),"")</f>
        <v>0</v>
      </c>
      <c r="BV12" s="125">
        <f t="shared" si="8"/>
        <v>21280</v>
      </c>
      <c r="BW12" s="124">
        <v>1500</v>
      </c>
      <c r="BX12" s="127">
        <v>1500</v>
      </c>
      <c r="BY12" s="124">
        <v>1000</v>
      </c>
      <c r="BZ12" s="127">
        <v>1000</v>
      </c>
      <c r="CA12" s="124">
        <v>5000</v>
      </c>
      <c r="CB12" s="127">
        <v>5000</v>
      </c>
      <c r="CC12" s="124">
        <v>8000</v>
      </c>
      <c r="CD12" s="127">
        <f>1500+0</f>
        <v>1500</v>
      </c>
      <c r="CE12" s="124"/>
      <c r="CF12" s="127"/>
      <c r="CG12" s="129">
        <v>0</v>
      </c>
      <c r="CH12" s="127"/>
      <c r="CI12" s="129">
        <v>0</v>
      </c>
      <c r="CJ12" s="127"/>
      <c r="CK12" s="129">
        <v>0</v>
      </c>
      <c r="CL12" s="127"/>
      <c r="CM12" s="129">
        <v>0</v>
      </c>
      <c r="CN12" s="127">
        <v>6500</v>
      </c>
      <c r="CO12" s="129">
        <v>0</v>
      </c>
      <c r="CP12" s="127"/>
      <c r="CQ12" s="129">
        <v>0</v>
      </c>
      <c r="CR12" s="127"/>
      <c r="CS12" s="129">
        <v>0</v>
      </c>
      <c r="CT12" s="127"/>
      <c r="CU12" s="129">
        <v>0</v>
      </c>
      <c r="CV12" s="127"/>
      <c r="CW12" s="129">
        <v>0</v>
      </c>
      <c r="CX12" s="127"/>
      <c r="CY12" s="131"/>
      <c r="CZ12" s="127"/>
      <c r="DA12" s="131"/>
      <c r="DB12" s="127"/>
      <c r="DC12" s="131"/>
      <c r="DD12" s="127"/>
      <c r="DE12" s="130"/>
      <c r="DF12" s="131"/>
      <c r="DG12" s="127"/>
      <c r="DH12" s="131"/>
      <c r="DI12" s="127"/>
      <c r="DJ12" s="131"/>
      <c r="DK12" s="127"/>
      <c r="DL12" s="131"/>
      <c r="DM12" s="127"/>
      <c r="DN12" s="131"/>
      <c r="DO12" s="127"/>
      <c r="DP12" s="131"/>
      <c r="DQ12" s="127"/>
      <c r="DR12" s="131"/>
      <c r="DS12" s="127"/>
      <c r="DT12" s="131"/>
      <c r="DU12" s="127"/>
      <c r="DV12" s="131"/>
      <c r="DW12" s="127"/>
      <c r="DX12" s="131"/>
      <c r="DY12" s="127"/>
      <c r="DZ12" s="131"/>
      <c r="EA12" s="127"/>
      <c r="EB12" s="128"/>
      <c r="EC12" s="127"/>
      <c r="ED12" s="132"/>
      <c r="EE12" s="128"/>
      <c r="EF12" s="127"/>
      <c r="EG12" s="128"/>
      <c r="EH12" s="127"/>
      <c r="EI12" s="128"/>
      <c r="EJ12" s="127"/>
      <c r="EK12" s="128"/>
      <c r="EL12" s="127"/>
      <c r="EM12" s="128"/>
      <c r="EN12" s="127"/>
      <c r="EO12" s="128"/>
      <c r="EP12" s="127"/>
      <c r="EQ12" s="124"/>
      <c r="ER12" s="127"/>
      <c r="ES12" s="124"/>
      <c r="ET12" s="127"/>
      <c r="EU12" s="124"/>
      <c r="EV12" s="127"/>
      <c r="EW12" s="124"/>
      <c r="EX12" s="127"/>
      <c r="EY12" s="124"/>
      <c r="EZ12" s="127"/>
      <c r="FA12" s="124"/>
      <c r="FB12" s="127"/>
      <c r="FC12" s="133">
        <f t="shared" si="3"/>
        <v>15500</v>
      </c>
      <c r="FD12" s="133">
        <f t="shared" si="4"/>
        <v>15500</v>
      </c>
      <c r="FE12" s="133">
        <f t="shared" si="5"/>
        <v>0</v>
      </c>
    </row>
    <row r="13" spans="1:161" ht="25.5" customHeight="1">
      <c r="A13" s="181">
        <v>2200015</v>
      </c>
      <c r="B13" s="137" t="s">
        <v>441</v>
      </c>
      <c r="C13" s="95" t="s">
        <v>442</v>
      </c>
      <c r="D13" s="83" t="s">
        <v>1062</v>
      </c>
      <c r="E13" s="95" t="s">
        <v>956</v>
      </c>
      <c r="F13" s="84" t="s">
        <v>443</v>
      </c>
      <c r="G13" s="84"/>
      <c r="H13" s="135"/>
      <c r="I13" s="136"/>
      <c r="J13" s="136"/>
      <c r="K13" s="93">
        <v>7200</v>
      </c>
      <c r="L13" s="88" t="s">
        <v>1071</v>
      </c>
      <c r="M13" s="122">
        <f t="shared" si="6"/>
        <v>25600</v>
      </c>
      <c r="N13" s="123">
        <f t="shared" si="0"/>
        <v>21600</v>
      </c>
      <c r="O13" s="124">
        <v>4000</v>
      </c>
      <c r="P13" s="124">
        <f t="shared" si="7"/>
        <v>0</v>
      </c>
      <c r="Q13" s="125">
        <v>4000</v>
      </c>
      <c r="R13" s="126">
        <f t="shared" si="1"/>
        <v>0</v>
      </c>
      <c r="S13" s="127">
        <f>IF(OR($I13="‡nv‡÷j Z¨vM",$I13="wUwm"),(IF(VALUE($G13)&gt;=S$6,(IF(($BV13-SUM($Q13:R13))&gt;=$K13*0.3,$K13*0.3,($BV13-SUM($Q13:R13)))),"")),(IF(($BV13-SUM($Q13:R13))&gt;=$K13*0.3,$K13*0.3,($BV13-SUM($Q13:R13)))))</f>
        <v>0</v>
      </c>
      <c r="T13" s="127">
        <f>IF(OR($I13="‡nv‡÷j Z¨vM",$I13="wUwm"),(IF(VALUE($G13)&gt;=T$6,(IF(($BV13-SUM($Q13:S13))&gt;=$K13*0.3,$K13*0.3,($BV13-SUM($Q13:S13)))),"")),(IF(($BV13-SUM($Q13:S13))&gt;=$K13*0.3,$K13*0.3,($BV13-SUM($Q13:S13)))))</f>
        <v>0</v>
      </c>
      <c r="U13" s="127">
        <f>IF(OR($I13="‡nv‡÷j Z¨vM",$I13="wUwm"),(IF(VALUE($G13)&gt;=U$6,(IF(($BV13-SUM($Q13:T13))&gt;=$K13*0.3,$K13*0.3,($BV13-SUM($Q13:T13)))),"")),(IF(($BV13-SUM($Q13:T13))&gt;=$K13*0.3,$K13*0.3,($BV13-SUM($Q13:T13)))))</f>
        <v>0</v>
      </c>
      <c r="V13" s="127">
        <f>IF(OR($I13="‡nv‡÷j Z¨vM",$I13="wUwm"),(IF(VALUE($G13)&gt;=V$6,(IF(($BV13-SUM($Q13:U13))&gt;=$K13*0.3,$K13*0.3,($BV13-SUM($Q13:U13)))),"")),(IF(($BV13-SUM($Q13:U13))&gt;=$K13*0.3,$K13*0.3,($BV13-SUM($Q13:U13)))))</f>
        <v>0</v>
      </c>
      <c r="W13" s="127">
        <f>IF(OR($I13="‡nv‡÷j Z¨vM",$I13="wUwm"),(IF(VALUE($G13)&gt;=W$6,(IF(($BV13-SUM($Q13:V13))&gt;=$K13*0.3,$K13*0.3,($BV13-SUM($Q13:V13)))),"")),(IF(($BV13-SUM($Q13:V13))&gt;=$K13*0.3,$K13*0.3,($BV13-SUM($Q13:V13)))))</f>
        <v>0</v>
      </c>
      <c r="X13" s="127">
        <f>IF(OR($I13="‡nv‡÷j Z¨vM",$I13="wUwm"),(IF(VALUE($G13)&gt;=X$6,(IF(($BV13-SUM($Q13:W13))&gt;=$K13*0.3,$K13*0.3,($BV13-SUM($Q13:W13)))),"")),(IF(($BV13-SUM($Q13:W13))&gt;=$K13*0.3,$K13*0.3,($BV13-SUM($Q13:W13)))))</f>
        <v>0</v>
      </c>
      <c r="Y13" s="127">
        <f>IF(OR($I13="‡nv‡÷j Z¨vM",$I13="wUwm"),(IF(VALUE($G13)&gt;=Y$6,(IF(($BV13-SUM($Q13:X13))&gt;=$K13*0.3,$K13*0.3,($BV13-SUM($Q13:X13)))),"")),(IF(($BV13-SUM($Q13:X13))&gt;=$K13*0.3,$K13*0.3,($BV13-SUM($Q13:X13)))))</f>
        <v>0</v>
      </c>
      <c r="Z13" s="127">
        <f>IF(OR($I13="‡nv‡÷j Z¨vM",$I13="wUwm"),(IF(VALUE($G13)&gt;=Z$6,(IF(($BV13-SUM($Q13:Y13))&gt;=$K13*0.3,$K13*0.3,($BV13-SUM($Q13:Y13)))),"")),(IF(($BV13-SUM($Q13:Y13))&gt;=$K13*0.3,$K13*0.3,($BV13-SUM($Q13:Y13)))))</f>
        <v>0</v>
      </c>
      <c r="AA13" s="127">
        <f>IF(OR($I13="‡nv‡÷j Z¨vM",$I13="wUwm"),(IF(VALUE($G13)&gt;=AA$6,(IF(($BV13-SUM($Q13:Z13))&gt;=$K13*0.3,$K13*0.3,($BV13-SUM($Q13:Z13)))),"")),(IF(($BV13-SUM($Q13:Z13))&gt;=$K13*0.3,$K13*0.3,($BV13-SUM($Q13:Z13)))))</f>
        <v>0</v>
      </c>
      <c r="AB13" s="127">
        <f>IF(OR($I13="‡nv‡÷j Z¨vM",$I13="wUwm"),(IF(VALUE($G13)&gt;=AB$6,(IF(($BV13-SUM($Q13:AA13))&gt;=$K13*0.3,$K13*0.3,($BV13-SUM($Q13:AA13)))),"")),(IF(($BV13-SUM($Q13:AA13))&gt;=$K13*0.3,$K13*0.3,($BV13-SUM($Q13:AA13)))))</f>
        <v>0</v>
      </c>
      <c r="AC13" s="127">
        <f>IF(OR($I13="‡nv‡÷j Z¨vM",$I13="wUwm"),(IF(VALUE($G13)&gt;=AC$6,(IF(($BV13-SUM($Q13:AB13))&gt;=$K13*0.3,$K13*0.3,($BV13-SUM($Q13:AB13)))),"")),(IF(($BV13-SUM($Q13:AB13))&gt;=$K13*0.3,$K13*0.3,($BV13-SUM($Q13:AB13)))))</f>
        <v>0</v>
      </c>
      <c r="AD13" s="127">
        <f>IF(OR($I13="‡nv‡÷j Z¨vM",$I13="wUwm"),(IF(VALUE($G13)&gt;=AD$6,(IF(($BV13-SUM($Q13:AC13))&gt;=$K13*0.3,$K13*0.3,($BV13-SUM($Q13:AC13)))),"")),(IF(($BV13-SUM($Q13:AC13))&gt;=$K13*0.3,$K13*0.3,($BV13-SUM($Q13:AC13)))))</f>
        <v>0</v>
      </c>
      <c r="AE13" s="127">
        <f>IF(OR($I13="‡nv‡÷j Z¨vM",$I13="wUwm"),(IF(VALUE($G13)&gt;=AE$6,(IF(($BV13-SUM($Q13:AD13))&gt;=$K13*0.3,$K13*0.3,($BV13-SUM($Q13:AD13)))),"")),(IF(($BV13-SUM($Q13:AD13))&gt;=$K13*0.3,$K13*0.3,($BV13-SUM($Q13:AD13)))))</f>
        <v>0</v>
      </c>
      <c r="AF13" s="127">
        <f>IF(OR($I13="‡nv‡÷j Z¨vM",$I13="wUwm"),(IF(VALUE($G13)&gt;=AF$6,(IF(($BV13-SUM($Q13:AE13))&gt;=$K13*0.3,$K13*0.3,($BV13-SUM($Q13:AE13)))),"")),(IF(($BV13-SUM($Q13:AE13))&gt;=$K13*0.3,$K13*0.3,($BV13-SUM($Q13:AE13)))))</f>
        <v>0</v>
      </c>
      <c r="AG13" s="127">
        <f>IF(OR($I13="‡nv‡÷j Z¨vM",$I13="wUwm"),(IF(VALUE($G13)&gt;=AG$6,(IF(($BV13-SUM($Q13:AF13))&gt;=$K13*0.3,$K13*0.3,($BV13-SUM($Q13:AF13)))),"")),(IF(($BV13-SUM($Q13:AF13))&gt;=$K13*0.3,$K13*0.3,($BV13-SUM($Q13:AF13)))))</f>
        <v>0</v>
      </c>
      <c r="AH13" s="127">
        <f>IF(OR($I13="‡nv‡÷j Z¨vM",$I13="wUwm"),(IF(VALUE($G13)&gt;=AH$6,(IF(($BV13-SUM($Q13:AG13))&gt;=$K13*0.3,$K13*0.3,($BV13-SUM($Q13:AG13)))),"")),(IF(($BV13-SUM($Q13:AG13))&gt;=$K13*0.3,$K13*0.3,($BV13-SUM($Q13:AG13)))))</f>
        <v>0</v>
      </c>
      <c r="AI13" s="127">
        <f>IF(OR($I13="‡nv‡÷j Z¨vM",$I13="wUwm"),(IF(VALUE($G13)&gt;=AI$6,(IF(($BV13-SUM($Q13:AH13))&gt;=$K13*0.3,$K13*0.3,($BV13-SUM($Q13:AH13)))),"")),(IF(($BV13-SUM($Q13:AH13))&gt;=$K13*0.3,$K13*0.3,($BV13-SUM($Q13:AH13)))))</f>
        <v>0</v>
      </c>
      <c r="AJ13" s="127">
        <f>IF(OR($I13="‡nv‡÷j Z¨vM",$I13="wUwm"),(IF(VALUE($G13)&gt;=AJ$6,(IF(($BV13-SUM($Q13:AI13))&gt;=$K13*0.3,$K13*0.3,($BV13-SUM($Q13:AI13)))),"")),(IF(($BV13-SUM($Q13:AI13))&gt;=$K13*0.3,$K13*0.3,($BV13-SUM($Q13:AI13)))))</f>
        <v>0</v>
      </c>
      <c r="AK13" s="127">
        <f>IF(OR($I13="‡nv‡÷j Z¨vM",$I13="wUwm"),(IF(VALUE($G13)&gt;=AK$6,(IF(($BV13-SUM($Q13:AJ13))&gt;=$K13*0.3,$K13*0.3,($BV13-SUM($Q13:AJ13)))),"")),(IF(($BV13-SUM($Q13:AJ13))&gt;=$K13*0.3,$K13*0.3,($BV13-SUM($Q13:AJ13)))))</f>
        <v>0</v>
      </c>
      <c r="AL13" s="127">
        <f>IF(OR($I13="‡nv‡÷j Z¨vM",$I13="wUwm"),(IF(VALUE($G13)&gt;=AL$6,(IF(($BV13-SUM($Q13:AK13))&gt;=$K13*0.3,$K13*0.3,($BV13-SUM($Q13:AK13)))),"")),(IF(($BV13-SUM($Q13:AK13))&gt;=$K13*0.3,$K13*0.3,($BV13-SUM($Q13:AK13)))))</f>
        <v>0</v>
      </c>
      <c r="AM13" s="127">
        <f>IF(OR($I13="‡nv‡÷j Z¨vM",$I13="wUwm"),(IF(VALUE($G13)&gt;=AM$6,(IF(($BV13-SUM($Q13:AL13))&gt;=$K13*0.3,$K13*0.3,($BV13-SUM($Q13:AL13)))),"")),(IF(($BV13-SUM($Q13:AL13))&gt;=$K13*0.3,$K13*0.3,($BV13-SUM($Q13:AL13)))))</f>
        <v>0</v>
      </c>
      <c r="AN13" s="127">
        <f>IF(OR($I13="‡nv‡÷j Z¨vM",$I13="wUwm"),(IF(VALUE($G13)&gt;=AN$6,(IF(($BV13-SUM($Q13:AM13))&gt;=$K13*0.3,$K13*0.3,($BV13-SUM($Q13:AM13)))),"")),(IF(($BV13-SUM($Q13:AM13))&gt;=$K13*0.3,$K13*0.3,($BV13-SUM($Q13:AM13)))))</f>
        <v>0</v>
      </c>
      <c r="AO13" s="127">
        <f>IF(OR($I13="‡nv‡÷j Z¨vM",$I13="wUwm"),(IF(VALUE($G13)&gt;=AO$6,(IF(($BV13-SUM($Q13:AN13))&gt;=$K13*0.3,$K13*0.3,($BV13-SUM($Q13:AN13)))),"")),(IF(($BV13-SUM($Q13:AN13))&gt;=$K13*0.3,$K13*0.3,($BV13-SUM($Q13:AN13)))))</f>
        <v>0</v>
      </c>
      <c r="AP13" s="127">
        <f>IF(OR($I13="‡nv‡÷j Z¨vM",$I13="wUwm"),(IF(VALUE($G13)&gt;=AP$6,(IF(($BV13-SUM($Q13:AO13))&gt;=$K13*0.3,$K13*0.3,($BV13-SUM($Q13:AO13)))),"")),(IF(($BV13-SUM($Q13:AO13))&gt;=$K13*0.3,$K13*0.3,($BV13-SUM($Q13:AO13)))))</f>
        <v>0</v>
      </c>
      <c r="AQ13" s="125">
        <f t="shared" si="2"/>
        <v>4000</v>
      </c>
      <c r="AR13" s="125">
        <v>4000</v>
      </c>
      <c r="AS13" s="125">
        <f>IF(LinkRpt!C$4=LinkRpt!C$2,VLOOKUP(LinkRpt!$A9,Rpt,LinkRpt!C$2+1),"")</f>
        <v>0</v>
      </c>
      <c r="AT13" s="125">
        <f>IF(LinkRpt!D$4=LinkRpt!D$2,VLOOKUP(LinkRpt!$A9,Rpt,LinkRpt!D$2+1),"")</f>
        <v>0</v>
      </c>
      <c r="AU13" s="125">
        <f>IF(LinkRpt!E$4=LinkRpt!E$2,VLOOKUP(LinkRpt!$A9,Rpt,LinkRpt!E$2+1),"")</f>
        <v>0</v>
      </c>
      <c r="AV13" s="125">
        <f>IF(LinkRpt!F$4=LinkRpt!F$2,VLOOKUP(LinkRpt!$A9,Rpt,LinkRpt!F$2+1),"")</f>
        <v>0</v>
      </c>
      <c r="AW13" s="125">
        <f>IF(LinkRpt!G$4=LinkRpt!G$2,VLOOKUP(LinkRpt!$A9,Rpt,LinkRpt!G$2+1),"")</f>
        <v>0</v>
      </c>
      <c r="AX13" s="125">
        <f>IF(LinkRpt!H$4=LinkRpt!H$2,VLOOKUP(LinkRpt!$A9,Rpt,LinkRpt!H$2+1),"")</f>
        <v>0</v>
      </c>
      <c r="AY13" s="125">
        <f>IF(LinkRpt!I$4=LinkRpt!I$2,VLOOKUP(LinkRpt!$A9,Rpt,LinkRpt!I$2+1),"")</f>
        <v>0</v>
      </c>
      <c r="AZ13" s="125">
        <f>IF(LinkRpt!J$4=LinkRpt!J$2,VLOOKUP(LinkRpt!$A9,Rpt,LinkRpt!J$2+1),"")</f>
        <v>0</v>
      </c>
      <c r="BA13" s="125">
        <f>IF(LinkRpt!K$4=LinkRpt!K$2,VLOOKUP(LinkRpt!$A9,Rpt,LinkRpt!K$2+1),"")</f>
        <v>0</v>
      </c>
      <c r="BB13" s="125">
        <f>IF(LinkRpt!L$4=LinkRpt!L$2,VLOOKUP(LinkRpt!$A9,Rpt,LinkRpt!L$2+1),"")</f>
        <v>0</v>
      </c>
      <c r="BC13" s="125">
        <f>IF(LinkRpt!M$4=LinkRpt!M$2,VLOOKUP(LinkRpt!$A9,Rpt,LinkRpt!M$2+1),"")</f>
        <v>0</v>
      </c>
      <c r="BD13" s="125">
        <f>IF(LinkRpt!N$4=LinkRpt!N$2,VLOOKUP(LinkRpt!$A9,Rpt,LinkRpt!N$2+1),"")</f>
        <v>0</v>
      </c>
      <c r="BE13" s="125">
        <f>IF(LinkRpt!O$4=LinkRpt!O$2,VLOOKUP(LinkRpt!$A9,Rpt,LinkRpt!O$2+1),"")</f>
        <v>0</v>
      </c>
      <c r="BF13" s="125">
        <f>IF(LinkRpt!P$4=LinkRpt!P$2,VLOOKUP(LinkRpt!$A9,Rpt,LinkRpt!P$2+1),"")</f>
        <v>0</v>
      </c>
      <c r="BG13" s="125">
        <f>IF(LinkRpt!Q$4=LinkRpt!Q$2,VLOOKUP(LinkRpt!$A9,Rpt,LinkRpt!Q$2+1),"")</f>
        <v>0</v>
      </c>
      <c r="BH13" s="125">
        <f>IF(LinkRpt!R$4=LinkRpt!R$2,VLOOKUP(LinkRpt!$A9,Rpt,LinkRpt!R$2+1),"")</f>
        <v>0</v>
      </c>
      <c r="BI13" s="125">
        <f>IF(LinkRpt!S$4=LinkRpt!S$2,VLOOKUP(LinkRpt!$A9,Rpt,LinkRpt!S$2+1),"")</f>
        <v>0</v>
      </c>
      <c r="BJ13" s="125">
        <f>IF(LinkRpt!T$4=LinkRpt!T$2,VLOOKUP(LinkRpt!$A9,Rpt,LinkRpt!T$2+1),"")</f>
        <v>0</v>
      </c>
      <c r="BK13" s="125">
        <f>IF(LinkRpt!U$4=LinkRpt!U$2,VLOOKUP(LinkRpt!$A9,Rpt,LinkRpt!U$2+1),"")</f>
        <v>0</v>
      </c>
      <c r="BL13" s="125">
        <f>IF(LinkRpt!V$4=LinkRpt!V$2,VLOOKUP(LinkRpt!$A9,Rpt,LinkRpt!V$2+1),"")</f>
        <v>0</v>
      </c>
      <c r="BM13" s="125">
        <f>IF(LinkRpt!W$4=LinkRpt!W$2,VLOOKUP(LinkRpt!$A9,Rpt,LinkRpt!W$2+1),"")</f>
        <v>0</v>
      </c>
      <c r="BN13" s="125">
        <f>IF(LinkRpt!X$4=LinkRpt!X$2,VLOOKUP(LinkRpt!$A9,Rpt,LinkRpt!X$2+1),"")</f>
        <v>0</v>
      </c>
      <c r="BO13" s="125">
        <f>IF(LinkRpt!Y$4=LinkRpt!Y$2,VLOOKUP(LinkRpt!$A9,Rpt,LinkRpt!Y$2+1),"")</f>
        <v>0</v>
      </c>
      <c r="BP13" s="125">
        <f>IF(LinkRpt!Z$4=LinkRpt!Z$2,VLOOKUP(LinkRpt!$A9,Rpt,LinkRpt!Z$2+1),"")</f>
        <v>0</v>
      </c>
      <c r="BQ13" s="125">
        <f>IF(LinkRpt!AA$4=LinkRpt!AA$2,VLOOKUP(LinkRpt!$A9,Rpt,LinkRpt!AA$2+1),"")</f>
        <v>0</v>
      </c>
      <c r="BR13" s="125">
        <f>IF(LinkRpt!AB$4=LinkRpt!AB$2,VLOOKUP(LinkRpt!$A9,Rpt,LinkRpt!AB$2+1),"")</f>
        <v>0</v>
      </c>
      <c r="BS13" s="125">
        <f>IF(LinkRpt!AC$4=LinkRpt!AC$2,VLOOKUP(LinkRpt!$A9,Rpt,LinkRpt!AC$2+1),"")</f>
        <v>0</v>
      </c>
      <c r="BT13" s="125">
        <f>IF(LinkRpt!AD$4=LinkRpt!AD$2,VLOOKUP(LinkRpt!$A9,Rpt,LinkRpt!AD$2+1),"")</f>
        <v>0</v>
      </c>
      <c r="BU13" s="125">
        <f>IF(LinkRpt!AE$4=LinkRpt!AE$2,VLOOKUP(LinkRpt!$A9,Rpt,LinkRpt!AE$2+1),"")</f>
        <v>0</v>
      </c>
      <c r="BV13" s="125">
        <f t="shared" si="8"/>
        <v>4000</v>
      </c>
      <c r="BW13" s="124">
        <v>1500</v>
      </c>
      <c r="BX13" s="127">
        <v>1500</v>
      </c>
      <c r="BY13" s="124">
        <v>1000</v>
      </c>
      <c r="BZ13" s="127">
        <v>1000</v>
      </c>
      <c r="CA13" s="124">
        <v>5000</v>
      </c>
      <c r="CB13" s="127">
        <v>5000</v>
      </c>
      <c r="CC13" s="124">
        <v>8000</v>
      </c>
      <c r="CD13" s="127">
        <v>1500</v>
      </c>
      <c r="CE13" s="128"/>
      <c r="CF13" s="127"/>
      <c r="CG13" s="124"/>
      <c r="CH13" s="127"/>
      <c r="CI13" s="129">
        <v>3220</v>
      </c>
      <c r="CJ13" s="127">
        <v>3220</v>
      </c>
      <c r="CK13" s="129">
        <v>3220</v>
      </c>
      <c r="CL13" s="127">
        <v>0</v>
      </c>
      <c r="CM13" s="129">
        <v>3220</v>
      </c>
      <c r="CN13" s="127"/>
      <c r="CO13" s="129">
        <v>3220</v>
      </c>
      <c r="CP13" s="127">
        <v>3220</v>
      </c>
      <c r="CQ13" s="129">
        <v>3220</v>
      </c>
      <c r="CR13" s="127"/>
      <c r="CS13" s="129">
        <v>3220</v>
      </c>
      <c r="CT13" s="127"/>
      <c r="CU13" s="129">
        <v>3220</v>
      </c>
      <c r="CV13" s="127"/>
      <c r="CW13" s="129">
        <v>3220</v>
      </c>
      <c r="CX13" s="127"/>
      <c r="CY13" s="129">
        <v>3220</v>
      </c>
      <c r="CZ13" s="127">
        <v>6500</v>
      </c>
      <c r="DA13" s="128"/>
      <c r="DB13" s="127"/>
      <c r="DC13" s="128"/>
      <c r="DD13" s="127"/>
      <c r="DE13" s="130"/>
      <c r="DF13" s="131"/>
      <c r="DG13" s="127"/>
      <c r="DH13" s="131"/>
      <c r="DI13" s="127"/>
      <c r="DJ13" s="131"/>
      <c r="DK13" s="127"/>
      <c r="DL13" s="131"/>
      <c r="DM13" s="127"/>
      <c r="DN13" s="131"/>
      <c r="DO13" s="127"/>
      <c r="DP13" s="131"/>
      <c r="DQ13" s="127"/>
      <c r="DR13" s="131"/>
      <c r="DS13" s="127"/>
      <c r="DT13" s="131"/>
      <c r="DU13" s="127"/>
      <c r="DV13" s="131"/>
      <c r="DW13" s="127"/>
      <c r="DX13" s="131"/>
      <c r="DY13" s="127"/>
      <c r="DZ13" s="131"/>
      <c r="EA13" s="127"/>
      <c r="EB13" s="128"/>
      <c r="EC13" s="127"/>
      <c r="ED13" s="132"/>
      <c r="EE13" s="128"/>
      <c r="EF13" s="127"/>
      <c r="EG13" s="128"/>
      <c r="EH13" s="127"/>
      <c r="EI13" s="128"/>
      <c r="EJ13" s="127"/>
      <c r="EK13" s="128"/>
      <c r="EL13" s="127"/>
      <c r="EM13" s="128"/>
      <c r="EN13" s="127"/>
      <c r="EO13" s="128"/>
      <c r="EP13" s="127"/>
      <c r="EQ13" s="124"/>
      <c r="ER13" s="127"/>
      <c r="ES13" s="124"/>
      <c r="ET13" s="127"/>
      <c r="EU13" s="124"/>
      <c r="EV13" s="127"/>
      <c r="EW13" s="124"/>
      <c r="EX13" s="127"/>
      <c r="EY13" s="124"/>
      <c r="EZ13" s="127"/>
      <c r="FA13" s="124"/>
      <c r="FB13" s="127"/>
      <c r="FC13" s="133">
        <f t="shared" si="3"/>
        <v>44480</v>
      </c>
      <c r="FD13" s="133">
        <f t="shared" si="4"/>
        <v>21940</v>
      </c>
      <c r="FE13" s="133">
        <f t="shared" si="5"/>
        <v>22540</v>
      </c>
    </row>
    <row r="14" spans="1:161" ht="25.5" customHeight="1">
      <c r="A14" s="181">
        <v>2200017</v>
      </c>
      <c r="B14" s="134" t="s">
        <v>444</v>
      </c>
      <c r="C14" s="95" t="s">
        <v>445</v>
      </c>
      <c r="D14" s="83" t="s">
        <v>1062</v>
      </c>
      <c r="E14" s="95" t="s">
        <v>956</v>
      </c>
      <c r="F14" s="84" t="s">
        <v>446</v>
      </c>
      <c r="G14" s="84"/>
      <c r="H14" s="120"/>
      <c r="I14" s="136"/>
      <c r="J14" s="136"/>
      <c r="K14" s="93">
        <v>7200</v>
      </c>
      <c r="L14" s="88" t="s">
        <v>1072</v>
      </c>
      <c r="M14" s="122">
        <f t="shared" si="6"/>
        <v>25600</v>
      </c>
      <c r="N14" s="123">
        <f t="shared" si="0"/>
        <v>2160</v>
      </c>
      <c r="O14" s="124">
        <v>4000</v>
      </c>
      <c r="P14" s="124">
        <f t="shared" si="7"/>
        <v>0</v>
      </c>
      <c r="Q14" s="125">
        <v>4000</v>
      </c>
      <c r="R14" s="126">
        <f t="shared" si="1"/>
        <v>0</v>
      </c>
      <c r="S14" s="127">
        <f>IF(OR($I14="‡nv‡÷j Z¨vM",$I14="wUwm"),(IF(VALUE($G14)&gt;=S$6,(IF(($BV14-SUM($Q14:R14))&gt;=$K14*0.3,$K14*0.3,($BV14-SUM($Q14:R14)))),"")),(IF(($BV14-SUM($Q14:R14))&gt;=$K14*0.3,$K14*0.3,($BV14-SUM($Q14:R14)))))</f>
        <v>2160</v>
      </c>
      <c r="T14" s="127">
        <f>IF(OR($I14="‡nv‡÷j Z¨vM",$I14="wUwm"),(IF(VALUE($G14)&gt;=T$6,(IF(($BV14-SUM($Q14:S14))&gt;=$K14*0.3,$K14*0.3,($BV14-SUM($Q14:S14)))),"")),(IF(($BV14-SUM($Q14:S14))&gt;=$K14*0.3,$K14*0.3,($BV14-SUM($Q14:S14)))))</f>
        <v>2160</v>
      </c>
      <c r="U14" s="127">
        <f>IF(OR($I14="‡nv‡÷j Z¨vM",$I14="wUwm"),(IF(VALUE($G14)&gt;=U$6,(IF(($BV14-SUM($Q14:T14))&gt;=$K14*0.3,$K14*0.3,($BV14-SUM($Q14:T14)))),"")),(IF(($BV14-SUM($Q14:T14))&gt;=$K14*0.3,$K14*0.3,($BV14-SUM($Q14:T14)))))</f>
        <v>2160</v>
      </c>
      <c r="V14" s="127">
        <f>IF(OR($I14="‡nv‡÷j Z¨vM",$I14="wUwm"),(IF(VALUE($G14)&gt;=V$6,(IF(($BV14-SUM($Q14:U14))&gt;=$K14*0.3,$K14*0.3,($BV14-SUM($Q14:U14)))),"")),(IF(($BV14-SUM($Q14:U14))&gt;=$K14*0.3,$K14*0.3,($BV14-SUM($Q14:U14)))))</f>
        <v>2160</v>
      </c>
      <c r="W14" s="127">
        <f>IF(OR($I14="‡nv‡÷j Z¨vM",$I14="wUwm"),(IF(VALUE($G14)&gt;=W$6,(IF(($BV14-SUM($Q14:V14))&gt;=$K14*0.3,$K14*0.3,($BV14-SUM($Q14:V14)))),"")),(IF(($BV14-SUM($Q14:V14))&gt;=$K14*0.3,$K14*0.3,($BV14-SUM($Q14:V14)))))</f>
        <v>2160</v>
      </c>
      <c r="X14" s="127">
        <f>IF(OR($I14="‡nv‡÷j Z¨vM",$I14="wUwm"),(IF(VALUE($G14)&gt;=X$6,(IF(($BV14-SUM($Q14:W14))&gt;=$K14*0.3,$K14*0.3,($BV14-SUM($Q14:W14)))),"")),(IF(($BV14-SUM($Q14:W14))&gt;=$K14*0.3,$K14*0.3,($BV14-SUM($Q14:W14)))))</f>
        <v>2160</v>
      </c>
      <c r="Y14" s="127">
        <f>IF(OR($I14="‡nv‡÷j Z¨vM",$I14="wUwm"),(IF(VALUE($G14)&gt;=Y$6,(IF(($BV14-SUM($Q14:X14))&gt;=$K14*0.3,$K14*0.3,($BV14-SUM($Q14:X14)))),"")),(IF(($BV14-SUM($Q14:X14))&gt;=$K14*0.3,$K14*0.3,($BV14-SUM($Q14:X14)))))</f>
        <v>2160</v>
      </c>
      <c r="Z14" s="127">
        <f>IF(OR($I14="‡nv‡÷j Z¨vM",$I14="wUwm"),(IF(VALUE($G14)&gt;=Z$6,(IF(($BV14-SUM($Q14:Y14))&gt;=$K14*0.3,$K14*0.3,($BV14-SUM($Q14:Y14)))),"")),(IF(($BV14-SUM($Q14:Y14))&gt;=$K14*0.3,$K14*0.3,($BV14-SUM($Q14:Y14)))))</f>
        <v>2160</v>
      </c>
      <c r="AA14" s="127">
        <f>IF(OR($I14="‡nv‡÷j Z¨vM",$I14="wUwm"),(IF(VALUE($G14)&gt;=AA$6,(IF(($BV14-SUM($Q14:Z14))&gt;=$K14*0.3,$K14*0.3,($BV14-SUM($Q14:Z14)))),"")),(IF(($BV14-SUM($Q14:Z14))&gt;=$K14*0.3,$K14*0.3,($BV14-SUM($Q14:Z14)))))</f>
        <v>2160</v>
      </c>
      <c r="AB14" s="127">
        <f>IF(OR($I14="‡nv‡÷j Z¨vM",$I14="wUwm"),(IF(VALUE($G14)&gt;=AB$6,(IF(($BV14-SUM($Q14:AA14))&gt;=$K14*0.3,$K14*0.3,($BV14-SUM($Q14:AA14)))),"")),(IF(($BV14-SUM($Q14:AA14))&gt;=$K14*0.3,$K14*0.3,($BV14-SUM($Q14:AA14)))))</f>
        <v>0</v>
      </c>
      <c r="AC14" s="127">
        <f>IF(OR($I14="‡nv‡÷j Z¨vM",$I14="wUwm"),(IF(VALUE($G14)&gt;=AC$6,(IF(($BV14-SUM($Q14:AB14))&gt;=$K14*0.3,$K14*0.3,($BV14-SUM($Q14:AB14)))),"")),(IF(($BV14-SUM($Q14:AB14))&gt;=$K14*0.3,$K14*0.3,($BV14-SUM($Q14:AB14)))))</f>
        <v>0</v>
      </c>
      <c r="AD14" s="127">
        <f>IF(OR($I14="‡nv‡÷j Z¨vM",$I14="wUwm"),(IF(VALUE($G14)&gt;=AD$6,(IF(($BV14-SUM($Q14:AC14))&gt;=$K14*0.3,$K14*0.3,($BV14-SUM($Q14:AC14)))),"")),(IF(($BV14-SUM($Q14:AC14))&gt;=$K14*0.3,$K14*0.3,($BV14-SUM($Q14:AC14)))))</f>
        <v>0</v>
      </c>
      <c r="AE14" s="127">
        <f>IF(OR($I14="‡nv‡÷j Z¨vM",$I14="wUwm"),(IF(VALUE($G14)&gt;=AE$6,(IF(($BV14-SUM($Q14:AD14))&gt;=$K14*0.3,$K14*0.3,($BV14-SUM($Q14:AD14)))),"")),(IF(($BV14-SUM($Q14:AD14))&gt;=$K14*0.3,$K14*0.3,($BV14-SUM($Q14:AD14)))))</f>
        <v>0</v>
      </c>
      <c r="AF14" s="127">
        <f>IF(OR($I14="‡nv‡÷j Z¨vM",$I14="wUwm"),(IF(VALUE($G14)&gt;=AF$6,(IF(($BV14-SUM($Q14:AE14))&gt;=$K14*0.3,$K14*0.3,($BV14-SUM($Q14:AE14)))),"")),(IF(($BV14-SUM($Q14:AE14))&gt;=$K14*0.3,$K14*0.3,($BV14-SUM($Q14:AE14)))))</f>
        <v>0</v>
      </c>
      <c r="AG14" s="127">
        <f>IF(OR($I14="‡nv‡÷j Z¨vM",$I14="wUwm"),(IF(VALUE($G14)&gt;=AG$6,(IF(($BV14-SUM($Q14:AF14))&gt;=$K14*0.3,$K14*0.3,($BV14-SUM($Q14:AF14)))),"")),(IF(($BV14-SUM($Q14:AF14))&gt;=$K14*0.3,$K14*0.3,($BV14-SUM($Q14:AF14)))))</f>
        <v>0</v>
      </c>
      <c r="AH14" s="127">
        <f>IF(OR($I14="‡nv‡÷j Z¨vM",$I14="wUwm"),(IF(VALUE($G14)&gt;=AH$6,(IF(($BV14-SUM($Q14:AG14))&gt;=$K14*0.3,$K14*0.3,($BV14-SUM($Q14:AG14)))),"")),(IF(($BV14-SUM($Q14:AG14))&gt;=$K14*0.3,$K14*0.3,($BV14-SUM($Q14:AG14)))))</f>
        <v>0</v>
      </c>
      <c r="AI14" s="127">
        <f>IF(OR($I14="‡nv‡÷j Z¨vM",$I14="wUwm"),(IF(VALUE($G14)&gt;=AI$6,(IF(($BV14-SUM($Q14:AH14))&gt;=$K14*0.3,$K14*0.3,($BV14-SUM($Q14:AH14)))),"")),(IF(($BV14-SUM($Q14:AH14))&gt;=$K14*0.3,$K14*0.3,($BV14-SUM($Q14:AH14)))))</f>
        <v>0</v>
      </c>
      <c r="AJ14" s="127">
        <f>IF(OR($I14="‡nv‡÷j Z¨vM",$I14="wUwm"),(IF(VALUE($G14)&gt;=AJ$6,(IF(($BV14-SUM($Q14:AI14))&gt;=$K14*0.3,$K14*0.3,($BV14-SUM($Q14:AI14)))),"")),(IF(($BV14-SUM($Q14:AI14))&gt;=$K14*0.3,$K14*0.3,($BV14-SUM($Q14:AI14)))))</f>
        <v>0</v>
      </c>
      <c r="AK14" s="127">
        <f>IF(OR($I14="‡nv‡÷j Z¨vM",$I14="wUwm"),(IF(VALUE($G14)&gt;=AK$6,(IF(($BV14-SUM($Q14:AJ14))&gt;=$K14*0.3,$K14*0.3,($BV14-SUM($Q14:AJ14)))),"")),(IF(($BV14-SUM($Q14:AJ14))&gt;=$K14*0.3,$K14*0.3,($BV14-SUM($Q14:AJ14)))))</f>
        <v>0</v>
      </c>
      <c r="AL14" s="127">
        <f>IF(OR($I14="‡nv‡÷j Z¨vM",$I14="wUwm"),(IF(VALUE($G14)&gt;=AL$6,(IF(($BV14-SUM($Q14:AK14))&gt;=$K14*0.3,$K14*0.3,($BV14-SUM($Q14:AK14)))),"")),(IF(($BV14-SUM($Q14:AK14))&gt;=$K14*0.3,$K14*0.3,($BV14-SUM($Q14:AK14)))))</f>
        <v>0</v>
      </c>
      <c r="AM14" s="127">
        <f>IF(OR($I14="‡nv‡÷j Z¨vM",$I14="wUwm"),(IF(VALUE($G14)&gt;=AM$6,(IF(($BV14-SUM($Q14:AL14))&gt;=$K14*0.3,$K14*0.3,($BV14-SUM($Q14:AL14)))),"")),(IF(($BV14-SUM($Q14:AL14))&gt;=$K14*0.3,$K14*0.3,($BV14-SUM($Q14:AL14)))))</f>
        <v>0</v>
      </c>
      <c r="AN14" s="127">
        <f>IF(OR($I14="‡nv‡÷j Z¨vM",$I14="wUwm"),(IF(VALUE($G14)&gt;=AN$6,(IF(($BV14-SUM($Q14:AM14))&gt;=$K14*0.3,$K14*0.3,($BV14-SUM($Q14:AM14)))),"")),(IF(($BV14-SUM($Q14:AM14))&gt;=$K14*0.3,$K14*0.3,($BV14-SUM($Q14:AM14)))))</f>
        <v>0</v>
      </c>
      <c r="AO14" s="127">
        <f>IF(OR($I14="‡nv‡÷j Z¨vM",$I14="wUwm"),(IF(VALUE($G14)&gt;=AO$6,(IF(($BV14-SUM($Q14:AN14))&gt;=$K14*0.3,$K14*0.3,($BV14-SUM($Q14:AN14)))),"")),(IF(($BV14-SUM($Q14:AN14))&gt;=$K14*0.3,$K14*0.3,($BV14-SUM($Q14:AN14)))))</f>
        <v>0</v>
      </c>
      <c r="AP14" s="127">
        <f>IF(OR($I14="‡nv‡÷j Z¨vM",$I14="wUwm"),(IF(VALUE($G14)&gt;=AP$6,(IF(($BV14-SUM($Q14:AO14))&gt;=$K14*0.3,$K14*0.3,($BV14-SUM($Q14:AO14)))),"")),(IF(($BV14-SUM($Q14:AO14))&gt;=$K14*0.3,$K14*0.3,($BV14-SUM($Q14:AO14)))))</f>
        <v>0</v>
      </c>
      <c r="AQ14" s="125">
        <f t="shared" si="2"/>
        <v>23440</v>
      </c>
      <c r="AR14" s="125">
        <v>23440</v>
      </c>
      <c r="AS14" s="125">
        <f>IF(LinkRpt!C$4=LinkRpt!C$2,VLOOKUP(LinkRpt!$A10,Rpt,LinkRpt!C$2+1),"")</f>
        <v>0</v>
      </c>
      <c r="AT14" s="125">
        <f>IF(LinkRpt!D$4=LinkRpt!D$2,VLOOKUP(LinkRpt!$A10,Rpt,LinkRpt!D$2+1),"")</f>
        <v>0</v>
      </c>
      <c r="AU14" s="125">
        <f>IF(LinkRpt!E$4=LinkRpt!E$2,VLOOKUP(LinkRpt!$A10,Rpt,LinkRpt!E$2+1),"")</f>
        <v>0</v>
      </c>
      <c r="AV14" s="125">
        <f>IF(LinkRpt!F$4=LinkRpt!F$2,VLOOKUP(LinkRpt!$A10,Rpt,LinkRpt!F$2+1),"")</f>
        <v>0</v>
      </c>
      <c r="AW14" s="125">
        <f>IF(LinkRpt!G$4=LinkRpt!G$2,VLOOKUP(LinkRpt!$A10,Rpt,LinkRpt!G$2+1),"")</f>
        <v>0</v>
      </c>
      <c r="AX14" s="125">
        <f>IF(LinkRpt!H$4=LinkRpt!H$2,VLOOKUP(LinkRpt!$A10,Rpt,LinkRpt!H$2+1),"")</f>
        <v>0</v>
      </c>
      <c r="AY14" s="125">
        <f>IF(LinkRpt!I$4=LinkRpt!I$2,VLOOKUP(LinkRpt!$A10,Rpt,LinkRpt!I$2+1),"")</f>
        <v>0</v>
      </c>
      <c r="AZ14" s="125">
        <f>IF(LinkRpt!J$4=LinkRpt!J$2,VLOOKUP(LinkRpt!$A10,Rpt,LinkRpt!J$2+1),"")</f>
        <v>0</v>
      </c>
      <c r="BA14" s="125">
        <f>IF(LinkRpt!K$4=LinkRpt!K$2,VLOOKUP(LinkRpt!$A10,Rpt,LinkRpt!K$2+1),"")</f>
        <v>0</v>
      </c>
      <c r="BB14" s="125">
        <f>IF(LinkRpt!L$4=LinkRpt!L$2,VLOOKUP(LinkRpt!$A10,Rpt,LinkRpt!L$2+1),"")</f>
        <v>0</v>
      </c>
      <c r="BC14" s="125">
        <f>IF(LinkRpt!M$4=LinkRpt!M$2,VLOOKUP(LinkRpt!$A10,Rpt,LinkRpt!M$2+1),"")</f>
        <v>0</v>
      </c>
      <c r="BD14" s="125">
        <f>IF(LinkRpt!N$4=LinkRpt!N$2,VLOOKUP(LinkRpt!$A10,Rpt,LinkRpt!N$2+1),"")</f>
        <v>0</v>
      </c>
      <c r="BE14" s="125">
        <f>IF(LinkRpt!O$4=LinkRpt!O$2,VLOOKUP(LinkRpt!$A10,Rpt,LinkRpt!O$2+1),"")</f>
        <v>0</v>
      </c>
      <c r="BF14" s="125">
        <f>IF(LinkRpt!P$4=LinkRpt!P$2,VLOOKUP(LinkRpt!$A10,Rpt,LinkRpt!P$2+1),"")</f>
        <v>0</v>
      </c>
      <c r="BG14" s="125">
        <f>IF(LinkRpt!Q$4=LinkRpt!Q$2,VLOOKUP(LinkRpt!$A10,Rpt,LinkRpt!Q$2+1),"")</f>
        <v>0</v>
      </c>
      <c r="BH14" s="125">
        <f>IF(LinkRpt!R$4=LinkRpt!R$2,VLOOKUP(LinkRpt!$A10,Rpt,LinkRpt!R$2+1),"")</f>
        <v>0</v>
      </c>
      <c r="BI14" s="125">
        <f>IF(LinkRpt!S$4=LinkRpt!S$2,VLOOKUP(LinkRpt!$A10,Rpt,LinkRpt!S$2+1),"")</f>
        <v>0</v>
      </c>
      <c r="BJ14" s="125">
        <f>IF(LinkRpt!T$4=LinkRpt!T$2,VLOOKUP(LinkRpt!$A10,Rpt,LinkRpt!T$2+1),"")</f>
        <v>0</v>
      </c>
      <c r="BK14" s="125">
        <f>IF(LinkRpt!U$4=LinkRpt!U$2,VLOOKUP(LinkRpt!$A10,Rpt,LinkRpt!U$2+1),"")</f>
        <v>0</v>
      </c>
      <c r="BL14" s="125">
        <f>IF(LinkRpt!V$4=LinkRpt!V$2,VLOOKUP(LinkRpt!$A10,Rpt,LinkRpt!V$2+1),"")</f>
        <v>0</v>
      </c>
      <c r="BM14" s="125">
        <f>IF(LinkRpt!W$4=LinkRpt!W$2,VLOOKUP(LinkRpt!$A10,Rpt,LinkRpt!W$2+1),"")</f>
        <v>0</v>
      </c>
      <c r="BN14" s="125">
        <f>IF(LinkRpt!X$4=LinkRpt!X$2,VLOOKUP(LinkRpt!$A10,Rpt,LinkRpt!X$2+1),"")</f>
        <v>0</v>
      </c>
      <c r="BO14" s="125">
        <f>IF(LinkRpt!Y$4=LinkRpt!Y$2,VLOOKUP(LinkRpt!$A10,Rpt,LinkRpt!Y$2+1),"")</f>
        <v>0</v>
      </c>
      <c r="BP14" s="125">
        <f>IF(LinkRpt!Z$4=LinkRpt!Z$2,VLOOKUP(LinkRpt!$A10,Rpt,LinkRpt!Z$2+1),"")</f>
        <v>0</v>
      </c>
      <c r="BQ14" s="125">
        <f>IF(LinkRpt!AA$4=LinkRpt!AA$2,VLOOKUP(LinkRpt!$A10,Rpt,LinkRpt!AA$2+1),"")</f>
        <v>0</v>
      </c>
      <c r="BR14" s="125">
        <f>IF(LinkRpt!AB$4=LinkRpt!AB$2,VLOOKUP(LinkRpt!$A10,Rpt,LinkRpt!AB$2+1),"")</f>
        <v>0</v>
      </c>
      <c r="BS14" s="125">
        <f>IF(LinkRpt!AC$4=LinkRpt!AC$2,VLOOKUP(LinkRpt!$A10,Rpt,LinkRpt!AC$2+1),"")</f>
        <v>0</v>
      </c>
      <c r="BT14" s="125">
        <f>IF(LinkRpt!AD$4=LinkRpt!AD$2,VLOOKUP(LinkRpt!$A10,Rpt,LinkRpt!AD$2+1),"")</f>
        <v>0</v>
      </c>
      <c r="BU14" s="125">
        <f>IF(LinkRpt!AE$4=LinkRpt!AE$2,VLOOKUP(LinkRpt!$A10,Rpt,LinkRpt!AE$2+1),"")</f>
        <v>0</v>
      </c>
      <c r="BV14" s="125">
        <f t="shared" si="8"/>
        <v>23440</v>
      </c>
      <c r="BW14" s="124">
        <v>1500</v>
      </c>
      <c r="BX14" s="127">
        <v>1500</v>
      </c>
      <c r="BY14" s="124">
        <v>500</v>
      </c>
      <c r="BZ14" s="127">
        <v>500</v>
      </c>
      <c r="CA14" s="124"/>
      <c r="CB14" s="127"/>
      <c r="CC14" s="124"/>
      <c r="CD14" s="127"/>
      <c r="CE14" s="128"/>
      <c r="CF14" s="127"/>
      <c r="CG14" s="124"/>
      <c r="CH14" s="127"/>
      <c r="CI14" s="129"/>
      <c r="CJ14" s="127"/>
      <c r="CK14" s="129"/>
      <c r="CL14" s="127"/>
      <c r="CM14" s="129"/>
      <c r="CN14" s="127"/>
      <c r="CO14" s="129"/>
      <c r="CP14" s="127"/>
      <c r="CQ14" s="129"/>
      <c r="CR14" s="127"/>
      <c r="CS14" s="129"/>
      <c r="CT14" s="127"/>
      <c r="CU14" s="129"/>
      <c r="CV14" s="127"/>
      <c r="CW14" s="129"/>
      <c r="CX14" s="127"/>
      <c r="CY14" s="129"/>
      <c r="CZ14" s="127"/>
      <c r="DA14" s="128"/>
      <c r="DB14" s="127"/>
      <c r="DC14" s="128"/>
      <c r="DD14" s="127"/>
      <c r="DE14" s="130"/>
      <c r="DF14" s="131"/>
      <c r="DG14" s="127"/>
      <c r="DH14" s="131"/>
      <c r="DI14" s="127"/>
      <c r="DJ14" s="131"/>
      <c r="DK14" s="127"/>
      <c r="DL14" s="131"/>
      <c r="DM14" s="127"/>
      <c r="DN14" s="131"/>
      <c r="DO14" s="127"/>
      <c r="DP14" s="131"/>
      <c r="DQ14" s="127"/>
      <c r="DR14" s="131"/>
      <c r="DS14" s="127"/>
      <c r="DT14" s="131"/>
      <c r="DU14" s="127"/>
      <c r="DV14" s="131"/>
      <c r="DW14" s="127"/>
      <c r="DX14" s="131"/>
      <c r="DY14" s="127"/>
      <c r="DZ14" s="131"/>
      <c r="EA14" s="127"/>
      <c r="EB14" s="128"/>
      <c r="EC14" s="127"/>
      <c r="ED14" s="132"/>
      <c r="EE14" s="128"/>
      <c r="EF14" s="127"/>
      <c r="EG14" s="128"/>
      <c r="EH14" s="127"/>
      <c r="EI14" s="128"/>
      <c r="EJ14" s="127"/>
      <c r="EK14" s="128"/>
      <c r="EL14" s="127"/>
      <c r="EM14" s="128"/>
      <c r="EN14" s="127"/>
      <c r="EO14" s="128"/>
      <c r="EP14" s="127"/>
      <c r="EQ14" s="124"/>
      <c r="ER14" s="127"/>
      <c r="ES14" s="124"/>
      <c r="ET14" s="127"/>
      <c r="EU14" s="124"/>
      <c r="EV14" s="127"/>
      <c r="EW14" s="124"/>
      <c r="EX14" s="127"/>
      <c r="EY14" s="124"/>
      <c r="EZ14" s="127"/>
      <c r="FA14" s="124"/>
      <c r="FB14" s="127"/>
      <c r="FC14" s="133">
        <f t="shared" si="3"/>
        <v>2000</v>
      </c>
      <c r="FD14" s="133">
        <f t="shared" si="4"/>
        <v>2000</v>
      </c>
      <c r="FE14" s="133">
        <f t="shared" si="5"/>
        <v>0</v>
      </c>
    </row>
    <row r="15" spans="1:161" ht="25.5" customHeight="1">
      <c r="A15" s="182">
        <v>2200023</v>
      </c>
      <c r="B15" s="138" t="s">
        <v>447</v>
      </c>
      <c r="C15" s="95" t="s">
        <v>448</v>
      </c>
      <c r="D15" s="83" t="s">
        <v>1062</v>
      </c>
      <c r="E15" s="95" t="s">
        <v>956</v>
      </c>
      <c r="F15" s="84" t="s">
        <v>449</v>
      </c>
      <c r="G15" s="84" t="s">
        <v>1090</v>
      </c>
      <c r="H15" s="120"/>
      <c r="I15" s="139" t="s">
        <v>1083</v>
      </c>
      <c r="J15" s="136"/>
      <c r="K15" s="93">
        <v>7200</v>
      </c>
      <c r="L15" s="88" t="s">
        <v>1071</v>
      </c>
      <c r="M15" s="122">
        <f t="shared" si="6"/>
        <v>22960</v>
      </c>
      <c r="N15" s="123">
        <f t="shared" si="0"/>
        <v>0</v>
      </c>
      <c r="O15" s="124">
        <v>4000</v>
      </c>
      <c r="P15" s="124">
        <f t="shared" si="7"/>
        <v>6000</v>
      </c>
      <c r="Q15" s="125">
        <v>4000</v>
      </c>
      <c r="R15" s="180">
        <f>IF(AND(I15="‡nv‡÷j Z¨vM",M15&lt;=BV15),6000-J15,0)</f>
        <v>6000</v>
      </c>
      <c r="S15" s="127">
        <f>IF(OR($I15="‡nv‡÷j Z¨vM",$I15="wUwm"),(IF(VALUE($G15)&gt;=S$6,(IF(($BV15-SUM($Q15:R15))&gt;=$K15*0.3,$K15*0.3,($BV15-SUM($Q15:R15)))),"")),(IF(($BV15-SUM($Q15:R15))&gt;=$K15*0.3,$K15*0.3,($BV15-SUM($Q15:R15)))))</f>
        <v>2160</v>
      </c>
      <c r="T15" s="127">
        <f>IF(OR($I15="‡nv‡÷j Z¨vM",$I15="wUwm"),(IF(VALUE($G15)&gt;=T$6,(IF(($BV15-SUM($Q15:S15))&gt;=$K15*0.3,$K15*0.3,($BV15-SUM($Q15:S15)))),"")),(IF(($BV15-SUM($Q15:S15))&gt;=$K15*0.3,$K15*0.3,($BV15-SUM($Q15:S15)))))</f>
        <v>2160</v>
      </c>
      <c r="U15" s="127">
        <f>IF(OR($I15="‡nv‡÷j Z¨vM",$I15="wUwm"),(IF(VALUE($G15)&gt;=U$6,(IF(($BV15-SUM($Q15:T15))&gt;=$K15*0.3,$K15*0.3,($BV15-SUM($Q15:T15)))),"")),(IF(($BV15-SUM($Q15:T15))&gt;=$K15*0.3,$K15*0.3,($BV15-SUM($Q15:T15)))))</f>
        <v>2160</v>
      </c>
      <c r="V15" s="127">
        <f>IF(OR($I15="‡nv‡÷j Z¨vM",$I15="wUwm"),(IF(VALUE($G15)&gt;=V$6,(IF(($BV15-SUM($Q15:U15))&gt;=$K15*0.3,$K15*0.3,($BV15-SUM($Q15:U15)))),"")),(IF(($BV15-SUM($Q15:U15))&gt;=$K15*0.3,$K15*0.3,($BV15-SUM($Q15:U15)))))</f>
        <v>2160</v>
      </c>
      <c r="W15" s="127">
        <f>IF(OR($I15="‡nv‡÷j Z¨vM",$I15="wUwm"),(IF(VALUE($G15)&gt;=W$6,(IF(($BV15-SUM($Q15:V15))&gt;=$K15*0.3,$K15*0.3,($BV15-SUM($Q15:V15)))),"")),(IF(($BV15-SUM($Q15:V15))&gt;=$K15*0.3,$K15*0.3,($BV15-SUM($Q15:V15)))))</f>
        <v>2160</v>
      </c>
      <c r="X15" s="127">
        <f>IF(OR($I15="‡nv‡÷j Z¨vM",$I15="wUwm"),(IF(VALUE($G15)&gt;=X$6,(IF(($BV15-SUM($Q15:W15))&gt;=$K15*0.3,$K15*0.3,($BV15-SUM($Q15:W15)))),"")),(IF(($BV15-SUM($Q15:W15))&gt;=$K15*0.3,$K15*0.3,($BV15-SUM($Q15:W15)))))</f>
        <v>2160</v>
      </c>
      <c r="Y15" s="127" t="str">
        <f>IF(OR($I15="‡nv‡÷j Z¨vM",$I15="wUwm"),(IF(VALUE($G15)&gt;=Y$6,(IF(($BV15-SUM($Q15:X15))&gt;=$K15*0.3,$K15*0.3,($BV15-SUM($Q15:X15)))),"")),(IF(($BV15-SUM($Q15:X15))&gt;=$K15*0.3,$K15*0.3,($BV15-SUM($Q15:X15)))))</f>
        <v/>
      </c>
      <c r="Z15" s="127" t="str">
        <f>IF(OR($I15="‡nv‡÷j Z¨vM",$I15="wUwm"),(IF(VALUE($G15)&gt;=Z$6,(IF(($BV15-SUM($Q15:Y15))&gt;=$K15*0.3,$K15*0.3,($BV15-SUM($Q15:Y15)))),"")),(IF(($BV15-SUM($Q15:Y15))&gt;=$K15*0.3,$K15*0.3,($BV15-SUM($Q15:Y15)))))</f>
        <v/>
      </c>
      <c r="AA15" s="127" t="str">
        <f>IF(OR($I15="‡nv‡÷j Z¨vM",$I15="wUwm"),(IF(VALUE($G15)&gt;=AA$6,(IF(($BV15-SUM($Q15:Z15))&gt;=$K15*0.3,$K15*0.3,($BV15-SUM($Q15:Z15)))),"")),(IF(($BV15-SUM($Q15:Z15))&gt;=$K15*0.3,$K15*0.3,($BV15-SUM($Q15:Z15)))))</f>
        <v/>
      </c>
      <c r="AB15" s="127" t="str">
        <f>IF(OR($I15="‡nv‡÷j Z¨vM",$I15="wUwm"),(IF(VALUE($G15)&gt;=AB$6,(IF(($BV15-SUM($Q15:AA15))&gt;=$K15*0.3,$K15*0.3,($BV15-SUM($Q15:AA15)))),"")),(IF(($BV15-SUM($Q15:AA15))&gt;=$K15*0.3,$K15*0.3,($BV15-SUM($Q15:AA15)))))</f>
        <v/>
      </c>
      <c r="AC15" s="127" t="str">
        <f>IF(OR($I15="‡nv‡÷j Z¨vM",$I15="wUwm"),(IF(VALUE($G15)&gt;=AC$6,(IF(($BV15-SUM($Q15:AB15))&gt;=$K15*0.3,$K15*0.3,($BV15-SUM($Q15:AB15)))),"")),(IF(($BV15-SUM($Q15:AB15))&gt;=$K15*0.3,$K15*0.3,($BV15-SUM($Q15:AB15)))))</f>
        <v/>
      </c>
      <c r="AD15" s="127" t="str">
        <f>IF(OR($I15="‡nv‡÷j Z¨vM",$I15="wUwm"),(IF(VALUE($G15)&gt;=AD$6,(IF(($BV15-SUM($Q15:AC15))&gt;=$K15*0.3,$K15*0.3,($BV15-SUM($Q15:AC15)))),"")),(IF(($BV15-SUM($Q15:AC15))&gt;=$K15*0.3,$K15*0.3,($BV15-SUM($Q15:AC15)))))</f>
        <v/>
      </c>
      <c r="AE15" s="127" t="str">
        <f>IF(OR($I15="‡nv‡÷j Z¨vM",$I15="wUwm"),(IF(VALUE($G15)&gt;=AE$6,(IF(($BV15-SUM($Q15:AD15))&gt;=$K15*0.3,$K15*0.3,($BV15-SUM($Q15:AD15)))),"")),(IF(($BV15-SUM($Q15:AD15))&gt;=$K15*0.3,$K15*0.3,($BV15-SUM($Q15:AD15)))))</f>
        <v/>
      </c>
      <c r="AF15" s="127" t="str">
        <f>IF(OR($I15="‡nv‡÷j Z¨vM",$I15="wUwm"),(IF(VALUE($G15)&gt;=AF$6,(IF(($BV15-SUM($Q15:AE15))&gt;=$K15*0.3,$K15*0.3,($BV15-SUM($Q15:AE15)))),"")),(IF(($BV15-SUM($Q15:AE15))&gt;=$K15*0.3,$K15*0.3,($BV15-SUM($Q15:AE15)))))</f>
        <v/>
      </c>
      <c r="AG15" s="127" t="str">
        <f>IF(OR($I15="‡nv‡÷j Z¨vM",$I15="wUwm"),(IF(VALUE($G15)&gt;=AG$6,(IF(($BV15-SUM($Q15:AF15))&gt;=$K15*0.3,$K15*0.3,($BV15-SUM($Q15:AF15)))),"")),(IF(($BV15-SUM($Q15:AF15))&gt;=$K15*0.3,$K15*0.3,($BV15-SUM($Q15:AF15)))))</f>
        <v/>
      </c>
      <c r="AH15" s="127" t="str">
        <f>IF(OR($I15="‡nv‡÷j Z¨vM",$I15="wUwm"),(IF(VALUE($G15)&gt;=AH$6,(IF(($BV15-SUM($Q15:AG15))&gt;=$K15*0.3,$K15*0.3,($BV15-SUM($Q15:AG15)))),"")),(IF(($BV15-SUM($Q15:AG15))&gt;=$K15*0.3,$K15*0.3,($BV15-SUM($Q15:AG15)))))</f>
        <v/>
      </c>
      <c r="AI15" s="127" t="str">
        <f>IF(OR($I15="‡nv‡÷j Z¨vM",$I15="wUwm"),(IF(VALUE($G15)&gt;=AI$6,(IF(($BV15-SUM($Q15:AH15))&gt;=$K15*0.3,$K15*0.3,($BV15-SUM($Q15:AH15)))),"")),(IF(($BV15-SUM($Q15:AH15))&gt;=$K15*0.3,$K15*0.3,($BV15-SUM($Q15:AH15)))))</f>
        <v/>
      </c>
      <c r="AJ15" s="127" t="str">
        <f>IF(OR($I15="‡nv‡÷j Z¨vM",$I15="wUwm"),(IF(VALUE($G15)&gt;=AJ$6,(IF(($BV15-SUM($Q15:AI15))&gt;=$K15*0.3,$K15*0.3,($BV15-SUM($Q15:AI15)))),"")),(IF(($BV15-SUM($Q15:AI15))&gt;=$K15*0.3,$K15*0.3,($BV15-SUM($Q15:AI15)))))</f>
        <v/>
      </c>
      <c r="AK15" s="127" t="str">
        <f>IF(OR($I15="‡nv‡÷j Z¨vM",$I15="wUwm"),(IF(VALUE($G15)&gt;=AK$6,(IF(($BV15-SUM($Q15:AJ15))&gt;=$K15*0.3,$K15*0.3,($BV15-SUM($Q15:AJ15)))),"")),(IF(($BV15-SUM($Q15:AJ15))&gt;=$K15*0.3,$K15*0.3,($BV15-SUM($Q15:AJ15)))))</f>
        <v/>
      </c>
      <c r="AL15" s="127" t="str">
        <f>IF(OR($I15="‡nv‡÷j Z¨vM",$I15="wUwm"),(IF(VALUE($G15)&gt;=AL$6,(IF(($BV15-SUM($Q15:AK15))&gt;=$K15*0.3,$K15*0.3,($BV15-SUM($Q15:AK15)))),"")),(IF(($BV15-SUM($Q15:AK15))&gt;=$K15*0.3,$K15*0.3,($BV15-SUM($Q15:AK15)))))</f>
        <v/>
      </c>
      <c r="AM15" s="127" t="str">
        <f>IF(OR($I15="‡nv‡÷j Z¨vM",$I15="wUwm"),(IF(VALUE($G15)&gt;=AM$6,(IF(($BV15-SUM($Q15:AL15))&gt;=$K15*0.3,$K15*0.3,($BV15-SUM($Q15:AL15)))),"")),(IF(($BV15-SUM($Q15:AL15))&gt;=$K15*0.3,$K15*0.3,($BV15-SUM($Q15:AL15)))))</f>
        <v/>
      </c>
      <c r="AN15" s="127" t="str">
        <f>IF(OR($I15="‡nv‡÷j Z¨vM",$I15="wUwm"),(IF(VALUE($G15)&gt;=AN$6,(IF(($BV15-SUM($Q15:AM15))&gt;=$K15*0.3,$K15*0.3,($BV15-SUM($Q15:AM15)))),"")),(IF(($BV15-SUM($Q15:AM15))&gt;=$K15*0.3,$K15*0.3,($BV15-SUM($Q15:AM15)))))</f>
        <v/>
      </c>
      <c r="AO15" s="127" t="str">
        <f>IF(OR($I15="‡nv‡÷j Z¨vM",$I15="wUwm"),(IF(VALUE($G15)&gt;=AO$6,(IF(($BV15-SUM($Q15:AN15))&gt;=$K15*0.3,$K15*0.3,($BV15-SUM($Q15:AN15)))),"")),(IF(($BV15-SUM($Q15:AN15))&gt;=$K15*0.3,$K15*0.3,($BV15-SUM($Q15:AN15)))))</f>
        <v/>
      </c>
      <c r="AP15" s="127" t="str">
        <f>IF(OR($I15="‡nv‡÷j Z¨vM",$I15="wUwm"),(IF(VALUE($G15)&gt;=AP$6,(IF(($BV15-SUM($Q15:AO15))&gt;=$K15*0.3,$K15*0.3,($BV15-SUM($Q15:AO15)))),"")),(IF(($BV15-SUM($Q15:AO15))&gt;=$K15*0.3,$K15*0.3,($BV15-SUM($Q15:AO15)))))</f>
        <v/>
      </c>
      <c r="AQ15" s="125">
        <f t="shared" si="2"/>
        <v>22960</v>
      </c>
      <c r="AR15" s="125">
        <v>22960</v>
      </c>
      <c r="AS15" s="125">
        <f>IF(LinkRpt!C$4=LinkRpt!C$2,VLOOKUP(LinkRpt!$A11,Rpt,LinkRpt!C$2+1),"")</f>
        <v>0</v>
      </c>
      <c r="AT15" s="125">
        <f>IF(LinkRpt!D$4=LinkRpt!D$2,VLOOKUP(LinkRpt!$A11,Rpt,LinkRpt!D$2+1),"")</f>
        <v>0</v>
      </c>
      <c r="AU15" s="125">
        <f>IF(LinkRpt!E$4=LinkRpt!E$2,VLOOKUP(LinkRpt!$A11,Rpt,LinkRpt!E$2+1),"")</f>
        <v>0</v>
      </c>
      <c r="AV15" s="125">
        <f>IF(LinkRpt!F$4=LinkRpt!F$2,VLOOKUP(LinkRpt!$A11,Rpt,LinkRpt!F$2+1),"")</f>
        <v>0</v>
      </c>
      <c r="AW15" s="125">
        <f>IF(LinkRpt!G$4=LinkRpt!G$2,VLOOKUP(LinkRpt!$A11,Rpt,LinkRpt!G$2+1),"")</f>
        <v>0</v>
      </c>
      <c r="AX15" s="125">
        <f>IF(LinkRpt!H$4=LinkRpt!H$2,VLOOKUP(LinkRpt!$A11,Rpt,LinkRpt!H$2+1),"")</f>
        <v>0</v>
      </c>
      <c r="AY15" s="125">
        <f>IF(LinkRpt!I$4=LinkRpt!I$2,VLOOKUP(LinkRpt!$A11,Rpt,LinkRpt!I$2+1),"")</f>
        <v>0</v>
      </c>
      <c r="AZ15" s="125">
        <f>IF(LinkRpt!J$4=LinkRpt!J$2,VLOOKUP(LinkRpt!$A11,Rpt,LinkRpt!J$2+1),"")</f>
        <v>0</v>
      </c>
      <c r="BA15" s="125">
        <f>IF(LinkRpt!K$4=LinkRpt!K$2,VLOOKUP(LinkRpt!$A11,Rpt,LinkRpt!K$2+1),"")</f>
        <v>0</v>
      </c>
      <c r="BB15" s="125">
        <f>IF(LinkRpt!L$4=LinkRpt!L$2,VLOOKUP(LinkRpt!$A11,Rpt,LinkRpt!L$2+1),"")</f>
        <v>0</v>
      </c>
      <c r="BC15" s="125">
        <f>IF(LinkRpt!M$4=LinkRpt!M$2,VLOOKUP(LinkRpt!$A11,Rpt,LinkRpt!M$2+1),"")</f>
        <v>0</v>
      </c>
      <c r="BD15" s="125">
        <f>IF(LinkRpt!N$4=LinkRpt!N$2,VLOOKUP(LinkRpt!$A11,Rpt,LinkRpt!N$2+1),"")</f>
        <v>0</v>
      </c>
      <c r="BE15" s="125">
        <f>IF(LinkRpt!O$4=LinkRpt!O$2,VLOOKUP(LinkRpt!$A11,Rpt,LinkRpt!O$2+1),"")</f>
        <v>0</v>
      </c>
      <c r="BF15" s="125">
        <f>IF(LinkRpt!P$4=LinkRpt!P$2,VLOOKUP(LinkRpt!$A11,Rpt,LinkRpt!P$2+1),"")</f>
        <v>0</v>
      </c>
      <c r="BG15" s="125">
        <f>IF(LinkRpt!Q$4=LinkRpt!Q$2,VLOOKUP(LinkRpt!$A11,Rpt,LinkRpt!Q$2+1),"")</f>
        <v>0</v>
      </c>
      <c r="BH15" s="125">
        <f>IF(LinkRpt!R$4=LinkRpt!R$2,VLOOKUP(LinkRpt!$A11,Rpt,LinkRpt!R$2+1),"")</f>
        <v>0</v>
      </c>
      <c r="BI15" s="125">
        <f>IF(LinkRpt!S$4=LinkRpt!S$2,VLOOKUP(LinkRpt!$A11,Rpt,LinkRpt!S$2+1),"")</f>
        <v>0</v>
      </c>
      <c r="BJ15" s="125">
        <f>IF(LinkRpt!T$4=LinkRpt!T$2,VLOOKUP(LinkRpt!$A11,Rpt,LinkRpt!T$2+1),"")</f>
        <v>0</v>
      </c>
      <c r="BK15" s="125">
        <f>IF(LinkRpt!U$4=LinkRpt!U$2,VLOOKUP(LinkRpt!$A11,Rpt,LinkRpt!U$2+1),"")</f>
        <v>0</v>
      </c>
      <c r="BL15" s="125">
        <f>IF(LinkRpt!V$4=LinkRpt!V$2,VLOOKUP(LinkRpt!$A11,Rpt,LinkRpt!V$2+1),"")</f>
        <v>0</v>
      </c>
      <c r="BM15" s="125">
        <f>IF(LinkRpt!W$4=LinkRpt!W$2,VLOOKUP(LinkRpt!$A11,Rpt,LinkRpt!W$2+1),"")</f>
        <v>0</v>
      </c>
      <c r="BN15" s="125">
        <f>IF(LinkRpt!X$4=LinkRpt!X$2,VLOOKUP(LinkRpt!$A11,Rpt,LinkRpt!X$2+1),"")</f>
        <v>0</v>
      </c>
      <c r="BO15" s="125">
        <f>IF(LinkRpt!Y$4=LinkRpt!Y$2,VLOOKUP(LinkRpt!$A11,Rpt,LinkRpt!Y$2+1),"")</f>
        <v>0</v>
      </c>
      <c r="BP15" s="125">
        <f>IF(LinkRpt!Z$4=LinkRpt!Z$2,VLOOKUP(LinkRpt!$A11,Rpt,LinkRpt!Z$2+1),"")</f>
        <v>0</v>
      </c>
      <c r="BQ15" s="125">
        <f>IF(LinkRpt!AA$4=LinkRpt!AA$2,VLOOKUP(LinkRpt!$A11,Rpt,LinkRpt!AA$2+1),"")</f>
        <v>0</v>
      </c>
      <c r="BR15" s="125">
        <f>IF(LinkRpt!AB$4=LinkRpt!AB$2,VLOOKUP(LinkRpt!$A11,Rpt,LinkRpt!AB$2+1),"")</f>
        <v>0</v>
      </c>
      <c r="BS15" s="125">
        <f>IF(LinkRpt!AC$4=LinkRpt!AC$2,VLOOKUP(LinkRpt!$A11,Rpt,LinkRpt!AC$2+1),"")</f>
        <v>0</v>
      </c>
      <c r="BT15" s="125">
        <f>IF(LinkRpt!AD$4=LinkRpt!AD$2,VLOOKUP(LinkRpt!$A11,Rpt,LinkRpt!AD$2+1),"")</f>
        <v>0</v>
      </c>
      <c r="BU15" s="125">
        <f>IF(LinkRpt!AE$4=LinkRpt!AE$2,VLOOKUP(LinkRpt!$A11,Rpt,LinkRpt!AE$2+1),"")</f>
        <v>0</v>
      </c>
      <c r="BV15" s="125">
        <f t="shared" si="8"/>
        <v>22960</v>
      </c>
      <c r="BW15" s="124">
        <v>1500</v>
      </c>
      <c r="BX15" s="127">
        <v>1500</v>
      </c>
      <c r="BY15" s="124">
        <v>1000</v>
      </c>
      <c r="BZ15" s="127">
        <v>1000</v>
      </c>
      <c r="CA15" s="124">
        <v>5000</v>
      </c>
      <c r="CB15" s="127">
        <v>5000</v>
      </c>
      <c r="CC15" s="124">
        <v>8000</v>
      </c>
      <c r="CD15" s="127">
        <f t="shared" ref="CD15:CD21" si="9">1500+0</f>
        <v>1500</v>
      </c>
      <c r="CE15" s="124"/>
      <c r="CF15" s="127"/>
      <c r="CG15" s="129">
        <v>4620</v>
      </c>
      <c r="CH15" s="127">
        <v>0</v>
      </c>
      <c r="CI15" s="129">
        <v>4620</v>
      </c>
      <c r="CJ15" s="127">
        <v>0</v>
      </c>
      <c r="CK15" s="129">
        <v>4620</v>
      </c>
      <c r="CL15" s="127"/>
      <c r="CM15" s="129">
        <v>4620</v>
      </c>
      <c r="CN15" s="127">
        <v>15740</v>
      </c>
      <c r="CO15" s="129">
        <v>4620</v>
      </c>
      <c r="CP15" s="127"/>
      <c r="CQ15" s="129">
        <v>4620</v>
      </c>
      <c r="CR15" s="127"/>
      <c r="CS15" s="129">
        <v>4620</v>
      </c>
      <c r="CT15" s="127"/>
      <c r="CU15" s="129">
        <v>4620</v>
      </c>
      <c r="CV15" s="127"/>
      <c r="CW15" s="129">
        <v>4620</v>
      </c>
      <c r="CX15" s="127">
        <v>4620</v>
      </c>
      <c r="CY15" s="131"/>
      <c r="CZ15" s="127"/>
      <c r="DA15" s="131"/>
      <c r="DB15" s="127"/>
      <c r="DC15" s="131"/>
      <c r="DD15" s="127"/>
      <c r="DE15" s="130"/>
      <c r="DF15" s="131"/>
      <c r="DG15" s="127"/>
      <c r="DH15" s="131"/>
      <c r="DI15" s="127"/>
      <c r="DJ15" s="131"/>
      <c r="DK15" s="127"/>
      <c r="DL15" s="131"/>
      <c r="DM15" s="127"/>
      <c r="DN15" s="131"/>
      <c r="DO15" s="127"/>
      <c r="DP15" s="131"/>
      <c r="DQ15" s="127"/>
      <c r="DR15" s="131"/>
      <c r="DS15" s="127"/>
      <c r="DT15" s="131"/>
      <c r="DU15" s="127"/>
      <c r="DV15" s="131"/>
      <c r="DW15" s="127"/>
      <c r="DX15" s="131"/>
      <c r="DY15" s="127"/>
      <c r="DZ15" s="131"/>
      <c r="EA15" s="127"/>
      <c r="EB15" s="128"/>
      <c r="EC15" s="127"/>
      <c r="ED15" s="132"/>
      <c r="EE15" s="128"/>
      <c r="EF15" s="127"/>
      <c r="EG15" s="128"/>
      <c r="EH15" s="127"/>
      <c r="EI15" s="128"/>
      <c r="EJ15" s="127"/>
      <c r="EK15" s="128"/>
      <c r="EL15" s="127"/>
      <c r="EM15" s="128"/>
      <c r="EN15" s="127"/>
      <c r="EO15" s="128"/>
      <c r="EP15" s="127"/>
      <c r="EQ15" s="124"/>
      <c r="ER15" s="127"/>
      <c r="ES15" s="124"/>
      <c r="ET15" s="127"/>
      <c r="EU15" s="124"/>
      <c r="EV15" s="127"/>
      <c r="EW15" s="124"/>
      <c r="EX15" s="127"/>
      <c r="EY15" s="124"/>
      <c r="EZ15" s="127"/>
      <c r="FA15" s="124"/>
      <c r="FB15" s="127"/>
      <c r="FC15" s="133">
        <f t="shared" si="3"/>
        <v>57080</v>
      </c>
      <c r="FD15" s="133">
        <f t="shared" si="4"/>
        <v>29360</v>
      </c>
      <c r="FE15" s="133">
        <f t="shared" si="5"/>
        <v>27720</v>
      </c>
    </row>
    <row r="16" spans="1:161" ht="25.5" customHeight="1">
      <c r="A16" s="181">
        <v>2200024</v>
      </c>
      <c r="B16" s="134" t="s">
        <v>450</v>
      </c>
      <c r="C16" s="95" t="s">
        <v>451</v>
      </c>
      <c r="D16" s="83" t="s">
        <v>1062</v>
      </c>
      <c r="E16" s="95" t="s">
        <v>956</v>
      </c>
      <c r="F16" s="84" t="s">
        <v>452</v>
      </c>
      <c r="G16" s="84"/>
      <c r="H16" s="120"/>
      <c r="I16" s="136"/>
      <c r="J16" s="136"/>
      <c r="K16" s="93">
        <v>7200</v>
      </c>
      <c r="L16" s="88" t="s">
        <v>1072</v>
      </c>
      <c r="M16" s="122">
        <f t="shared" si="6"/>
        <v>25600</v>
      </c>
      <c r="N16" s="123">
        <f t="shared" si="0"/>
        <v>6480</v>
      </c>
      <c r="O16" s="124">
        <v>4000</v>
      </c>
      <c r="P16" s="124">
        <f t="shared" si="7"/>
        <v>0</v>
      </c>
      <c r="Q16" s="125">
        <v>4000</v>
      </c>
      <c r="R16" s="126">
        <f t="shared" ref="R16:R77" si="10">IF(AND(I16="‡nv‡÷j Z¨vM",M16=BV16),6000,0)</f>
        <v>0</v>
      </c>
      <c r="S16" s="127">
        <f>IF(OR($I16="‡nv‡÷j Z¨vM",$I16="wUwm"),(IF(VALUE($G16)&gt;=S$6,(IF(($BV16-SUM($Q16:R16))&gt;=$K16*0.3,$K16*0.3,($BV16-SUM($Q16:R16)))),"")),(IF(($BV16-SUM($Q16:R16))&gt;=$K16*0.3,$K16*0.3,($BV16-SUM($Q16:R16)))))</f>
        <v>2160</v>
      </c>
      <c r="T16" s="127">
        <f>IF(OR($I16="‡nv‡÷j Z¨vM",$I16="wUwm"),(IF(VALUE($G16)&gt;=T$6,(IF(($BV16-SUM($Q16:S16))&gt;=$K16*0.3,$K16*0.3,($BV16-SUM($Q16:S16)))),"")),(IF(($BV16-SUM($Q16:S16))&gt;=$K16*0.3,$K16*0.3,($BV16-SUM($Q16:S16)))))</f>
        <v>2160</v>
      </c>
      <c r="U16" s="127">
        <f>IF(OR($I16="‡nv‡÷j Z¨vM",$I16="wUwm"),(IF(VALUE($G16)&gt;=U$6,(IF(($BV16-SUM($Q16:T16))&gt;=$K16*0.3,$K16*0.3,($BV16-SUM($Q16:T16)))),"")),(IF(($BV16-SUM($Q16:T16))&gt;=$K16*0.3,$K16*0.3,($BV16-SUM($Q16:T16)))))</f>
        <v>2160</v>
      </c>
      <c r="V16" s="127">
        <f>IF(OR($I16="‡nv‡÷j Z¨vM",$I16="wUwm"),(IF(VALUE($G16)&gt;=V$6,(IF(($BV16-SUM($Q16:U16))&gt;=$K16*0.3,$K16*0.3,($BV16-SUM($Q16:U16)))),"")),(IF(($BV16-SUM($Q16:U16))&gt;=$K16*0.3,$K16*0.3,($BV16-SUM($Q16:U16)))))</f>
        <v>2160</v>
      </c>
      <c r="W16" s="127">
        <f>IF(OR($I16="‡nv‡÷j Z¨vM",$I16="wUwm"),(IF(VALUE($G16)&gt;=W$6,(IF(($BV16-SUM($Q16:V16))&gt;=$K16*0.3,$K16*0.3,($BV16-SUM($Q16:V16)))),"")),(IF(($BV16-SUM($Q16:V16))&gt;=$K16*0.3,$K16*0.3,($BV16-SUM($Q16:V16)))))</f>
        <v>2160</v>
      </c>
      <c r="X16" s="127">
        <f>IF(OR($I16="‡nv‡÷j Z¨vM",$I16="wUwm"),(IF(VALUE($G16)&gt;=X$6,(IF(($BV16-SUM($Q16:W16))&gt;=$K16*0.3,$K16*0.3,($BV16-SUM($Q16:W16)))),"")),(IF(($BV16-SUM($Q16:W16))&gt;=$K16*0.3,$K16*0.3,($BV16-SUM($Q16:W16)))))</f>
        <v>2160</v>
      </c>
      <c r="Y16" s="127">
        <f>IF(OR($I16="‡nv‡÷j Z¨vM",$I16="wUwm"),(IF(VALUE($G16)&gt;=Y$6,(IF(($BV16-SUM($Q16:X16))&gt;=$K16*0.3,$K16*0.3,($BV16-SUM($Q16:X16)))),"")),(IF(($BV16-SUM($Q16:X16))&gt;=$K16*0.3,$K16*0.3,($BV16-SUM($Q16:X16)))))</f>
        <v>2160</v>
      </c>
      <c r="Z16" s="127">
        <f>IF(OR($I16="‡nv‡÷j Z¨vM",$I16="wUwm"),(IF(VALUE($G16)&gt;=Z$6,(IF(($BV16-SUM($Q16:Y16))&gt;=$K16*0.3,$K16*0.3,($BV16-SUM($Q16:Y16)))),"")),(IF(($BV16-SUM($Q16:Y16))&gt;=$K16*0.3,$K16*0.3,($BV16-SUM($Q16:Y16)))))</f>
        <v>0</v>
      </c>
      <c r="AA16" s="127">
        <f>IF(OR($I16="‡nv‡÷j Z¨vM",$I16="wUwm"),(IF(VALUE($G16)&gt;=AA$6,(IF(($BV16-SUM($Q16:Z16))&gt;=$K16*0.3,$K16*0.3,($BV16-SUM($Q16:Z16)))),"")),(IF(($BV16-SUM($Q16:Z16))&gt;=$K16*0.3,$K16*0.3,($BV16-SUM($Q16:Z16)))))</f>
        <v>0</v>
      </c>
      <c r="AB16" s="127">
        <f>IF(OR($I16="‡nv‡÷j Z¨vM",$I16="wUwm"),(IF(VALUE($G16)&gt;=AB$6,(IF(($BV16-SUM($Q16:AA16))&gt;=$K16*0.3,$K16*0.3,($BV16-SUM($Q16:AA16)))),"")),(IF(($BV16-SUM($Q16:AA16))&gt;=$K16*0.3,$K16*0.3,($BV16-SUM($Q16:AA16)))))</f>
        <v>0</v>
      </c>
      <c r="AC16" s="127">
        <f>IF(OR($I16="‡nv‡÷j Z¨vM",$I16="wUwm"),(IF(VALUE($G16)&gt;=AC$6,(IF(($BV16-SUM($Q16:AB16))&gt;=$K16*0.3,$K16*0.3,($BV16-SUM($Q16:AB16)))),"")),(IF(($BV16-SUM($Q16:AB16))&gt;=$K16*0.3,$K16*0.3,($BV16-SUM($Q16:AB16)))))</f>
        <v>0</v>
      </c>
      <c r="AD16" s="127">
        <f>IF(OR($I16="‡nv‡÷j Z¨vM",$I16="wUwm"),(IF(VALUE($G16)&gt;=AD$6,(IF(($BV16-SUM($Q16:AC16))&gt;=$K16*0.3,$K16*0.3,($BV16-SUM($Q16:AC16)))),"")),(IF(($BV16-SUM($Q16:AC16))&gt;=$K16*0.3,$K16*0.3,($BV16-SUM($Q16:AC16)))))</f>
        <v>0</v>
      </c>
      <c r="AE16" s="127">
        <f>IF(OR($I16="‡nv‡÷j Z¨vM",$I16="wUwm"),(IF(VALUE($G16)&gt;=AE$6,(IF(($BV16-SUM($Q16:AD16))&gt;=$K16*0.3,$K16*0.3,($BV16-SUM($Q16:AD16)))),"")),(IF(($BV16-SUM($Q16:AD16))&gt;=$K16*0.3,$K16*0.3,($BV16-SUM($Q16:AD16)))))</f>
        <v>0</v>
      </c>
      <c r="AF16" s="127">
        <f>IF(OR($I16="‡nv‡÷j Z¨vM",$I16="wUwm"),(IF(VALUE($G16)&gt;=AF$6,(IF(($BV16-SUM($Q16:AE16))&gt;=$K16*0.3,$K16*0.3,($BV16-SUM($Q16:AE16)))),"")),(IF(($BV16-SUM($Q16:AE16))&gt;=$K16*0.3,$K16*0.3,($BV16-SUM($Q16:AE16)))))</f>
        <v>0</v>
      </c>
      <c r="AG16" s="127">
        <f>IF(OR($I16="‡nv‡÷j Z¨vM",$I16="wUwm"),(IF(VALUE($G16)&gt;=AG$6,(IF(($BV16-SUM($Q16:AF16))&gt;=$K16*0.3,$K16*0.3,($BV16-SUM($Q16:AF16)))),"")),(IF(($BV16-SUM($Q16:AF16))&gt;=$K16*0.3,$K16*0.3,($BV16-SUM($Q16:AF16)))))</f>
        <v>0</v>
      </c>
      <c r="AH16" s="127">
        <f>IF(OR($I16="‡nv‡÷j Z¨vM",$I16="wUwm"),(IF(VALUE($G16)&gt;=AH$6,(IF(($BV16-SUM($Q16:AG16))&gt;=$K16*0.3,$K16*0.3,($BV16-SUM($Q16:AG16)))),"")),(IF(($BV16-SUM($Q16:AG16))&gt;=$K16*0.3,$K16*0.3,($BV16-SUM($Q16:AG16)))))</f>
        <v>0</v>
      </c>
      <c r="AI16" s="127">
        <f>IF(OR($I16="‡nv‡÷j Z¨vM",$I16="wUwm"),(IF(VALUE($G16)&gt;=AI$6,(IF(($BV16-SUM($Q16:AH16))&gt;=$K16*0.3,$K16*0.3,($BV16-SUM($Q16:AH16)))),"")),(IF(($BV16-SUM($Q16:AH16))&gt;=$K16*0.3,$K16*0.3,($BV16-SUM($Q16:AH16)))))</f>
        <v>0</v>
      </c>
      <c r="AJ16" s="127">
        <f>IF(OR($I16="‡nv‡÷j Z¨vM",$I16="wUwm"),(IF(VALUE($G16)&gt;=AJ$6,(IF(($BV16-SUM($Q16:AI16))&gt;=$K16*0.3,$K16*0.3,($BV16-SUM($Q16:AI16)))),"")),(IF(($BV16-SUM($Q16:AI16))&gt;=$K16*0.3,$K16*0.3,($BV16-SUM($Q16:AI16)))))</f>
        <v>0</v>
      </c>
      <c r="AK16" s="127">
        <f>IF(OR($I16="‡nv‡÷j Z¨vM",$I16="wUwm"),(IF(VALUE($G16)&gt;=AK$6,(IF(($BV16-SUM($Q16:AJ16))&gt;=$K16*0.3,$K16*0.3,($BV16-SUM($Q16:AJ16)))),"")),(IF(($BV16-SUM($Q16:AJ16))&gt;=$K16*0.3,$K16*0.3,($BV16-SUM($Q16:AJ16)))))</f>
        <v>0</v>
      </c>
      <c r="AL16" s="127">
        <f>IF(OR($I16="‡nv‡÷j Z¨vM",$I16="wUwm"),(IF(VALUE($G16)&gt;=AL$6,(IF(($BV16-SUM($Q16:AK16))&gt;=$K16*0.3,$K16*0.3,($BV16-SUM($Q16:AK16)))),"")),(IF(($BV16-SUM($Q16:AK16))&gt;=$K16*0.3,$K16*0.3,($BV16-SUM($Q16:AK16)))))</f>
        <v>0</v>
      </c>
      <c r="AM16" s="127">
        <f>IF(OR($I16="‡nv‡÷j Z¨vM",$I16="wUwm"),(IF(VALUE($G16)&gt;=AM$6,(IF(($BV16-SUM($Q16:AL16))&gt;=$K16*0.3,$K16*0.3,($BV16-SUM($Q16:AL16)))),"")),(IF(($BV16-SUM($Q16:AL16))&gt;=$K16*0.3,$K16*0.3,($BV16-SUM($Q16:AL16)))))</f>
        <v>0</v>
      </c>
      <c r="AN16" s="127">
        <f>IF(OR($I16="‡nv‡÷j Z¨vM",$I16="wUwm"),(IF(VALUE($G16)&gt;=AN$6,(IF(($BV16-SUM($Q16:AM16))&gt;=$K16*0.3,$K16*0.3,($BV16-SUM($Q16:AM16)))),"")),(IF(($BV16-SUM($Q16:AM16))&gt;=$K16*0.3,$K16*0.3,($BV16-SUM($Q16:AM16)))))</f>
        <v>0</v>
      </c>
      <c r="AO16" s="127">
        <f>IF(OR($I16="‡nv‡÷j Z¨vM",$I16="wUwm"),(IF(VALUE($G16)&gt;=AO$6,(IF(($BV16-SUM($Q16:AN16))&gt;=$K16*0.3,$K16*0.3,($BV16-SUM($Q16:AN16)))),"")),(IF(($BV16-SUM($Q16:AN16))&gt;=$K16*0.3,$K16*0.3,($BV16-SUM($Q16:AN16)))))</f>
        <v>0</v>
      </c>
      <c r="AP16" s="127">
        <f>IF(OR($I16="‡nv‡÷j Z¨vM",$I16="wUwm"),(IF(VALUE($G16)&gt;=AP$6,(IF(($BV16-SUM($Q16:AO16))&gt;=$K16*0.3,$K16*0.3,($BV16-SUM($Q16:AO16)))),"")),(IF(($BV16-SUM($Q16:AO16))&gt;=$K16*0.3,$K16*0.3,($BV16-SUM($Q16:AO16)))))</f>
        <v>0</v>
      </c>
      <c r="AQ16" s="125">
        <f t="shared" si="2"/>
        <v>19120</v>
      </c>
      <c r="AR16" s="125">
        <v>19120</v>
      </c>
      <c r="AS16" s="125">
        <f>IF(LinkRpt!C$4=LinkRpt!C$2,VLOOKUP(LinkRpt!$A12,Rpt,LinkRpt!C$2+1),"")</f>
        <v>0</v>
      </c>
      <c r="AT16" s="125">
        <f>IF(LinkRpt!D$4=LinkRpt!D$2,VLOOKUP(LinkRpt!$A12,Rpt,LinkRpt!D$2+1),"")</f>
        <v>0</v>
      </c>
      <c r="AU16" s="125">
        <f>IF(LinkRpt!E$4=LinkRpt!E$2,VLOOKUP(LinkRpt!$A12,Rpt,LinkRpt!E$2+1),"")</f>
        <v>0</v>
      </c>
      <c r="AV16" s="125">
        <f>IF(LinkRpt!F$4=LinkRpt!F$2,VLOOKUP(LinkRpt!$A12,Rpt,LinkRpt!F$2+1),"")</f>
        <v>0</v>
      </c>
      <c r="AW16" s="125">
        <f>IF(LinkRpt!G$4=LinkRpt!G$2,VLOOKUP(LinkRpt!$A12,Rpt,LinkRpt!G$2+1),"")</f>
        <v>0</v>
      </c>
      <c r="AX16" s="125">
        <f>IF(LinkRpt!H$4=LinkRpt!H$2,VLOOKUP(LinkRpt!$A12,Rpt,LinkRpt!H$2+1),"")</f>
        <v>0</v>
      </c>
      <c r="AY16" s="125">
        <f>IF(LinkRpt!I$4=LinkRpt!I$2,VLOOKUP(LinkRpt!$A12,Rpt,LinkRpt!I$2+1),"")</f>
        <v>0</v>
      </c>
      <c r="AZ16" s="125">
        <f>IF(LinkRpt!J$4=LinkRpt!J$2,VLOOKUP(LinkRpt!$A12,Rpt,LinkRpt!J$2+1),"")</f>
        <v>0</v>
      </c>
      <c r="BA16" s="125">
        <f>IF(LinkRpt!K$4=LinkRpt!K$2,VLOOKUP(LinkRpt!$A12,Rpt,LinkRpt!K$2+1),"")</f>
        <v>0</v>
      </c>
      <c r="BB16" s="125">
        <f>IF(LinkRpt!L$4=LinkRpt!L$2,VLOOKUP(LinkRpt!$A12,Rpt,LinkRpt!L$2+1),"")</f>
        <v>0</v>
      </c>
      <c r="BC16" s="125">
        <f>IF(LinkRpt!M$4=LinkRpt!M$2,VLOOKUP(LinkRpt!$A12,Rpt,LinkRpt!M$2+1),"")</f>
        <v>0</v>
      </c>
      <c r="BD16" s="125">
        <f>IF(LinkRpt!N$4=LinkRpt!N$2,VLOOKUP(LinkRpt!$A12,Rpt,LinkRpt!N$2+1),"")</f>
        <v>0</v>
      </c>
      <c r="BE16" s="125">
        <f>IF(LinkRpt!O$4=LinkRpt!O$2,VLOOKUP(LinkRpt!$A12,Rpt,LinkRpt!O$2+1),"")</f>
        <v>0</v>
      </c>
      <c r="BF16" s="125">
        <f>IF(LinkRpt!P$4=LinkRpt!P$2,VLOOKUP(LinkRpt!$A12,Rpt,LinkRpt!P$2+1),"")</f>
        <v>0</v>
      </c>
      <c r="BG16" s="125">
        <f>IF(LinkRpt!Q$4=LinkRpt!Q$2,VLOOKUP(LinkRpt!$A12,Rpt,LinkRpt!Q$2+1),"")</f>
        <v>0</v>
      </c>
      <c r="BH16" s="125">
        <f>IF(LinkRpt!R$4=LinkRpt!R$2,VLOOKUP(LinkRpt!$A12,Rpt,LinkRpt!R$2+1),"")</f>
        <v>0</v>
      </c>
      <c r="BI16" s="125">
        <f>IF(LinkRpt!S$4=LinkRpt!S$2,VLOOKUP(LinkRpt!$A12,Rpt,LinkRpt!S$2+1),"")</f>
        <v>0</v>
      </c>
      <c r="BJ16" s="125">
        <f>IF(LinkRpt!T$4=LinkRpt!T$2,VLOOKUP(LinkRpt!$A12,Rpt,LinkRpt!T$2+1),"")</f>
        <v>0</v>
      </c>
      <c r="BK16" s="125">
        <f>IF(LinkRpt!U$4=LinkRpt!U$2,VLOOKUP(LinkRpt!$A12,Rpt,LinkRpt!U$2+1),"")</f>
        <v>0</v>
      </c>
      <c r="BL16" s="125">
        <f>IF(LinkRpt!V$4=LinkRpt!V$2,VLOOKUP(LinkRpt!$A12,Rpt,LinkRpt!V$2+1),"")</f>
        <v>0</v>
      </c>
      <c r="BM16" s="125">
        <f>IF(LinkRpt!W$4=LinkRpt!W$2,VLOOKUP(LinkRpt!$A12,Rpt,LinkRpt!W$2+1),"")</f>
        <v>0</v>
      </c>
      <c r="BN16" s="125">
        <f>IF(LinkRpt!X$4=LinkRpt!X$2,VLOOKUP(LinkRpt!$A12,Rpt,LinkRpt!X$2+1),"")</f>
        <v>0</v>
      </c>
      <c r="BO16" s="125">
        <f>IF(LinkRpt!Y$4=LinkRpt!Y$2,VLOOKUP(LinkRpt!$A12,Rpt,LinkRpt!Y$2+1),"")</f>
        <v>0</v>
      </c>
      <c r="BP16" s="125">
        <f>IF(LinkRpt!Z$4=LinkRpt!Z$2,VLOOKUP(LinkRpt!$A12,Rpt,LinkRpt!Z$2+1),"")</f>
        <v>0</v>
      </c>
      <c r="BQ16" s="125">
        <f>IF(LinkRpt!AA$4=LinkRpt!AA$2,VLOOKUP(LinkRpt!$A12,Rpt,LinkRpt!AA$2+1),"")</f>
        <v>0</v>
      </c>
      <c r="BR16" s="125">
        <f>IF(LinkRpt!AB$4=LinkRpt!AB$2,VLOOKUP(LinkRpt!$A12,Rpt,LinkRpt!AB$2+1),"")</f>
        <v>0</v>
      </c>
      <c r="BS16" s="125">
        <f>IF(LinkRpt!AC$4=LinkRpt!AC$2,VLOOKUP(LinkRpt!$A12,Rpt,LinkRpt!AC$2+1),"")</f>
        <v>0</v>
      </c>
      <c r="BT16" s="125">
        <f>IF(LinkRpt!AD$4=LinkRpt!AD$2,VLOOKUP(LinkRpt!$A12,Rpt,LinkRpt!AD$2+1),"")</f>
        <v>0</v>
      </c>
      <c r="BU16" s="125">
        <f>IF(LinkRpt!AE$4=LinkRpt!AE$2,VLOOKUP(LinkRpt!$A12,Rpt,LinkRpt!AE$2+1),"")</f>
        <v>0</v>
      </c>
      <c r="BV16" s="125">
        <f t="shared" si="8"/>
        <v>19120</v>
      </c>
      <c r="BW16" s="124">
        <v>1500</v>
      </c>
      <c r="BX16" s="127">
        <v>1500</v>
      </c>
      <c r="BY16" s="124">
        <v>1000</v>
      </c>
      <c r="BZ16" s="127">
        <v>1000</v>
      </c>
      <c r="CA16" s="124">
        <v>5000</v>
      </c>
      <c r="CB16" s="127">
        <v>5000</v>
      </c>
      <c r="CC16" s="124">
        <v>8000</v>
      </c>
      <c r="CD16" s="127">
        <f t="shared" si="9"/>
        <v>1500</v>
      </c>
      <c r="CE16" s="124"/>
      <c r="CF16" s="127"/>
      <c r="CG16" s="129">
        <v>4620</v>
      </c>
      <c r="CH16" s="127">
        <v>0</v>
      </c>
      <c r="CI16" s="129">
        <v>4620</v>
      </c>
      <c r="CJ16" s="127">
        <v>0</v>
      </c>
      <c r="CK16" s="129">
        <v>4620</v>
      </c>
      <c r="CL16" s="127">
        <v>0</v>
      </c>
      <c r="CM16" s="129">
        <v>4620</v>
      </c>
      <c r="CN16" s="127">
        <v>24980</v>
      </c>
      <c r="CO16" s="129">
        <v>4620</v>
      </c>
      <c r="CP16" s="127"/>
      <c r="CQ16" s="129">
        <v>4620</v>
      </c>
      <c r="CR16" s="127"/>
      <c r="CS16" s="129">
        <v>4620</v>
      </c>
      <c r="CT16" s="127"/>
      <c r="CU16" s="129">
        <v>4620</v>
      </c>
      <c r="CV16" s="127"/>
      <c r="CW16" s="129">
        <v>4620</v>
      </c>
      <c r="CX16" s="127">
        <v>18480</v>
      </c>
      <c r="CY16" s="131"/>
      <c r="CZ16" s="127"/>
      <c r="DA16" s="131"/>
      <c r="DB16" s="127"/>
      <c r="DC16" s="131"/>
      <c r="DD16" s="127"/>
      <c r="DE16" s="130"/>
      <c r="DF16" s="131"/>
      <c r="DG16" s="127"/>
      <c r="DH16" s="131"/>
      <c r="DI16" s="127"/>
      <c r="DJ16" s="131"/>
      <c r="DK16" s="127"/>
      <c r="DL16" s="131"/>
      <c r="DM16" s="127"/>
      <c r="DN16" s="131"/>
      <c r="DO16" s="127"/>
      <c r="DP16" s="131"/>
      <c r="DQ16" s="127"/>
      <c r="DR16" s="131"/>
      <c r="DS16" s="127"/>
      <c r="DT16" s="131"/>
      <c r="DU16" s="127"/>
      <c r="DV16" s="131"/>
      <c r="DW16" s="127"/>
      <c r="DX16" s="131"/>
      <c r="DY16" s="127"/>
      <c r="DZ16" s="131"/>
      <c r="EA16" s="127"/>
      <c r="EB16" s="128"/>
      <c r="EC16" s="127"/>
      <c r="ED16" s="132"/>
      <c r="EE16" s="128"/>
      <c r="EF16" s="127"/>
      <c r="EG16" s="128"/>
      <c r="EH16" s="127"/>
      <c r="EI16" s="128"/>
      <c r="EJ16" s="127"/>
      <c r="EK16" s="128"/>
      <c r="EL16" s="127"/>
      <c r="EM16" s="128"/>
      <c r="EN16" s="127"/>
      <c r="EO16" s="128"/>
      <c r="EP16" s="127"/>
      <c r="EQ16" s="124"/>
      <c r="ER16" s="127"/>
      <c r="ES16" s="124"/>
      <c r="ET16" s="127"/>
      <c r="EU16" s="124"/>
      <c r="EV16" s="127"/>
      <c r="EW16" s="124"/>
      <c r="EX16" s="127"/>
      <c r="EY16" s="124"/>
      <c r="EZ16" s="127"/>
      <c r="FA16" s="124"/>
      <c r="FB16" s="127"/>
      <c r="FC16" s="133">
        <f t="shared" si="3"/>
        <v>57080</v>
      </c>
      <c r="FD16" s="133">
        <f t="shared" si="4"/>
        <v>52460</v>
      </c>
      <c r="FE16" s="133">
        <f t="shared" si="5"/>
        <v>4620</v>
      </c>
    </row>
    <row r="17" spans="1:161" ht="25.5" customHeight="1">
      <c r="A17" s="181">
        <v>2200026</v>
      </c>
      <c r="B17" s="134" t="s">
        <v>1046</v>
      </c>
      <c r="C17" s="95" t="s">
        <v>453</v>
      </c>
      <c r="D17" s="83" t="s">
        <v>1062</v>
      </c>
      <c r="E17" s="95" t="s">
        <v>956</v>
      </c>
      <c r="F17" s="84" t="s">
        <v>454</v>
      </c>
      <c r="G17" s="84"/>
      <c r="H17" s="135"/>
      <c r="I17" s="136"/>
      <c r="J17" s="136"/>
      <c r="K17" s="93">
        <v>7200</v>
      </c>
      <c r="L17" s="88" t="s">
        <v>1071</v>
      </c>
      <c r="M17" s="122">
        <f t="shared" si="6"/>
        <v>25600</v>
      </c>
      <c r="N17" s="123">
        <f t="shared" si="0"/>
        <v>2160</v>
      </c>
      <c r="O17" s="124">
        <v>4000</v>
      </c>
      <c r="P17" s="124">
        <f t="shared" si="7"/>
        <v>0</v>
      </c>
      <c r="Q17" s="125">
        <v>4000</v>
      </c>
      <c r="R17" s="126">
        <f t="shared" si="10"/>
        <v>0</v>
      </c>
      <c r="S17" s="127">
        <f>IF(OR($I17="‡nv‡÷j Z¨vM",$I17="wUwm"),(IF(VALUE($G17)&gt;=S$6,(IF(($BV17-SUM($Q17:R17))&gt;=$K17*0.3,$K17*0.3,($BV17-SUM($Q17:R17)))),"")),(IF(($BV17-SUM($Q17:R17))&gt;=$K17*0.3,$K17*0.3,($BV17-SUM($Q17:R17)))))</f>
        <v>2160</v>
      </c>
      <c r="T17" s="127">
        <f>IF(OR($I17="‡nv‡÷j Z¨vM",$I17="wUwm"),(IF(VALUE($G17)&gt;=T$6,(IF(($BV17-SUM($Q17:S17))&gt;=$K17*0.3,$K17*0.3,($BV17-SUM($Q17:S17)))),"")),(IF(($BV17-SUM($Q17:S17))&gt;=$K17*0.3,$K17*0.3,($BV17-SUM($Q17:S17)))))</f>
        <v>2160</v>
      </c>
      <c r="U17" s="127">
        <f>IF(OR($I17="‡nv‡÷j Z¨vM",$I17="wUwm"),(IF(VALUE($G17)&gt;=U$6,(IF(($BV17-SUM($Q17:T17))&gt;=$K17*0.3,$K17*0.3,($BV17-SUM($Q17:T17)))),"")),(IF(($BV17-SUM($Q17:T17))&gt;=$K17*0.3,$K17*0.3,($BV17-SUM($Q17:T17)))))</f>
        <v>2160</v>
      </c>
      <c r="V17" s="127">
        <f>IF(OR($I17="‡nv‡÷j Z¨vM",$I17="wUwm"),(IF(VALUE($G17)&gt;=V$6,(IF(($BV17-SUM($Q17:U17))&gt;=$K17*0.3,$K17*0.3,($BV17-SUM($Q17:U17)))),"")),(IF(($BV17-SUM($Q17:U17))&gt;=$K17*0.3,$K17*0.3,($BV17-SUM($Q17:U17)))))</f>
        <v>2160</v>
      </c>
      <c r="W17" s="127">
        <f>IF(OR($I17="‡nv‡÷j Z¨vM",$I17="wUwm"),(IF(VALUE($G17)&gt;=W$6,(IF(($BV17-SUM($Q17:V17))&gt;=$K17*0.3,$K17*0.3,($BV17-SUM($Q17:V17)))),"")),(IF(($BV17-SUM($Q17:V17))&gt;=$K17*0.3,$K17*0.3,($BV17-SUM($Q17:V17)))))</f>
        <v>2160</v>
      </c>
      <c r="X17" s="127">
        <f>IF(OR($I17="‡nv‡÷j Z¨vM",$I17="wUwm"),(IF(VALUE($G17)&gt;=X$6,(IF(($BV17-SUM($Q17:W17))&gt;=$K17*0.3,$K17*0.3,($BV17-SUM($Q17:W17)))),"")),(IF(($BV17-SUM($Q17:W17))&gt;=$K17*0.3,$K17*0.3,($BV17-SUM($Q17:W17)))))</f>
        <v>2160</v>
      </c>
      <c r="Y17" s="127">
        <f>IF(OR($I17="‡nv‡÷j Z¨vM",$I17="wUwm"),(IF(VALUE($G17)&gt;=Y$6,(IF(($BV17-SUM($Q17:X17))&gt;=$K17*0.3,$K17*0.3,($BV17-SUM($Q17:X17)))),"")),(IF(($BV17-SUM($Q17:X17))&gt;=$K17*0.3,$K17*0.3,($BV17-SUM($Q17:X17)))))</f>
        <v>2160</v>
      </c>
      <c r="Z17" s="127">
        <f>IF(OR($I17="‡nv‡÷j Z¨vM",$I17="wUwm"),(IF(VALUE($G17)&gt;=Z$6,(IF(($BV17-SUM($Q17:Y17))&gt;=$K17*0.3,$K17*0.3,($BV17-SUM($Q17:Y17)))),"")),(IF(($BV17-SUM($Q17:Y17))&gt;=$K17*0.3,$K17*0.3,($BV17-SUM($Q17:Y17)))))</f>
        <v>2160</v>
      </c>
      <c r="AA17" s="127">
        <f>IF(OR($I17="‡nv‡÷j Z¨vM",$I17="wUwm"),(IF(VALUE($G17)&gt;=AA$6,(IF(($BV17-SUM($Q17:Z17))&gt;=$K17*0.3,$K17*0.3,($BV17-SUM($Q17:Z17)))),"")),(IF(($BV17-SUM($Q17:Z17))&gt;=$K17*0.3,$K17*0.3,($BV17-SUM($Q17:Z17)))))</f>
        <v>2160</v>
      </c>
      <c r="AB17" s="127">
        <f>IF(OR($I17="‡nv‡÷j Z¨vM",$I17="wUwm"),(IF(VALUE($G17)&gt;=AB$6,(IF(($BV17-SUM($Q17:AA17))&gt;=$K17*0.3,$K17*0.3,($BV17-SUM($Q17:AA17)))),"")),(IF(($BV17-SUM($Q17:AA17))&gt;=$K17*0.3,$K17*0.3,($BV17-SUM($Q17:AA17)))))</f>
        <v>0</v>
      </c>
      <c r="AC17" s="127">
        <f>IF(OR($I17="‡nv‡÷j Z¨vM",$I17="wUwm"),(IF(VALUE($G17)&gt;=AC$6,(IF(($BV17-SUM($Q17:AB17))&gt;=$K17*0.3,$K17*0.3,($BV17-SUM($Q17:AB17)))),"")),(IF(($BV17-SUM($Q17:AB17))&gt;=$K17*0.3,$K17*0.3,($BV17-SUM($Q17:AB17)))))</f>
        <v>0</v>
      </c>
      <c r="AD17" s="127">
        <f>IF(OR($I17="‡nv‡÷j Z¨vM",$I17="wUwm"),(IF(VALUE($G17)&gt;=AD$6,(IF(($BV17-SUM($Q17:AC17))&gt;=$K17*0.3,$K17*0.3,($BV17-SUM($Q17:AC17)))),"")),(IF(($BV17-SUM($Q17:AC17))&gt;=$K17*0.3,$K17*0.3,($BV17-SUM($Q17:AC17)))))</f>
        <v>0</v>
      </c>
      <c r="AE17" s="127">
        <f>IF(OR($I17="‡nv‡÷j Z¨vM",$I17="wUwm"),(IF(VALUE($G17)&gt;=AE$6,(IF(($BV17-SUM($Q17:AD17))&gt;=$K17*0.3,$K17*0.3,($BV17-SUM($Q17:AD17)))),"")),(IF(($BV17-SUM($Q17:AD17))&gt;=$K17*0.3,$K17*0.3,($BV17-SUM($Q17:AD17)))))</f>
        <v>0</v>
      </c>
      <c r="AF17" s="127">
        <f>IF(OR($I17="‡nv‡÷j Z¨vM",$I17="wUwm"),(IF(VALUE($G17)&gt;=AF$6,(IF(($BV17-SUM($Q17:AE17))&gt;=$K17*0.3,$K17*0.3,($BV17-SUM($Q17:AE17)))),"")),(IF(($BV17-SUM($Q17:AE17))&gt;=$K17*0.3,$K17*0.3,($BV17-SUM($Q17:AE17)))))</f>
        <v>0</v>
      </c>
      <c r="AG17" s="127">
        <f>IF(OR($I17="‡nv‡÷j Z¨vM",$I17="wUwm"),(IF(VALUE($G17)&gt;=AG$6,(IF(($BV17-SUM($Q17:AF17))&gt;=$K17*0.3,$K17*0.3,($BV17-SUM($Q17:AF17)))),"")),(IF(($BV17-SUM($Q17:AF17))&gt;=$K17*0.3,$K17*0.3,($BV17-SUM($Q17:AF17)))))</f>
        <v>0</v>
      </c>
      <c r="AH17" s="127">
        <f>IF(OR($I17="‡nv‡÷j Z¨vM",$I17="wUwm"),(IF(VALUE($G17)&gt;=AH$6,(IF(($BV17-SUM($Q17:AG17))&gt;=$K17*0.3,$K17*0.3,($BV17-SUM($Q17:AG17)))),"")),(IF(($BV17-SUM($Q17:AG17))&gt;=$K17*0.3,$K17*0.3,($BV17-SUM($Q17:AG17)))))</f>
        <v>0</v>
      </c>
      <c r="AI17" s="127">
        <f>IF(OR($I17="‡nv‡÷j Z¨vM",$I17="wUwm"),(IF(VALUE($G17)&gt;=AI$6,(IF(($BV17-SUM($Q17:AH17))&gt;=$K17*0.3,$K17*0.3,($BV17-SUM($Q17:AH17)))),"")),(IF(($BV17-SUM($Q17:AH17))&gt;=$K17*0.3,$K17*0.3,($BV17-SUM($Q17:AH17)))))</f>
        <v>0</v>
      </c>
      <c r="AJ17" s="127">
        <f>IF(OR($I17="‡nv‡÷j Z¨vM",$I17="wUwm"),(IF(VALUE($G17)&gt;=AJ$6,(IF(($BV17-SUM($Q17:AI17))&gt;=$K17*0.3,$K17*0.3,($BV17-SUM($Q17:AI17)))),"")),(IF(($BV17-SUM($Q17:AI17))&gt;=$K17*0.3,$K17*0.3,($BV17-SUM($Q17:AI17)))))</f>
        <v>0</v>
      </c>
      <c r="AK17" s="127">
        <f>IF(OR($I17="‡nv‡÷j Z¨vM",$I17="wUwm"),(IF(VALUE($G17)&gt;=AK$6,(IF(($BV17-SUM($Q17:AJ17))&gt;=$K17*0.3,$K17*0.3,($BV17-SUM($Q17:AJ17)))),"")),(IF(($BV17-SUM($Q17:AJ17))&gt;=$K17*0.3,$K17*0.3,($BV17-SUM($Q17:AJ17)))))</f>
        <v>0</v>
      </c>
      <c r="AL17" s="127">
        <f>IF(OR($I17="‡nv‡÷j Z¨vM",$I17="wUwm"),(IF(VALUE($G17)&gt;=AL$6,(IF(($BV17-SUM($Q17:AK17))&gt;=$K17*0.3,$K17*0.3,($BV17-SUM($Q17:AK17)))),"")),(IF(($BV17-SUM($Q17:AK17))&gt;=$K17*0.3,$K17*0.3,($BV17-SUM($Q17:AK17)))))</f>
        <v>0</v>
      </c>
      <c r="AM17" s="127">
        <f>IF(OR($I17="‡nv‡÷j Z¨vM",$I17="wUwm"),(IF(VALUE($G17)&gt;=AM$6,(IF(($BV17-SUM($Q17:AL17))&gt;=$K17*0.3,$K17*0.3,($BV17-SUM($Q17:AL17)))),"")),(IF(($BV17-SUM($Q17:AL17))&gt;=$K17*0.3,$K17*0.3,($BV17-SUM($Q17:AL17)))))</f>
        <v>0</v>
      </c>
      <c r="AN17" s="127">
        <f>IF(OR($I17="‡nv‡÷j Z¨vM",$I17="wUwm"),(IF(VALUE($G17)&gt;=AN$6,(IF(($BV17-SUM($Q17:AM17))&gt;=$K17*0.3,$K17*0.3,($BV17-SUM($Q17:AM17)))),"")),(IF(($BV17-SUM($Q17:AM17))&gt;=$K17*0.3,$K17*0.3,($BV17-SUM($Q17:AM17)))))</f>
        <v>0</v>
      </c>
      <c r="AO17" s="127">
        <f>IF(OR($I17="‡nv‡÷j Z¨vM",$I17="wUwm"),(IF(VALUE($G17)&gt;=AO$6,(IF(($BV17-SUM($Q17:AN17))&gt;=$K17*0.3,$K17*0.3,($BV17-SUM($Q17:AN17)))),"")),(IF(($BV17-SUM($Q17:AN17))&gt;=$K17*0.3,$K17*0.3,($BV17-SUM($Q17:AN17)))))</f>
        <v>0</v>
      </c>
      <c r="AP17" s="127">
        <f>IF(OR($I17="‡nv‡÷j Z¨vM",$I17="wUwm"),(IF(VALUE($G17)&gt;=AP$6,(IF(($BV17-SUM($Q17:AO17))&gt;=$K17*0.3,$K17*0.3,($BV17-SUM($Q17:AO17)))),"")),(IF(($BV17-SUM($Q17:AO17))&gt;=$K17*0.3,$K17*0.3,($BV17-SUM($Q17:AO17)))))</f>
        <v>0</v>
      </c>
      <c r="AQ17" s="125">
        <f t="shared" si="2"/>
        <v>23440</v>
      </c>
      <c r="AR17" s="125">
        <v>23440</v>
      </c>
      <c r="AS17" s="125">
        <f>IF(LinkRpt!C$4=LinkRpt!C$2,VLOOKUP(LinkRpt!$A13,Rpt,LinkRpt!C$2+1),"")</f>
        <v>0</v>
      </c>
      <c r="AT17" s="125">
        <f>IF(LinkRpt!D$4=LinkRpt!D$2,VLOOKUP(LinkRpt!$A13,Rpt,LinkRpt!D$2+1),"")</f>
        <v>0</v>
      </c>
      <c r="AU17" s="125">
        <f>IF(LinkRpt!E$4=LinkRpt!E$2,VLOOKUP(LinkRpt!$A13,Rpt,LinkRpt!E$2+1),"")</f>
        <v>0</v>
      </c>
      <c r="AV17" s="125">
        <f>IF(LinkRpt!F$4=LinkRpt!F$2,VLOOKUP(LinkRpt!$A13,Rpt,LinkRpt!F$2+1),"")</f>
        <v>0</v>
      </c>
      <c r="AW17" s="125">
        <f>IF(LinkRpt!G$4=LinkRpt!G$2,VLOOKUP(LinkRpt!$A13,Rpt,LinkRpt!G$2+1),"")</f>
        <v>0</v>
      </c>
      <c r="AX17" s="125">
        <f>IF(LinkRpt!H$4=LinkRpt!H$2,VLOOKUP(LinkRpt!$A13,Rpt,LinkRpt!H$2+1),"")</f>
        <v>0</v>
      </c>
      <c r="AY17" s="125">
        <f>IF(LinkRpt!I$4=LinkRpt!I$2,VLOOKUP(LinkRpt!$A13,Rpt,LinkRpt!I$2+1),"")</f>
        <v>0</v>
      </c>
      <c r="AZ17" s="125">
        <f>IF(LinkRpt!J$4=LinkRpt!J$2,VLOOKUP(LinkRpt!$A13,Rpt,LinkRpt!J$2+1),"")</f>
        <v>0</v>
      </c>
      <c r="BA17" s="125">
        <f>IF(LinkRpt!K$4=LinkRpt!K$2,VLOOKUP(LinkRpt!$A13,Rpt,LinkRpt!K$2+1),"")</f>
        <v>0</v>
      </c>
      <c r="BB17" s="125">
        <f>IF(LinkRpt!L$4=LinkRpt!L$2,VLOOKUP(LinkRpt!$A13,Rpt,LinkRpt!L$2+1),"")</f>
        <v>0</v>
      </c>
      <c r="BC17" s="125">
        <f>IF(LinkRpt!M$4=LinkRpt!M$2,VLOOKUP(LinkRpt!$A13,Rpt,LinkRpt!M$2+1),"")</f>
        <v>0</v>
      </c>
      <c r="BD17" s="125">
        <f>IF(LinkRpt!N$4=LinkRpt!N$2,VLOOKUP(LinkRpt!$A13,Rpt,LinkRpt!N$2+1),"")</f>
        <v>0</v>
      </c>
      <c r="BE17" s="125">
        <f>IF(LinkRpt!O$4=LinkRpt!O$2,VLOOKUP(LinkRpt!$A13,Rpt,LinkRpt!O$2+1),"")</f>
        <v>0</v>
      </c>
      <c r="BF17" s="125">
        <f>IF(LinkRpt!P$4=LinkRpt!P$2,VLOOKUP(LinkRpt!$A13,Rpt,LinkRpt!P$2+1),"")</f>
        <v>0</v>
      </c>
      <c r="BG17" s="125">
        <f>IF(LinkRpt!Q$4=LinkRpt!Q$2,VLOOKUP(LinkRpt!$A13,Rpt,LinkRpt!Q$2+1),"")</f>
        <v>0</v>
      </c>
      <c r="BH17" s="125">
        <f>IF(LinkRpt!R$4=LinkRpt!R$2,VLOOKUP(LinkRpt!$A13,Rpt,LinkRpt!R$2+1),"")</f>
        <v>0</v>
      </c>
      <c r="BI17" s="125">
        <f>IF(LinkRpt!S$4=LinkRpt!S$2,VLOOKUP(LinkRpt!$A13,Rpt,LinkRpt!S$2+1),"")</f>
        <v>0</v>
      </c>
      <c r="BJ17" s="125">
        <f>IF(LinkRpt!T$4=LinkRpt!T$2,VLOOKUP(LinkRpt!$A13,Rpt,LinkRpt!T$2+1),"")</f>
        <v>0</v>
      </c>
      <c r="BK17" s="125">
        <f>IF(LinkRpt!U$4=LinkRpt!U$2,VLOOKUP(LinkRpt!$A13,Rpt,LinkRpt!U$2+1),"")</f>
        <v>0</v>
      </c>
      <c r="BL17" s="125">
        <f>IF(LinkRpt!V$4=LinkRpt!V$2,VLOOKUP(LinkRpt!$A13,Rpt,LinkRpt!V$2+1),"")</f>
        <v>0</v>
      </c>
      <c r="BM17" s="125">
        <f>IF(LinkRpt!W$4=LinkRpt!W$2,VLOOKUP(LinkRpt!$A13,Rpt,LinkRpt!W$2+1),"")</f>
        <v>0</v>
      </c>
      <c r="BN17" s="125">
        <f>IF(LinkRpt!X$4=LinkRpt!X$2,VLOOKUP(LinkRpt!$A13,Rpt,LinkRpt!X$2+1),"")</f>
        <v>0</v>
      </c>
      <c r="BO17" s="125">
        <f>IF(LinkRpt!Y$4=LinkRpt!Y$2,VLOOKUP(LinkRpt!$A13,Rpt,LinkRpt!Y$2+1),"")</f>
        <v>0</v>
      </c>
      <c r="BP17" s="125">
        <f>IF(LinkRpt!Z$4=LinkRpt!Z$2,VLOOKUP(LinkRpt!$A13,Rpt,LinkRpt!Z$2+1),"")</f>
        <v>0</v>
      </c>
      <c r="BQ17" s="125">
        <f>IF(LinkRpt!AA$4=LinkRpt!AA$2,VLOOKUP(LinkRpt!$A13,Rpt,LinkRpt!AA$2+1),"")</f>
        <v>0</v>
      </c>
      <c r="BR17" s="125">
        <f>IF(LinkRpt!AB$4=LinkRpt!AB$2,VLOOKUP(LinkRpt!$A13,Rpt,LinkRpt!AB$2+1),"")</f>
        <v>0</v>
      </c>
      <c r="BS17" s="125">
        <f>IF(LinkRpt!AC$4=LinkRpt!AC$2,VLOOKUP(LinkRpt!$A13,Rpt,LinkRpt!AC$2+1),"")</f>
        <v>0</v>
      </c>
      <c r="BT17" s="125">
        <f>IF(LinkRpt!AD$4=LinkRpt!AD$2,VLOOKUP(LinkRpt!$A13,Rpt,LinkRpt!AD$2+1),"")</f>
        <v>0</v>
      </c>
      <c r="BU17" s="125">
        <f>IF(LinkRpt!AE$4=LinkRpt!AE$2,VLOOKUP(LinkRpt!$A13,Rpt,LinkRpt!AE$2+1),"")</f>
        <v>0</v>
      </c>
      <c r="BV17" s="125">
        <f t="shared" si="8"/>
        <v>23440</v>
      </c>
      <c r="BW17" s="124">
        <v>1500</v>
      </c>
      <c r="BX17" s="127">
        <v>1500</v>
      </c>
      <c r="BY17" s="124">
        <v>1000</v>
      </c>
      <c r="BZ17" s="127">
        <v>1000</v>
      </c>
      <c r="CA17" s="124">
        <v>5000</v>
      </c>
      <c r="CB17" s="127">
        <v>5000</v>
      </c>
      <c r="CC17" s="124">
        <v>8000</v>
      </c>
      <c r="CD17" s="127">
        <f t="shared" si="9"/>
        <v>1500</v>
      </c>
      <c r="CE17" s="124"/>
      <c r="CF17" s="127"/>
      <c r="CG17" s="129">
        <v>4620</v>
      </c>
      <c r="CH17" s="140">
        <v>11120</v>
      </c>
      <c r="CI17" s="129">
        <v>4620</v>
      </c>
      <c r="CJ17" s="127">
        <v>0</v>
      </c>
      <c r="CK17" s="129">
        <v>4620</v>
      </c>
      <c r="CL17" s="127">
        <v>0</v>
      </c>
      <c r="CM17" s="129">
        <v>4620</v>
      </c>
      <c r="CN17" s="127">
        <v>13860</v>
      </c>
      <c r="CO17" s="129">
        <v>4620</v>
      </c>
      <c r="CP17" s="127"/>
      <c r="CQ17" s="129">
        <v>4620</v>
      </c>
      <c r="CR17" s="127"/>
      <c r="CS17" s="129">
        <v>4620</v>
      </c>
      <c r="CT17" s="127"/>
      <c r="CU17" s="129">
        <v>4620</v>
      </c>
      <c r="CV17" s="127"/>
      <c r="CW17" s="129">
        <v>4620</v>
      </c>
      <c r="CX17" s="127">
        <v>18480</v>
      </c>
      <c r="CY17" s="131"/>
      <c r="CZ17" s="127"/>
      <c r="DA17" s="131"/>
      <c r="DB17" s="127"/>
      <c r="DC17" s="131"/>
      <c r="DD17" s="127"/>
      <c r="DE17" s="130"/>
      <c r="DF17" s="131"/>
      <c r="DG17" s="127"/>
      <c r="DH17" s="131"/>
      <c r="DI17" s="127"/>
      <c r="DJ17" s="131"/>
      <c r="DK17" s="127"/>
      <c r="DL17" s="131"/>
      <c r="DM17" s="127"/>
      <c r="DN17" s="131"/>
      <c r="DO17" s="127"/>
      <c r="DP17" s="131"/>
      <c r="DQ17" s="127"/>
      <c r="DR17" s="131"/>
      <c r="DS17" s="127"/>
      <c r="DT17" s="131"/>
      <c r="DU17" s="127"/>
      <c r="DV17" s="131"/>
      <c r="DW17" s="127"/>
      <c r="DX17" s="131"/>
      <c r="DY17" s="127"/>
      <c r="DZ17" s="131"/>
      <c r="EA17" s="127"/>
      <c r="EB17" s="128"/>
      <c r="EC17" s="127"/>
      <c r="ED17" s="132"/>
      <c r="EE17" s="128"/>
      <c r="EF17" s="127"/>
      <c r="EG17" s="128"/>
      <c r="EH17" s="127"/>
      <c r="EI17" s="128"/>
      <c r="EJ17" s="127"/>
      <c r="EK17" s="128"/>
      <c r="EL17" s="127"/>
      <c r="EM17" s="128"/>
      <c r="EN17" s="127"/>
      <c r="EO17" s="128"/>
      <c r="EP17" s="127"/>
      <c r="EQ17" s="124"/>
      <c r="ER17" s="127"/>
      <c r="ES17" s="124"/>
      <c r="ET17" s="127"/>
      <c r="EU17" s="124"/>
      <c r="EV17" s="127"/>
      <c r="EW17" s="124"/>
      <c r="EX17" s="127"/>
      <c r="EY17" s="124"/>
      <c r="EZ17" s="127"/>
      <c r="FA17" s="124"/>
      <c r="FB17" s="127"/>
      <c r="FC17" s="133">
        <f t="shared" si="3"/>
        <v>57080</v>
      </c>
      <c r="FD17" s="133">
        <f t="shared" si="4"/>
        <v>52460</v>
      </c>
      <c r="FE17" s="133">
        <f t="shared" si="5"/>
        <v>4620</v>
      </c>
    </row>
    <row r="18" spans="1:161" ht="25.5" customHeight="1">
      <c r="A18" s="181">
        <v>2200028</v>
      </c>
      <c r="B18" s="134" t="s">
        <v>456</v>
      </c>
      <c r="C18" s="95" t="s">
        <v>457</v>
      </c>
      <c r="D18" s="83" t="s">
        <v>1062</v>
      </c>
      <c r="E18" s="95" t="s">
        <v>956</v>
      </c>
      <c r="F18" s="84" t="s">
        <v>458</v>
      </c>
      <c r="G18" s="84"/>
      <c r="H18" s="135"/>
      <c r="I18" s="136"/>
      <c r="J18" s="136"/>
      <c r="K18" s="93">
        <v>7200</v>
      </c>
      <c r="L18" s="88" t="s">
        <v>1071</v>
      </c>
      <c r="M18" s="122">
        <f t="shared" si="6"/>
        <v>25600</v>
      </c>
      <c r="N18" s="123">
        <f t="shared" si="0"/>
        <v>4320</v>
      </c>
      <c r="O18" s="124">
        <v>4000</v>
      </c>
      <c r="P18" s="124">
        <f t="shared" si="7"/>
        <v>0</v>
      </c>
      <c r="Q18" s="125">
        <v>4000</v>
      </c>
      <c r="R18" s="126">
        <f t="shared" si="10"/>
        <v>0</v>
      </c>
      <c r="S18" s="127">
        <f>IF(OR($I18="‡nv‡÷j Z¨vM",$I18="wUwm"),(IF(VALUE($G18)&gt;=S$6,(IF(($BV18-SUM($Q18:R18))&gt;=$K18*0.3,$K18*0.3,($BV18-SUM($Q18:R18)))),"")),(IF(($BV18-SUM($Q18:R18))&gt;=$K18*0.3,$K18*0.3,($BV18-SUM($Q18:R18)))))</f>
        <v>2160</v>
      </c>
      <c r="T18" s="127">
        <f>IF(OR($I18="‡nv‡÷j Z¨vM",$I18="wUwm"),(IF(VALUE($G18)&gt;=T$6,(IF(($BV18-SUM($Q18:S18))&gt;=$K18*0.3,$K18*0.3,($BV18-SUM($Q18:S18)))),"")),(IF(($BV18-SUM($Q18:S18))&gt;=$K18*0.3,$K18*0.3,($BV18-SUM($Q18:S18)))))</f>
        <v>2160</v>
      </c>
      <c r="U18" s="127">
        <f>IF(OR($I18="‡nv‡÷j Z¨vM",$I18="wUwm"),(IF(VALUE($G18)&gt;=U$6,(IF(($BV18-SUM($Q18:T18))&gt;=$K18*0.3,$K18*0.3,($BV18-SUM($Q18:T18)))),"")),(IF(($BV18-SUM($Q18:T18))&gt;=$K18*0.3,$K18*0.3,($BV18-SUM($Q18:T18)))))</f>
        <v>2160</v>
      </c>
      <c r="V18" s="127">
        <f>IF(OR($I18="‡nv‡÷j Z¨vM",$I18="wUwm"),(IF(VALUE($G18)&gt;=V$6,(IF(($BV18-SUM($Q18:U18))&gt;=$K18*0.3,$K18*0.3,($BV18-SUM($Q18:U18)))),"")),(IF(($BV18-SUM($Q18:U18))&gt;=$K18*0.3,$K18*0.3,($BV18-SUM($Q18:U18)))))</f>
        <v>2160</v>
      </c>
      <c r="W18" s="127">
        <f>IF(OR($I18="‡nv‡÷j Z¨vM",$I18="wUwm"),(IF(VALUE($G18)&gt;=W$6,(IF(($BV18-SUM($Q18:V18))&gt;=$K18*0.3,$K18*0.3,($BV18-SUM($Q18:V18)))),"")),(IF(($BV18-SUM($Q18:V18))&gt;=$K18*0.3,$K18*0.3,($BV18-SUM($Q18:V18)))))</f>
        <v>2160</v>
      </c>
      <c r="X18" s="127">
        <f>IF(OR($I18="‡nv‡÷j Z¨vM",$I18="wUwm"),(IF(VALUE($G18)&gt;=X$6,(IF(($BV18-SUM($Q18:W18))&gt;=$K18*0.3,$K18*0.3,($BV18-SUM($Q18:W18)))),"")),(IF(($BV18-SUM($Q18:W18))&gt;=$K18*0.3,$K18*0.3,($BV18-SUM($Q18:W18)))))</f>
        <v>2160</v>
      </c>
      <c r="Y18" s="127">
        <f>IF(OR($I18="‡nv‡÷j Z¨vM",$I18="wUwm"),(IF(VALUE($G18)&gt;=Y$6,(IF(($BV18-SUM($Q18:X18))&gt;=$K18*0.3,$K18*0.3,($BV18-SUM($Q18:X18)))),"")),(IF(($BV18-SUM($Q18:X18))&gt;=$K18*0.3,$K18*0.3,($BV18-SUM($Q18:X18)))))</f>
        <v>2160</v>
      </c>
      <c r="Z18" s="127">
        <f>IF(OR($I18="‡nv‡÷j Z¨vM",$I18="wUwm"),(IF(VALUE($G18)&gt;=Z$6,(IF(($BV18-SUM($Q18:Y18))&gt;=$K18*0.3,$K18*0.3,($BV18-SUM($Q18:Y18)))),"")),(IF(($BV18-SUM($Q18:Y18))&gt;=$K18*0.3,$K18*0.3,($BV18-SUM($Q18:Y18)))))</f>
        <v>2160</v>
      </c>
      <c r="AA18" s="127">
        <f>IF(OR($I18="‡nv‡÷j Z¨vM",$I18="wUwm"),(IF(VALUE($G18)&gt;=AA$6,(IF(($BV18-SUM($Q18:Z18))&gt;=$K18*0.3,$K18*0.3,($BV18-SUM($Q18:Z18)))),"")),(IF(($BV18-SUM($Q18:Z18))&gt;=$K18*0.3,$K18*0.3,($BV18-SUM($Q18:Z18)))))</f>
        <v>0</v>
      </c>
      <c r="AB18" s="127">
        <f>IF(OR($I18="‡nv‡÷j Z¨vM",$I18="wUwm"),(IF(VALUE($G18)&gt;=AB$6,(IF(($BV18-SUM($Q18:AA18))&gt;=$K18*0.3,$K18*0.3,($BV18-SUM($Q18:AA18)))),"")),(IF(($BV18-SUM($Q18:AA18))&gt;=$K18*0.3,$K18*0.3,($BV18-SUM($Q18:AA18)))))</f>
        <v>0</v>
      </c>
      <c r="AC18" s="127">
        <f>IF(OR($I18="‡nv‡÷j Z¨vM",$I18="wUwm"),(IF(VALUE($G18)&gt;=AC$6,(IF(($BV18-SUM($Q18:AB18))&gt;=$K18*0.3,$K18*0.3,($BV18-SUM($Q18:AB18)))),"")),(IF(($BV18-SUM($Q18:AB18))&gt;=$K18*0.3,$K18*0.3,($BV18-SUM($Q18:AB18)))))</f>
        <v>0</v>
      </c>
      <c r="AD18" s="127">
        <f>IF(OR($I18="‡nv‡÷j Z¨vM",$I18="wUwm"),(IF(VALUE($G18)&gt;=AD$6,(IF(($BV18-SUM($Q18:AC18))&gt;=$K18*0.3,$K18*0.3,($BV18-SUM($Q18:AC18)))),"")),(IF(($BV18-SUM($Q18:AC18))&gt;=$K18*0.3,$K18*0.3,($BV18-SUM($Q18:AC18)))))</f>
        <v>0</v>
      </c>
      <c r="AE18" s="127">
        <f>IF(OR($I18="‡nv‡÷j Z¨vM",$I18="wUwm"),(IF(VALUE($G18)&gt;=AE$6,(IF(($BV18-SUM($Q18:AD18))&gt;=$K18*0.3,$K18*0.3,($BV18-SUM($Q18:AD18)))),"")),(IF(($BV18-SUM($Q18:AD18))&gt;=$K18*0.3,$K18*0.3,($BV18-SUM($Q18:AD18)))))</f>
        <v>0</v>
      </c>
      <c r="AF18" s="127">
        <f>IF(OR($I18="‡nv‡÷j Z¨vM",$I18="wUwm"),(IF(VALUE($G18)&gt;=AF$6,(IF(($BV18-SUM($Q18:AE18))&gt;=$K18*0.3,$K18*0.3,($BV18-SUM($Q18:AE18)))),"")),(IF(($BV18-SUM($Q18:AE18))&gt;=$K18*0.3,$K18*0.3,($BV18-SUM($Q18:AE18)))))</f>
        <v>0</v>
      </c>
      <c r="AG18" s="127">
        <f>IF(OR($I18="‡nv‡÷j Z¨vM",$I18="wUwm"),(IF(VALUE($G18)&gt;=AG$6,(IF(($BV18-SUM($Q18:AF18))&gt;=$K18*0.3,$K18*0.3,($BV18-SUM($Q18:AF18)))),"")),(IF(($BV18-SUM($Q18:AF18))&gt;=$K18*0.3,$K18*0.3,($BV18-SUM($Q18:AF18)))))</f>
        <v>0</v>
      </c>
      <c r="AH18" s="127">
        <f>IF(OR($I18="‡nv‡÷j Z¨vM",$I18="wUwm"),(IF(VALUE($G18)&gt;=AH$6,(IF(($BV18-SUM($Q18:AG18))&gt;=$K18*0.3,$K18*0.3,($BV18-SUM($Q18:AG18)))),"")),(IF(($BV18-SUM($Q18:AG18))&gt;=$K18*0.3,$K18*0.3,($BV18-SUM($Q18:AG18)))))</f>
        <v>0</v>
      </c>
      <c r="AI18" s="127">
        <f>IF(OR($I18="‡nv‡÷j Z¨vM",$I18="wUwm"),(IF(VALUE($G18)&gt;=AI$6,(IF(($BV18-SUM($Q18:AH18))&gt;=$K18*0.3,$K18*0.3,($BV18-SUM($Q18:AH18)))),"")),(IF(($BV18-SUM($Q18:AH18))&gt;=$K18*0.3,$K18*0.3,($BV18-SUM($Q18:AH18)))))</f>
        <v>0</v>
      </c>
      <c r="AJ18" s="127">
        <f>IF(OR($I18="‡nv‡÷j Z¨vM",$I18="wUwm"),(IF(VALUE($G18)&gt;=AJ$6,(IF(($BV18-SUM($Q18:AI18))&gt;=$K18*0.3,$K18*0.3,($BV18-SUM($Q18:AI18)))),"")),(IF(($BV18-SUM($Q18:AI18))&gt;=$K18*0.3,$K18*0.3,($BV18-SUM($Q18:AI18)))))</f>
        <v>0</v>
      </c>
      <c r="AK18" s="127">
        <f>IF(OR($I18="‡nv‡÷j Z¨vM",$I18="wUwm"),(IF(VALUE($G18)&gt;=AK$6,(IF(($BV18-SUM($Q18:AJ18))&gt;=$K18*0.3,$K18*0.3,($BV18-SUM($Q18:AJ18)))),"")),(IF(($BV18-SUM($Q18:AJ18))&gt;=$K18*0.3,$K18*0.3,($BV18-SUM($Q18:AJ18)))))</f>
        <v>0</v>
      </c>
      <c r="AL18" s="127">
        <f>IF(OR($I18="‡nv‡÷j Z¨vM",$I18="wUwm"),(IF(VALUE($G18)&gt;=AL$6,(IF(($BV18-SUM($Q18:AK18))&gt;=$K18*0.3,$K18*0.3,($BV18-SUM($Q18:AK18)))),"")),(IF(($BV18-SUM($Q18:AK18))&gt;=$K18*0.3,$K18*0.3,($BV18-SUM($Q18:AK18)))))</f>
        <v>0</v>
      </c>
      <c r="AM18" s="127">
        <f>IF(OR($I18="‡nv‡÷j Z¨vM",$I18="wUwm"),(IF(VALUE($G18)&gt;=AM$6,(IF(($BV18-SUM($Q18:AL18))&gt;=$K18*0.3,$K18*0.3,($BV18-SUM($Q18:AL18)))),"")),(IF(($BV18-SUM($Q18:AL18))&gt;=$K18*0.3,$K18*0.3,($BV18-SUM($Q18:AL18)))))</f>
        <v>0</v>
      </c>
      <c r="AN18" s="127">
        <f>IF(OR($I18="‡nv‡÷j Z¨vM",$I18="wUwm"),(IF(VALUE($G18)&gt;=AN$6,(IF(($BV18-SUM($Q18:AM18))&gt;=$K18*0.3,$K18*0.3,($BV18-SUM($Q18:AM18)))),"")),(IF(($BV18-SUM($Q18:AM18))&gt;=$K18*0.3,$K18*0.3,($BV18-SUM($Q18:AM18)))))</f>
        <v>0</v>
      </c>
      <c r="AO18" s="127">
        <f>IF(OR($I18="‡nv‡÷j Z¨vM",$I18="wUwm"),(IF(VALUE($G18)&gt;=AO$6,(IF(($BV18-SUM($Q18:AN18))&gt;=$K18*0.3,$K18*0.3,($BV18-SUM($Q18:AN18)))),"")),(IF(($BV18-SUM($Q18:AN18))&gt;=$K18*0.3,$K18*0.3,($BV18-SUM($Q18:AN18)))))</f>
        <v>0</v>
      </c>
      <c r="AP18" s="127">
        <f>IF(OR($I18="‡nv‡÷j Z¨vM",$I18="wUwm"),(IF(VALUE($G18)&gt;=AP$6,(IF(($BV18-SUM($Q18:AO18))&gt;=$K18*0.3,$K18*0.3,($BV18-SUM($Q18:AO18)))),"")),(IF(($BV18-SUM($Q18:AO18))&gt;=$K18*0.3,$K18*0.3,($BV18-SUM($Q18:AO18)))))</f>
        <v>0</v>
      </c>
      <c r="AQ18" s="125">
        <f t="shared" si="2"/>
        <v>21280</v>
      </c>
      <c r="AR18" s="125">
        <v>21280</v>
      </c>
      <c r="AS18" s="125">
        <f>IF(LinkRpt!C$4=LinkRpt!C$2,VLOOKUP(LinkRpt!$A14,Rpt,LinkRpt!C$2+1),"")</f>
        <v>0</v>
      </c>
      <c r="AT18" s="125">
        <f>IF(LinkRpt!D$4=LinkRpt!D$2,VLOOKUP(LinkRpt!$A14,Rpt,LinkRpt!D$2+1),"")</f>
        <v>0</v>
      </c>
      <c r="AU18" s="125">
        <f>IF(LinkRpt!E$4=LinkRpt!E$2,VLOOKUP(LinkRpt!$A14,Rpt,LinkRpt!E$2+1),"")</f>
        <v>0</v>
      </c>
      <c r="AV18" s="125">
        <f>IF(LinkRpt!F$4=LinkRpt!F$2,VLOOKUP(LinkRpt!$A14,Rpt,LinkRpt!F$2+1),"")</f>
        <v>0</v>
      </c>
      <c r="AW18" s="125">
        <f>IF(LinkRpt!G$4=LinkRpt!G$2,VLOOKUP(LinkRpt!$A14,Rpt,LinkRpt!G$2+1),"")</f>
        <v>0</v>
      </c>
      <c r="AX18" s="125">
        <f>IF(LinkRpt!H$4=LinkRpt!H$2,VLOOKUP(LinkRpt!$A14,Rpt,LinkRpt!H$2+1),"")</f>
        <v>0</v>
      </c>
      <c r="AY18" s="125">
        <f>IF(LinkRpt!I$4=LinkRpt!I$2,VLOOKUP(LinkRpt!$A14,Rpt,LinkRpt!I$2+1),"")</f>
        <v>0</v>
      </c>
      <c r="AZ18" s="125">
        <f>IF(LinkRpt!J$4=LinkRpt!J$2,VLOOKUP(LinkRpt!$A14,Rpt,LinkRpt!J$2+1),"")</f>
        <v>0</v>
      </c>
      <c r="BA18" s="125">
        <f>IF(LinkRpt!K$4=LinkRpt!K$2,VLOOKUP(LinkRpt!$A14,Rpt,LinkRpt!K$2+1),"")</f>
        <v>0</v>
      </c>
      <c r="BB18" s="125">
        <f>IF(LinkRpt!L$4=LinkRpt!L$2,VLOOKUP(LinkRpt!$A14,Rpt,LinkRpt!L$2+1),"")</f>
        <v>0</v>
      </c>
      <c r="BC18" s="125">
        <f>IF(LinkRpt!M$4=LinkRpt!M$2,VLOOKUP(LinkRpt!$A14,Rpt,LinkRpt!M$2+1),"")</f>
        <v>0</v>
      </c>
      <c r="BD18" s="125">
        <f>IF(LinkRpt!N$4=LinkRpt!N$2,VLOOKUP(LinkRpt!$A14,Rpt,LinkRpt!N$2+1),"")</f>
        <v>0</v>
      </c>
      <c r="BE18" s="125">
        <f>IF(LinkRpt!O$4=LinkRpt!O$2,VLOOKUP(LinkRpt!$A14,Rpt,LinkRpt!O$2+1),"")</f>
        <v>0</v>
      </c>
      <c r="BF18" s="125">
        <f>IF(LinkRpt!P$4=LinkRpt!P$2,VLOOKUP(LinkRpt!$A14,Rpt,LinkRpt!P$2+1),"")</f>
        <v>0</v>
      </c>
      <c r="BG18" s="125">
        <f>IF(LinkRpt!Q$4=LinkRpt!Q$2,VLOOKUP(LinkRpt!$A14,Rpt,LinkRpt!Q$2+1),"")</f>
        <v>0</v>
      </c>
      <c r="BH18" s="125">
        <f>IF(LinkRpt!R$4=LinkRpt!R$2,VLOOKUP(LinkRpt!$A14,Rpt,LinkRpt!R$2+1),"")</f>
        <v>0</v>
      </c>
      <c r="BI18" s="125">
        <f>IF(LinkRpt!S$4=LinkRpt!S$2,VLOOKUP(LinkRpt!$A14,Rpt,LinkRpt!S$2+1),"")</f>
        <v>0</v>
      </c>
      <c r="BJ18" s="125">
        <f>IF(LinkRpt!T$4=LinkRpt!T$2,VLOOKUP(LinkRpt!$A14,Rpt,LinkRpt!T$2+1),"")</f>
        <v>0</v>
      </c>
      <c r="BK18" s="125">
        <f>IF(LinkRpt!U$4=LinkRpt!U$2,VLOOKUP(LinkRpt!$A14,Rpt,LinkRpt!U$2+1),"")</f>
        <v>0</v>
      </c>
      <c r="BL18" s="125">
        <f>IF(LinkRpt!V$4=LinkRpt!V$2,VLOOKUP(LinkRpt!$A14,Rpt,LinkRpt!V$2+1),"")</f>
        <v>0</v>
      </c>
      <c r="BM18" s="125">
        <f>IF(LinkRpt!W$4=LinkRpt!W$2,VLOOKUP(LinkRpt!$A14,Rpt,LinkRpt!W$2+1),"")</f>
        <v>0</v>
      </c>
      <c r="BN18" s="125">
        <f>IF(LinkRpt!X$4=LinkRpt!X$2,VLOOKUP(LinkRpt!$A14,Rpt,LinkRpt!X$2+1),"")</f>
        <v>0</v>
      </c>
      <c r="BO18" s="125">
        <f>IF(LinkRpt!Y$4=LinkRpt!Y$2,VLOOKUP(LinkRpt!$A14,Rpt,LinkRpt!Y$2+1),"")</f>
        <v>0</v>
      </c>
      <c r="BP18" s="125">
        <f>IF(LinkRpt!Z$4=LinkRpt!Z$2,VLOOKUP(LinkRpt!$A14,Rpt,LinkRpt!Z$2+1),"")</f>
        <v>0</v>
      </c>
      <c r="BQ18" s="125">
        <f>IF(LinkRpt!AA$4=LinkRpt!AA$2,VLOOKUP(LinkRpt!$A14,Rpt,LinkRpt!AA$2+1),"")</f>
        <v>0</v>
      </c>
      <c r="BR18" s="125">
        <f>IF(LinkRpt!AB$4=LinkRpt!AB$2,VLOOKUP(LinkRpt!$A14,Rpt,LinkRpt!AB$2+1),"")</f>
        <v>0</v>
      </c>
      <c r="BS18" s="125">
        <f>IF(LinkRpt!AC$4=LinkRpt!AC$2,VLOOKUP(LinkRpt!$A14,Rpt,LinkRpt!AC$2+1),"")</f>
        <v>0</v>
      </c>
      <c r="BT18" s="125">
        <f>IF(LinkRpt!AD$4=LinkRpt!AD$2,VLOOKUP(LinkRpt!$A14,Rpt,LinkRpt!AD$2+1),"")</f>
        <v>0</v>
      </c>
      <c r="BU18" s="125">
        <f>IF(LinkRpt!AE$4=LinkRpt!AE$2,VLOOKUP(LinkRpt!$A14,Rpt,LinkRpt!AE$2+1),"")</f>
        <v>0</v>
      </c>
      <c r="BV18" s="125">
        <f t="shared" si="8"/>
        <v>21280</v>
      </c>
      <c r="BW18" s="124">
        <v>1500</v>
      </c>
      <c r="BX18" s="127">
        <v>1500</v>
      </c>
      <c r="BY18" s="124">
        <v>1000</v>
      </c>
      <c r="BZ18" s="127">
        <v>1000</v>
      </c>
      <c r="CA18" s="124">
        <v>5000</v>
      </c>
      <c r="CB18" s="127">
        <v>5000</v>
      </c>
      <c r="CC18" s="124">
        <v>8000</v>
      </c>
      <c r="CD18" s="127">
        <f t="shared" si="9"/>
        <v>1500</v>
      </c>
      <c r="CE18" s="128"/>
      <c r="CF18" s="127"/>
      <c r="CG18" s="124"/>
      <c r="CH18" s="127"/>
      <c r="CI18" s="129">
        <v>1820</v>
      </c>
      <c r="CJ18" s="127">
        <v>1820</v>
      </c>
      <c r="CK18" s="129">
        <v>1820</v>
      </c>
      <c r="CL18" s="127">
        <v>1800</v>
      </c>
      <c r="CM18" s="129">
        <v>1820</v>
      </c>
      <c r="CN18" s="127">
        <v>1000</v>
      </c>
      <c r="CO18" s="129">
        <v>1820</v>
      </c>
      <c r="CP18" s="127">
        <f>1000+7040</f>
        <v>8040</v>
      </c>
      <c r="CQ18" s="129">
        <v>1820</v>
      </c>
      <c r="CR18" s="127">
        <v>1540</v>
      </c>
      <c r="CS18" s="129">
        <v>1820</v>
      </c>
      <c r="CT18" s="127">
        <v>1540</v>
      </c>
      <c r="CU18" s="129">
        <v>1820</v>
      </c>
      <c r="CV18" s="127">
        <v>1540</v>
      </c>
      <c r="CW18" s="129">
        <v>1820</v>
      </c>
      <c r="CX18" s="127">
        <v>1540</v>
      </c>
      <c r="CY18" s="129">
        <v>1820</v>
      </c>
      <c r="CZ18" s="127"/>
      <c r="DA18" s="128"/>
      <c r="DB18" s="127"/>
      <c r="DC18" s="128"/>
      <c r="DD18" s="127"/>
      <c r="DE18" s="130"/>
      <c r="DF18" s="131"/>
      <c r="DG18" s="127"/>
      <c r="DH18" s="131"/>
      <c r="DI18" s="127"/>
      <c r="DJ18" s="131"/>
      <c r="DK18" s="127"/>
      <c r="DL18" s="131"/>
      <c r="DM18" s="127"/>
      <c r="DN18" s="131"/>
      <c r="DO18" s="127"/>
      <c r="DP18" s="131"/>
      <c r="DQ18" s="127"/>
      <c r="DR18" s="131"/>
      <c r="DS18" s="127"/>
      <c r="DT18" s="131"/>
      <c r="DU18" s="127"/>
      <c r="DV18" s="131"/>
      <c r="DW18" s="127"/>
      <c r="DX18" s="131"/>
      <c r="DY18" s="127"/>
      <c r="DZ18" s="131"/>
      <c r="EA18" s="127"/>
      <c r="EB18" s="128"/>
      <c r="EC18" s="127"/>
      <c r="ED18" s="132"/>
      <c r="EE18" s="128"/>
      <c r="EF18" s="127"/>
      <c r="EG18" s="128"/>
      <c r="EH18" s="127"/>
      <c r="EI18" s="128"/>
      <c r="EJ18" s="127"/>
      <c r="EK18" s="128"/>
      <c r="EL18" s="127"/>
      <c r="EM18" s="128"/>
      <c r="EN18" s="127"/>
      <c r="EO18" s="128"/>
      <c r="EP18" s="127"/>
      <c r="EQ18" s="124"/>
      <c r="ER18" s="127"/>
      <c r="ES18" s="124"/>
      <c r="ET18" s="127"/>
      <c r="EU18" s="124"/>
      <c r="EV18" s="127"/>
      <c r="EW18" s="124"/>
      <c r="EX18" s="127"/>
      <c r="EY18" s="124"/>
      <c r="EZ18" s="127"/>
      <c r="FA18" s="124"/>
      <c r="FB18" s="127"/>
      <c r="FC18" s="133">
        <f t="shared" si="3"/>
        <v>31880</v>
      </c>
      <c r="FD18" s="133">
        <f t="shared" si="4"/>
        <v>27820</v>
      </c>
      <c r="FE18" s="133">
        <f t="shared" si="5"/>
        <v>4060</v>
      </c>
    </row>
    <row r="19" spans="1:161" ht="25.5" customHeight="1">
      <c r="A19" s="181">
        <v>2200029</v>
      </c>
      <c r="B19" s="134" t="s">
        <v>459</v>
      </c>
      <c r="C19" s="95" t="s">
        <v>460</v>
      </c>
      <c r="D19" s="83" t="s">
        <v>1062</v>
      </c>
      <c r="E19" s="95" t="s">
        <v>956</v>
      </c>
      <c r="F19" s="84" t="s">
        <v>461</v>
      </c>
      <c r="G19" s="84"/>
      <c r="H19" s="135"/>
      <c r="I19" s="122" t="s">
        <v>1084</v>
      </c>
      <c r="J19" s="122"/>
      <c r="K19" s="93"/>
      <c r="L19" s="88"/>
      <c r="M19" s="122">
        <f t="shared" si="6"/>
        <v>4000</v>
      </c>
      <c r="N19" s="123">
        <f t="shared" si="0"/>
        <v>0</v>
      </c>
      <c r="O19" s="124">
        <v>4000</v>
      </c>
      <c r="P19" s="124">
        <f t="shared" si="7"/>
        <v>0</v>
      </c>
      <c r="Q19" s="125">
        <v>4000</v>
      </c>
      <c r="R19" s="126">
        <f t="shared" si="10"/>
        <v>0</v>
      </c>
      <c r="S19" s="127">
        <f>IF(OR($I19="‡nv‡÷j Z¨vM",$I19="wUwm"),(IF(VALUE($G19)&gt;=S$6,(IF(($BV19-SUM($Q19:R19))&gt;=$K19*0.3,$K19*0.3,($BV19-SUM($Q19:R19)))),"")),(IF(($BV19-SUM($Q19:R19))&gt;=$K19*0.3,$K19*0.3,($BV19-SUM($Q19:R19)))))</f>
        <v>0</v>
      </c>
      <c r="T19" s="127">
        <f>IF(OR($I19="‡nv‡÷j Z¨vM",$I19="wUwm"),(IF(VALUE($G19)&gt;=T$6,(IF(($BV19-SUM($Q19:S19))&gt;=$K19*0.3,$K19*0.3,($BV19-SUM($Q19:S19)))),"")),(IF(($BV19-SUM($Q19:S19))&gt;=$K19*0.3,$K19*0.3,($BV19-SUM($Q19:S19)))))</f>
        <v>0</v>
      </c>
      <c r="U19" s="127">
        <f>IF(OR($I19="‡nv‡÷j Z¨vM",$I19="wUwm"),(IF(VALUE($G19)&gt;=U$6,(IF(($BV19-SUM($Q19:T19))&gt;=$K19*0.3,$K19*0.3,($BV19-SUM($Q19:T19)))),"")),(IF(($BV19-SUM($Q19:T19))&gt;=$K19*0.3,$K19*0.3,($BV19-SUM($Q19:T19)))))</f>
        <v>0</v>
      </c>
      <c r="V19" s="127">
        <f>IF(OR($I19="‡nv‡÷j Z¨vM",$I19="wUwm"),(IF(VALUE($G19)&gt;=V$6,(IF(($BV19-SUM($Q19:U19))&gt;=$K19*0.3,$K19*0.3,($BV19-SUM($Q19:U19)))),"")),(IF(($BV19-SUM($Q19:U19))&gt;=$K19*0.3,$K19*0.3,($BV19-SUM($Q19:U19)))))</f>
        <v>0</v>
      </c>
      <c r="W19" s="127">
        <f>IF(OR($I19="‡nv‡÷j Z¨vM",$I19="wUwm"),(IF(VALUE($G19)&gt;=W$6,(IF(($BV19-SUM($Q19:V19))&gt;=$K19*0.3,$K19*0.3,($BV19-SUM($Q19:V19)))),"")),(IF(($BV19-SUM($Q19:V19))&gt;=$K19*0.3,$K19*0.3,($BV19-SUM($Q19:V19)))))</f>
        <v>0</v>
      </c>
      <c r="X19" s="127">
        <f>IF(OR($I19="‡nv‡÷j Z¨vM",$I19="wUwm"),(IF(VALUE($G19)&gt;=X$6,(IF(($BV19-SUM($Q19:W19))&gt;=$K19*0.3,$K19*0.3,($BV19-SUM($Q19:W19)))),"")),(IF(($BV19-SUM($Q19:W19))&gt;=$K19*0.3,$K19*0.3,($BV19-SUM($Q19:W19)))))</f>
        <v>0</v>
      </c>
      <c r="Y19" s="127">
        <f>IF(OR($I19="‡nv‡÷j Z¨vM",$I19="wUwm"),(IF(VALUE($G19)&gt;=Y$6,(IF(($BV19-SUM($Q19:X19))&gt;=$K19*0.3,$K19*0.3,($BV19-SUM($Q19:X19)))),"")),(IF(($BV19-SUM($Q19:X19))&gt;=$K19*0.3,$K19*0.3,($BV19-SUM($Q19:X19)))))</f>
        <v>0</v>
      </c>
      <c r="Z19" s="127">
        <f>IF(OR($I19="‡nv‡÷j Z¨vM",$I19="wUwm"),(IF(VALUE($G19)&gt;=Z$6,(IF(($BV19-SUM($Q19:Y19))&gt;=$K19*0.3,$K19*0.3,($BV19-SUM($Q19:Y19)))),"")),(IF(($BV19-SUM($Q19:Y19))&gt;=$K19*0.3,$K19*0.3,($BV19-SUM($Q19:Y19)))))</f>
        <v>0</v>
      </c>
      <c r="AA19" s="127">
        <f>IF(OR($I19="‡nv‡÷j Z¨vM",$I19="wUwm"),(IF(VALUE($G19)&gt;=AA$6,(IF(($BV19-SUM($Q19:Z19))&gt;=$K19*0.3,$K19*0.3,($BV19-SUM($Q19:Z19)))),"")),(IF(($BV19-SUM($Q19:Z19))&gt;=$K19*0.3,$K19*0.3,($BV19-SUM($Q19:Z19)))))</f>
        <v>0</v>
      </c>
      <c r="AB19" s="127">
        <f>IF(OR($I19="‡nv‡÷j Z¨vM",$I19="wUwm"),(IF(VALUE($G19)&gt;=AB$6,(IF(($BV19-SUM($Q19:AA19))&gt;=$K19*0.3,$K19*0.3,($BV19-SUM($Q19:AA19)))),"")),(IF(($BV19-SUM($Q19:AA19))&gt;=$K19*0.3,$K19*0.3,($BV19-SUM($Q19:AA19)))))</f>
        <v>0</v>
      </c>
      <c r="AC19" s="127">
        <f>IF(OR($I19="‡nv‡÷j Z¨vM",$I19="wUwm"),(IF(VALUE($G19)&gt;=AC$6,(IF(($BV19-SUM($Q19:AB19))&gt;=$K19*0.3,$K19*0.3,($BV19-SUM($Q19:AB19)))),"")),(IF(($BV19-SUM($Q19:AB19))&gt;=$K19*0.3,$K19*0.3,($BV19-SUM($Q19:AB19)))))</f>
        <v>0</v>
      </c>
      <c r="AD19" s="127">
        <f>IF(OR($I19="‡nv‡÷j Z¨vM",$I19="wUwm"),(IF(VALUE($G19)&gt;=AD$6,(IF(($BV19-SUM($Q19:AC19))&gt;=$K19*0.3,$K19*0.3,($BV19-SUM($Q19:AC19)))),"")),(IF(($BV19-SUM($Q19:AC19))&gt;=$K19*0.3,$K19*0.3,($BV19-SUM($Q19:AC19)))))</f>
        <v>0</v>
      </c>
      <c r="AE19" s="127">
        <f>IF(OR($I19="‡nv‡÷j Z¨vM",$I19="wUwm"),(IF(VALUE($G19)&gt;=AE$6,(IF(($BV19-SUM($Q19:AD19))&gt;=$K19*0.3,$K19*0.3,($BV19-SUM($Q19:AD19)))),"")),(IF(($BV19-SUM($Q19:AD19))&gt;=$K19*0.3,$K19*0.3,($BV19-SUM($Q19:AD19)))))</f>
        <v>0</v>
      </c>
      <c r="AF19" s="127">
        <f>IF(OR($I19="‡nv‡÷j Z¨vM",$I19="wUwm"),(IF(VALUE($G19)&gt;=AF$6,(IF(($BV19-SUM($Q19:AE19))&gt;=$K19*0.3,$K19*0.3,($BV19-SUM($Q19:AE19)))),"")),(IF(($BV19-SUM($Q19:AE19))&gt;=$K19*0.3,$K19*0.3,($BV19-SUM($Q19:AE19)))))</f>
        <v>0</v>
      </c>
      <c r="AG19" s="127">
        <f>IF(OR($I19="‡nv‡÷j Z¨vM",$I19="wUwm"),(IF(VALUE($G19)&gt;=AG$6,(IF(($BV19-SUM($Q19:AF19))&gt;=$K19*0.3,$K19*0.3,($BV19-SUM($Q19:AF19)))),"")),(IF(($BV19-SUM($Q19:AF19))&gt;=$K19*0.3,$K19*0.3,($BV19-SUM($Q19:AF19)))))</f>
        <v>0</v>
      </c>
      <c r="AH19" s="127">
        <f>IF(OR($I19="‡nv‡÷j Z¨vM",$I19="wUwm"),(IF(VALUE($G19)&gt;=AH$6,(IF(($BV19-SUM($Q19:AG19))&gt;=$K19*0.3,$K19*0.3,($BV19-SUM($Q19:AG19)))),"")),(IF(($BV19-SUM($Q19:AG19))&gt;=$K19*0.3,$K19*0.3,($BV19-SUM($Q19:AG19)))))</f>
        <v>0</v>
      </c>
      <c r="AI19" s="127">
        <f>IF(OR($I19="‡nv‡÷j Z¨vM",$I19="wUwm"),(IF(VALUE($G19)&gt;=AI$6,(IF(($BV19-SUM($Q19:AH19))&gt;=$K19*0.3,$K19*0.3,($BV19-SUM($Q19:AH19)))),"")),(IF(($BV19-SUM($Q19:AH19))&gt;=$K19*0.3,$K19*0.3,($BV19-SUM($Q19:AH19)))))</f>
        <v>0</v>
      </c>
      <c r="AJ19" s="127">
        <f>IF(OR($I19="‡nv‡÷j Z¨vM",$I19="wUwm"),(IF(VALUE($G19)&gt;=AJ$6,(IF(($BV19-SUM($Q19:AI19))&gt;=$K19*0.3,$K19*0.3,($BV19-SUM($Q19:AI19)))),"")),(IF(($BV19-SUM($Q19:AI19))&gt;=$K19*0.3,$K19*0.3,($BV19-SUM($Q19:AI19)))))</f>
        <v>0</v>
      </c>
      <c r="AK19" s="127">
        <f>IF(OR($I19="‡nv‡÷j Z¨vM",$I19="wUwm"),(IF(VALUE($G19)&gt;=AK$6,(IF(($BV19-SUM($Q19:AJ19))&gt;=$K19*0.3,$K19*0.3,($BV19-SUM($Q19:AJ19)))),"")),(IF(($BV19-SUM($Q19:AJ19))&gt;=$K19*0.3,$K19*0.3,($BV19-SUM($Q19:AJ19)))))</f>
        <v>0</v>
      </c>
      <c r="AL19" s="127">
        <f>IF(OR($I19="‡nv‡÷j Z¨vM",$I19="wUwm"),(IF(VALUE($G19)&gt;=AL$6,(IF(($BV19-SUM($Q19:AK19))&gt;=$K19*0.3,$K19*0.3,($BV19-SUM($Q19:AK19)))),"")),(IF(($BV19-SUM($Q19:AK19))&gt;=$K19*0.3,$K19*0.3,($BV19-SUM($Q19:AK19)))))</f>
        <v>0</v>
      </c>
      <c r="AM19" s="127">
        <f>IF(OR($I19="‡nv‡÷j Z¨vM",$I19="wUwm"),(IF(VALUE($G19)&gt;=AM$6,(IF(($BV19-SUM($Q19:AL19))&gt;=$K19*0.3,$K19*0.3,($BV19-SUM($Q19:AL19)))),"")),(IF(($BV19-SUM($Q19:AL19))&gt;=$K19*0.3,$K19*0.3,($BV19-SUM($Q19:AL19)))))</f>
        <v>0</v>
      </c>
      <c r="AN19" s="127">
        <f>IF(OR($I19="‡nv‡÷j Z¨vM",$I19="wUwm"),(IF(VALUE($G19)&gt;=AN$6,(IF(($BV19-SUM($Q19:AM19))&gt;=$K19*0.3,$K19*0.3,($BV19-SUM($Q19:AM19)))),"")),(IF(($BV19-SUM($Q19:AM19))&gt;=$K19*0.3,$K19*0.3,($BV19-SUM($Q19:AM19)))))</f>
        <v>0</v>
      </c>
      <c r="AO19" s="127">
        <f>IF(OR($I19="‡nv‡÷j Z¨vM",$I19="wUwm"),(IF(VALUE($G19)&gt;=AO$6,(IF(($BV19-SUM($Q19:AN19))&gt;=$K19*0.3,$K19*0.3,($BV19-SUM($Q19:AN19)))),"")),(IF(($BV19-SUM($Q19:AN19))&gt;=$K19*0.3,$K19*0.3,($BV19-SUM($Q19:AN19)))))</f>
        <v>0</v>
      </c>
      <c r="AP19" s="127">
        <f>IF(OR($I19="‡nv‡÷j Z¨vM",$I19="wUwm"),(IF(VALUE($G19)&gt;=AP$6,(IF(($BV19-SUM($Q19:AO19))&gt;=$K19*0.3,$K19*0.3,($BV19-SUM($Q19:AO19)))),"")),(IF(($BV19-SUM($Q19:AO19))&gt;=$K19*0.3,$K19*0.3,($BV19-SUM($Q19:AO19)))))</f>
        <v>0</v>
      </c>
      <c r="AQ19" s="125">
        <f t="shared" si="2"/>
        <v>4000</v>
      </c>
      <c r="AR19" s="125">
        <v>4000</v>
      </c>
      <c r="AS19" s="125">
        <f>IF(LinkRpt!C$4=LinkRpt!C$2,VLOOKUP(LinkRpt!$A15,Rpt,LinkRpt!C$2+1),"")</f>
        <v>0</v>
      </c>
      <c r="AT19" s="125">
        <f>IF(LinkRpt!D$4=LinkRpt!D$2,VLOOKUP(LinkRpt!$A15,Rpt,LinkRpt!D$2+1),"")</f>
        <v>0</v>
      </c>
      <c r="AU19" s="125">
        <f>IF(LinkRpt!E$4=LinkRpt!E$2,VLOOKUP(LinkRpt!$A15,Rpt,LinkRpt!E$2+1),"")</f>
        <v>0</v>
      </c>
      <c r="AV19" s="125">
        <f>IF(LinkRpt!F$4=LinkRpt!F$2,VLOOKUP(LinkRpt!$A15,Rpt,LinkRpt!F$2+1),"")</f>
        <v>0</v>
      </c>
      <c r="AW19" s="125">
        <f>IF(LinkRpt!G$4=LinkRpt!G$2,VLOOKUP(LinkRpt!$A15,Rpt,LinkRpt!G$2+1),"")</f>
        <v>0</v>
      </c>
      <c r="AX19" s="125">
        <f>IF(LinkRpt!H$4=LinkRpt!H$2,VLOOKUP(LinkRpt!$A15,Rpt,LinkRpt!H$2+1),"")</f>
        <v>0</v>
      </c>
      <c r="AY19" s="125">
        <f>IF(LinkRpt!I$4=LinkRpt!I$2,VLOOKUP(LinkRpt!$A15,Rpt,LinkRpt!I$2+1),"")</f>
        <v>0</v>
      </c>
      <c r="AZ19" s="125">
        <f>IF(LinkRpt!J$4=LinkRpt!J$2,VLOOKUP(LinkRpt!$A15,Rpt,LinkRpt!J$2+1),"")</f>
        <v>0</v>
      </c>
      <c r="BA19" s="125">
        <f>IF(LinkRpt!K$4=LinkRpt!K$2,VLOOKUP(LinkRpt!$A15,Rpt,LinkRpt!K$2+1),"")</f>
        <v>0</v>
      </c>
      <c r="BB19" s="125">
        <f>IF(LinkRpt!L$4=LinkRpt!L$2,VLOOKUP(LinkRpt!$A15,Rpt,LinkRpt!L$2+1),"")</f>
        <v>0</v>
      </c>
      <c r="BC19" s="125">
        <f>IF(LinkRpt!M$4=LinkRpt!M$2,VLOOKUP(LinkRpt!$A15,Rpt,LinkRpt!M$2+1),"")</f>
        <v>0</v>
      </c>
      <c r="BD19" s="125">
        <f>IF(LinkRpt!N$4=LinkRpt!N$2,VLOOKUP(LinkRpt!$A15,Rpt,LinkRpt!N$2+1),"")</f>
        <v>0</v>
      </c>
      <c r="BE19" s="125">
        <f>IF(LinkRpt!O$4=LinkRpt!O$2,VLOOKUP(LinkRpt!$A15,Rpt,LinkRpt!O$2+1),"")</f>
        <v>0</v>
      </c>
      <c r="BF19" s="125">
        <f>IF(LinkRpt!P$4=LinkRpt!P$2,VLOOKUP(LinkRpt!$A15,Rpt,LinkRpt!P$2+1),"")</f>
        <v>0</v>
      </c>
      <c r="BG19" s="125">
        <f>IF(LinkRpt!Q$4=LinkRpt!Q$2,VLOOKUP(LinkRpt!$A15,Rpt,LinkRpt!Q$2+1),"")</f>
        <v>0</v>
      </c>
      <c r="BH19" s="125">
        <f>IF(LinkRpt!R$4=LinkRpt!R$2,VLOOKUP(LinkRpt!$A15,Rpt,LinkRpt!R$2+1),"")</f>
        <v>0</v>
      </c>
      <c r="BI19" s="125">
        <f>IF(LinkRpt!S$4=LinkRpt!S$2,VLOOKUP(LinkRpt!$A15,Rpt,LinkRpt!S$2+1),"")</f>
        <v>0</v>
      </c>
      <c r="BJ19" s="125">
        <f>IF(LinkRpt!T$4=LinkRpt!T$2,VLOOKUP(LinkRpt!$A15,Rpt,LinkRpt!T$2+1),"")</f>
        <v>0</v>
      </c>
      <c r="BK19" s="125">
        <f>IF(LinkRpt!U$4=LinkRpt!U$2,VLOOKUP(LinkRpt!$A15,Rpt,LinkRpt!U$2+1),"")</f>
        <v>0</v>
      </c>
      <c r="BL19" s="125">
        <f>IF(LinkRpt!V$4=LinkRpt!V$2,VLOOKUP(LinkRpt!$A15,Rpt,LinkRpt!V$2+1),"")</f>
        <v>0</v>
      </c>
      <c r="BM19" s="125">
        <f>IF(LinkRpt!W$4=LinkRpt!W$2,VLOOKUP(LinkRpt!$A15,Rpt,LinkRpt!W$2+1),"")</f>
        <v>0</v>
      </c>
      <c r="BN19" s="125">
        <f>IF(LinkRpt!X$4=LinkRpt!X$2,VLOOKUP(LinkRpt!$A15,Rpt,LinkRpt!X$2+1),"")</f>
        <v>0</v>
      </c>
      <c r="BO19" s="125">
        <f>IF(LinkRpt!Y$4=LinkRpt!Y$2,VLOOKUP(LinkRpt!$A15,Rpt,LinkRpt!Y$2+1),"")</f>
        <v>0</v>
      </c>
      <c r="BP19" s="125">
        <f>IF(LinkRpt!Z$4=LinkRpt!Z$2,VLOOKUP(LinkRpt!$A15,Rpt,LinkRpt!Z$2+1),"")</f>
        <v>0</v>
      </c>
      <c r="BQ19" s="125">
        <f>IF(LinkRpt!AA$4=LinkRpt!AA$2,VLOOKUP(LinkRpt!$A15,Rpt,LinkRpt!AA$2+1),"")</f>
        <v>0</v>
      </c>
      <c r="BR19" s="125">
        <f>IF(LinkRpt!AB$4=LinkRpt!AB$2,VLOOKUP(LinkRpt!$A15,Rpt,LinkRpt!AB$2+1),"")</f>
        <v>0</v>
      </c>
      <c r="BS19" s="125">
        <f>IF(LinkRpt!AC$4=LinkRpt!AC$2,VLOOKUP(LinkRpt!$A15,Rpt,LinkRpt!AC$2+1),"")</f>
        <v>0</v>
      </c>
      <c r="BT19" s="125">
        <f>IF(LinkRpt!AD$4=LinkRpt!AD$2,VLOOKUP(LinkRpt!$A15,Rpt,LinkRpt!AD$2+1),"")</f>
        <v>0</v>
      </c>
      <c r="BU19" s="125">
        <f>IF(LinkRpt!AE$4=LinkRpt!AE$2,VLOOKUP(LinkRpt!$A15,Rpt,LinkRpt!AE$2+1),"")</f>
        <v>0</v>
      </c>
      <c r="BV19" s="125">
        <f t="shared" si="8"/>
        <v>4000</v>
      </c>
      <c r="BW19" s="124">
        <v>1500</v>
      </c>
      <c r="BX19" s="127">
        <v>1500</v>
      </c>
      <c r="BY19" s="124">
        <v>1000</v>
      </c>
      <c r="BZ19" s="127">
        <v>1000</v>
      </c>
      <c r="CA19" s="124">
        <v>5000</v>
      </c>
      <c r="CB19" s="127">
        <v>5000</v>
      </c>
      <c r="CC19" s="124">
        <v>8000</v>
      </c>
      <c r="CD19" s="127">
        <f t="shared" si="9"/>
        <v>1500</v>
      </c>
      <c r="CE19" s="128"/>
      <c r="CF19" s="127"/>
      <c r="CG19" s="124"/>
      <c r="CH19" s="127"/>
      <c r="CI19" s="129">
        <v>4620</v>
      </c>
      <c r="CJ19" s="127">
        <v>4620</v>
      </c>
      <c r="CK19" s="129">
        <v>4620</v>
      </c>
      <c r="CL19" s="127">
        <v>4620</v>
      </c>
      <c r="CM19" s="129">
        <v>4620</v>
      </c>
      <c r="CN19" s="127">
        <v>4620</v>
      </c>
      <c r="CO19" s="129">
        <v>4620</v>
      </c>
      <c r="CP19" s="127">
        <f>4620+6500</f>
        <v>11120</v>
      </c>
      <c r="CQ19" s="129">
        <v>4620</v>
      </c>
      <c r="CR19" s="127">
        <v>4620</v>
      </c>
      <c r="CS19" s="129">
        <v>4620</v>
      </c>
      <c r="CT19" s="127">
        <v>4620</v>
      </c>
      <c r="CU19" s="129">
        <v>4620</v>
      </c>
      <c r="CV19" s="127">
        <v>4620</v>
      </c>
      <c r="CW19" s="129">
        <v>4620</v>
      </c>
      <c r="CX19" s="127">
        <v>4620</v>
      </c>
      <c r="CY19" s="129">
        <v>4620</v>
      </c>
      <c r="CZ19" s="127">
        <v>4620</v>
      </c>
      <c r="DA19" s="128"/>
      <c r="DB19" s="127"/>
      <c r="DC19" s="128"/>
      <c r="DD19" s="127"/>
      <c r="DE19" s="130"/>
      <c r="DF19" s="131"/>
      <c r="DG19" s="127"/>
      <c r="DH19" s="131"/>
      <c r="DI19" s="127"/>
      <c r="DJ19" s="131"/>
      <c r="DK19" s="127"/>
      <c r="DL19" s="131"/>
      <c r="DM19" s="127"/>
      <c r="DN19" s="131"/>
      <c r="DO19" s="127"/>
      <c r="DP19" s="131"/>
      <c r="DQ19" s="127"/>
      <c r="DR19" s="131"/>
      <c r="DS19" s="127"/>
      <c r="DT19" s="131"/>
      <c r="DU19" s="127"/>
      <c r="DV19" s="131"/>
      <c r="DW19" s="127"/>
      <c r="DX19" s="131"/>
      <c r="DY19" s="127"/>
      <c r="DZ19" s="131"/>
      <c r="EA19" s="127"/>
      <c r="EB19" s="128"/>
      <c r="EC19" s="127"/>
      <c r="ED19" s="132"/>
      <c r="EE19" s="128"/>
      <c r="EF19" s="127"/>
      <c r="EG19" s="128"/>
      <c r="EH19" s="127"/>
      <c r="EI19" s="128"/>
      <c r="EJ19" s="127"/>
      <c r="EK19" s="128"/>
      <c r="EL19" s="127"/>
      <c r="EM19" s="128"/>
      <c r="EN19" s="127"/>
      <c r="EO19" s="128"/>
      <c r="EP19" s="127"/>
      <c r="EQ19" s="124"/>
      <c r="ER19" s="127"/>
      <c r="ES19" s="124"/>
      <c r="ET19" s="127"/>
      <c r="EU19" s="124"/>
      <c r="EV19" s="127"/>
      <c r="EW19" s="124"/>
      <c r="EX19" s="127"/>
      <c r="EY19" s="124"/>
      <c r="EZ19" s="127"/>
      <c r="FA19" s="124"/>
      <c r="FB19" s="127"/>
      <c r="FC19" s="133">
        <f t="shared" si="3"/>
        <v>57080</v>
      </c>
      <c r="FD19" s="133">
        <f t="shared" si="4"/>
        <v>57080</v>
      </c>
      <c r="FE19" s="133">
        <f t="shared" si="5"/>
        <v>0</v>
      </c>
    </row>
    <row r="20" spans="1:161" ht="25.5" customHeight="1">
      <c r="A20" s="181">
        <v>2200030</v>
      </c>
      <c r="B20" s="134" t="s">
        <v>462</v>
      </c>
      <c r="C20" s="95" t="s">
        <v>463</v>
      </c>
      <c r="D20" s="83" t="s">
        <v>1062</v>
      </c>
      <c r="E20" s="95" t="s">
        <v>956</v>
      </c>
      <c r="F20" s="84" t="s">
        <v>464</v>
      </c>
      <c r="G20" s="84"/>
      <c r="H20" s="135"/>
      <c r="I20" s="136"/>
      <c r="J20" s="136"/>
      <c r="K20" s="93">
        <v>7200</v>
      </c>
      <c r="L20" s="88" t="s">
        <v>1071</v>
      </c>
      <c r="M20" s="122">
        <f t="shared" si="6"/>
        <v>25600</v>
      </c>
      <c r="N20" s="123">
        <f t="shared" si="0"/>
        <v>21600</v>
      </c>
      <c r="O20" s="124">
        <v>4000</v>
      </c>
      <c r="P20" s="124">
        <f t="shared" si="7"/>
        <v>0</v>
      </c>
      <c r="Q20" s="125">
        <v>4000</v>
      </c>
      <c r="R20" s="126">
        <f t="shared" si="10"/>
        <v>0</v>
      </c>
      <c r="S20" s="127">
        <f>IF(OR($I20="‡nv‡÷j Z¨vM",$I20="wUwm"),(IF(VALUE($G20)&gt;=S$6,(IF(($BV20-SUM($Q20:R20))&gt;=$K20*0.3,$K20*0.3,($BV20-SUM($Q20:R20)))),"")),(IF(($BV20-SUM($Q20:R20))&gt;=$K20*0.3,$K20*0.3,($BV20-SUM($Q20:R20)))))</f>
        <v>0</v>
      </c>
      <c r="T20" s="127">
        <f>IF(OR($I20="‡nv‡÷j Z¨vM",$I20="wUwm"),(IF(VALUE($G20)&gt;=T$6,(IF(($BV20-SUM($Q20:S20))&gt;=$K20*0.3,$K20*0.3,($BV20-SUM($Q20:S20)))),"")),(IF(($BV20-SUM($Q20:S20))&gt;=$K20*0.3,$K20*0.3,($BV20-SUM($Q20:S20)))))</f>
        <v>0</v>
      </c>
      <c r="U20" s="127">
        <f>IF(OR($I20="‡nv‡÷j Z¨vM",$I20="wUwm"),(IF(VALUE($G20)&gt;=U$6,(IF(($BV20-SUM($Q20:T20))&gt;=$K20*0.3,$K20*0.3,($BV20-SUM($Q20:T20)))),"")),(IF(($BV20-SUM($Q20:T20))&gt;=$K20*0.3,$K20*0.3,($BV20-SUM($Q20:T20)))))</f>
        <v>0</v>
      </c>
      <c r="V20" s="127">
        <f>IF(OR($I20="‡nv‡÷j Z¨vM",$I20="wUwm"),(IF(VALUE($G20)&gt;=V$6,(IF(($BV20-SUM($Q20:U20))&gt;=$K20*0.3,$K20*0.3,($BV20-SUM($Q20:U20)))),"")),(IF(($BV20-SUM($Q20:U20))&gt;=$K20*0.3,$K20*0.3,($BV20-SUM($Q20:U20)))))</f>
        <v>0</v>
      </c>
      <c r="W20" s="127">
        <f>IF(OR($I20="‡nv‡÷j Z¨vM",$I20="wUwm"),(IF(VALUE($G20)&gt;=W$6,(IF(($BV20-SUM($Q20:V20))&gt;=$K20*0.3,$K20*0.3,($BV20-SUM($Q20:V20)))),"")),(IF(($BV20-SUM($Q20:V20))&gt;=$K20*0.3,$K20*0.3,($BV20-SUM($Q20:V20)))))</f>
        <v>0</v>
      </c>
      <c r="X20" s="127">
        <f>IF(OR($I20="‡nv‡÷j Z¨vM",$I20="wUwm"),(IF(VALUE($G20)&gt;=X$6,(IF(($BV20-SUM($Q20:W20))&gt;=$K20*0.3,$K20*0.3,($BV20-SUM($Q20:W20)))),"")),(IF(($BV20-SUM($Q20:W20))&gt;=$K20*0.3,$K20*0.3,($BV20-SUM($Q20:W20)))))</f>
        <v>0</v>
      </c>
      <c r="Y20" s="127">
        <f>IF(OR($I20="‡nv‡÷j Z¨vM",$I20="wUwm"),(IF(VALUE($G20)&gt;=Y$6,(IF(($BV20-SUM($Q20:X20))&gt;=$K20*0.3,$K20*0.3,($BV20-SUM($Q20:X20)))),"")),(IF(($BV20-SUM($Q20:X20))&gt;=$K20*0.3,$K20*0.3,($BV20-SUM($Q20:X20)))))</f>
        <v>0</v>
      </c>
      <c r="Z20" s="127">
        <f>IF(OR($I20="‡nv‡÷j Z¨vM",$I20="wUwm"),(IF(VALUE($G20)&gt;=Z$6,(IF(($BV20-SUM($Q20:Y20))&gt;=$K20*0.3,$K20*0.3,($BV20-SUM($Q20:Y20)))),"")),(IF(($BV20-SUM($Q20:Y20))&gt;=$K20*0.3,$K20*0.3,($BV20-SUM($Q20:Y20)))))</f>
        <v>0</v>
      </c>
      <c r="AA20" s="127">
        <f>IF(OR($I20="‡nv‡÷j Z¨vM",$I20="wUwm"),(IF(VALUE($G20)&gt;=AA$6,(IF(($BV20-SUM($Q20:Z20))&gt;=$K20*0.3,$K20*0.3,($BV20-SUM($Q20:Z20)))),"")),(IF(($BV20-SUM($Q20:Z20))&gt;=$K20*0.3,$K20*0.3,($BV20-SUM($Q20:Z20)))))</f>
        <v>0</v>
      </c>
      <c r="AB20" s="127">
        <f>IF(OR($I20="‡nv‡÷j Z¨vM",$I20="wUwm"),(IF(VALUE($G20)&gt;=AB$6,(IF(($BV20-SUM($Q20:AA20))&gt;=$K20*0.3,$K20*0.3,($BV20-SUM($Q20:AA20)))),"")),(IF(($BV20-SUM($Q20:AA20))&gt;=$K20*0.3,$K20*0.3,($BV20-SUM($Q20:AA20)))))</f>
        <v>0</v>
      </c>
      <c r="AC20" s="127">
        <f>IF(OR($I20="‡nv‡÷j Z¨vM",$I20="wUwm"),(IF(VALUE($G20)&gt;=AC$6,(IF(($BV20-SUM($Q20:AB20))&gt;=$K20*0.3,$K20*0.3,($BV20-SUM($Q20:AB20)))),"")),(IF(($BV20-SUM($Q20:AB20))&gt;=$K20*0.3,$K20*0.3,($BV20-SUM($Q20:AB20)))))</f>
        <v>0</v>
      </c>
      <c r="AD20" s="127">
        <f>IF(OR($I20="‡nv‡÷j Z¨vM",$I20="wUwm"),(IF(VALUE($G20)&gt;=AD$6,(IF(($BV20-SUM($Q20:AC20))&gt;=$K20*0.3,$K20*0.3,($BV20-SUM($Q20:AC20)))),"")),(IF(($BV20-SUM($Q20:AC20))&gt;=$K20*0.3,$K20*0.3,($BV20-SUM($Q20:AC20)))))</f>
        <v>0</v>
      </c>
      <c r="AE20" s="127">
        <f>IF(OR($I20="‡nv‡÷j Z¨vM",$I20="wUwm"),(IF(VALUE($G20)&gt;=AE$6,(IF(($BV20-SUM($Q20:AD20))&gt;=$K20*0.3,$K20*0.3,($BV20-SUM($Q20:AD20)))),"")),(IF(($BV20-SUM($Q20:AD20))&gt;=$K20*0.3,$K20*0.3,($BV20-SUM($Q20:AD20)))))</f>
        <v>0</v>
      </c>
      <c r="AF20" s="127">
        <f>IF(OR($I20="‡nv‡÷j Z¨vM",$I20="wUwm"),(IF(VALUE($G20)&gt;=AF$6,(IF(($BV20-SUM($Q20:AE20))&gt;=$K20*0.3,$K20*0.3,($BV20-SUM($Q20:AE20)))),"")),(IF(($BV20-SUM($Q20:AE20))&gt;=$K20*0.3,$K20*0.3,($BV20-SUM($Q20:AE20)))))</f>
        <v>0</v>
      </c>
      <c r="AG20" s="127">
        <f>IF(OR($I20="‡nv‡÷j Z¨vM",$I20="wUwm"),(IF(VALUE($G20)&gt;=AG$6,(IF(($BV20-SUM($Q20:AF20))&gt;=$K20*0.3,$K20*0.3,($BV20-SUM($Q20:AF20)))),"")),(IF(($BV20-SUM($Q20:AF20))&gt;=$K20*0.3,$K20*0.3,($BV20-SUM($Q20:AF20)))))</f>
        <v>0</v>
      </c>
      <c r="AH20" s="127">
        <f>IF(OR($I20="‡nv‡÷j Z¨vM",$I20="wUwm"),(IF(VALUE($G20)&gt;=AH$6,(IF(($BV20-SUM($Q20:AG20))&gt;=$K20*0.3,$K20*0.3,($BV20-SUM($Q20:AG20)))),"")),(IF(($BV20-SUM($Q20:AG20))&gt;=$K20*0.3,$K20*0.3,($BV20-SUM($Q20:AG20)))))</f>
        <v>0</v>
      </c>
      <c r="AI20" s="127">
        <f>IF(OR($I20="‡nv‡÷j Z¨vM",$I20="wUwm"),(IF(VALUE($G20)&gt;=AI$6,(IF(($BV20-SUM($Q20:AH20))&gt;=$K20*0.3,$K20*0.3,($BV20-SUM($Q20:AH20)))),"")),(IF(($BV20-SUM($Q20:AH20))&gt;=$K20*0.3,$K20*0.3,($BV20-SUM($Q20:AH20)))))</f>
        <v>0</v>
      </c>
      <c r="AJ20" s="127">
        <f>IF(OR($I20="‡nv‡÷j Z¨vM",$I20="wUwm"),(IF(VALUE($G20)&gt;=AJ$6,(IF(($BV20-SUM($Q20:AI20))&gt;=$K20*0.3,$K20*0.3,($BV20-SUM($Q20:AI20)))),"")),(IF(($BV20-SUM($Q20:AI20))&gt;=$K20*0.3,$K20*0.3,($BV20-SUM($Q20:AI20)))))</f>
        <v>0</v>
      </c>
      <c r="AK20" s="127">
        <f>IF(OR($I20="‡nv‡÷j Z¨vM",$I20="wUwm"),(IF(VALUE($G20)&gt;=AK$6,(IF(($BV20-SUM($Q20:AJ20))&gt;=$K20*0.3,$K20*0.3,($BV20-SUM($Q20:AJ20)))),"")),(IF(($BV20-SUM($Q20:AJ20))&gt;=$K20*0.3,$K20*0.3,($BV20-SUM($Q20:AJ20)))))</f>
        <v>0</v>
      </c>
      <c r="AL20" s="127">
        <f>IF(OR($I20="‡nv‡÷j Z¨vM",$I20="wUwm"),(IF(VALUE($G20)&gt;=AL$6,(IF(($BV20-SUM($Q20:AK20))&gt;=$K20*0.3,$K20*0.3,($BV20-SUM($Q20:AK20)))),"")),(IF(($BV20-SUM($Q20:AK20))&gt;=$K20*0.3,$K20*0.3,($BV20-SUM($Q20:AK20)))))</f>
        <v>0</v>
      </c>
      <c r="AM20" s="127">
        <f>IF(OR($I20="‡nv‡÷j Z¨vM",$I20="wUwm"),(IF(VALUE($G20)&gt;=AM$6,(IF(($BV20-SUM($Q20:AL20))&gt;=$K20*0.3,$K20*0.3,($BV20-SUM($Q20:AL20)))),"")),(IF(($BV20-SUM($Q20:AL20))&gt;=$K20*0.3,$K20*0.3,($BV20-SUM($Q20:AL20)))))</f>
        <v>0</v>
      </c>
      <c r="AN20" s="127">
        <f>IF(OR($I20="‡nv‡÷j Z¨vM",$I20="wUwm"),(IF(VALUE($G20)&gt;=AN$6,(IF(($BV20-SUM($Q20:AM20))&gt;=$K20*0.3,$K20*0.3,($BV20-SUM($Q20:AM20)))),"")),(IF(($BV20-SUM($Q20:AM20))&gt;=$K20*0.3,$K20*0.3,($BV20-SUM($Q20:AM20)))))</f>
        <v>0</v>
      </c>
      <c r="AO20" s="127">
        <f>IF(OR($I20="‡nv‡÷j Z¨vM",$I20="wUwm"),(IF(VALUE($G20)&gt;=AO$6,(IF(($BV20-SUM($Q20:AN20))&gt;=$K20*0.3,$K20*0.3,($BV20-SUM($Q20:AN20)))),"")),(IF(($BV20-SUM($Q20:AN20))&gt;=$K20*0.3,$K20*0.3,($BV20-SUM($Q20:AN20)))))</f>
        <v>0</v>
      </c>
      <c r="AP20" s="127">
        <f>IF(OR($I20="‡nv‡÷j Z¨vM",$I20="wUwm"),(IF(VALUE($G20)&gt;=AP$6,(IF(($BV20-SUM($Q20:AO20))&gt;=$K20*0.3,$K20*0.3,($BV20-SUM($Q20:AO20)))),"")),(IF(($BV20-SUM($Q20:AO20))&gt;=$K20*0.3,$K20*0.3,($BV20-SUM($Q20:AO20)))))</f>
        <v>0</v>
      </c>
      <c r="AQ20" s="125">
        <f t="shared" si="2"/>
        <v>4000</v>
      </c>
      <c r="AR20" s="125">
        <v>4000</v>
      </c>
      <c r="AS20" s="125">
        <f>IF(LinkRpt!C$4=LinkRpt!C$2,VLOOKUP(LinkRpt!$A16,Rpt,LinkRpt!C$2+1),"")</f>
        <v>0</v>
      </c>
      <c r="AT20" s="125">
        <f>IF(LinkRpt!D$4=LinkRpt!D$2,VLOOKUP(LinkRpt!$A16,Rpt,LinkRpt!D$2+1),"")</f>
        <v>0</v>
      </c>
      <c r="AU20" s="125">
        <f>IF(LinkRpt!E$4=LinkRpt!E$2,VLOOKUP(LinkRpt!$A16,Rpt,LinkRpt!E$2+1),"")</f>
        <v>0</v>
      </c>
      <c r="AV20" s="125">
        <f>IF(LinkRpt!F$4=LinkRpt!F$2,VLOOKUP(LinkRpt!$A16,Rpt,LinkRpt!F$2+1),"")</f>
        <v>0</v>
      </c>
      <c r="AW20" s="125">
        <f>IF(LinkRpt!G$4=LinkRpt!G$2,VLOOKUP(LinkRpt!$A16,Rpt,LinkRpt!G$2+1),"")</f>
        <v>0</v>
      </c>
      <c r="AX20" s="125">
        <f>IF(LinkRpt!H$4=LinkRpt!H$2,VLOOKUP(LinkRpt!$A16,Rpt,LinkRpt!H$2+1),"")</f>
        <v>0</v>
      </c>
      <c r="AY20" s="125">
        <f>IF(LinkRpt!I$4=LinkRpt!I$2,VLOOKUP(LinkRpt!$A16,Rpt,LinkRpt!I$2+1),"")</f>
        <v>0</v>
      </c>
      <c r="AZ20" s="125">
        <f>IF(LinkRpt!J$4=LinkRpt!J$2,VLOOKUP(LinkRpt!$A16,Rpt,LinkRpt!J$2+1),"")</f>
        <v>0</v>
      </c>
      <c r="BA20" s="125">
        <f>IF(LinkRpt!K$4=LinkRpt!K$2,VLOOKUP(LinkRpt!$A16,Rpt,LinkRpt!K$2+1),"")</f>
        <v>0</v>
      </c>
      <c r="BB20" s="125">
        <f>IF(LinkRpt!L$4=LinkRpt!L$2,VLOOKUP(LinkRpt!$A16,Rpt,LinkRpt!L$2+1),"")</f>
        <v>0</v>
      </c>
      <c r="BC20" s="125">
        <f>IF(LinkRpt!M$4=LinkRpt!M$2,VLOOKUP(LinkRpt!$A16,Rpt,LinkRpt!M$2+1),"")</f>
        <v>0</v>
      </c>
      <c r="BD20" s="125">
        <f>IF(LinkRpt!N$4=LinkRpt!N$2,VLOOKUP(LinkRpt!$A16,Rpt,LinkRpt!N$2+1),"")</f>
        <v>0</v>
      </c>
      <c r="BE20" s="125">
        <f>IF(LinkRpt!O$4=LinkRpt!O$2,VLOOKUP(LinkRpt!$A16,Rpt,LinkRpt!O$2+1),"")</f>
        <v>0</v>
      </c>
      <c r="BF20" s="125">
        <f>IF(LinkRpt!P$4=LinkRpt!P$2,VLOOKUP(LinkRpt!$A16,Rpt,LinkRpt!P$2+1),"")</f>
        <v>0</v>
      </c>
      <c r="BG20" s="125">
        <f>IF(LinkRpt!Q$4=LinkRpt!Q$2,VLOOKUP(LinkRpt!$A16,Rpt,LinkRpt!Q$2+1),"")</f>
        <v>0</v>
      </c>
      <c r="BH20" s="125">
        <f>IF(LinkRpt!R$4=LinkRpt!R$2,VLOOKUP(LinkRpt!$A16,Rpt,LinkRpt!R$2+1),"")</f>
        <v>0</v>
      </c>
      <c r="BI20" s="125">
        <f>IF(LinkRpt!S$4=LinkRpt!S$2,VLOOKUP(LinkRpt!$A16,Rpt,LinkRpt!S$2+1),"")</f>
        <v>0</v>
      </c>
      <c r="BJ20" s="125">
        <f>IF(LinkRpt!T$4=LinkRpt!T$2,VLOOKUP(LinkRpt!$A16,Rpt,LinkRpt!T$2+1),"")</f>
        <v>0</v>
      </c>
      <c r="BK20" s="125">
        <f>IF(LinkRpt!U$4=LinkRpt!U$2,VLOOKUP(LinkRpt!$A16,Rpt,LinkRpt!U$2+1),"")</f>
        <v>0</v>
      </c>
      <c r="BL20" s="125">
        <f>IF(LinkRpt!V$4=LinkRpt!V$2,VLOOKUP(LinkRpt!$A16,Rpt,LinkRpt!V$2+1),"")</f>
        <v>0</v>
      </c>
      <c r="BM20" s="125">
        <f>IF(LinkRpt!W$4=LinkRpt!W$2,VLOOKUP(LinkRpt!$A16,Rpt,LinkRpt!W$2+1),"")</f>
        <v>0</v>
      </c>
      <c r="BN20" s="125">
        <f>IF(LinkRpt!X$4=LinkRpt!X$2,VLOOKUP(LinkRpt!$A16,Rpt,LinkRpt!X$2+1),"")</f>
        <v>0</v>
      </c>
      <c r="BO20" s="125">
        <f>IF(LinkRpt!Y$4=LinkRpt!Y$2,VLOOKUP(LinkRpt!$A16,Rpt,LinkRpt!Y$2+1),"")</f>
        <v>0</v>
      </c>
      <c r="BP20" s="125">
        <f>IF(LinkRpt!Z$4=LinkRpt!Z$2,VLOOKUP(LinkRpt!$A16,Rpt,LinkRpt!Z$2+1),"")</f>
        <v>0</v>
      </c>
      <c r="BQ20" s="125">
        <f>IF(LinkRpt!AA$4=LinkRpt!AA$2,VLOOKUP(LinkRpt!$A16,Rpt,LinkRpt!AA$2+1),"")</f>
        <v>0</v>
      </c>
      <c r="BR20" s="125">
        <f>IF(LinkRpt!AB$4=LinkRpt!AB$2,VLOOKUP(LinkRpt!$A16,Rpt,LinkRpt!AB$2+1),"")</f>
        <v>0</v>
      </c>
      <c r="BS20" s="125">
        <f>IF(LinkRpt!AC$4=LinkRpt!AC$2,VLOOKUP(LinkRpt!$A16,Rpt,LinkRpt!AC$2+1),"")</f>
        <v>0</v>
      </c>
      <c r="BT20" s="125">
        <f>IF(LinkRpt!AD$4=LinkRpt!AD$2,VLOOKUP(LinkRpt!$A16,Rpt,LinkRpt!AD$2+1),"")</f>
        <v>0</v>
      </c>
      <c r="BU20" s="125">
        <f>IF(LinkRpt!AE$4=LinkRpt!AE$2,VLOOKUP(LinkRpt!$A16,Rpt,LinkRpt!AE$2+1),"")</f>
        <v>0</v>
      </c>
      <c r="BV20" s="125">
        <f t="shared" si="8"/>
        <v>4000</v>
      </c>
      <c r="BW20" s="124">
        <v>1500</v>
      </c>
      <c r="BX20" s="127">
        <v>1500</v>
      </c>
      <c r="BY20" s="124">
        <v>1000</v>
      </c>
      <c r="BZ20" s="127">
        <v>1000</v>
      </c>
      <c r="CA20" s="124">
        <v>5000</v>
      </c>
      <c r="CB20" s="127">
        <v>5000</v>
      </c>
      <c r="CC20" s="124">
        <v>8000</v>
      </c>
      <c r="CD20" s="127">
        <f t="shared" si="9"/>
        <v>1500</v>
      </c>
      <c r="CE20" s="128"/>
      <c r="CF20" s="127"/>
      <c r="CG20" s="124"/>
      <c r="CH20" s="127"/>
      <c r="CI20" s="129">
        <v>3920</v>
      </c>
      <c r="CJ20" s="127">
        <v>10420</v>
      </c>
      <c r="CK20" s="129">
        <v>3920</v>
      </c>
      <c r="CL20" s="127">
        <v>3920</v>
      </c>
      <c r="CM20" s="129">
        <v>3920</v>
      </c>
      <c r="CN20" s="127">
        <v>3920</v>
      </c>
      <c r="CO20" s="129">
        <v>3920</v>
      </c>
      <c r="CP20" s="127">
        <v>3920</v>
      </c>
      <c r="CQ20" s="129">
        <v>3920</v>
      </c>
      <c r="CR20" s="127">
        <v>3920</v>
      </c>
      <c r="CS20" s="129">
        <v>3920</v>
      </c>
      <c r="CT20" s="127">
        <v>3920</v>
      </c>
      <c r="CU20" s="129">
        <v>3920</v>
      </c>
      <c r="CV20" s="127">
        <v>3920</v>
      </c>
      <c r="CW20" s="129">
        <v>3920</v>
      </c>
      <c r="CX20" s="127">
        <v>3920</v>
      </c>
      <c r="CY20" s="129">
        <v>3920</v>
      </c>
      <c r="CZ20" s="127"/>
      <c r="DA20" s="128"/>
      <c r="DB20" s="127"/>
      <c r="DC20" s="128"/>
      <c r="DD20" s="127"/>
      <c r="DE20" s="130"/>
      <c r="DF20" s="131"/>
      <c r="DG20" s="127"/>
      <c r="DH20" s="131"/>
      <c r="DI20" s="127"/>
      <c r="DJ20" s="131"/>
      <c r="DK20" s="127"/>
      <c r="DL20" s="131"/>
      <c r="DM20" s="127"/>
      <c r="DN20" s="131"/>
      <c r="DO20" s="127"/>
      <c r="DP20" s="131"/>
      <c r="DQ20" s="127"/>
      <c r="DR20" s="131"/>
      <c r="DS20" s="127"/>
      <c r="DT20" s="131"/>
      <c r="DU20" s="127"/>
      <c r="DV20" s="131"/>
      <c r="DW20" s="127"/>
      <c r="DX20" s="131"/>
      <c r="DY20" s="127"/>
      <c r="DZ20" s="131"/>
      <c r="EA20" s="127"/>
      <c r="EB20" s="128"/>
      <c r="EC20" s="127"/>
      <c r="ED20" s="132"/>
      <c r="EE20" s="128"/>
      <c r="EF20" s="127"/>
      <c r="EG20" s="128"/>
      <c r="EH20" s="127"/>
      <c r="EI20" s="128"/>
      <c r="EJ20" s="127"/>
      <c r="EK20" s="128"/>
      <c r="EL20" s="127"/>
      <c r="EM20" s="128"/>
      <c r="EN20" s="127"/>
      <c r="EO20" s="128"/>
      <c r="EP20" s="127"/>
      <c r="EQ20" s="124"/>
      <c r="ER20" s="127"/>
      <c r="ES20" s="124"/>
      <c r="ET20" s="127"/>
      <c r="EU20" s="124"/>
      <c r="EV20" s="127"/>
      <c r="EW20" s="124"/>
      <c r="EX20" s="127"/>
      <c r="EY20" s="124"/>
      <c r="EZ20" s="127"/>
      <c r="FA20" s="124"/>
      <c r="FB20" s="127"/>
      <c r="FC20" s="133">
        <f t="shared" si="3"/>
        <v>50780</v>
      </c>
      <c r="FD20" s="133">
        <f t="shared" si="4"/>
        <v>46860</v>
      </c>
      <c r="FE20" s="133">
        <f t="shared" si="5"/>
        <v>3920</v>
      </c>
    </row>
    <row r="21" spans="1:161" ht="25.5" customHeight="1">
      <c r="A21" s="181">
        <v>2200032</v>
      </c>
      <c r="B21" s="134" t="s">
        <v>465</v>
      </c>
      <c r="C21" s="95" t="s">
        <v>466</v>
      </c>
      <c r="D21" s="83" t="s">
        <v>1062</v>
      </c>
      <c r="E21" s="95" t="s">
        <v>956</v>
      </c>
      <c r="F21" s="84" t="s">
        <v>467</v>
      </c>
      <c r="G21" s="84"/>
      <c r="H21" s="135"/>
      <c r="I21" s="121"/>
      <c r="J21" s="121"/>
      <c r="K21" s="93">
        <v>7200</v>
      </c>
      <c r="L21" s="88" t="s">
        <v>1072</v>
      </c>
      <c r="M21" s="122">
        <f t="shared" si="6"/>
        <v>25600</v>
      </c>
      <c r="N21" s="123">
        <f t="shared" si="0"/>
        <v>2160</v>
      </c>
      <c r="O21" s="124">
        <v>4000</v>
      </c>
      <c r="P21" s="124">
        <f t="shared" si="7"/>
        <v>0</v>
      </c>
      <c r="Q21" s="125">
        <v>4000</v>
      </c>
      <c r="R21" s="126">
        <f t="shared" si="10"/>
        <v>0</v>
      </c>
      <c r="S21" s="127">
        <f>IF(OR($I21="‡nv‡÷j Z¨vM",$I21="wUwm"),(IF(VALUE($G21)&gt;=S$6,(IF(($BV21-SUM($Q21:R21))&gt;=$K21*0.3,$K21*0.3,($BV21-SUM($Q21:R21)))),"")),(IF(($BV21-SUM($Q21:R21))&gt;=$K21*0.3,$K21*0.3,($BV21-SUM($Q21:R21)))))</f>
        <v>2160</v>
      </c>
      <c r="T21" s="127">
        <f>IF(OR($I21="‡nv‡÷j Z¨vM",$I21="wUwm"),(IF(VALUE($G21)&gt;=T$6,(IF(($BV21-SUM($Q21:S21))&gt;=$K21*0.3,$K21*0.3,($BV21-SUM($Q21:S21)))),"")),(IF(($BV21-SUM($Q21:S21))&gt;=$K21*0.3,$K21*0.3,($BV21-SUM($Q21:S21)))))</f>
        <v>2160</v>
      </c>
      <c r="U21" s="127">
        <f>IF(OR($I21="‡nv‡÷j Z¨vM",$I21="wUwm"),(IF(VALUE($G21)&gt;=U$6,(IF(($BV21-SUM($Q21:T21))&gt;=$K21*0.3,$K21*0.3,($BV21-SUM($Q21:T21)))),"")),(IF(($BV21-SUM($Q21:T21))&gt;=$K21*0.3,$K21*0.3,($BV21-SUM($Q21:T21)))))</f>
        <v>2160</v>
      </c>
      <c r="V21" s="127">
        <f>IF(OR($I21="‡nv‡÷j Z¨vM",$I21="wUwm"),(IF(VALUE($G21)&gt;=V$6,(IF(($BV21-SUM($Q21:U21))&gt;=$K21*0.3,$K21*0.3,($BV21-SUM($Q21:U21)))),"")),(IF(($BV21-SUM($Q21:U21))&gt;=$K21*0.3,$K21*0.3,($BV21-SUM($Q21:U21)))))</f>
        <v>2160</v>
      </c>
      <c r="W21" s="127">
        <f>IF(OR($I21="‡nv‡÷j Z¨vM",$I21="wUwm"),(IF(VALUE($G21)&gt;=W$6,(IF(($BV21-SUM($Q21:V21))&gt;=$K21*0.3,$K21*0.3,($BV21-SUM($Q21:V21)))),"")),(IF(($BV21-SUM($Q21:V21))&gt;=$K21*0.3,$K21*0.3,($BV21-SUM($Q21:V21)))))</f>
        <v>2160</v>
      </c>
      <c r="X21" s="127">
        <f>IF(OR($I21="‡nv‡÷j Z¨vM",$I21="wUwm"),(IF(VALUE($G21)&gt;=X$6,(IF(($BV21-SUM($Q21:W21))&gt;=$K21*0.3,$K21*0.3,($BV21-SUM($Q21:W21)))),"")),(IF(($BV21-SUM($Q21:W21))&gt;=$K21*0.3,$K21*0.3,($BV21-SUM($Q21:W21)))))</f>
        <v>2160</v>
      </c>
      <c r="Y21" s="127">
        <f>IF(OR($I21="‡nv‡÷j Z¨vM",$I21="wUwm"),(IF(VALUE($G21)&gt;=Y$6,(IF(($BV21-SUM($Q21:X21))&gt;=$K21*0.3,$K21*0.3,($BV21-SUM($Q21:X21)))),"")),(IF(($BV21-SUM($Q21:X21))&gt;=$K21*0.3,$K21*0.3,($BV21-SUM($Q21:X21)))))</f>
        <v>2160</v>
      </c>
      <c r="Z21" s="127">
        <f>IF(OR($I21="‡nv‡÷j Z¨vM",$I21="wUwm"),(IF(VALUE($G21)&gt;=Z$6,(IF(($BV21-SUM($Q21:Y21))&gt;=$K21*0.3,$K21*0.3,($BV21-SUM($Q21:Y21)))),"")),(IF(($BV21-SUM($Q21:Y21))&gt;=$K21*0.3,$K21*0.3,($BV21-SUM($Q21:Y21)))))</f>
        <v>2160</v>
      </c>
      <c r="AA21" s="127">
        <f>IF(OR($I21="‡nv‡÷j Z¨vM",$I21="wUwm"),(IF(VALUE($G21)&gt;=AA$6,(IF(($BV21-SUM($Q21:Z21))&gt;=$K21*0.3,$K21*0.3,($BV21-SUM($Q21:Z21)))),"")),(IF(($BV21-SUM($Q21:Z21))&gt;=$K21*0.3,$K21*0.3,($BV21-SUM($Q21:Z21)))))</f>
        <v>2160</v>
      </c>
      <c r="AB21" s="127">
        <f>IF(OR($I21="‡nv‡÷j Z¨vM",$I21="wUwm"),(IF(VALUE($G21)&gt;=AB$6,(IF(($BV21-SUM($Q21:AA21))&gt;=$K21*0.3,$K21*0.3,($BV21-SUM($Q21:AA21)))),"")),(IF(($BV21-SUM($Q21:AA21))&gt;=$K21*0.3,$K21*0.3,($BV21-SUM($Q21:AA21)))))</f>
        <v>0</v>
      </c>
      <c r="AC21" s="127">
        <f>IF(OR($I21="‡nv‡÷j Z¨vM",$I21="wUwm"),(IF(VALUE($G21)&gt;=AC$6,(IF(($BV21-SUM($Q21:AB21))&gt;=$K21*0.3,$K21*0.3,($BV21-SUM($Q21:AB21)))),"")),(IF(($BV21-SUM($Q21:AB21))&gt;=$K21*0.3,$K21*0.3,($BV21-SUM($Q21:AB21)))))</f>
        <v>0</v>
      </c>
      <c r="AD21" s="127">
        <f>IF(OR($I21="‡nv‡÷j Z¨vM",$I21="wUwm"),(IF(VALUE($G21)&gt;=AD$6,(IF(($BV21-SUM($Q21:AC21))&gt;=$K21*0.3,$K21*0.3,($BV21-SUM($Q21:AC21)))),"")),(IF(($BV21-SUM($Q21:AC21))&gt;=$K21*0.3,$K21*0.3,($BV21-SUM($Q21:AC21)))))</f>
        <v>0</v>
      </c>
      <c r="AE21" s="127">
        <f>IF(OR($I21="‡nv‡÷j Z¨vM",$I21="wUwm"),(IF(VALUE($G21)&gt;=AE$6,(IF(($BV21-SUM($Q21:AD21))&gt;=$K21*0.3,$K21*0.3,($BV21-SUM($Q21:AD21)))),"")),(IF(($BV21-SUM($Q21:AD21))&gt;=$K21*0.3,$K21*0.3,($BV21-SUM($Q21:AD21)))))</f>
        <v>0</v>
      </c>
      <c r="AF21" s="127">
        <f>IF(OR($I21="‡nv‡÷j Z¨vM",$I21="wUwm"),(IF(VALUE($G21)&gt;=AF$6,(IF(($BV21-SUM($Q21:AE21))&gt;=$K21*0.3,$K21*0.3,($BV21-SUM($Q21:AE21)))),"")),(IF(($BV21-SUM($Q21:AE21))&gt;=$K21*0.3,$K21*0.3,($BV21-SUM($Q21:AE21)))))</f>
        <v>0</v>
      </c>
      <c r="AG21" s="127">
        <f>IF(OR($I21="‡nv‡÷j Z¨vM",$I21="wUwm"),(IF(VALUE($G21)&gt;=AG$6,(IF(($BV21-SUM($Q21:AF21))&gt;=$K21*0.3,$K21*0.3,($BV21-SUM($Q21:AF21)))),"")),(IF(($BV21-SUM($Q21:AF21))&gt;=$K21*0.3,$K21*0.3,($BV21-SUM($Q21:AF21)))))</f>
        <v>0</v>
      </c>
      <c r="AH21" s="127">
        <f>IF(OR($I21="‡nv‡÷j Z¨vM",$I21="wUwm"),(IF(VALUE($G21)&gt;=AH$6,(IF(($BV21-SUM($Q21:AG21))&gt;=$K21*0.3,$K21*0.3,($BV21-SUM($Q21:AG21)))),"")),(IF(($BV21-SUM($Q21:AG21))&gt;=$K21*0.3,$K21*0.3,($BV21-SUM($Q21:AG21)))))</f>
        <v>0</v>
      </c>
      <c r="AI21" s="127">
        <f>IF(OR($I21="‡nv‡÷j Z¨vM",$I21="wUwm"),(IF(VALUE($G21)&gt;=AI$6,(IF(($BV21-SUM($Q21:AH21))&gt;=$K21*0.3,$K21*0.3,($BV21-SUM($Q21:AH21)))),"")),(IF(($BV21-SUM($Q21:AH21))&gt;=$K21*0.3,$K21*0.3,($BV21-SUM($Q21:AH21)))))</f>
        <v>0</v>
      </c>
      <c r="AJ21" s="127">
        <f>IF(OR($I21="‡nv‡÷j Z¨vM",$I21="wUwm"),(IF(VALUE($G21)&gt;=AJ$6,(IF(($BV21-SUM($Q21:AI21))&gt;=$K21*0.3,$K21*0.3,($BV21-SUM($Q21:AI21)))),"")),(IF(($BV21-SUM($Q21:AI21))&gt;=$K21*0.3,$K21*0.3,($BV21-SUM($Q21:AI21)))))</f>
        <v>0</v>
      </c>
      <c r="AK21" s="127">
        <f>IF(OR($I21="‡nv‡÷j Z¨vM",$I21="wUwm"),(IF(VALUE($G21)&gt;=AK$6,(IF(($BV21-SUM($Q21:AJ21))&gt;=$K21*0.3,$K21*0.3,($BV21-SUM($Q21:AJ21)))),"")),(IF(($BV21-SUM($Q21:AJ21))&gt;=$K21*0.3,$K21*0.3,($BV21-SUM($Q21:AJ21)))))</f>
        <v>0</v>
      </c>
      <c r="AL21" s="127">
        <f>IF(OR($I21="‡nv‡÷j Z¨vM",$I21="wUwm"),(IF(VALUE($G21)&gt;=AL$6,(IF(($BV21-SUM($Q21:AK21))&gt;=$K21*0.3,$K21*0.3,($BV21-SUM($Q21:AK21)))),"")),(IF(($BV21-SUM($Q21:AK21))&gt;=$K21*0.3,$K21*0.3,($BV21-SUM($Q21:AK21)))))</f>
        <v>0</v>
      </c>
      <c r="AM21" s="127">
        <f>IF(OR($I21="‡nv‡÷j Z¨vM",$I21="wUwm"),(IF(VALUE($G21)&gt;=AM$6,(IF(($BV21-SUM($Q21:AL21))&gt;=$K21*0.3,$K21*0.3,($BV21-SUM($Q21:AL21)))),"")),(IF(($BV21-SUM($Q21:AL21))&gt;=$K21*0.3,$K21*0.3,($BV21-SUM($Q21:AL21)))))</f>
        <v>0</v>
      </c>
      <c r="AN21" s="127">
        <f>IF(OR($I21="‡nv‡÷j Z¨vM",$I21="wUwm"),(IF(VALUE($G21)&gt;=AN$6,(IF(($BV21-SUM($Q21:AM21))&gt;=$K21*0.3,$K21*0.3,($BV21-SUM($Q21:AM21)))),"")),(IF(($BV21-SUM($Q21:AM21))&gt;=$K21*0.3,$K21*0.3,($BV21-SUM($Q21:AM21)))))</f>
        <v>0</v>
      </c>
      <c r="AO21" s="127">
        <f>IF(OR($I21="‡nv‡÷j Z¨vM",$I21="wUwm"),(IF(VALUE($G21)&gt;=AO$6,(IF(($BV21-SUM($Q21:AN21))&gt;=$K21*0.3,$K21*0.3,($BV21-SUM($Q21:AN21)))),"")),(IF(($BV21-SUM($Q21:AN21))&gt;=$K21*0.3,$K21*0.3,($BV21-SUM($Q21:AN21)))))</f>
        <v>0</v>
      </c>
      <c r="AP21" s="127">
        <f>IF(OR($I21="‡nv‡÷j Z¨vM",$I21="wUwm"),(IF(VALUE($G21)&gt;=AP$6,(IF(($BV21-SUM($Q21:AO21))&gt;=$K21*0.3,$K21*0.3,($BV21-SUM($Q21:AO21)))),"")),(IF(($BV21-SUM($Q21:AO21))&gt;=$K21*0.3,$K21*0.3,($BV21-SUM($Q21:AO21)))))</f>
        <v>0</v>
      </c>
      <c r="AQ21" s="125">
        <f t="shared" si="2"/>
        <v>23440</v>
      </c>
      <c r="AR21" s="125">
        <v>23440</v>
      </c>
      <c r="AS21" s="125">
        <f>IF(LinkRpt!C$4=LinkRpt!C$2,VLOOKUP(LinkRpt!$A17,Rpt,LinkRpt!C$2+1),"")</f>
        <v>0</v>
      </c>
      <c r="AT21" s="125">
        <f>IF(LinkRpt!D$4=LinkRpt!D$2,VLOOKUP(LinkRpt!$A17,Rpt,LinkRpt!D$2+1),"")</f>
        <v>0</v>
      </c>
      <c r="AU21" s="125">
        <f>IF(LinkRpt!E$4=LinkRpt!E$2,VLOOKUP(LinkRpt!$A17,Rpt,LinkRpt!E$2+1),"")</f>
        <v>0</v>
      </c>
      <c r="AV21" s="125">
        <f>IF(LinkRpt!F$4=LinkRpt!F$2,VLOOKUP(LinkRpt!$A17,Rpt,LinkRpt!F$2+1),"")</f>
        <v>0</v>
      </c>
      <c r="AW21" s="125">
        <f>IF(LinkRpt!G$4=LinkRpt!G$2,VLOOKUP(LinkRpt!$A17,Rpt,LinkRpt!G$2+1),"")</f>
        <v>0</v>
      </c>
      <c r="AX21" s="125">
        <f>IF(LinkRpt!H$4=LinkRpt!H$2,VLOOKUP(LinkRpt!$A17,Rpt,LinkRpt!H$2+1),"")</f>
        <v>0</v>
      </c>
      <c r="AY21" s="125">
        <f>IF(LinkRpt!I$4=LinkRpt!I$2,VLOOKUP(LinkRpt!$A17,Rpt,LinkRpt!I$2+1),"")</f>
        <v>0</v>
      </c>
      <c r="AZ21" s="125">
        <f>IF(LinkRpt!J$4=LinkRpt!J$2,VLOOKUP(LinkRpt!$A17,Rpt,LinkRpt!J$2+1),"")</f>
        <v>0</v>
      </c>
      <c r="BA21" s="125">
        <f>IF(LinkRpt!K$4=LinkRpt!K$2,VLOOKUP(LinkRpt!$A17,Rpt,LinkRpt!K$2+1),"")</f>
        <v>0</v>
      </c>
      <c r="BB21" s="125">
        <f>IF(LinkRpt!L$4=LinkRpt!L$2,VLOOKUP(LinkRpt!$A17,Rpt,LinkRpt!L$2+1),"")</f>
        <v>0</v>
      </c>
      <c r="BC21" s="125">
        <f>IF(LinkRpt!M$4=LinkRpt!M$2,VLOOKUP(LinkRpt!$A17,Rpt,LinkRpt!M$2+1),"")</f>
        <v>0</v>
      </c>
      <c r="BD21" s="125">
        <f>IF(LinkRpt!N$4=LinkRpt!N$2,VLOOKUP(LinkRpt!$A17,Rpt,LinkRpt!N$2+1),"")</f>
        <v>0</v>
      </c>
      <c r="BE21" s="125">
        <f>IF(LinkRpt!O$4=LinkRpt!O$2,VLOOKUP(LinkRpt!$A17,Rpt,LinkRpt!O$2+1),"")</f>
        <v>0</v>
      </c>
      <c r="BF21" s="125">
        <f>IF(LinkRpt!P$4=LinkRpt!P$2,VLOOKUP(LinkRpt!$A17,Rpt,LinkRpt!P$2+1),"")</f>
        <v>0</v>
      </c>
      <c r="BG21" s="125">
        <f>IF(LinkRpt!Q$4=LinkRpt!Q$2,VLOOKUP(LinkRpt!$A17,Rpt,LinkRpt!Q$2+1),"")</f>
        <v>0</v>
      </c>
      <c r="BH21" s="125">
        <f>IF(LinkRpt!R$4=LinkRpt!R$2,VLOOKUP(LinkRpt!$A17,Rpt,LinkRpt!R$2+1),"")</f>
        <v>0</v>
      </c>
      <c r="BI21" s="125">
        <f>IF(LinkRpt!S$4=LinkRpt!S$2,VLOOKUP(LinkRpt!$A17,Rpt,LinkRpt!S$2+1),"")</f>
        <v>0</v>
      </c>
      <c r="BJ21" s="125">
        <f>IF(LinkRpt!T$4=LinkRpt!T$2,VLOOKUP(LinkRpt!$A17,Rpt,LinkRpt!T$2+1),"")</f>
        <v>0</v>
      </c>
      <c r="BK21" s="125">
        <f>IF(LinkRpt!U$4=LinkRpt!U$2,VLOOKUP(LinkRpt!$A17,Rpt,LinkRpt!U$2+1),"")</f>
        <v>0</v>
      </c>
      <c r="BL21" s="125">
        <f>IF(LinkRpt!V$4=LinkRpt!V$2,VLOOKUP(LinkRpt!$A17,Rpt,LinkRpt!V$2+1),"")</f>
        <v>0</v>
      </c>
      <c r="BM21" s="125">
        <f>IF(LinkRpt!W$4=LinkRpt!W$2,VLOOKUP(LinkRpt!$A17,Rpt,LinkRpt!W$2+1),"")</f>
        <v>0</v>
      </c>
      <c r="BN21" s="125">
        <f>IF(LinkRpt!X$4=LinkRpt!X$2,VLOOKUP(LinkRpt!$A17,Rpt,LinkRpt!X$2+1),"")</f>
        <v>0</v>
      </c>
      <c r="BO21" s="125">
        <f>IF(LinkRpt!Y$4=LinkRpt!Y$2,VLOOKUP(LinkRpt!$A17,Rpt,LinkRpt!Y$2+1),"")</f>
        <v>0</v>
      </c>
      <c r="BP21" s="125">
        <f>IF(LinkRpt!Z$4=LinkRpt!Z$2,VLOOKUP(LinkRpt!$A17,Rpt,LinkRpt!Z$2+1),"")</f>
        <v>0</v>
      </c>
      <c r="BQ21" s="125">
        <f>IF(LinkRpt!AA$4=LinkRpt!AA$2,VLOOKUP(LinkRpt!$A17,Rpt,LinkRpt!AA$2+1),"")</f>
        <v>0</v>
      </c>
      <c r="BR21" s="125">
        <f>IF(LinkRpt!AB$4=LinkRpt!AB$2,VLOOKUP(LinkRpt!$A17,Rpt,LinkRpt!AB$2+1),"")</f>
        <v>0</v>
      </c>
      <c r="BS21" s="125">
        <f>IF(LinkRpt!AC$4=LinkRpt!AC$2,VLOOKUP(LinkRpt!$A17,Rpt,LinkRpt!AC$2+1),"")</f>
        <v>0</v>
      </c>
      <c r="BT21" s="125">
        <f>IF(LinkRpt!AD$4=LinkRpt!AD$2,VLOOKUP(LinkRpt!$A17,Rpt,LinkRpt!AD$2+1),"")</f>
        <v>0</v>
      </c>
      <c r="BU21" s="125">
        <f>IF(LinkRpt!AE$4=LinkRpt!AE$2,VLOOKUP(LinkRpt!$A17,Rpt,LinkRpt!AE$2+1),"")</f>
        <v>0</v>
      </c>
      <c r="BV21" s="125">
        <f t="shared" si="8"/>
        <v>23440</v>
      </c>
      <c r="BW21" s="124">
        <v>1500</v>
      </c>
      <c r="BX21" s="127">
        <v>1500</v>
      </c>
      <c r="BY21" s="124">
        <v>1000</v>
      </c>
      <c r="BZ21" s="127">
        <v>1000</v>
      </c>
      <c r="CA21" s="124">
        <v>5000</v>
      </c>
      <c r="CB21" s="127">
        <v>5000</v>
      </c>
      <c r="CC21" s="124">
        <v>8000</v>
      </c>
      <c r="CD21" s="127">
        <f t="shared" si="9"/>
        <v>1500</v>
      </c>
      <c r="CE21" s="128"/>
      <c r="CF21" s="127"/>
      <c r="CG21" s="124"/>
      <c r="CH21" s="127"/>
      <c r="CI21" s="129">
        <v>4620</v>
      </c>
      <c r="CJ21" s="127">
        <v>4620</v>
      </c>
      <c r="CK21" s="129">
        <v>4620</v>
      </c>
      <c r="CL21" s="127">
        <v>4620</v>
      </c>
      <c r="CM21" s="129">
        <v>4620</v>
      </c>
      <c r="CN21" s="127">
        <v>4620</v>
      </c>
      <c r="CO21" s="129">
        <v>4620</v>
      </c>
      <c r="CP21" s="127">
        <f>11120+4620</f>
        <v>15740</v>
      </c>
      <c r="CQ21" s="129">
        <v>4620</v>
      </c>
      <c r="CR21" s="127">
        <v>0</v>
      </c>
      <c r="CS21" s="129">
        <v>4620</v>
      </c>
      <c r="CT21" s="127">
        <v>4620</v>
      </c>
      <c r="CU21" s="129">
        <v>4620</v>
      </c>
      <c r="CV21" s="127">
        <v>4620</v>
      </c>
      <c r="CW21" s="129">
        <v>4620</v>
      </c>
      <c r="CX21" s="127"/>
      <c r="CY21" s="129">
        <v>4620</v>
      </c>
      <c r="CZ21" s="127">
        <f>4620+4620</f>
        <v>9240</v>
      </c>
      <c r="DA21" s="128"/>
      <c r="DB21" s="127"/>
      <c r="DC21" s="128"/>
      <c r="DD21" s="127"/>
      <c r="DE21" s="130"/>
      <c r="DF21" s="131"/>
      <c r="DG21" s="127"/>
      <c r="DH21" s="131"/>
      <c r="DI21" s="127"/>
      <c r="DJ21" s="131"/>
      <c r="DK21" s="127"/>
      <c r="DL21" s="131"/>
      <c r="DM21" s="127"/>
      <c r="DN21" s="131"/>
      <c r="DO21" s="127"/>
      <c r="DP21" s="131"/>
      <c r="DQ21" s="127"/>
      <c r="DR21" s="131"/>
      <c r="DS21" s="127"/>
      <c r="DT21" s="131"/>
      <c r="DU21" s="127"/>
      <c r="DV21" s="131"/>
      <c r="DW21" s="127"/>
      <c r="DX21" s="131"/>
      <c r="DY21" s="127"/>
      <c r="DZ21" s="131"/>
      <c r="EA21" s="127"/>
      <c r="EB21" s="128"/>
      <c r="EC21" s="127"/>
      <c r="ED21" s="132"/>
      <c r="EE21" s="128"/>
      <c r="EF21" s="127"/>
      <c r="EG21" s="128"/>
      <c r="EH21" s="127"/>
      <c r="EI21" s="128"/>
      <c r="EJ21" s="127"/>
      <c r="EK21" s="128"/>
      <c r="EL21" s="127"/>
      <c r="EM21" s="128"/>
      <c r="EN21" s="127"/>
      <c r="EO21" s="128"/>
      <c r="EP21" s="127"/>
      <c r="EQ21" s="124"/>
      <c r="ER21" s="127"/>
      <c r="ES21" s="124"/>
      <c r="ET21" s="127"/>
      <c r="EU21" s="124"/>
      <c r="EV21" s="127"/>
      <c r="EW21" s="124"/>
      <c r="EX21" s="127"/>
      <c r="EY21" s="124"/>
      <c r="EZ21" s="127"/>
      <c r="FA21" s="124"/>
      <c r="FB21" s="127"/>
      <c r="FC21" s="133">
        <f t="shared" si="3"/>
        <v>57080</v>
      </c>
      <c r="FD21" s="133">
        <f t="shared" si="4"/>
        <v>57080</v>
      </c>
      <c r="FE21" s="133">
        <f t="shared" si="5"/>
        <v>0</v>
      </c>
    </row>
    <row r="22" spans="1:161" ht="25.5" customHeight="1">
      <c r="A22" s="181">
        <v>2200033</v>
      </c>
      <c r="B22" s="134" t="s">
        <v>468</v>
      </c>
      <c r="C22" s="95" t="s">
        <v>469</v>
      </c>
      <c r="D22" s="83" t="s">
        <v>1062</v>
      </c>
      <c r="E22" s="95" t="s">
        <v>956</v>
      </c>
      <c r="F22" s="84" t="s">
        <v>470</v>
      </c>
      <c r="G22" s="84"/>
      <c r="H22" s="120"/>
      <c r="I22" s="136"/>
      <c r="J22" s="136"/>
      <c r="K22" s="93">
        <v>7200</v>
      </c>
      <c r="L22" s="88" t="s">
        <v>1071</v>
      </c>
      <c r="M22" s="122">
        <f t="shared" si="6"/>
        <v>25600</v>
      </c>
      <c r="N22" s="123">
        <f t="shared" si="0"/>
        <v>15120</v>
      </c>
      <c r="O22" s="124">
        <v>4000</v>
      </c>
      <c r="P22" s="124">
        <f t="shared" si="7"/>
        <v>0</v>
      </c>
      <c r="Q22" s="125">
        <v>4000</v>
      </c>
      <c r="R22" s="126">
        <f t="shared" si="10"/>
        <v>0</v>
      </c>
      <c r="S22" s="127">
        <f>IF(OR($I22="‡nv‡÷j Z¨vM",$I22="wUwm"),(IF(VALUE($G22)&gt;=S$6,(IF(($BV22-SUM($Q22:R22))&gt;=$K22*0.3,$K22*0.3,($BV22-SUM($Q22:R22)))),"")),(IF(($BV22-SUM($Q22:R22))&gt;=$K22*0.3,$K22*0.3,($BV22-SUM($Q22:R22)))))</f>
        <v>2160</v>
      </c>
      <c r="T22" s="127">
        <f>IF(OR($I22="‡nv‡÷j Z¨vM",$I22="wUwm"),(IF(VALUE($G22)&gt;=T$6,(IF(($BV22-SUM($Q22:S22))&gt;=$K22*0.3,$K22*0.3,($BV22-SUM($Q22:S22)))),"")),(IF(($BV22-SUM($Q22:S22))&gt;=$K22*0.3,$K22*0.3,($BV22-SUM($Q22:S22)))))</f>
        <v>2160</v>
      </c>
      <c r="U22" s="127">
        <f>IF(OR($I22="‡nv‡÷j Z¨vM",$I22="wUwm"),(IF(VALUE($G22)&gt;=U$6,(IF(($BV22-SUM($Q22:T22))&gt;=$K22*0.3,$K22*0.3,($BV22-SUM($Q22:T22)))),"")),(IF(($BV22-SUM($Q22:T22))&gt;=$K22*0.3,$K22*0.3,($BV22-SUM($Q22:T22)))))</f>
        <v>2160</v>
      </c>
      <c r="V22" s="127">
        <f>IF(OR($I22="‡nv‡÷j Z¨vM",$I22="wUwm"),(IF(VALUE($G22)&gt;=V$6,(IF(($BV22-SUM($Q22:U22))&gt;=$K22*0.3,$K22*0.3,($BV22-SUM($Q22:U22)))),"")),(IF(($BV22-SUM($Q22:U22))&gt;=$K22*0.3,$K22*0.3,($BV22-SUM($Q22:U22)))))</f>
        <v>0</v>
      </c>
      <c r="W22" s="127">
        <f>IF(OR($I22="‡nv‡÷j Z¨vM",$I22="wUwm"),(IF(VALUE($G22)&gt;=W$6,(IF(($BV22-SUM($Q22:V22))&gt;=$K22*0.3,$K22*0.3,($BV22-SUM($Q22:V22)))),"")),(IF(($BV22-SUM($Q22:V22))&gt;=$K22*0.3,$K22*0.3,($BV22-SUM($Q22:V22)))))</f>
        <v>0</v>
      </c>
      <c r="X22" s="127">
        <f>IF(OR($I22="‡nv‡÷j Z¨vM",$I22="wUwm"),(IF(VALUE($G22)&gt;=X$6,(IF(($BV22-SUM($Q22:W22))&gt;=$K22*0.3,$K22*0.3,($BV22-SUM($Q22:W22)))),"")),(IF(($BV22-SUM($Q22:W22))&gt;=$K22*0.3,$K22*0.3,($BV22-SUM($Q22:W22)))))</f>
        <v>0</v>
      </c>
      <c r="Y22" s="127">
        <f>IF(OR($I22="‡nv‡÷j Z¨vM",$I22="wUwm"),(IF(VALUE($G22)&gt;=Y$6,(IF(($BV22-SUM($Q22:X22))&gt;=$K22*0.3,$K22*0.3,($BV22-SUM($Q22:X22)))),"")),(IF(($BV22-SUM($Q22:X22))&gt;=$K22*0.3,$K22*0.3,($BV22-SUM($Q22:X22)))))</f>
        <v>0</v>
      </c>
      <c r="Z22" s="127">
        <f>IF(OR($I22="‡nv‡÷j Z¨vM",$I22="wUwm"),(IF(VALUE($G22)&gt;=Z$6,(IF(($BV22-SUM($Q22:Y22))&gt;=$K22*0.3,$K22*0.3,($BV22-SUM($Q22:Y22)))),"")),(IF(($BV22-SUM($Q22:Y22))&gt;=$K22*0.3,$K22*0.3,($BV22-SUM($Q22:Y22)))))</f>
        <v>0</v>
      </c>
      <c r="AA22" s="127">
        <f>IF(OR($I22="‡nv‡÷j Z¨vM",$I22="wUwm"),(IF(VALUE($G22)&gt;=AA$6,(IF(($BV22-SUM($Q22:Z22))&gt;=$K22*0.3,$K22*0.3,($BV22-SUM($Q22:Z22)))),"")),(IF(($BV22-SUM($Q22:Z22))&gt;=$K22*0.3,$K22*0.3,($BV22-SUM($Q22:Z22)))))</f>
        <v>0</v>
      </c>
      <c r="AB22" s="127">
        <f>IF(OR($I22="‡nv‡÷j Z¨vM",$I22="wUwm"),(IF(VALUE($G22)&gt;=AB$6,(IF(($BV22-SUM($Q22:AA22))&gt;=$K22*0.3,$K22*0.3,($BV22-SUM($Q22:AA22)))),"")),(IF(($BV22-SUM($Q22:AA22))&gt;=$K22*0.3,$K22*0.3,($BV22-SUM($Q22:AA22)))))</f>
        <v>0</v>
      </c>
      <c r="AC22" s="127">
        <f>IF(OR($I22="‡nv‡÷j Z¨vM",$I22="wUwm"),(IF(VALUE($G22)&gt;=AC$6,(IF(($BV22-SUM($Q22:AB22))&gt;=$K22*0.3,$K22*0.3,($BV22-SUM($Q22:AB22)))),"")),(IF(($BV22-SUM($Q22:AB22))&gt;=$K22*0.3,$K22*0.3,($BV22-SUM($Q22:AB22)))))</f>
        <v>0</v>
      </c>
      <c r="AD22" s="127">
        <f>IF(OR($I22="‡nv‡÷j Z¨vM",$I22="wUwm"),(IF(VALUE($G22)&gt;=AD$6,(IF(($BV22-SUM($Q22:AC22))&gt;=$K22*0.3,$K22*0.3,($BV22-SUM($Q22:AC22)))),"")),(IF(($BV22-SUM($Q22:AC22))&gt;=$K22*0.3,$K22*0.3,($BV22-SUM($Q22:AC22)))))</f>
        <v>0</v>
      </c>
      <c r="AE22" s="127">
        <f>IF(OR($I22="‡nv‡÷j Z¨vM",$I22="wUwm"),(IF(VALUE($G22)&gt;=AE$6,(IF(($BV22-SUM($Q22:AD22))&gt;=$K22*0.3,$K22*0.3,($BV22-SUM($Q22:AD22)))),"")),(IF(($BV22-SUM($Q22:AD22))&gt;=$K22*0.3,$K22*0.3,($BV22-SUM($Q22:AD22)))))</f>
        <v>0</v>
      </c>
      <c r="AF22" s="127">
        <f>IF(OR($I22="‡nv‡÷j Z¨vM",$I22="wUwm"),(IF(VALUE($G22)&gt;=AF$6,(IF(($BV22-SUM($Q22:AE22))&gt;=$K22*0.3,$K22*0.3,($BV22-SUM($Q22:AE22)))),"")),(IF(($BV22-SUM($Q22:AE22))&gt;=$K22*0.3,$K22*0.3,($BV22-SUM($Q22:AE22)))))</f>
        <v>0</v>
      </c>
      <c r="AG22" s="127">
        <f>IF(OR($I22="‡nv‡÷j Z¨vM",$I22="wUwm"),(IF(VALUE($G22)&gt;=AG$6,(IF(($BV22-SUM($Q22:AF22))&gt;=$K22*0.3,$K22*0.3,($BV22-SUM($Q22:AF22)))),"")),(IF(($BV22-SUM($Q22:AF22))&gt;=$K22*0.3,$K22*0.3,($BV22-SUM($Q22:AF22)))))</f>
        <v>0</v>
      </c>
      <c r="AH22" s="127">
        <f>IF(OR($I22="‡nv‡÷j Z¨vM",$I22="wUwm"),(IF(VALUE($G22)&gt;=AH$6,(IF(($BV22-SUM($Q22:AG22))&gt;=$K22*0.3,$K22*0.3,($BV22-SUM($Q22:AG22)))),"")),(IF(($BV22-SUM($Q22:AG22))&gt;=$K22*0.3,$K22*0.3,($BV22-SUM($Q22:AG22)))))</f>
        <v>0</v>
      </c>
      <c r="AI22" s="127">
        <f>IF(OR($I22="‡nv‡÷j Z¨vM",$I22="wUwm"),(IF(VALUE($G22)&gt;=AI$6,(IF(($BV22-SUM($Q22:AH22))&gt;=$K22*0.3,$K22*0.3,($BV22-SUM($Q22:AH22)))),"")),(IF(($BV22-SUM($Q22:AH22))&gt;=$K22*0.3,$K22*0.3,($BV22-SUM($Q22:AH22)))))</f>
        <v>0</v>
      </c>
      <c r="AJ22" s="127">
        <f>IF(OR($I22="‡nv‡÷j Z¨vM",$I22="wUwm"),(IF(VALUE($G22)&gt;=AJ$6,(IF(($BV22-SUM($Q22:AI22))&gt;=$K22*0.3,$K22*0.3,($BV22-SUM($Q22:AI22)))),"")),(IF(($BV22-SUM($Q22:AI22))&gt;=$K22*0.3,$K22*0.3,($BV22-SUM($Q22:AI22)))))</f>
        <v>0</v>
      </c>
      <c r="AK22" s="127">
        <f>IF(OR($I22="‡nv‡÷j Z¨vM",$I22="wUwm"),(IF(VALUE($G22)&gt;=AK$6,(IF(($BV22-SUM($Q22:AJ22))&gt;=$K22*0.3,$K22*0.3,($BV22-SUM($Q22:AJ22)))),"")),(IF(($BV22-SUM($Q22:AJ22))&gt;=$K22*0.3,$K22*0.3,($BV22-SUM($Q22:AJ22)))))</f>
        <v>0</v>
      </c>
      <c r="AL22" s="127">
        <f>IF(OR($I22="‡nv‡÷j Z¨vM",$I22="wUwm"),(IF(VALUE($G22)&gt;=AL$6,(IF(($BV22-SUM($Q22:AK22))&gt;=$K22*0.3,$K22*0.3,($BV22-SUM($Q22:AK22)))),"")),(IF(($BV22-SUM($Q22:AK22))&gt;=$K22*0.3,$K22*0.3,($BV22-SUM($Q22:AK22)))))</f>
        <v>0</v>
      </c>
      <c r="AM22" s="127">
        <f>IF(OR($I22="‡nv‡÷j Z¨vM",$I22="wUwm"),(IF(VALUE($G22)&gt;=AM$6,(IF(($BV22-SUM($Q22:AL22))&gt;=$K22*0.3,$K22*0.3,($BV22-SUM($Q22:AL22)))),"")),(IF(($BV22-SUM($Q22:AL22))&gt;=$K22*0.3,$K22*0.3,($BV22-SUM($Q22:AL22)))))</f>
        <v>0</v>
      </c>
      <c r="AN22" s="127">
        <f>IF(OR($I22="‡nv‡÷j Z¨vM",$I22="wUwm"),(IF(VALUE($G22)&gt;=AN$6,(IF(($BV22-SUM($Q22:AM22))&gt;=$K22*0.3,$K22*0.3,($BV22-SUM($Q22:AM22)))),"")),(IF(($BV22-SUM($Q22:AM22))&gt;=$K22*0.3,$K22*0.3,($BV22-SUM($Q22:AM22)))))</f>
        <v>0</v>
      </c>
      <c r="AO22" s="127">
        <f>IF(OR($I22="‡nv‡÷j Z¨vM",$I22="wUwm"),(IF(VALUE($G22)&gt;=AO$6,(IF(($BV22-SUM($Q22:AN22))&gt;=$K22*0.3,$K22*0.3,($BV22-SUM($Q22:AN22)))),"")),(IF(($BV22-SUM($Q22:AN22))&gt;=$K22*0.3,$K22*0.3,($BV22-SUM($Q22:AN22)))))</f>
        <v>0</v>
      </c>
      <c r="AP22" s="127">
        <f>IF(OR($I22="‡nv‡÷j Z¨vM",$I22="wUwm"),(IF(VALUE($G22)&gt;=AP$6,(IF(($BV22-SUM($Q22:AO22))&gt;=$K22*0.3,$K22*0.3,($BV22-SUM($Q22:AO22)))),"")),(IF(($BV22-SUM($Q22:AO22))&gt;=$K22*0.3,$K22*0.3,($BV22-SUM($Q22:AO22)))))</f>
        <v>0</v>
      </c>
      <c r="AQ22" s="125">
        <f t="shared" si="2"/>
        <v>10480</v>
      </c>
      <c r="AR22" s="125">
        <v>10480</v>
      </c>
      <c r="AS22" s="125">
        <f>IF(LinkRpt!C$4=LinkRpt!C$2,VLOOKUP(LinkRpt!$A18,Rpt,LinkRpt!C$2+1),"")</f>
        <v>0</v>
      </c>
      <c r="AT22" s="125">
        <f>IF(LinkRpt!D$4=LinkRpt!D$2,VLOOKUP(LinkRpt!$A18,Rpt,LinkRpt!D$2+1),"")</f>
        <v>0</v>
      </c>
      <c r="AU22" s="125">
        <f>IF(LinkRpt!E$4=LinkRpt!E$2,VLOOKUP(LinkRpt!$A18,Rpt,LinkRpt!E$2+1),"")</f>
        <v>0</v>
      </c>
      <c r="AV22" s="125">
        <f>IF(LinkRpt!F$4=LinkRpt!F$2,VLOOKUP(LinkRpt!$A18,Rpt,LinkRpt!F$2+1),"")</f>
        <v>0</v>
      </c>
      <c r="AW22" s="125">
        <f>IF(LinkRpt!G$4=LinkRpt!G$2,VLOOKUP(LinkRpt!$A18,Rpt,LinkRpt!G$2+1),"")</f>
        <v>0</v>
      </c>
      <c r="AX22" s="125">
        <f>IF(LinkRpt!H$4=LinkRpt!H$2,VLOOKUP(LinkRpt!$A18,Rpt,LinkRpt!H$2+1),"")</f>
        <v>0</v>
      </c>
      <c r="AY22" s="125">
        <f>IF(LinkRpt!I$4=LinkRpt!I$2,VLOOKUP(LinkRpt!$A18,Rpt,LinkRpt!I$2+1),"")</f>
        <v>0</v>
      </c>
      <c r="AZ22" s="125">
        <f>IF(LinkRpt!J$4=LinkRpt!J$2,VLOOKUP(LinkRpt!$A18,Rpt,LinkRpt!J$2+1),"")</f>
        <v>0</v>
      </c>
      <c r="BA22" s="125">
        <f>IF(LinkRpt!K$4=LinkRpt!K$2,VLOOKUP(LinkRpt!$A18,Rpt,LinkRpt!K$2+1),"")</f>
        <v>0</v>
      </c>
      <c r="BB22" s="125">
        <f>IF(LinkRpt!L$4=LinkRpt!L$2,VLOOKUP(LinkRpt!$A18,Rpt,LinkRpt!L$2+1),"")</f>
        <v>0</v>
      </c>
      <c r="BC22" s="125">
        <f>IF(LinkRpt!M$4=LinkRpt!M$2,VLOOKUP(LinkRpt!$A18,Rpt,LinkRpt!M$2+1),"")</f>
        <v>0</v>
      </c>
      <c r="BD22" s="125">
        <f>IF(LinkRpt!N$4=LinkRpt!N$2,VLOOKUP(LinkRpt!$A18,Rpt,LinkRpt!N$2+1),"")</f>
        <v>0</v>
      </c>
      <c r="BE22" s="125">
        <f>IF(LinkRpt!O$4=LinkRpt!O$2,VLOOKUP(LinkRpt!$A18,Rpt,LinkRpt!O$2+1),"")</f>
        <v>0</v>
      </c>
      <c r="BF22" s="125">
        <f>IF(LinkRpt!P$4=LinkRpt!P$2,VLOOKUP(LinkRpt!$A18,Rpt,LinkRpt!P$2+1),"")</f>
        <v>0</v>
      </c>
      <c r="BG22" s="125">
        <f>IF(LinkRpt!Q$4=LinkRpt!Q$2,VLOOKUP(LinkRpt!$A18,Rpt,LinkRpt!Q$2+1),"")</f>
        <v>0</v>
      </c>
      <c r="BH22" s="125">
        <f>IF(LinkRpt!R$4=LinkRpt!R$2,VLOOKUP(LinkRpt!$A18,Rpt,LinkRpt!R$2+1),"")</f>
        <v>0</v>
      </c>
      <c r="BI22" s="125">
        <f>IF(LinkRpt!S$4=LinkRpt!S$2,VLOOKUP(LinkRpt!$A18,Rpt,LinkRpt!S$2+1),"")</f>
        <v>0</v>
      </c>
      <c r="BJ22" s="125">
        <f>IF(LinkRpt!T$4=LinkRpt!T$2,VLOOKUP(LinkRpt!$A18,Rpt,LinkRpt!T$2+1),"")</f>
        <v>0</v>
      </c>
      <c r="BK22" s="125">
        <f>IF(LinkRpt!U$4=LinkRpt!U$2,VLOOKUP(LinkRpt!$A18,Rpt,LinkRpt!U$2+1),"")</f>
        <v>0</v>
      </c>
      <c r="BL22" s="125">
        <f>IF(LinkRpt!V$4=LinkRpt!V$2,VLOOKUP(LinkRpt!$A18,Rpt,LinkRpt!V$2+1),"")</f>
        <v>0</v>
      </c>
      <c r="BM22" s="125">
        <f>IF(LinkRpt!W$4=LinkRpt!W$2,VLOOKUP(LinkRpt!$A18,Rpt,LinkRpt!W$2+1),"")</f>
        <v>0</v>
      </c>
      <c r="BN22" s="125">
        <f>IF(LinkRpt!X$4=LinkRpt!X$2,VLOOKUP(LinkRpt!$A18,Rpt,LinkRpt!X$2+1),"")</f>
        <v>0</v>
      </c>
      <c r="BO22" s="125">
        <f>IF(LinkRpt!Y$4=LinkRpt!Y$2,VLOOKUP(LinkRpt!$A18,Rpt,LinkRpt!Y$2+1),"")</f>
        <v>0</v>
      </c>
      <c r="BP22" s="125">
        <f>IF(LinkRpt!Z$4=LinkRpt!Z$2,VLOOKUP(LinkRpt!$A18,Rpt,LinkRpt!Z$2+1),"")</f>
        <v>0</v>
      </c>
      <c r="BQ22" s="125">
        <f>IF(LinkRpt!AA$4=LinkRpt!AA$2,VLOOKUP(LinkRpt!$A18,Rpt,LinkRpt!AA$2+1),"")</f>
        <v>0</v>
      </c>
      <c r="BR22" s="125">
        <f>IF(LinkRpt!AB$4=LinkRpt!AB$2,VLOOKUP(LinkRpt!$A18,Rpt,LinkRpt!AB$2+1),"")</f>
        <v>0</v>
      </c>
      <c r="BS22" s="125">
        <f>IF(LinkRpt!AC$4=LinkRpt!AC$2,VLOOKUP(LinkRpt!$A18,Rpt,LinkRpt!AC$2+1),"")</f>
        <v>0</v>
      </c>
      <c r="BT22" s="125">
        <f>IF(LinkRpt!AD$4=LinkRpt!AD$2,VLOOKUP(LinkRpt!$A18,Rpt,LinkRpt!AD$2+1),"")</f>
        <v>0</v>
      </c>
      <c r="BU22" s="125">
        <f>IF(LinkRpt!AE$4=LinkRpt!AE$2,VLOOKUP(LinkRpt!$A18,Rpt,LinkRpt!AE$2+1),"")</f>
        <v>0</v>
      </c>
      <c r="BV22" s="125">
        <f t="shared" si="8"/>
        <v>10480</v>
      </c>
      <c r="BW22" s="124">
        <v>1500</v>
      </c>
      <c r="BX22" s="127">
        <v>1500</v>
      </c>
      <c r="BY22" s="124">
        <v>1000</v>
      </c>
      <c r="BZ22" s="127">
        <v>1000</v>
      </c>
      <c r="CA22" s="124">
        <v>5000</v>
      </c>
      <c r="CB22" s="127">
        <v>5000</v>
      </c>
      <c r="CC22" s="124">
        <v>8000</v>
      </c>
      <c r="CD22" s="127">
        <f>1500+6500</f>
        <v>8000</v>
      </c>
      <c r="CE22" s="128"/>
      <c r="CF22" s="127"/>
      <c r="CG22" s="124"/>
      <c r="CH22" s="127"/>
      <c r="CI22" s="129"/>
      <c r="CJ22" s="127"/>
      <c r="CK22" s="129"/>
      <c r="CL22" s="127"/>
      <c r="CM22" s="129"/>
      <c r="CN22" s="127"/>
      <c r="CO22" s="129"/>
      <c r="CP22" s="127"/>
      <c r="CQ22" s="129"/>
      <c r="CR22" s="127"/>
      <c r="CS22" s="129"/>
      <c r="CT22" s="127"/>
      <c r="CU22" s="129"/>
      <c r="CV22" s="127"/>
      <c r="CW22" s="129"/>
      <c r="CX22" s="127"/>
      <c r="CY22" s="129"/>
      <c r="CZ22" s="127"/>
      <c r="DA22" s="128"/>
      <c r="DB22" s="127"/>
      <c r="DC22" s="128"/>
      <c r="DD22" s="127"/>
      <c r="DE22" s="130"/>
      <c r="DF22" s="131"/>
      <c r="DG22" s="127"/>
      <c r="DH22" s="131"/>
      <c r="DI22" s="127"/>
      <c r="DJ22" s="131"/>
      <c r="DK22" s="127"/>
      <c r="DL22" s="131"/>
      <c r="DM22" s="127"/>
      <c r="DN22" s="131"/>
      <c r="DO22" s="127"/>
      <c r="DP22" s="131"/>
      <c r="DQ22" s="127"/>
      <c r="DR22" s="131"/>
      <c r="DS22" s="127"/>
      <c r="DT22" s="131"/>
      <c r="DU22" s="127"/>
      <c r="DV22" s="131"/>
      <c r="DW22" s="127"/>
      <c r="DX22" s="131"/>
      <c r="DY22" s="127"/>
      <c r="DZ22" s="131"/>
      <c r="EA22" s="127"/>
      <c r="EB22" s="128"/>
      <c r="EC22" s="127"/>
      <c r="ED22" s="132"/>
      <c r="EE22" s="128"/>
      <c r="EF22" s="127"/>
      <c r="EG22" s="128"/>
      <c r="EH22" s="127"/>
      <c r="EI22" s="128"/>
      <c r="EJ22" s="127"/>
      <c r="EK22" s="128"/>
      <c r="EL22" s="127"/>
      <c r="EM22" s="128"/>
      <c r="EN22" s="127"/>
      <c r="EO22" s="128"/>
      <c r="EP22" s="127"/>
      <c r="EQ22" s="124"/>
      <c r="ER22" s="127"/>
      <c r="ES22" s="124"/>
      <c r="ET22" s="127"/>
      <c r="EU22" s="124"/>
      <c r="EV22" s="127"/>
      <c r="EW22" s="124"/>
      <c r="EX22" s="127"/>
      <c r="EY22" s="124"/>
      <c r="EZ22" s="127"/>
      <c r="FA22" s="124"/>
      <c r="FB22" s="127"/>
      <c r="FC22" s="133">
        <f t="shared" si="3"/>
        <v>15500</v>
      </c>
      <c r="FD22" s="133">
        <f t="shared" si="4"/>
        <v>15500</v>
      </c>
      <c r="FE22" s="133">
        <f t="shared" si="5"/>
        <v>0</v>
      </c>
    </row>
    <row r="23" spans="1:161" ht="25.5" customHeight="1">
      <c r="A23" s="181">
        <v>2200037</v>
      </c>
      <c r="B23" s="134" t="s">
        <v>471</v>
      </c>
      <c r="C23" s="95" t="s">
        <v>472</v>
      </c>
      <c r="D23" s="83" t="s">
        <v>1062</v>
      </c>
      <c r="E23" s="95" t="s">
        <v>956</v>
      </c>
      <c r="F23" s="84" t="s">
        <v>473</v>
      </c>
      <c r="G23" s="84" t="s">
        <v>1091</v>
      </c>
      <c r="H23" s="135"/>
      <c r="I23" s="136" t="s">
        <v>1083</v>
      </c>
      <c r="J23" s="136"/>
      <c r="K23" s="93">
        <v>7200</v>
      </c>
      <c r="L23" s="88" t="s">
        <v>1072</v>
      </c>
      <c r="M23" s="122">
        <f t="shared" si="6"/>
        <v>16480</v>
      </c>
      <c r="N23" s="123">
        <f t="shared" si="0"/>
        <v>0</v>
      </c>
      <c r="O23" s="124">
        <v>4000</v>
      </c>
      <c r="P23" s="124">
        <f t="shared" si="7"/>
        <v>6000</v>
      </c>
      <c r="Q23" s="125">
        <v>4000</v>
      </c>
      <c r="R23" s="180">
        <f t="shared" ref="R23:R24" si="11">IF(AND(I23="‡nv‡÷j Z¨vM",M23&lt;=BV23),6000-J23,0)</f>
        <v>6000</v>
      </c>
      <c r="S23" s="127">
        <f>IF(OR($I23="‡nv‡÷j Z¨vM",$I23="wUwm"),(IF(VALUE($G23)&gt;=S$6,(IF(($BV23-SUM($Q23:R23))&gt;=$K23*0.3,$K23*0.3,($BV23-SUM($Q23:R23)))),"")),(IF(($BV23-SUM($Q23:R23))&gt;=$K23*0.3,$K23*0.3,($BV23-SUM($Q23:R23)))))</f>
        <v>2160</v>
      </c>
      <c r="T23" s="127">
        <f>IF(OR($I23="‡nv‡÷j Z¨vM",$I23="wUwm"),(IF(VALUE($G23)&gt;=T$6,(IF(($BV23-SUM($Q23:S23))&gt;=$K23*0.3,$K23*0.3,($BV23-SUM($Q23:S23)))),"")),(IF(($BV23-SUM($Q23:S23))&gt;=$K23*0.3,$K23*0.3,($BV23-SUM($Q23:S23)))))</f>
        <v>2160</v>
      </c>
      <c r="U23" s="127">
        <f>IF(OR($I23="‡nv‡÷j Z¨vM",$I23="wUwm"),(IF(VALUE($G23)&gt;=U$6,(IF(($BV23-SUM($Q23:T23))&gt;=$K23*0.3,$K23*0.3,($BV23-SUM($Q23:T23)))),"")),(IF(($BV23-SUM($Q23:T23))&gt;=$K23*0.3,$K23*0.3,($BV23-SUM($Q23:T23)))))</f>
        <v>2160</v>
      </c>
      <c r="V23" s="127" t="str">
        <f>IF(OR($I23="‡nv‡÷j Z¨vM",$I23="wUwm"),(IF(VALUE($G23)&gt;=V$6,(IF(($BV23-SUM($Q23:U23))&gt;=$K23*0.3,$K23*0.3,($BV23-SUM($Q23:U23)))),"")),(IF(($BV23-SUM($Q23:U23))&gt;=$K23*0.3,$K23*0.3,($BV23-SUM($Q23:U23)))))</f>
        <v/>
      </c>
      <c r="W23" s="127" t="str">
        <f>IF(OR($I23="‡nv‡÷j Z¨vM",$I23="wUwm"),(IF(VALUE($G23)&gt;=W$6,(IF(($BV23-SUM($Q23:V23))&gt;=$K23*0.3,$K23*0.3,($BV23-SUM($Q23:V23)))),"")),(IF(($BV23-SUM($Q23:V23))&gt;=$K23*0.3,$K23*0.3,($BV23-SUM($Q23:V23)))))</f>
        <v/>
      </c>
      <c r="X23" s="127" t="str">
        <f>IF(OR($I23="‡nv‡÷j Z¨vM",$I23="wUwm"),(IF(VALUE($G23)&gt;=X$6,(IF(($BV23-SUM($Q23:W23))&gt;=$K23*0.3,$K23*0.3,($BV23-SUM($Q23:W23)))),"")),(IF(($BV23-SUM($Q23:W23))&gt;=$K23*0.3,$K23*0.3,($BV23-SUM($Q23:W23)))))</f>
        <v/>
      </c>
      <c r="Y23" s="127" t="str">
        <f>IF(OR($I23="‡nv‡÷j Z¨vM",$I23="wUwm"),(IF(VALUE($G23)&gt;=Y$6,(IF(($BV23-SUM($Q23:X23))&gt;=$K23*0.3,$K23*0.3,($BV23-SUM($Q23:X23)))),"")),(IF(($BV23-SUM($Q23:X23))&gt;=$K23*0.3,$K23*0.3,($BV23-SUM($Q23:X23)))))</f>
        <v/>
      </c>
      <c r="Z23" s="127" t="str">
        <f>IF(OR($I23="‡nv‡÷j Z¨vM",$I23="wUwm"),(IF(VALUE($G23)&gt;=Z$6,(IF(($BV23-SUM($Q23:Y23))&gt;=$K23*0.3,$K23*0.3,($BV23-SUM($Q23:Y23)))),"")),(IF(($BV23-SUM($Q23:Y23))&gt;=$K23*0.3,$K23*0.3,($BV23-SUM($Q23:Y23)))))</f>
        <v/>
      </c>
      <c r="AA23" s="127" t="str">
        <f>IF(OR($I23="‡nv‡÷j Z¨vM",$I23="wUwm"),(IF(VALUE($G23)&gt;=AA$6,(IF(($BV23-SUM($Q23:Z23))&gt;=$K23*0.3,$K23*0.3,($BV23-SUM($Q23:Z23)))),"")),(IF(($BV23-SUM($Q23:Z23))&gt;=$K23*0.3,$K23*0.3,($BV23-SUM($Q23:Z23)))))</f>
        <v/>
      </c>
      <c r="AB23" s="127" t="str">
        <f>IF(OR($I23="‡nv‡÷j Z¨vM",$I23="wUwm"),(IF(VALUE($G23)&gt;=AB$6,(IF(($BV23-SUM($Q23:AA23))&gt;=$K23*0.3,$K23*0.3,($BV23-SUM($Q23:AA23)))),"")),(IF(($BV23-SUM($Q23:AA23))&gt;=$K23*0.3,$K23*0.3,($BV23-SUM($Q23:AA23)))))</f>
        <v/>
      </c>
      <c r="AC23" s="127" t="str">
        <f>IF(OR($I23="‡nv‡÷j Z¨vM",$I23="wUwm"),(IF(VALUE($G23)&gt;=AC$6,(IF(($BV23-SUM($Q23:AB23))&gt;=$K23*0.3,$K23*0.3,($BV23-SUM($Q23:AB23)))),"")),(IF(($BV23-SUM($Q23:AB23))&gt;=$K23*0.3,$K23*0.3,($BV23-SUM($Q23:AB23)))))</f>
        <v/>
      </c>
      <c r="AD23" s="127" t="str">
        <f>IF(OR($I23="‡nv‡÷j Z¨vM",$I23="wUwm"),(IF(VALUE($G23)&gt;=AD$6,(IF(($BV23-SUM($Q23:AC23))&gt;=$K23*0.3,$K23*0.3,($BV23-SUM($Q23:AC23)))),"")),(IF(($BV23-SUM($Q23:AC23))&gt;=$K23*0.3,$K23*0.3,($BV23-SUM($Q23:AC23)))))</f>
        <v/>
      </c>
      <c r="AE23" s="127" t="str">
        <f>IF(OR($I23="‡nv‡÷j Z¨vM",$I23="wUwm"),(IF(VALUE($G23)&gt;=AE$6,(IF(($BV23-SUM($Q23:AD23))&gt;=$K23*0.3,$K23*0.3,($BV23-SUM($Q23:AD23)))),"")),(IF(($BV23-SUM($Q23:AD23))&gt;=$K23*0.3,$K23*0.3,($BV23-SUM($Q23:AD23)))))</f>
        <v/>
      </c>
      <c r="AF23" s="127" t="str">
        <f>IF(OR($I23="‡nv‡÷j Z¨vM",$I23="wUwm"),(IF(VALUE($G23)&gt;=AF$6,(IF(($BV23-SUM($Q23:AE23))&gt;=$K23*0.3,$K23*0.3,($BV23-SUM($Q23:AE23)))),"")),(IF(($BV23-SUM($Q23:AE23))&gt;=$K23*0.3,$K23*0.3,($BV23-SUM($Q23:AE23)))))</f>
        <v/>
      </c>
      <c r="AG23" s="127" t="str">
        <f>IF(OR($I23="‡nv‡÷j Z¨vM",$I23="wUwm"),(IF(VALUE($G23)&gt;=AG$6,(IF(($BV23-SUM($Q23:AF23))&gt;=$K23*0.3,$K23*0.3,($BV23-SUM($Q23:AF23)))),"")),(IF(($BV23-SUM($Q23:AF23))&gt;=$K23*0.3,$K23*0.3,($BV23-SUM($Q23:AF23)))))</f>
        <v/>
      </c>
      <c r="AH23" s="127" t="str">
        <f>IF(OR($I23="‡nv‡÷j Z¨vM",$I23="wUwm"),(IF(VALUE($G23)&gt;=AH$6,(IF(($BV23-SUM($Q23:AG23))&gt;=$K23*0.3,$K23*0.3,($BV23-SUM($Q23:AG23)))),"")),(IF(($BV23-SUM($Q23:AG23))&gt;=$K23*0.3,$K23*0.3,($BV23-SUM($Q23:AG23)))))</f>
        <v/>
      </c>
      <c r="AI23" s="127" t="str">
        <f>IF(OR($I23="‡nv‡÷j Z¨vM",$I23="wUwm"),(IF(VALUE($G23)&gt;=AI$6,(IF(($BV23-SUM($Q23:AH23))&gt;=$K23*0.3,$K23*0.3,($BV23-SUM($Q23:AH23)))),"")),(IF(($BV23-SUM($Q23:AH23))&gt;=$K23*0.3,$K23*0.3,($BV23-SUM($Q23:AH23)))))</f>
        <v/>
      </c>
      <c r="AJ23" s="127" t="str">
        <f>IF(OR($I23="‡nv‡÷j Z¨vM",$I23="wUwm"),(IF(VALUE($G23)&gt;=AJ$6,(IF(($BV23-SUM($Q23:AI23))&gt;=$K23*0.3,$K23*0.3,($BV23-SUM($Q23:AI23)))),"")),(IF(($BV23-SUM($Q23:AI23))&gt;=$K23*0.3,$K23*0.3,($BV23-SUM($Q23:AI23)))))</f>
        <v/>
      </c>
      <c r="AK23" s="127" t="str">
        <f>IF(OR($I23="‡nv‡÷j Z¨vM",$I23="wUwm"),(IF(VALUE($G23)&gt;=AK$6,(IF(($BV23-SUM($Q23:AJ23))&gt;=$K23*0.3,$K23*0.3,($BV23-SUM($Q23:AJ23)))),"")),(IF(($BV23-SUM($Q23:AJ23))&gt;=$K23*0.3,$K23*0.3,($BV23-SUM($Q23:AJ23)))))</f>
        <v/>
      </c>
      <c r="AL23" s="127" t="str">
        <f>IF(OR($I23="‡nv‡÷j Z¨vM",$I23="wUwm"),(IF(VALUE($G23)&gt;=AL$6,(IF(($BV23-SUM($Q23:AK23))&gt;=$K23*0.3,$K23*0.3,($BV23-SUM($Q23:AK23)))),"")),(IF(($BV23-SUM($Q23:AK23))&gt;=$K23*0.3,$K23*0.3,($BV23-SUM($Q23:AK23)))))</f>
        <v/>
      </c>
      <c r="AM23" s="127" t="str">
        <f>IF(OR($I23="‡nv‡÷j Z¨vM",$I23="wUwm"),(IF(VALUE($G23)&gt;=AM$6,(IF(($BV23-SUM($Q23:AL23))&gt;=$K23*0.3,$K23*0.3,($BV23-SUM($Q23:AL23)))),"")),(IF(($BV23-SUM($Q23:AL23))&gt;=$K23*0.3,$K23*0.3,($BV23-SUM($Q23:AL23)))))</f>
        <v/>
      </c>
      <c r="AN23" s="127" t="str">
        <f>IF(OR($I23="‡nv‡÷j Z¨vM",$I23="wUwm"),(IF(VALUE($G23)&gt;=AN$6,(IF(($BV23-SUM($Q23:AM23))&gt;=$K23*0.3,$K23*0.3,($BV23-SUM($Q23:AM23)))),"")),(IF(($BV23-SUM($Q23:AM23))&gt;=$K23*0.3,$K23*0.3,($BV23-SUM($Q23:AM23)))))</f>
        <v/>
      </c>
      <c r="AO23" s="127" t="str">
        <f>IF(OR($I23="‡nv‡÷j Z¨vM",$I23="wUwm"),(IF(VALUE($G23)&gt;=AO$6,(IF(($BV23-SUM($Q23:AN23))&gt;=$K23*0.3,$K23*0.3,($BV23-SUM($Q23:AN23)))),"")),(IF(($BV23-SUM($Q23:AN23))&gt;=$K23*0.3,$K23*0.3,($BV23-SUM($Q23:AN23)))))</f>
        <v/>
      </c>
      <c r="AP23" s="127" t="str">
        <f>IF(OR($I23="‡nv‡÷j Z¨vM",$I23="wUwm"),(IF(VALUE($G23)&gt;=AP$6,(IF(($BV23-SUM($Q23:AO23))&gt;=$K23*0.3,$K23*0.3,($BV23-SUM($Q23:AO23)))),"")),(IF(($BV23-SUM($Q23:AO23))&gt;=$K23*0.3,$K23*0.3,($BV23-SUM($Q23:AO23)))))</f>
        <v/>
      </c>
      <c r="AQ23" s="125">
        <f t="shared" si="2"/>
        <v>16480</v>
      </c>
      <c r="AR23" s="125">
        <v>16480</v>
      </c>
      <c r="AS23" s="125">
        <f>IF(LinkRpt!C$4=LinkRpt!C$2,VLOOKUP(LinkRpt!$A19,Rpt,LinkRpt!C$2+1),"")</f>
        <v>0</v>
      </c>
      <c r="AT23" s="125">
        <f>IF(LinkRpt!D$4=LinkRpt!D$2,VLOOKUP(LinkRpt!$A19,Rpt,LinkRpt!D$2+1),"")</f>
        <v>0</v>
      </c>
      <c r="AU23" s="125">
        <f>IF(LinkRpt!E$4=LinkRpt!E$2,VLOOKUP(LinkRpt!$A19,Rpt,LinkRpt!E$2+1),"")</f>
        <v>0</v>
      </c>
      <c r="AV23" s="125">
        <f>IF(LinkRpt!F$4=LinkRpt!F$2,VLOOKUP(LinkRpt!$A19,Rpt,LinkRpt!F$2+1),"")</f>
        <v>0</v>
      </c>
      <c r="AW23" s="125">
        <f>IF(LinkRpt!G$4=LinkRpt!G$2,VLOOKUP(LinkRpt!$A19,Rpt,LinkRpt!G$2+1),"")</f>
        <v>0</v>
      </c>
      <c r="AX23" s="125">
        <f>IF(LinkRpt!H$4=LinkRpt!H$2,VLOOKUP(LinkRpt!$A19,Rpt,LinkRpt!H$2+1),"")</f>
        <v>0</v>
      </c>
      <c r="AY23" s="125">
        <f>IF(LinkRpt!I$4=LinkRpt!I$2,VLOOKUP(LinkRpt!$A19,Rpt,LinkRpt!I$2+1),"")</f>
        <v>0</v>
      </c>
      <c r="AZ23" s="125">
        <f>IF(LinkRpt!J$4=LinkRpt!J$2,VLOOKUP(LinkRpt!$A19,Rpt,LinkRpt!J$2+1),"")</f>
        <v>0</v>
      </c>
      <c r="BA23" s="125">
        <f>IF(LinkRpt!K$4=LinkRpt!K$2,VLOOKUP(LinkRpt!$A19,Rpt,LinkRpt!K$2+1),"")</f>
        <v>0</v>
      </c>
      <c r="BB23" s="125">
        <f>IF(LinkRpt!L$4=LinkRpt!L$2,VLOOKUP(LinkRpt!$A19,Rpt,LinkRpt!L$2+1),"")</f>
        <v>0</v>
      </c>
      <c r="BC23" s="125">
        <f>IF(LinkRpt!M$4=LinkRpt!M$2,VLOOKUP(LinkRpt!$A19,Rpt,LinkRpt!M$2+1),"")</f>
        <v>0</v>
      </c>
      <c r="BD23" s="125">
        <f>IF(LinkRpt!N$4=LinkRpt!N$2,VLOOKUP(LinkRpt!$A19,Rpt,LinkRpt!N$2+1),"")</f>
        <v>0</v>
      </c>
      <c r="BE23" s="125">
        <f>IF(LinkRpt!O$4=LinkRpt!O$2,VLOOKUP(LinkRpt!$A19,Rpt,LinkRpt!O$2+1),"")</f>
        <v>0</v>
      </c>
      <c r="BF23" s="125">
        <f>IF(LinkRpt!P$4=LinkRpt!P$2,VLOOKUP(LinkRpt!$A19,Rpt,LinkRpt!P$2+1),"")</f>
        <v>0</v>
      </c>
      <c r="BG23" s="125">
        <f>IF(LinkRpt!Q$4=LinkRpt!Q$2,VLOOKUP(LinkRpt!$A19,Rpt,LinkRpt!Q$2+1),"")</f>
        <v>0</v>
      </c>
      <c r="BH23" s="125">
        <f>IF(LinkRpt!R$4=LinkRpt!R$2,VLOOKUP(LinkRpt!$A19,Rpt,LinkRpt!R$2+1),"")</f>
        <v>0</v>
      </c>
      <c r="BI23" s="125">
        <f>IF(LinkRpt!S$4=LinkRpt!S$2,VLOOKUP(LinkRpt!$A19,Rpt,LinkRpt!S$2+1),"")</f>
        <v>0</v>
      </c>
      <c r="BJ23" s="125">
        <f>IF(LinkRpt!T$4=LinkRpt!T$2,VLOOKUP(LinkRpt!$A19,Rpt,LinkRpt!T$2+1),"")</f>
        <v>0</v>
      </c>
      <c r="BK23" s="125">
        <f>IF(LinkRpt!U$4=LinkRpt!U$2,VLOOKUP(LinkRpt!$A19,Rpt,LinkRpt!U$2+1),"")</f>
        <v>0</v>
      </c>
      <c r="BL23" s="125">
        <f>IF(LinkRpt!V$4=LinkRpt!V$2,VLOOKUP(LinkRpt!$A19,Rpt,LinkRpt!V$2+1),"")</f>
        <v>0</v>
      </c>
      <c r="BM23" s="125">
        <f>IF(LinkRpt!W$4=LinkRpt!W$2,VLOOKUP(LinkRpt!$A19,Rpt,LinkRpt!W$2+1),"")</f>
        <v>0</v>
      </c>
      <c r="BN23" s="125">
        <f>IF(LinkRpt!X$4=LinkRpt!X$2,VLOOKUP(LinkRpt!$A19,Rpt,LinkRpt!X$2+1),"")</f>
        <v>0</v>
      </c>
      <c r="BO23" s="125">
        <f>IF(LinkRpt!Y$4=LinkRpt!Y$2,VLOOKUP(LinkRpt!$A19,Rpt,LinkRpt!Y$2+1),"")</f>
        <v>0</v>
      </c>
      <c r="BP23" s="125">
        <f>IF(LinkRpt!Z$4=LinkRpt!Z$2,VLOOKUP(LinkRpt!$A19,Rpt,LinkRpt!Z$2+1),"")</f>
        <v>0</v>
      </c>
      <c r="BQ23" s="125">
        <f>IF(LinkRpt!AA$4=LinkRpt!AA$2,VLOOKUP(LinkRpt!$A19,Rpt,LinkRpt!AA$2+1),"")</f>
        <v>0</v>
      </c>
      <c r="BR23" s="125">
        <f>IF(LinkRpt!AB$4=LinkRpt!AB$2,VLOOKUP(LinkRpt!$A19,Rpt,LinkRpt!AB$2+1),"")</f>
        <v>0</v>
      </c>
      <c r="BS23" s="125">
        <f>IF(LinkRpt!AC$4=LinkRpt!AC$2,VLOOKUP(LinkRpt!$A19,Rpt,LinkRpt!AC$2+1),"")</f>
        <v>0</v>
      </c>
      <c r="BT23" s="125">
        <f>IF(LinkRpt!AD$4=LinkRpt!AD$2,VLOOKUP(LinkRpt!$A19,Rpt,LinkRpt!AD$2+1),"")</f>
        <v>0</v>
      </c>
      <c r="BU23" s="125">
        <f>IF(LinkRpt!AE$4=LinkRpt!AE$2,VLOOKUP(LinkRpt!$A19,Rpt,LinkRpt!AE$2+1),"")</f>
        <v>0</v>
      </c>
      <c r="BV23" s="125">
        <f t="shared" si="8"/>
        <v>16480</v>
      </c>
      <c r="BW23" s="124">
        <v>1500</v>
      </c>
      <c r="BX23" s="127">
        <v>1500</v>
      </c>
      <c r="BY23" s="124">
        <v>1000</v>
      </c>
      <c r="BZ23" s="127">
        <v>1000</v>
      </c>
      <c r="CA23" s="124">
        <v>5000</v>
      </c>
      <c r="CB23" s="127">
        <v>5000</v>
      </c>
      <c r="CC23" s="124">
        <v>8000</v>
      </c>
      <c r="CD23" s="127">
        <v>1500</v>
      </c>
      <c r="CE23" s="124"/>
      <c r="CF23" s="127"/>
      <c r="CG23" s="129">
        <v>4620</v>
      </c>
      <c r="CH23" s="127"/>
      <c r="CI23" s="129">
        <v>4620</v>
      </c>
      <c r="CJ23" s="127">
        <v>0</v>
      </c>
      <c r="CK23" s="129">
        <v>4620</v>
      </c>
      <c r="CL23" s="127"/>
      <c r="CM23" s="129">
        <v>4620</v>
      </c>
      <c r="CN23" s="127">
        <v>12620</v>
      </c>
      <c r="CO23" s="129">
        <v>4620</v>
      </c>
      <c r="CP23" s="127">
        <v>4620</v>
      </c>
      <c r="CQ23" s="129">
        <v>4620</v>
      </c>
      <c r="CR23" s="127"/>
      <c r="CS23" s="129">
        <v>4620</v>
      </c>
      <c r="CT23" s="127"/>
      <c r="CU23" s="129">
        <v>4620</v>
      </c>
      <c r="CV23" s="127"/>
      <c r="CW23" s="129">
        <v>4620</v>
      </c>
      <c r="CX23" s="127">
        <v>4620</v>
      </c>
      <c r="CY23" s="131"/>
      <c r="CZ23" s="127"/>
      <c r="DA23" s="131"/>
      <c r="DB23" s="127"/>
      <c r="DC23" s="131"/>
      <c r="DD23" s="127"/>
      <c r="DE23" s="130"/>
      <c r="DF23" s="131"/>
      <c r="DG23" s="127"/>
      <c r="DH23" s="131"/>
      <c r="DI23" s="127"/>
      <c r="DJ23" s="131"/>
      <c r="DK23" s="127"/>
      <c r="DL23" s="131"/>
      <c r="DM23" s="127"/>
      <c r="DN23" s="131"/>
      <c r="DO23" s="127"/>
      <c r="DP23" s="131"/>
      <c r="DQ23" s="127"/>
      <c r="DR23" s="131"/>
      <c r="DS23" s="127"/>
      <c r="DT23" s="131"/>
      <c r="DU23" s="127"/>
      <c r="DV23" s="131"/>
      <c r="DW23" s="127"/>
      <c r="DX23" s="131"/>
      <c r="DY23" s="127"/>
      <c r="DZ23" s="131"/>
      <c r="EA23" s="127"/>
      <c r="EB23" s="128"/>
      <c r="EC23" s="127"/>
      <c r="ED23" s="132"/>
      <c r="EE23" s="128"/>
      <c r="EF23" s="127"/>
      <c r="EG23" s="128"/>
      <c r="EH23" s="127"/>
      <c r="EI23" s="128"/>
      <c r="EJ23" s="127"/>
      <c r="EK23" s="128"/>
      <c r="EL23" s="127"/>
      <c r="EM23" s="128"/>
      <c r="EN23" s="127"/>
      <c r="EO23" s="128"/>
      <c r="EP23" s="127"/>
      <c r="EQ23" s="124"/>
      <c r="ER23" s="127"/>
      <c r="ES23" s="124"/>
      <c r="ET23" s="127"/>
      <c r="EU23" s="124"/>
      <c r="EV23" s="127"/>
      <c r="EW23" s="124"/>
      <c r="EX23" s="127"/>
      <c r="EY23" s="124"/>
      <c r="EZ23" s="127"/>
      <c r="FA23" s="124"/>
      <c r="FB23" s="127"/>
      <c r="FC23" s="133">
        <f t="shared" si="3"/>
        <v>57080</v>
      </c>
      <c r="FD23" s="133">
        <f t="shared" si="4"/>
        <v>30860</v>
      </c>
      <c r="FE23" s="133">
        <f t="shared" si="5"/>
        <v>26220</v>
      </c>
    </row>
    <row r="24" spans="1:161" ht="25.5" customHeight="1">
      <c r="A24" s="182">
        <v>2200040</v>
      </c>
      <c r="B24" s="138" t="s">
        <v>474</v>
      </c>
      <c r="C24" s="95" t="s">
        <v>475</v>
      </c>
      <c r="D24" s="83" t="s">
        <v>1062</v>
      </c>
      <c r="E24" s="95" t="s">
        <v>956</v>
      </c>
      <c r="F24" s="84" t="s">
        <v>476</v>
      </c>
      <c r="G24" s="84" t="s">
        <v>1090</v>
      </c>
      <c r="H24" s="141"/>
      <c r="I24" s="139" t="s">
        <v>1083</v>
      </c>
      <c r="J24" s="139"/>
      <c r="K24" s="93">
        <v>7200</v>
      </c>
      <c r="L24" s="88" t="s">
        <v>1072</v>
      </c>
      <c r="M24" s="122">
        <f t="shared" si="6"/>
        <v>22960</v>
      </c>
      <c r="N24" s="123">
        <f t="shared" si="0"/>
        <v>6000</v>
      </c>
      <c r="O24" s="124">
        <v>4000</v>
      </c>
      <c r="P24" s="124">
        <f t="shared" si="7"/>
        <v>6000</v>
      </c>
      <c r="Q24" s="125">
        <v>4000</v>
      </c>
      <c r="R24" s="180">
        <f t="shared" si="11"/>
        <v>0</v>
      </c>
      <c r="S24" s="127">
        <f>IF(OR($I24="‡nv‡÷j Z¨vM",$I24="wUwm"),(IF(VALUE($G24)&gt;=S$6,(IF(($BV24-SUM($Q24:R24))&gt;=$K24*0.3,$K24*0.3,($BV24-SUM($Q24:R24)))),"")),(IF(($BV24-SUM($Q24:R24))&gt;=$K24*0.3,$K24*0.3,($BV24-SUM($Q24:R24)))))</f>
        <v>2160</v>
      </c>
      <c r="T24" s="127">
        <f>IF(OR($I24="‡nv‡÷j Z¨vM",$I24="wUwm"),(IF(VALUE($G24)&gt;=T$6,(IF(($BV24-SUM($Q24:S24))&gt;=$K24*0.3,$K24*0.3,($BV24-SUM($Q24:S24)))),"")),(IF(($BV24-SUM($Q24:S24))&gt;=$K24*0.3,$K24*0.3,($BV24-SUM($Q24:S24)))))</f>
        <v>2160</v>
      </c>
      <c r="U24" s="127">
        <f>IF(OR($I24="‡nv‡÷j Z¨vM",$I24="wUwm"),(IF(VALUE($G24)&gt;=U$6,(IF(($BV24-SUM($Q24:T24))&gt;=$K24*0.3,$K24*0.3,($BV24-SUM($Q24:T24)))),"")),(IF(($BV24-SUM($Q24:T24))&gt;=$K24*0.3,$K24*0.3,($BV24-SUM($Q24:T24)))))</f>
        <v>2160</v>
      </c>
      <c r="V24" s="127">
        <f>IF(OR($I24="‡nv‡÷j Z¨vM",$I24="wUwm"),(IF(VALUE($G24)&gt;=V$6,(IF(($BV24-SUM($Q24:U24))&gt;=$K24*0.3,$K24*0.3,($BV24-SUM($Q24:U24)))),"")),(IF(($BV24-SUM($Q24:U24))&gt;=$K24*0.3,$K24*0.3,($BV24-SUM($Q24:U24)))))</f>
        <v>2160</v>
      </c>
      <c r="W24" s="127">
        <f>IF(OR($I24="‡nv‡÷j Z¨vM",$I24="wUwm"),(IF(VALUE($G24)&gt;=W$6,(IF(($BV24-SUM($Q24:V24))&gt;=$K24*0.3,$K24*0.3,($BV24-SUM($Q24:V24)))),"")),(IF(($BV24-SUM($Q24:V24))&gt;=$K24*0.3,$K24*0.3,($BV24-SUM($Q24:V24)))))</f>
        <v>2160</v>
      </c>
      <c r="X24" s="127">
        <f>IF(OR($I24="‡nv‡÷j Z¨vM",$I24="wUwm"),(IF(VALUE($G24)&gt;=X$6,(IF(($BV24-SUM($Q24:W24))&gt;=$K24*0.3,$K24*0.3,($BV24-SUM($Q24:W24)))),"")),(IF(($BV24-SUM($Q24:W24))&gt;=$K24*0.3,$K24*0.3,($BV24-SUM($Q24:W24)))))</f>
        <v>2160</v>
      </c>
      <c r="Y24" s="127" t="str">
        <f>IF(OR($I24="‡nv‡÷j Z¨vM",$I24="wUwm"),(IF(VALUE($G24)&gt;=Y$6,(IF(($BV24-SUM($Q24:X24))&gt;=$K24*0.3,$K24*0.3,($BV24-SUM($Q24:X24)))),"")),(IF(($BV24-SUM($Q24:X24))&gt;=$K24*0.3,$K24*0.3,($BV24-SUM($Q24:X24)))))</f>
        <v/>
      </c>
      <c r="Z24" s="127" t="str">
        <f>IF(OR($I24="‡nv‡÷j Z¨vM",$I24="wUwm"),(IF(VALUE($G24)&gt;=Z$6,(IF(($BV24-SUM($Q24:Y24))&gt;=$K24*0.3,$K24*0.3,($BV24-SUM($Q24:Y24)))),"")),(IF(($BV24-SUM($Q24:Y24))&gt;=$K24*0.3,$K24*0.3,($BV24-SUM($Q24:Y24)))))</f>
        <v/>
      </c>
      <c r="AA24" s="127" t="str">
        <f>IF(OR($I24="‡nv‡÷j Z¨vM",$I24="wUwm"),(IF(VALUE($G24)&gt;=AA$6,(IF(($BV24-SUM($Q24:Z24))&gt;=$K24*0.3,$K24*0.3,($BV24-SUM($Q24:Z24)))),"")),(IF(($BV24-SUM($Q24:Z24))&gt;=$K24*0.3,$K24*0.3,($BV24-SUM($Q24:Z24)))))</f>
        <v/>
      </c>
      <c r="AB24" s="127" t="str">
        <f>IF(OR($I24="‡nv‡÷j Z¨vM",$I24="wUwm"),(IF(VALUE($G24)&gt;=AB$6,(IF(($BV24-SUM($Q24:AA24))&gt;=$K24*0.3,$K24*0.3,($BV24-SUM($Q24:AA24)))),"")),(IF(($BV24-SUM($Q24:AA24))&gt;=$K24*0.3,$K24*0.3,($BV24-SUM($Q24:AA24)))))</f>
        <v/>
      </c>
      <c r="AC24" s="127" t="str">
        <f>IF(OR($I24="‡nv‡÷j Z¨vM",$I24="wUwm"),(IF(VALUE($G24)&gt;=AC$6,(IF(($BV24-SUM($Q24:AB24))&gt;=$K24*0.3,$K24*0.3,($BV24-SUM($Q24:AB24)))),"")),(IF(($BV24-SUM($Q24:AB24))&gt;=$K24*0.3,$K24*0.3,($BV24-SUM($Q24:AB24)))))</f>
        <v/>
      </c>
      <c r="AD24" s="127" t="str">
        <f>IF(OR($I24="‡nv‡÷j Z¨vM",$I24="wUwm"),(IF(VALUE($G24)&gt;=AD$6,(IF(($BV24-SUM($Q24:AC24))&gt;=$K24*0.3,$K24*0.3,($BV24-SUM($Q24:AC24)))),"")),(IF(($BV24-SUM($Q24:AC24))&gt;=$K24*0.3,$K24*0.3,($BV24-SUM($Q24:AC24)))))</f>
        <v/>
      </c>
      <c r="AE24" s="127" t="str">
        <f>IF(OR($I24="‡nv‡÷j Z¨vM",$I24="wUwm"),(IF(VALUE($G24)&gt;=AE$6,(IF(($BV24-SUM($Q24:AD24))&gt;=$K24*0.3,$K24*0.3,($BV24-SUM($Q24:AD24)))),"")),(IF(($BV24-SUM($Q24:AD24))&gt;=$K24*0.3,$K24*0.3,($BV24-SUM($Q24:AD24)))))</f>
        <v/>
      </c>
      <c r="AF24" s="127" t="str">
        <f>IF(OR($I24="‡nv‡÷j Z¨vM",$I24="wUwm"),(IF(VALUE($G24)&gt;=AF$6,(IF(($BV24-SUM($Q24:AE24))&gt;=$K24*0.3,$K24*0.3,($BV24-SUM($Q24:AE24)))),"")),(IF(($BV24-SUM($Q24:AE24))&gt;=$K24*0.3,$K24*0.3,($BV24-SUM($Q24:AE24)))))</f>
        <v/>
      </c>
      <c r="AG24" s="127" t="str">
        <f>IF(OR($I24="‡nv‡÷j Z¨vM",$I24="wUwm"),(IF(VALUE($G24)&gt;=AG$6,(IF(($BV24-SUM($Q24:AF24))&gt;=$K24*0.3,$K24*0.3,($BV24-SUM($Q24:AF24)))),"")),(IF(($BV24-SUM($Q24:AF24))&gt;=$K24*0.3,$K24*0.3,($BV24-SUM($Q24:AF24)))))</f>
        <v/>
      </c>
      <c r="AH24" s="127" t="str">
        <f>IF(OR($I24="‡nv‡÷j Z¨vM",$I24="wUwm"),(IF(VALUE($G24)&gt;=AH$6,(IF(($BV24-SUM($Q24:AG24))&gt;=$K24*0.3,$K24*0.3,($BV24-SUM($Q24:AG24)))),"")),(IF(($BV24-SUM($Q24:AG24))&gt;=$K24*0.3,$K24*0.3,($BV24-SUM($Q24:AG24)))))</f>
        <v/>
      </c>
      <c r="AI24" s="127" t="str">
        <f>IF(OR($I24="‡nv‡÷j Z¨vM",$I24="wUwm"),(IF(VALUE($G24)&gt;=AI$6,(IF(($BV24-SUM($Q24:AH24))&gt;=$K24*0.3,$K24*0.3,($BV24-SUM($Q24:AH24)))),"")),(IF(($BV24-SUM($Q24:AH24))&gt;=$K24*0.3,$K24*0.3,($BV24-SUM($Q24:AH24)))))</f>
        <v/>
      </c>
      <c r="AJ24" s="127" t="str">
        <f>IF(OR($I24="‡nv‡÷j Z¨vM",$I24="wUwm"),(IF(VALUE($G24)&gt;=AJ$6,(IF(($BV24-SUM($Q24:AI24))&gt;=$K24*0.3,$K24*0.3,($BV24-SUM($Q24:AI24)))),"")),(IF(($BV24-SUM($Q24:AI24))&gt;=$K24*0.3,$K24*0.3,($BV24-SUM($Q24:AI24)))))</f>
        <v/>
      </c>
      <c r="AK24" s="127" t="str">
        <f>IF(OR($I24="‡nv‡÷j Z¨vM",$I24="wUwm"),(IF(VALUE($G24)&gt;=AK$6,(IF(($BV24-SUM($Q24:AJ24))&gt;=$K24*0.3,$K24*0.3,($BV24-SUM($Q24:AJ24)))),"")),(IF(($BV24-SUM($Q24:AJ24))&gt;=$K24*0.3,$K24*0.3,($BV24-SUM($Q24:AJ24)))))</f>
        <v/>
      </c>
      <c r="AL24" s="127" t="str">
        <f>IF(OR($I24="‡nv‡÷j Z¨vM",$I24="wUwm"),(IF(VALUE($G24)&gt;=AL$6,(IF(($BV24-SUM($Q24:AK24))&gt;=$K24*0.3,$K24*0.3,($BV24-SUM($Q24:AK24)))),"")),(IF(($BV24-SUM($Q24:AK24))&gt;=$K24*0.3,$K24*0.3,($BV24-SUM($Q24:AK24)))))</f>
        <v/>
      </c>
      <c r="AM24" s="127" t="str">
        <f>IF(OR($I24="‡nv‡÷j Z¨vM",$I24="wUwm"),(IF(VALUE($G24)&gt;=AM$6,(IF(($BV24-SUM($Q24:AL24))&gt;=$K24*0.3,$K24*0.3,($BV24-SUM($Q24:AL24)))),"")),(IF(($BV24-SUM($Q24:AL24))&gt;=$K24*0.3,$K24*0.3,($BV24-SUM($Q24:AL24)))))</f>
        <v/>
      </c>
      <c r="AN24" s="127" t="str">
        <f>IF(OR($I24="‡nv‡÷j Z¨vM",$I24="wUwm"),(IF(VALUE($G24)&gt;=AN$6,(IF(($BV24-SUM($Q24:AM24))&gt;=$K24*0.3,$K24*0.3,($BV24-SUM($Q24:AM24)))),"")),(IF(($BV24-SUM($Q24:AM24))&gt;=$K24*0.3,$K24*0.3,($BV24-SUM($Q24:AM24)))))</f>
        <v/>
      </c>
      <c r="AO24" s="127" t="str">
        <f>IF(OR($I24="‡nv‡÷j Z¨vM",$I24="wUwm"),(IF(VALUE($G24)&gt;=AO$6,(IF(($BV24-SUM($Q24:AN24))&gt;=$K24*0.3,$K24*0.3,($BV24-SUM($Q24:AN24)))),"")),(IF(($BV24-SUM($Q24:AN24))&gt;=$K24*0.3,$K24*0.3,($BV24-SUM($Q24:AN24)))))</f>
        <v/>
      </c>
      <c r="AP24" s="127" t="str">
        <f>IF(OR($I24="‡nv‡÷j Z¨vM",$I24="wUwm"),(IF(VALUE($G24)&gt;=AP$6,(IF(($BV24-SUM($Q24:AO24))&gt;=$K24*0.3,$K24*0.3,($BV24-SUM($Q24:AO24)))),"")),(IF(($BV24-SUM($Q24:AO24))&gt;=$K24*0.3,$K24*0.3,($BV24-SUM($Q24:AO24)))))</f>
        <v/>
      </c>
      <c r="AQ24" s="125">
        <f t="shared" si="2"/>
        <v>16960</v>
      </c>
      <c r="AR24" s="125">
        <v>16960</v>
      </c>
      <c r="AS24" s="125">
        <f>IF(LinkRpt!C$4=LinkRpt!C$2,VLOOKUP(LinkRpt!$A20,Rpt,LinkRpt!C$2+1),"")</f>
        <v>0</v>
      </c>
      <c r="AT24" s="125">
        <f>IF(LinkRpt!D$4=LinkRpt!D$2,VLOOKUP(LinkRpt!$A20,Rpt,LinkRpt!D$2+1),"")</f>
        <v>0</v>
      </c>
      <c r="AU24" s="125">
        <f>IF(LinkRpt!E$4=LinkRpt!E$2,VLOOKUP(LinkRpt!$A20,Rpt,LinkRpt!E$2+1),"")</f>
        <v>0</v>
      </c>
      <c r="AV24" s="125">
        <f>IF(LinkRpt!F$4=LinkRpt!F$2,VLOOKUP(LinkRpt!$A20,Rpt,LinkRpt!F$2+1),"")</f>
        <v>0</v>
      </c>
      <c r="AW24" s="125">
        <f>IF(LinkRpt!G$4=LinkRpt!G$2,VLOOKUP(LinkRpt!$A20,Rpt,LinkRpt!G$2+1),"")</f>
        <v>0</v>
      </c>
      <c r="AX24" s="125">
        <f>IF(LinkRpt!H$4=LinkRpt!H$2,VLOOKUP(LinkRpt!$A20,Rpt,LinkRpt!H$2+1),"")</f>
        <v>0</v>
      </c>
      <c r="AY24" s="125">
        <f>IF(LinkRpt!I$4=LinkRpt!I$2,VLOOKUP(LinkRpt!$A20,Rpt,LinkRpt!I$2+1),"")</f>
        <v>0</v>
      </c>
      <c r="AZ24" s="125">
        <f>IF(LinkRpt!J$4=LinkRpt!J$2,VLOOKUP(LinkRpt!$A20,Rpt,LinkRpt!J$2+1),"")</f>
        <v>0</v>
      </c>
      <c r="BA24" s="125">
        <f>IF(LinkRpt!K$4=LinkRpt!K$2,VLOOKUP(LinkRpt!$A20,Rpt,LinkRpt!K$2+1),"")</f>
        <v>0</v>
      </c>
      <c r="BB24" s="125">
        <f>IF(LinkRpt!L$4=LinkRpt!L$2,VLOOKUP(LinkRpt!$A20,Rpt,LinkRpt!L$2+1),"")</f>
        <v>0</v>
      </c>
      <c r="BC24" s="125">
        <f>IF(LinkRpt!M$4=LinkRpt!M$2,VLOOKUP(LinkRpt!$A20,Rpt,LinkRpt!M$2+1),"")</f>
        <v>0</v>
      </c>
      <c r="BD24" s="125">
        <f>IF(LinkRpt!N$4=LinkRpt!N$2,VLOOKUP(LinkRpt!$A20,Rpt,LinkRpt!N$2+1),"")</f>
        <v>0</v>
      </c>
      <c r="BE24" s="125">
        <f>IF(LinkRpt!O$4=LinkRpt!O$2,VLOOKUP(LinkRpt!$A20,Rpt,LinkRpt!O$2+1),"")</f>
        <v>0</v>
      </c>
      <c r="BF24" s="125">
        <f>IF(LinkRpt!P$4=LinkRpt!P$2,VLOOKUP(LinkRpt!$A20,Rpt,LinkRpt!P$2+1),"")</f>
        <v>0</v>
      </c>
      <c r="BG24" s="125">
        <f>IF(LinkRpt!Q$4=LinkRpt!Q$2,VLOOKUP(LinkRpt!$A20,Rpt,LinkRpt!Q$2+1),"")</f>
        <v>0</v>
      </c>
      <c r="BH24" s="125">
        <f>IF(LinkRpt!R$4=LinkRpt!R$2,VLOOKUP(LinkRpt!$A20,Rpt,LinkRpt!R$2+1),"")</f>
        <v>0</v>
      </c>
      <c r="BI24" s="125">
        <f>IF(LinkRpt!S$4=LinkRpt!S$2,VLOOKUP(LinkRpt!$A20,Rpt,LinkRpt!S$2+1),"")</f>
        <v>0</v>
      </c>
      <c r="BJ24" s="125">
        <f>IF(LinkRpt!T$4=LinkRpt!T$2,VLOOKUP(LinkRpt!$A20,Rpt,LinkRpt!T$2+1),"")</f>
        <v>0</v>
      </c>
      <c r="BK24" s="125">
        <f>IF(LinkRpt!U$4=LinkRpt!U$2,VLOOKUP(LinkRpt!$A20,Rpt,LinkRpt!U$2+1),"")</f>
        <v>0</v>
      </c>
      <c r="BL24" s="125">
        <f>IF(LinkRpt!V$4=LinkRpt!V$2,VLOOKUP(LinkRpt!$A20,Rpt,LinkRpt!V$2+1),"")</f>
        <v>0</v>
      </c>
      <c r="BM24" s="125">
        <f>IF(LinkRpt!W$4=LinkRpt!W$2,VLOOKUP(LinkRpt!$A20,Rpt,LinkRpt!W$2+1),"")</f>
        <v>0</v>
      </c>
      <c r="BN24" s="125">
        <f>IF(LinkRpt!X$4=LinkRpt!X$2,VLOOKUP(LinkRpt!$A20,Rpt,LinkRpt!X$2+1),"")</f>
        <v>0</v>
      </c>
      <c r="BO24" s="125">
        <f>IF(LinkRpt!Y$4=LinkRpt!Y$2,VLOOKUP(LinkRpt!$A20,Rpt,LinkRpt!Y$2+1),"")</f>
        <v>0</v>
      </c>
      <c r="BP24" s="125">
        <f>IF(LinkRpt!Z$4=LinkRpt!Z$2,VLOOKUP(LinkRpt!$A20,Rpt,LinkRpt!Z$2+1),"")</f>
        <v>0</v>
      </c>
      <c r="BQ24" s="125">
        <f>IF(LinkRpt!AA$4=LinkRpt!AA$2,VLOOKUP(LinkRpt!$A20,Rpt,LinkRpt!AA$2+1),"")</f>
        <v>0</v>
      </c>
      <c r="BR24" s="125">
        <f>IF(LinkRpt!AB$4=LinkRpt!AB$2,VLOOKUP(LinkRpt!$A20,Rpt,LinkRpt!AB$2+1),"")</f>
        <v>0</v>
      </c>
      <c r="BS24" s="125">
        <f>IF(LinkRpt!AC$4=LinkRpt!AC$2,VLOOKUP(LinkRpt!$A20,Rpt,LinkRpt!AC$2+1),"")</f>
        <v>0</v>
      </c>
      <c r="BT24" s="125">
        <f>IF(LinkRpt!AD$4=LinkRpt!AD$2,VLOOKUP(LinkRpt!$A20,Rpt,LinkRpt!AD$2+1),"")</f>
        <v>0</v>
      </c>
      <c r="BU24" s="125">
        <f>IF(LinkRpt!AE$4=LinkRpt!AE$2,VLOOKUP(LinkRpt!$A20,Rpt,LinkRpt!AE$2+1),"")</f>
        <v>0</v>
      </c>
      <c r="BV24" s="125">
        <f t="shared" si="8"/>
        <v>16960</v>
      </c>
      <c r="BW24" s="124">
        <v>1500</v>
      </c>
      <c r="BX24" s="127">
        <v>1500</v>
      </c>
      <c r="BY24" s="124">
        <v>1000</v>
      </c>
      <c r="BZ24" s="127">
        <v>1000</v>
      </c>
      <c r="CA24" s="124">
        <v>5000</v>
      </c>
      <c r="CB24" s="127">
        <v>5000</v>
      </c>
      <c r="CC24" s="124">
        <v>8000</v>
      </c>
      <c r="CD24" s="127">
        <f>1500+0</f>
        <v>1500</v>
      </c>
      <c r="CE24" s="128"/>
      <c r="CF24" s="127"/>
      <c r="CG24" s="124"/>
      <c r="CH24" s="127"/>
      <c r="CI24" s="129">
        <v>3220</v>
      </c>
      <c r="CJ24" s="127">
        <v>0</v>
      </c>
      <c r="CK24" s="129">
        <v>3220</v>
      </c>
      <c r="CL24" s="127">
        <v>12940</v>
      </c>
      <c r="CM24" s="129">
        <v>3220</v>
      </c>
      <c r="CN24" s="127">
        <v>0</v>
      </c>
      <c r="CO24" s="129">
        <v>3220</v>
      </c>
      <c r="CP24" s="127">
        <v>6440</v>
      </c>
      <c r="CQ24" s="129">
        <v>3220</v>
      </c>
      <c r="CR24" s="127"/>
      <c r="CS24" s="129">
        <v>3220</v>
      </c>
      <c r="CT24" s="127"/>
      <c r="CU24" s="129">
        <v>3220</v>
      </c>
      <c r="CV24" s="127">
        <v>7700</v>
      </c>
      <c r="CW24" s="129">
        <v>3220</v>
      </c>
      <c r="CX24" s="127"/>
      <c r="CY24" s="129">
        <v>3220</v>
      </c>
      <c r="CZ24" s="127">
        <v>8400</v>
      </c>
      <c r="DA24" s="128"/>
      <c r="DB24" s="127"/>
      <c r="DC24" s="128"/>
      <c r="DD24" s="127"/>
      <c r="DE24" s="130"/>
      <c r="DF24" s="131"/>
      <c r="DG24" s="127"/>
      <c r="DH24" s="131"/>
      <c r="DI24" s="127"/>
      <c r="DJ24" s="131"/>
      <c r="DK24" s="127"/>
      <c r="DL24" s="131"/>
      <c r="DM24" s="127"/>
      <c r="DN24" s="131"/>
      <c r="DO24" s="127"/>
      <c r="DP24" s="131"/>
      <c r="DQ24" s="127"/>
      <c r="DR24" s="131"/>
      <c r="DS24" s="127"/>
      <c r="DT24" s="131"/>
      <c r="DU24" s="127"/>
      <c r="DV24" s="131"/>
      <c r="DW24" s="127"/>
      <c r="DX24" s="131"/>
      <c r="DY24" s="127"/>
      <c r="DZ24" s="131"/>
      <c r="EA24" s="127"/>
      <c r="EB24" s="128"/>
      <c r="EC24" s="127"/>
      <c r="ED24" s="132"/>
      <c r="EE24" s="128"/>
      <c r="EF24" s="127"/>
      <c r="EG24" s="128"/>
      <c r="EH24" s="127"/>
      <c r="EI24" s="128"/>
      <c r="EJ24" s="127"/>
      <c r="EK24" s="128"/>
      <c r="EL24" s="127"/>
      <c r="EM24" s="128"/>
      <c r="EN24" s="127"/>
      <c r="EO24" s="128"/>
      <c r="EP24" s="127"/>
      <c r="EQ24" s="124"/>
      <c r="ER24" s="127"/>
      <c r="ES24" s="124"/>
      <c r="ET24" s="127"/>
      <c r="EU24" s="124"/>
      <c r="EV24" s="127"/>
      <c r="EW24" s="124"/>
      <c r="EX24" s="127"/>
      <c r="EY24" s="124"/>
      <c r="EZ24" s="127"/>
      <c r="FA24" s="124"/>
      <c r="FB24" s="127"/>
      <c r="FC24" s="133">
        <f t="shared" si="3"/>
        <v>44480</v>
      </c>
      <c r="FD24" s="133">
        <f t="shared" si="4"/>
        <v>44480</v>
      </c>
      <c r="FE24" s="133">
        <f t="shared" si="5"/>
        <v>0</v>
      </c>
    </row>
    <row r="25" spans="1:161" ht="25.5" customHeight="1">
      <c r="A25" s="181">
        <v>2200047</v>
      </c>
      <c r="B25" s="134" t="s">
        <v>478</v>
      </c>
      <c r="C25" s="95" t="s">
        <v>479</v>
      </c>
      <c r="D25" s="83" t="s">
        <v>1062</v>
      </c>
      <c r="E25" s="95" t="s">
        <v>956</v>
      </c>
      <c r="F25" s="84" t="s">
        <v>480</v>
      </c>
      <c r="G25" s="84"/>
      <c r="H25" s="142"/>
      <c r="I25" s="121"/>
      <c r="J25" s="121"/>
      <c r="K25" s="93">
        <v>7200</v>
      </c>
      <c r="L25" s="88" t="s">
        <v>1072</v>
      </c>
      <c r="M25" s="122">
        <f t="shared" si="6"/>
        <v>25600</v>
      </c>
      <c r="N25" s="123">
        <f t="shared" si="0"/>
        <v>15120</v>
      </c>
      <c r="O25" s="124">
        <v>4000</v>
      </c>
      <c r="P25" s="124">
        <f t="shared" si="7"/>
        <v>0</v>
      </c>
      <c r="Q25" s="125">
        <v>4000</v>
      </c>
      <c r="R25" s="126">
        <f t="shared" si="10"/>
        <v>0</v>
      </c>
      <c r="S25" s="127">
        <f>IF(OR($I25="‡nv‡÷j Z¨vM",$I25="wUwm"),(IF(VALUE($G25)&gt;=S$6,(IF(($BV25-SUM($Q25:R25))&gt;=$K25*0.3,$K25*0.3,($BV25-SUM($Q25:R25)))),"")),(IF(($BV25-SUM($Q25:R25))&gt;=$K25*0.3,$K25*0.3,($BV25-SUM($Q25:R25)))))</f>
        <v>2160</v>
      </c>
      <c r="T25" s="127">
        <f>IF(OR($I25="‡nv‡÷j Z¨vM",$I25="wUwm"),(IF(VALUE($G25)&gt;=T$6,(IF(($BV25-SUM($Q25:S25))&gt;=$K25*0.3,$K25*0.3,($BV25-SUM($Q25:S25)))),"")),(IF(($BV25-SUM($Q25:S25))&gt;=$K25*0.3,$K25*0.3,($BV25-SUM($Q25:S25)))))</f>
        <v>2160</v>
      </c>
      <c r="U25" s="127">
        <f>IF(OR($I25="‡nv‡÷j Z¨vM",$I25="wUwm"),(IF(VALUE($G25)&gt;=U$6,(IF(($BV25-SUM($Q25:T25))&gt;=$K25*0.3,$K25*0.3,($BV25-SUM($Q25:T25)))),"")),(IF(($BV25-SUM($Q25:T25))&gt;=$K25*0.3,$K25*0.3,($BV25-SUM($Q25:T25)))))</f>
        <v>2160</v>
      </c>
      <c r="V25" s="127">
        <f>IF(OR($I25="‡nv‡÷j Z¨vM",$I25="wUwm"),(IF(VALUE($G25)&gt;=V$6,(IF(($BV25-SUM($Q25:U25))&gt;=$K25*0.3,$K25*0.3,($BV25-SUM($Q25:U25)))),"")),(IF(($BV25-SUM($Q25:U25))&gt;=$K25*0.3,$K25*0.3,($BV25-SUM($Q25:U25)))))</f>
        <v>0</v>
      </c>
      <c r="W25" s="127">
        <f>IF(OR($I25="‡nv‡÷j Z¨vM",$I25="wUwm"),(IF(VALUE($G25)&gt;=W$6,(IF(($BV25-SUM($Q25:V25))&gt;=$K25*0.3,$K25*0.3,($BV25-SUM($Q25:V25)))),"")),(IF(($BV25-SUM($Q25:V25))&gt;=$K25*0.3,$K25*0.3,($BV25-SUM($Q25:V25)))))</f>
        <v>0</v>
      </c>
      <c r="X25" s="127">
        <f>IF(OR($I25="‡nv‡÷j Z¨vM",$I25="wUwm"),(IF(VALUE($G25)&gt;=X$6,(IF(($BV25-SUM($Q25:W25))&gt;=$K25*0.3,$K25*0.3,($BV25-SUM($Q25:W25)))),"")),(IF(($BV25-SUM($Q25:W25))&gt;=$K25*0.3,$K25*0.3,($BV25-SUM($Q25:W25)))))</f>
        <v>0</v>
      </c>
      <c r="Y25" s="127">
        <f>IF(OR($I25="‡nv‡÷j Z¨vM",$I25="wUwm"),(IF(VALUE($G25)&gt;=Y$6,(IF(($BV25-SUM($Q25:X25))&gt;=$K25*0.3,$K25*0.3,($BV25-SUM($Q25:X25)))),"")),(IF(($BV25-SUM($Q25:X25))&gt;=$K25*0.3,$K25*0.3,($BV25-SUM($Q25:X25)))))</f>
        <v>0</v>
      </c>
      <c r="Z25" s="127">
        <f>IF(OR($I25="‡nv‡÷j Z¨vM",$I25="wUwm"),(IF(VALUE($G25)&gt;=Z$6,(IF(($BV25-SUM($Q25:Y25))&gt;=$K25*0.3,$K25*0.3,($BV25-SUM($Q25:Y25)))),"")),(IF(($BV25-SUM($Q25:Y25))&gt;=$K25*0.3,$K25*0.3,($BV25-SUM($Q25:Y25)))))</f>
        <v>0</v>
      </c>
      <c r="AA25" s="127">
        <f>IF(OR($I25="‡nv‡÷j Z¨vM",$I25="wUwm"),(IF(VALUE($G25)&gt;=AA$6,(IF(($BV25-SUM($Q25:Z25))&gt;=$K25*0.3,$K25*0.3,($BV25-SUM($Q25:Z25)))),"")),(IF(($BV25-SUM($Q25:Z25))&gt;=$K25*0.3,$K25*0.3,($BV25-SUM($Q25:Z25)))))</f>
        <v>0</v>
      </c>
      <c r="AB25" s="127">
        <f>IF(OR($I25="‡nv‡÷j Z¨vM",$I25="wUwm"),(IF(VALUE($G25)&gt;=AB$6,(IF(($BV25-SUM($Q25:AA25))&gt;=$K25*0.3,$K25*0.3,($BV25-SUM($Q25:AA25)))),"")),(IF(($BV25-SUM($Q25:AA25))&gt;=$K25*0.3,$K25*0.3,($BV25-SUM($Q25:AA25)))))</f>
        <v>0</v>
      </c>
      <c r="AC25" s="127">
        <f>IF(OR($I25="‡nv‡÷j Z¨vM",$I25="wUwm"),(IF(VALUE($G25)&gt;=AC$6,(IF(($BV25-SUM($Q25:AB25))&gt;=$K25*0.3,$K25*0.3,($BV25-SUM($Q25:AB25)))),"")),(IF(($BV25-SUM($Q25:AB25))&gt;=$K25*0.3,$K25*0.3,($BV25-SUM($Q25:AB25)))))</f>
        <v>0</v>
      </c>
      <c r="AD25" s="127">
        <f>IF(OR($I25="‡nv‡÷j Z¨vM",$I25="wUwm"),(IF(VALUE($G25)&gt;=AD$6,(IF(($BV25-SUM($Q25:AC25))&gt;=$K25*0.3,$K25*0.3,($BV25-SUM($Q25:AC25)))),"")),(IF(($BV25-SUM($Q25:AC25))&gt;=$K25*0.3,$K25*0.3,($BV25-SUM($Q25:AC25)))))</f>
        <v>0</v>
      </c>
      <c r="AE25" s="127">
        <f>IF(OR($I25="‡nv‡÷j Z¨vM",$I25="wUwm"),(IF(VALUE($G25)&gt;=AE$6,(IF(($BV25-SUM($Q25:AD25))&gt;=$K25*0.3,$K25*0.3,($BV25-SUM($Q25:AD25)))),"")),(IF(($BV25-SUM($Q25:AD25))&gt;=$K25*0.3,$K25*0.3,($BV25-SUM($Q25:AD25)))))</f>
        <v>0</v>
      </c>
      <c r="AF25" s="127">
        <f>IF(OR($I25="‡nv‡÷j Z¨vM",$I25="wUwm"),(IF(VALUE($G25)&gt;=AF$6,(IF(($BV25-SUM($Q25:AE25))&gt;=$K25*0.3,$K25*0.3,($BV25-SUM($Q25:AE25)))),"")),(IF(($BV25-SUM($Q25:AE25))&gt;=$K25*0.3,$K25*0.3,($BV25-SUM($Q25:AE25)))))</f>
        <v>0</v>
      </c>
      <c r="AG25" s="127">
        <f>IF(OR($I25="‡nv‡÷j Z¨vM",$I25="wUwm"),(IF(VALUE($G25)&gt;=AG$6,(IF(($BV25-SUM($Q25:AF25))&gt;=$K25*0.3,$K25*0.3,($BV25-SUM($Q25:AF25)))),"")),(IF(($BV25-SUM($Q25:AF25))&gt;=$K25*0.3,$K25*0.3,($BV25-SUM($Q25:AF25)))))</f>
        <v>0</v>
      </c>
      <c r="AH25" s="127">
        <f>IF(OR($I25="‡nv‡÷j Z¨vM",$I25="wUwm"),(IF(VALUE($G25)&gt;=AH$6,(IF(($BV25-SUM($Q25:AG25))&gt;=$K25*0.3,$K25*0.3,($BV25-SUM($Q25:AG25)))),"")),(IF(($BV25-SUM($Q25:AG25))&gt;=$K25*0.3,$K25*0.3,($BV25-SUM($Q25:AG25)))))</f>
        <v>0</v>
      </c>
      <c r="AI25" s="127">
        <f>IF(OR($I25="‡nv‡÷j Z¨vM",$I25="wUwm"),(IF(VALUE($G25)&gt;=AI$6,(IF(($BV25-SUM($Q25:AH25))&gt;=$K25*0.3,$K25*0.3,($BV25-SUM($Q25:AH25)))),"")),(IF(($BV25-SUM($Q25:AH25))&gt;=$K25*0.3,$K25*0.3,($BV25-SUM($Q25:AH25)))))</f>
        <v>0</v>
      </c>
      <c r="AJ25" s="127">
        <f>IF(OR($I25="‡nv‡÷j Z¨vM",$I25="wUwm"),(IF(VALUE($G25)&gt;=AJ$6,(IF(($BV25-SUM($Q25:AI25))&gt;=$K25*0.3,$K25*0.3,($BV25-SUM($Q25:AI25)))),"")),(IF(($BV25-SUM($Q25:AI25))&gt;=$K25*0.3,$K25*0.3,($BV25-SUM($Q25:AI25)))))</f>
        <v>0</v>
      </c>
      <c r="AK25" s="127">
        <f>IF(OR($I25="‡nv‡÷j Z¨vM",$I25="wUwm"),(IF(VALUE($G25)&gt;=AK$6,(IF(($BV25-SUM($Q25:AJ25))&gt;=$K25*0.3,$K25*0.3,($BV25-SUM($Q25:AJ25)))),"")),(IF(($BV25-SUM($Q25:AJ25))&gt;=$K25*0.3,$K25*0.3,($BV25-SUM($Q25:AJ25)))))</f>
        <v>0</v>
      </c>
      <c r="AL25" s="127">
        <f>IF(OR($I25="‡nv‡÷j Z¨vM",$I25="wUwm"),(IF(VALUE($G25)&gt;=AL$6,(IF(($BV25-SUM($Q25:AK25))&gt;=$K25*0.3,$K25*0.3,($BV25-SUM($Q25:AK25)))),"")),(IF(($BV25-SUM($Q25:AK25))&gt;=$K25*0.3,$K25*0.3,($BV25-SUM($Q25:AK25)))))</f>
        <v>0</v>
      </c>
      <c r="AM25" s="127">
        <f>IF(OR($I25="‡nv‡÷j Z¨vM",$I25="wUwm"),(IF(VALUE($G25)&gt;=AM$6,(IF(($BV25-SUM($Q25:AL25))&gt;=$K25*0.3,$K25*0.3,($BV25-SUM($Q25:AL25)))),"")),(IF(($BV25-SUM($Q25:AL25))&gt;=$K25*0.3,$K25*0.3,($BV25-SUM($Q25:AL25)))))</f>
        <v>0</v>
      </c>
      <c r="AN25" s="127">
        <f>IF(OR($I25="‡nv‡÷j Z¨vM",$I25="wUwm"),(IF(VALUE($G25)&gt;=AN$6,(IF(($BV25-SUM($Q25:AM25))&gt;=$K25*0.3,$K25*0.3,($BV25-SUM($Q25:AM25)))),"")),(IF(($BV25-SUM($Q25:AM25))&gt;=$K25*0.3,$K25*0.3,($BV25-SUM($Q25:AM25)))))</f>
        <v>0</v>
      </c>
      <c r="AO25" s="127">
        <f>IF(OR($I25="‡nv‡÷j Z¨vM",$I25="wUwm"),(IF(VALUE($G25)&gt;=AO$6,(IF(($BV25-SUM($Q25:AN25))&gt;=$K25*0.3,$K25*0.3,($BV25-SUM($Q25:AN25)))),"")),(IF(($BV25-SUM($Q25:AN25))&gt;=$K25*0.3,$K25*0.3,($BV25-SUM($Q25:AN25)))))</f>
        <v>0</v>
      </c>
      <c r="AP25" s="127">
        <f>IF(OR($I25="‡nv‡÷j Z¨vM",$I25="wUwm"),(IF(VALUE($G25)&gt;=AP$6,(IF(($BV25-SUM($Q25:AO25))&gt;=$K25*0.3,$K25*0.3,($BV25-SUM($Q25:AO25)))),"")),(IF(($BV25-SUM($Q25:AO25))&gt;=$K25*0.3,$K25*0.3,($BV25-SUM($Q25:AO25)))))</f>
        <v>0</v>
      </c>
      <c r="AQ25" s="125">
        <f t="shared" si="2"/>
        <v>10480</v>
      </c>
      <c r="AR25" s="125">
        <v>10480</v>
      </c>
      <c r="AS25" s="125">
        <f>IF(LinkRpt!C$4=LinkRpt!C$2,VLOOKUP(LinkRpt!$A21,Rpt,LinkRpt!C$2+1),"")</f>
        <v>0</v>
      </c>
      <c r="AT25" s="125">
        <f>IF(LinkRpt!D$4=LinkRpt!D$2,VLOOKUP(LinkRpt!$A21,Rpt,LinkRpt!D$2+1),"")</f>
        <v>0</v>
      </c>
      <c r="AU25" s="125">
        <f>IF(LinkRpt!E$4=LinkRpt!E$2,VLOOKUP(LinkRpt!$A21,Rpt,LinkRpt!E$2+1),"")</f>
        <v>0</v>
      </c>
      <c r="AV25" s="125">
        <f>IF(LinkRpt!F$4=LinkRpt!F$2,VLOOKUP(LinkRpt!$A21,Rpt,LinkRpt!F$2+1),"")</f>
        <v>0</v>
      </c>
      <c r="AW25" s="125">
        <f>IF(LinkRpt!G$4=LinkRpt!G$2,VLOOKUP(LinkRpt!$A21,Rpt,LinkRpt!G$2+1),"")</f>
        <v>0</v>
      </c>
      <c r="AX25" s="125">
        <f>IF(LinkRpt!H$4=LinkRpt!H$2,VLOOKUP(LinkRpt!$A21,Rpt,LinkRpt!H$2+1),"")</f>
        <v>0</v>
      </c>
      <c r="AY25" s="125">
        <f>IF(LinkRpt!I$4=LinkRpt!I$2,VLOOKUP(LinkRpt!$A21,Rpt,LinkRpt!I$2+1),"")</f>
        <v>0</v>
      </c>
      <c r="AZ25" s="125">
        <f>IF(LinkRpt!J$4=LinkRpt!J$2,VLOOKUP(LinkRpt!$A21,Rpt,LinkRpt!J$2+1),"")</f>
        <v>0</v>
      </c>
      <c r="BA25" s="125">
        <f>IF(LinkRpt!K$4=LinkRpt!K$2,VLOOKUP(LinkRpt!$A21,Rpt,LinkRpt!K$2+1),"")</f>
        <v>0</v>
      </c>
      <c r="BB25" s="125">
        <f>IF(LinkRpt!L$4=LinkRpt!L$2,VLOOKUP(LinkRpt!$A21,Rpt,LinkRpt!L$2+1),"")</f>
        <v>0</v>
      </c>
      <c r="BC25" s="125">
        <f>IF(LinkRpt!M$4=LinkRpt!M$2,VLOOKUP(LinkRpt!$A21,Rpt,LinkRpt!M$2+1),"")</f>
        <v>0</v>
      </c>
      <c r="BD25" s="125">
        <f>IF(LinkRpt!N$4=LinkRpt!N$2,VLOOKUP(LinkRpt!$A21,Rpt,LinkRpt!N$2+1),"")</f>
        <v>0</v>
      </c>
      <c r="BE25" s="125">
        <f>IF(LinkRpt!O$4=LinkRpt!O$2,VLOOKUP(LinkRpt!$A21,Rpt,LinkRpt!O$2+1),"")</f>
        <v>0</v>
      </c>
      <c r="BF25" s="125">
        <f>IF(LinkRpt!P$4=LinkRpt!P$2,VLOOKUP(LinkRpt!$A21,Rpt,LinkRpt!P$2+1),"")</f>
        <v>0</v>
      </c>
      <c r="BG25" s="125">
        <f>IF(LinkRpt!Q$4=LinkRpt!Q$2,VLOOKUP(LinkRpt!$A21,Rpt,LinkRpt!Q$2+1),"")</f>
        <v>0</v>
      </c>
      <c r="BH25" s="125">
        <f>IF(LinkRpt!R$4=LinkRpt!R$2,VLOOKUP(LinkRpt!$A21,Rpt,LinkRpt!R$2+1),"")</f>
        <v>0</v>
      </c>
      <c r="BI25" s="125">
        <f>IF(LinkRpt!S$4=LinkRpt!S$2,VLOOKUP(LinkRpt!$A21,Rpt,LinkRpt!S$2+1),"")</f>
        <v>0</v>
      </c>
      <c r="BJ25" s="125">
        <f>IF(LinkRpt!T$4=LinkRpt!T$2,VLOOKUP(LinkRpt!$A21,Rpt,LinkRpt!T$2+1),"")</f>
        <v>0</v>
      </c>
      <c r="BK25" s="125">
        <f>IF(LinkRpt!U$4=LinkRpt!U$2,VLOOKUP(LinkRpt!$A21,Rpt,LinkRpt!U$2+1),"")</f>
        <v>0</v>
      </c>
      <c r="BL25" s="125">
        <f>IF(LinkRpt!V$4=LinkRpt!V$2,VLOOKUP(LinkRpt!$A21,Rpt,LinkRpt!V$2+1),"")</f>
        <v>0</v>
      </c>
      <c r="BM25" s="125">
        <f>IF(LinkRpt!W$4=LinkRpt!W$2,VLOOKUP(LinkRpt!$A21,Rpt,LinkRpt!W$2+1),"")</f>
        <v>0</v>
      </c>
      <c r="BN25" s="125">
        <f>IF(LinkRpt!X$4=LinkRpt!X$2,VLOOKUP(LinkRpt!$A21,Rpt,LinkRpt!X$2+1),"")</f>
        <v>0</v>
      </c>
      <c r="BO25" s="125">
        <f>IF(LinkRpt!Y$4=LinkRpt!Y$2,VLOOKUP(LinkRpt!$A21,Rpt,LinkRpt!Y$2+1),"")</f>
        <v>0</v>
      </c>
      <c r="BP25" s="125">
        <f>IF(LinkRpt!Z$4=LinkRpt!Z$2,VLOOKUP(LinkRpt!$A21,Rpt,LinkRpt!Z$2+1),"")</f>
        <v>0</v>
      </c>
      <c r="BQ25" s="125">
        <f>IF(LinkRpt!AA$4=LinkRpt!AA$2,VLOOKUP(LinkRpt!$A21,Rpt,LinkRpt!AA$2+1),"")</f>
        <v>0</v>
      </c>
      <c r="BR25" s="125">
        <f>IF(LinkRpt!AB$4=LinkRpt!AB$2,VLOOKUP(LinkRpt!$A21,Rpt,LinkRpt!AB$2+1),"")</f>
        <v>0</v>
      </c>
      <c r="BS25" s="125">
        <f>IF(LinkRpt!AC$4=LinkRpt!AC$2,VLOOKUP(LinkRpt!$A21,Rpt,LinkRpt!AC$2+1),"")</f>
        <v>0</v>
      </c>
      <c r="BT25" s="125">
        <f>IF(LinkRpt!AD$4=LinkRpt!AD$2,VLOOKUP(LinkRpt!$A21,Rpt,LinkRpt!AD$2+1),"")</f>
        <v>0</v>
      </c>
      <c r="BU25" s="125">
        <f>IF(LinkRpt!AE$4=LinkRpt!AE$2,VLOOKUP(LinkRpt!$A21,Rpt,LinkRpt!AE$2+1),"")</f>
        <v>0</v>
      </c>
      <c r="BV25" s="125">
        <f t="shared" si="8"/>
        <v>10480</v>
      </c>
      <c r="BW25" s="124">
        <v>1500</v>
      </c>
      <c r="BX25" s="127">
        <v>1500</v>
      </c>
      <c r="BY25" s="124">
        <v>1000</v>
      </c>
      <c r="BZ25" s="127">
        <v>1000</v>
      </c>
      <c r="CA25" s="124">
        <v>5000</v>
      </c>
      <c r="CB25" s="127">
        <v>5000</v>
      </c>
      <c r="CC25" s="124">
        <v>8000</v>
      </c>
      <c r="CD25" s="127">
        <v>1500</v>
      </c>
      <c r="CE25" s="124"/>
      <c r="CF25" s="127"/>
      <c r="CG25" s="129">
        <v>4340</v>
      </c>
      <c r="CH25" s="127">
        <v>11120</v>
      </c>
      <c r="CI25" s="129">
        <v>4340</v>
      </c>
      <c r="CJ25" s="127">
        <v>4620</v>
      </c>
      <c r="CK25" s="129">
        <v>4340</v>
      </c>
      <c r="CL25" s="127">
        <v>4620</v>
      </c>
      <c r="CM25" s="129">
        <v>4340</v>
      </c>
      <c r="CN25" s="127">
        <v>4620</v>
      </c>
      <c r="CO25" s="129">
        <v>4340</v>
      </c>
      <c r="CP25" s="127">
        <v>3220</v>
      </c>
      <c r="CQ25" s="129">
        <v>4340</v>
      </c>
      <c r="CR25" s="127">
        <v>4340</v>
      </c>
      <c r="CS25" s="129">
        <v>4340</v>
      </c>
      <c r="CT25" s="127">
        <v>4340</v>
      </c>
      <c r="CU25" s="129">
        <v>4340</v>
      </c>
      <c r="CV25" s="127">
        <v>4340</v>
      </c>
      <c r="CW25" s="129">
        <v>4340</v>
      </c>
      <c r="CX25" s="127">
        <v>4340</v>
      </c>
      <c r="CY25" s="131"/>
      <c r="CZ25" s="127"/>
      <c r="DA25" s="131"/>
      <c r="DB25" s="127"/>
      <c r="DC25" s="131"/>
      <c r="DD25" s="127"/>
      <c r="DE25" s="130"/>
      <c r="DF25" s="131"/>
      <c r="DG25" s="127"/>
      <c r="DH25" s="131"/>
      <c r="DI25" s="127"/>
      <c r="DJ25" s="131"/>
      <c r="DK25" s="127"/>
      <c r="DL25" s="131"/>
      <c r="DM25" s="127"/>
      <c r="DN25" s="131"/>
      <c r="DO25" s="127"/>
      <c r="DP25" s="131"/>
      <c r="DQ25" s="127"/>
      <c r="DR25" s="131"/>
      <c r="DS25" s="127"/>
      <c r="DT25" s="131"/>
      <c r="DU25" s="127"/>
      <c r="DV25" s="131"/>
      <c r="DW25" s="127"/>
      <c r="DX25" s="131"/>
      <c r="DY25" s="127"/>
      <c r="DZ25" s="131"/>
      <c r="EA25" s="127"/>
      <c r="EB25" s="128"/>
      <c r="EC25" s="127"/>
      <c r="ED25" s="132"/>
      <c r="EE25" s="128"/>
      <c r="EF25" s="127"/>
      <c r="EG25" s="128"/>
      <c r="EH25" s="127"/>
      <c r="EI25" s="128"/>
      <c r="EJ25" s="127"/>
      <c r="EK25" s="128"/>
      <c r="EL25" s="127"/>
      <c r="EM25" s="128"/>
      <c r="EN25" s="127"/>
      <c r="EO25" s="128"/>
      <c r="EP25" s="127"/>
      <c r="EQ25" s="124"/>
      <c r="ER25" s="127"/>
      <c r="ES25" s="124"/>
      <c r="ET25" s="127"/>
      <c r="EU25" s="124"/>
      <c r="EV25" s="127"/>
      <c r="EW25" s="124"/>
      <c r="EX25" s="127"/>
      <c r="EY25" s="124"/>
      <c r="EZ25" s="127"/>
      <c r="FA25" s="124"/>
      <c r="FB25" s="127"/>
      <c r="FC25" s="133">
        <f t="shared" si="3"/>
        <v>54560</v>
      </c>
      <c r="FD25" s="133">
        <f t="shared" si="4"/>
        <v>54560</v>
      </c>
      <c r="FE25" s="133">
        <f t="shared" si="5"/>
        <v>0</v>
      </c>
    </row>
    <row r="26" spans="1:161" ht="25.5" customHeight="1">
      <c r="A26" s="181">
        <v>2200049</v>
      </c>
      <c r="B26" s="134" t="s">
        <v>482</v>
      </c>
      <c r="C26" s="95" t="s">
        <v>483</v>
      </c>
      <c r="D26" s="83" t="s">
        <v>1062</v>
      </c>
      <c r="E26" s="95" t="s">
        <v>956</v>
      </c>
      <c r="F26" s="84" t="s">
        <v>484</v>
      </c>
      <c r="G26" s="84"/>
      <c r="H26" s="135"/>
      <c r="I26" s="136"/>
      <c r="J26" s="136"/>
      <c r="K26" s="93">
        <v>7200</v>
      </c>
      <c r="L26" s="88" t="s">
        <v>1072</v>
      </c>
      <c r="M26" s="122">
        <f t="shared" si="6"/>
        <v>25600</v>
      </c>
      <c r="N26" s="123">
        <f t="shared" si="0"/>
        <v>17280</v>
      </c>
      <c r="O26" s="124">
        <v>4000</v>
      </c>
      <c r="P26" s="124">
        <f t="shared" si="7"/>
        <v>0</v>
      </c>
      <c r="Q26" s="125">
        <v>4000</v>
      </c>
      <c r="R26" s="126">
        <f t="shared" si="10"/>
        <v>0</v>
      </c>
      <c r="S26" s="127">
        <f>IF(OR($I26="‡nv‡÷j Z¨vM",$I26="wUwm"),(IF(VALUE($G26)&gt;=S$6,(IF(($BV26-SUM($Q26:R26))&gt;=$K26*0.3,$K26*0.3,($BV26-SUM($Q26:R26)))),"")),(IF(($BV26-SUM($Q26:R26))&gt;=$K26*0.3,$K26*0.3,($BV26-SUM($Q26:R26)))))</f>
        <v>2160</v>
      </c>
      <c r="T26" s="127">
        <f>IF(OR($I26="‡nv‡÷j Z¨vM",$I26="wUwm"),(IF(VALUE($G26)&gt;=T$6,(IF(($BV26-SUM($Q26:S26))&gt;=$K26*0.3,$K26*0.3,($BV26-SUM($Q26:S26)))),"")),(IF(($BV26-SUM($Q26:S26))&gt;=$K26*0.3,$K26*0.3,($BV26-SUM($Q26:S26)))))</f>
        <v>2160</v>
      </c>
      <c r="U26" s="127">
        <f>IF(OR($I26="‡nv‡÷j Z¨vM",$I26="wUwm"),(IF(VALUE($G26)&gt;=U$6,(IF(($BV26-SUM($Q26:T26))&gt;=$K26*0.3,$K26*0.3,($BV26-SUM($Q26:T26)))),"")),(IF(($BV26-SUM($Q26:T26))&gt;=$K26*0.3,$K26*0.3,($BV26-SUM($Q26:T26)))))</f>
        <v>0</v>
      </c>
      <c r="V26" s="127">
        <f>IF(OR($I26="‡nv‡÷j Z¨vM",$I26="wUwm"),(IF(VALUE($G26)&gt;=V$6,(IF(($BV26-SUM($Q26:U26))&gt;=$K26*0.3,$K26*0.3,($BV26-SUM($Q26:U26)))),"")),(IF(($BV26-SUM($Q26:U26))&gt;=$K26*0.3,$K26*0.3,($BV26-SUM($Q26:U26)))))</f>
        <v>0</v>
      </c>
      <c r="W26" s="127">
        <f>IF(OR($I26="‡nv‡÷j Z¨vM",$I26="wUwm"),(IF(VALUE($G26)&gt;=W$6,(IF(($BV26-SUM($Q26:V26))&gt;=$K26*0.3,$K26*0.3,($BV26-SUM($Q26:V26)))),"")),(IF(($BV26-SUM($Q26:V26))&gt;=$K26*0.3,$K26*0.3,($BV26-SUM($Q26:V26)))))</f>
        <v>0</v>
      </c>
      <c r="X26" s="127">
        <f>IF(OR($I26="‡nv‡÷j Z¨vM",$I26="wUwm"),(IF(VALUE($G26)&gt;=X$6,(IF(($BV26-SUM($Q26:W26))&gt;=$K26*0.3,$K26*0.3,($BV26-SUM($Q26:W26)))),"")),(IF(($BV26-SUM($Q26:W26))&gt;=$K26*0.3,$K26*0.3,($BV26-SUM($Q26:W26)))))</f>
        <v>0</v>
      </c>
      <c r="Y26" s="127">
        <f>IF(OR($I26="‡nv‡÷j Z¨vM",$I26="wUwm"),(IF(VALUE($G26)&gt;=Y$6,(IF(($BV26-SUM($Q26:X26))&gt;=$K26*0.3,$K26*0.3,($BV26-SUM($Q26:X26)))),"")),(IF(($BV26-SUM($Q26:X26))&gt;=$K26*0.3,$K26*0.3,($BV26-SUM($Q26:X26)))))</f>
        <v>0</v>
      </c>
      <c r="Z26" s="127">
        <f>IF(OR($I26="‡nv‡÷j Z¨vM",$I26="wUwm"),(IF(VALUE($G26)&gt;=Z$6,(IF(($BV26-SUM($Q26:Y26))&gt;=$K26*0.3,$K26*0.3,($BV26-SUM($Q26:Y26)))),"")),(IF(($BV26-SUM($Q26:Y26))&gt;=$K26*0.3,$K26*0.3,($BV26-SUM($Q26:Y26)))))</f>
        <v>0</v>
      </c>
      <c r="AA26" s="127">
        <f>IF(OR($I26="‡nv‡÷j Z¨vM",$I26="wUwm"),(IF(VALUE($G26)&gt;=AA$6,(IF(($BV26-SUM($Q26:Z26))&gt;=$K26*0.3,$K26*0.3,($BV26-SUM($Q26:Z26)))),"")),(IF(($BV26-SUM($Q26:Z26))&gt;=$K26*0.3,$K26*0.3,($BV26-SUM($Q26:Z26)))))</f>
        <v>0</v>
      </c>
      <c r="AB26" s="127">
        <f>IF(OR($I26="‡nv‡÷j Z¨vM",$I26="wUwm"),(IF(VALUE($G26)&gt;=AB$6,(IF(($BV26-SUM($Q26:AA26))&gt;=$K26*0.3,$K26*0.3,($BV26-SUM($Q26:AA26)))),"")),(IF(($BV26-SUM($Q26:AA26))&gt;=$K26*0.3,$K26*0.3,($BV26-SUM($Q26:AA26)))))</f>
        <v>0</v>
      </c>
      <c r="AC26" s="127">
        <f>IF(OR($I26="‡nv‡÷j Z¨vM",$I26="wUwm"),(IF(VALUE($G26)&gt;=AC$6,(IF(($BV26-SUM($Q26:AB26))&gt;=$K26*0.3,$K26*0.3,($BV26-SUM($Q26:AB26)))),"")),(IF(($BV26-SUM($Q26:AB26))&gt;=$K26*0.3,$K26*0.3,($BV26-SUM($Q26:AB26)))))</f>
        <v>0</v>
      </c>
      <c r="AD26" s="127">
        <f>IF(OR($I26="‡nv‡÷j Z¨vM",$I26="wUwm"),(IF(VALUE($G26)&gt;=AD$6,(IF(($BV26-SUM($Q26:AC26))&gt;=$K26*0.3,$K26*0.3,($BV26-SUM($Q26:AC26)))),"")),(IF(($BV26-SUM($Q26:AC26))&gt;=$K26*0.3,$K26*0.3,($BV26-SUM($Q26:AC26)))))</f>
        <v>0</v>
      </c>
      <c r="AE26" s="127">
        <f>IF(OR($I26="‡nv‡÷j Z¨vM",$I26="wUwm"),(IF(VALUE($G26)&gt;=AE$6,(IF(($BV26-SUM($Q26:AD26))&gt;=$K26*0.3,$K26*0.3,($BV26-SUM($Q26:AD26)))),"")),(IF(($BV26-SUM($Q26:AD26))&gt;=$K26*0.3,$K26*0.3,($BV26-SUM($Q26:AD26)))))</f>
        <v>0</v>
      </c>
      <c r="AF26" s="127">
        <f>IF(OR($I26="‡nv‡÷j Z¨vM",$I26="wUwm"),(IF(VALUE($G26)&gt;=AF$6,(IF(($BV26-SUM($Q26:AE26))&gt;=$K26*0.3,$K26*0.3,($BV26-SUM($Q26:AE26)))),"")),(IF(($BV26-SUM($Q26:AE26))&gt;=$K26*0.3,$K26*0.3,($BV26-SUM($Q26:AE26)))))</f>
        <v>0</v>
      </c>
      <c r="AG26" s="127">
        <f>IF(OR($I26="‡nv‡÷j Z¨vM",$I26="wUwm"),(IF(VALUE($G26)&gt;=AG$6,(IF(($BV26-SUM($Q26:AF26))&gt;=$K26*0.3,$K26*0.3,($BV26-SUM($Q26:AF26)))),"")),(IF(($BV26-SUM($Q26:AF26))&gt;=$K26*0.3,$K26*0.3,($BV26-SUM($Q26:AF26)))))</f>
        <v>0</v>
      </c>
      <c r="AH26" s="127">
        <f>IF(OR($I26="‡nv‡÷j Z¨vM",$I26="wUwm"),(IF(VALUE($G26)&gt;=AH$6,(IF(($BV26-SUM($Q26:AG26))&gt;=$K26*0.3,$K26*0.3,($BV26-SUM($Q26:AG26)))),"")),(IF(($BV26-SUM($Q26:AG26))&gt;=$K26*0.3,$K26*0.3,($BV26-SUM($Q26:AG26)))))</f>
        <v>0</v>
      </c>
      <c r="AI26" s="127">
        <f>IF(OR($I26="‡nv‡÷j Z¨vM",$I26="wUwm"),(IF(VALUE($G26)&gt;=AI$6,(IF(($BV26-SUM($Q26:AH26))&gt;=$K26*0.3,$K26*0.3,($BV26-SUM($Q26:AH26)))),"")),(IF(($BV26-SUM($Q26:AH26))&gt;=$K26*0.3,$K26*0.3,($BV26-SUM($Q26:AH26)))))</f>
        <v>0</v>
      </c>
      <c r="AJ26" s="127">
        <f>IF(OR($I26="‡nv‡÷j Z¨vM",$I26="wUwm"),(IF(VALUE($G26)&gt;=AJ$6,(IF(($BV26-SUM($Q26:AI26))&gt;=$K26*0.3,$K26*0.3,($BV26-SUM($Q26:AI26)))),"")),(IF(($BV26-SUM($Q26:AI26))&gt;=$K26*0.3,$K26*0.3,($BV26-SUM($Q26:AI26)))))</f>
        <v>0</v>
      </c>
      <c r="AK26" s="127">
        <f>IF(OR($I26="‡nv‡÷j Z¨vM",$I26="wUwm"),(IF(VALUE($G26)&gt;=AK$6,(IF(($BV26-SUM($Q26:AJ26))&gt;=$K26*0.3,$K26*0.3,($BV26-SUM($Q26:AJ26)))),"")),(IF(($BV26-SUM($Q26:AJ26))&gt;=$K26*0.3,$K26*0.3,($BV26-SUM($Q26:AJ26)))))</f>
        <v>0</v>
      </c>
      <c r="AL26" s="127">
        <f>IF(OR($I26="‡nv‡÷j Z¨vM",$I26="wUwm"),(IF(VALUE($G26)&gt;=AL$6,(IF(($BV26-SUM($Q26:AK26))&gt;=$K26*0.3,$K26*0.3,($BV26-SUM($Q26:AK26)))),"")),(IF(($BV26-SUM($Q26:AK26))&gt;=$K26*0.3,$K26*0.3,($BV26-SUM($Q26:AK26)))))</f>
        <v>0</v>
      </c>
      <c r="AM26" s="127">
        <f>IF(OR($I26="‡nv‡÷j Z¨vM",$I26="wUwm"),(IF(VALUE($G26)&gt;=AM$6,(IF(($BV26-SUM($Q26:AL26))&gt;=$K26*0.3,$K26*0.3,($BV26-SUM($Q26:AL26)))),"")),(IF(($BV26-SUM($Q26:AL26))&gt;=$K26*0.3,$K26*0.3,($BV26-SUM($Q26:AL26)))))</f>
        <v>0</v>
      </c>
      <c r="AN26" s="127">
        <f>IF(OR($I26="‡nv‡÷j Z¨vM",$I26="wUwm"),(IF(VALUE($G26)&gt;=AN$6,(IF(($BV26-SUM($Q26:AM26))&gt;=$K26*0.3,$K26*0.3,($BV26-SUM($Q26:AM26)))),"")),(IF(($BV26-SUM($Q26:AM26))&gt;=$K26*0.3,$K26*0.3,($BV26-SUM($Q26:AM26)))))</f>
        <v>0</v>
      </c>
      <c r="AO26" s="127">
        <f>IF(OR($I26="‡nv‡÷j Z¨vM",$I26="wUwm"),(IF(VALUE($G26)&gt;=AO$6,(IF(($BV26-SUM($Q26:AN26))&gt;=$K26*0.3,$K26*0.3,($BV26-SUM($Q26:AN26)))),"")),(IF(($BV26-SUM($Q26:AN26))&gt;=$K26*0.3,$K26*0.3,($BV26-SUM($Q26:AN26)))))</f>
        <v>0</v>
      </c>
      <c r="AP26" s="127">
        <f>IF(OR($I26="‡nv‡÷j Z¨vM",$I26="wUwm"),(IF(VALUE($G26)&gt;=AP$6,(IF(($BV26-SUM($Q26:AO26))&gt;=$K26*0.3,$K26*0.3,($BV26-SUM($Q26:AO26)))),"")),(IF(($BV26-SUM($Q26:AO26))&gt;=$K26*0.3,$K26*0.3,($BV26-SUM($Q26:AO26)))))</f>
        <v>0</v>
      </c>
      <c r="AQ26" s="125">
        <f t="shared" si="2"/>
        <v>8320</v>
      </c>
      <c r="AR26" s="125">
        <v>8320</v>
      </c>
      <c r="AS26" s="125">
        <f>IF(LinkRpt!C$4=LinkRpt!C$2,VLOOKUP(LinkRpt!$A22,Rpt,LinkRpt!C$2+1),"")</f>
        <v>0</v>
      </c>
      <c r="AT26" s="125">
        <f>IF(LinkRpt!D$4=LinkRpt!D$2,VLOOKUP(LinkRpt!$A22,Rpt,LinkRpt!D$2+1),"")</f>
        <v>0</v>
      </c>
      <c r="AU26" s="125">
        <f>IF(LinkRpt!E$4=LinkRpt!E$2,VLOOKUP(LinkRpt!$A22,Rpt,LinkRpt!E$2+1),"")</f>
        <v>0</v>
      </c>
      <c r="AV26" s="125">
        <f>IF(LinkRpt!F$4=LinkRpt!F$2,VLOOKUP(LinkRpt!$A22,Rpt,LinkRpt!F$2+1),"")</f>
        <v>0</v>
      </c>
      <c r="AW26" s="125">
        <f>IF(LinkRpt!G$4=LinkRpt!G$2,VLOOKUP(LinkRpt!$A22,Rpt,LinkRpt!G$2+1),"")</f>
        <v>0</v>
      </c>
      <c r="AX26" s="125">
        <f>IF(LinkRpt!H$4=LinkRpt!H$2,VLOOKUP(LinkRpt!$A22,Rpt,LinkRpt!H$2+1),"")</f>
        <v>0</v>
      </c>
      <c r="AY26" s="125">
        <f>IF(LinkRpt!I$4=LinkRpt!I$2,VLOOKUP(LinkRpt!$A22,Rpt,LinkRpt!I$2+1),"")</f>
        <v>0</v>
      </c>
      <c r="AZ26" s="125">
        <f>IF(LinkRpt!J$4=LinkRpt!J$2,VLOOKUP(LinkRpt!$A22,Rpt,LinkRpt!J$2+1),"")</f>
        <v>0</v>
      </c>
      <c r="BA26" s="125">
        <f>IF(LinkRpt!K$4=LinkRpt!K$2,VLOOKUP(LinkRpt!$A22,Rpt,LinkRpt!K$2+1),"")</f>
        <v>0</v>
      </c>
      <c r="BB26" s="125">
        <f>IF(LinkRpt!L$4=LinkRpt!L$2,VLOOKUP(LinkRpt!$A22,Rpt,LinkRpt!L$2+1),"")</f>
        <v>0</v>
      </c>
      <c r="BC26" s="125">
        <f>IF(LinkRpt!M$4=LinkRpt!M$2,VLOOKUP(LinkRpt!$A22,Rpt,LinkRpt!M$2+1),"")</f>
        <v>0</v>
      </c>
      <c r="BD26" s="125">
        <f>IF(LinkRpt!N$4=LinkRpt!N$2,VLOOKUP(LinkRpt!$A22,Rpt,LinkRpt!N$2+1),"")</f>
        <v>0</v>
      </c>
      <c r="BE26" s="125">
        <f>IF(LinkRpt!O$4=LinkRpt!O$2,VLOOKUP(LinkRpt!$A22,Rpt,LinkRpt!O$2+1),"")</f>
        <v>0</v>
      </c>
      <c r="BF26" s="125">
        <f>IF(LinkRpt!P$4=LinkRpt!P$2,VLOOKUP(LinkRpt!$A22,Rpt,LinkRpt!P$2+1),"")</f>
        <v>0</v>
      </c>
      <c r="BG26" s="125">
        <f>IF(LinkRpt!Q$4=LinkRpt!Q$2,VLOOKUP(LinkRpt!$A22,Rpt,LinkRpt!Q$2+1),"")</f>
        <v>0</v>
      </c>
      <c r="BH26" s="125">
        <f>IF(LinkRpt!R$4=LinkRpt!R$2,VLOOKUP(LinkRpt!$A22,Rpt,LinkRpt!R$2+1),"")</f>
        <v>0</v>
      </c>
      <c r="BI26" s="125">
        <f>IF(LinkRpt!S$4=LinkRpt!S$2,VLOOKUP(LinkRpt!$A22,Rpt,LinkRpt!S$2+1),"")</f>
        <v>0</v>
      </c>
      <c r="BJ26" s="125">
        <f>IF(LinkRpt!T$4=LinkRpt!T$2,VLOOKUP(LinkRpt!$A22,Rpt,LinkRpt!T$2+1),"")</f>
        <v>0</v>
      </c>
      <c r="BK26" s="125">
        <f>IF(LinkRpt!U$4=LinkRpt!U$2,VLOOKUP(LinkRpt!$A22,Rpt,LinkRpt!U$2+1),"")</f>
        <v>0</v>
      </c>
      <c r="BL26" s="125">
        <f>IF(LinkRpt!V$4=LinkRpt!V$2,VLOOKUP(LinkRpt!$A22,Rpt,LinkRpt!V$2+1),"")</f>
        <v>0</v>
      </c>
      <c r="BM26" s="125">
        <f>IF(LinkRpt!W$4=LinkRpt!W$2,VLOOKUP(LinkRpt!$A22,Rpt,LinkRpt!W$2+1),"")</f>
        <v>0</v>
      </c>
      <c r="BN26" s="125">
        <f>IF(LinkRpt!X$4=LinkRpt!X$2,VLOOKUP(LinkRpt!$A22,Rpt,LinkRpt!X$2+1),"")</f>
        <v>0</v>
      </c>
      <c r="BO26" s="125">
        <f>IF(LinkRpt!Y$4=LinkRpt!Y$2,VLOOKUP(LinkRpt!$A22,Rpt,LinkRpt!Y$2+1),"")</f>
        <v>0</v>
      </c>
      <c r="BP26" s="125">
        <f>IF(LinkRpt!Z$4=LinkRpt!Z$2,VLOOKUP(LinkRpt!$A22,Rpt,LinkRpt!Z$2+1),"")</f>
        <v>0</v>
      </c>
      <c r="BQ26" s="125">
        <f>IF(LinkRpt!AA$4=LinkRpt!AA$2,VLOOKUP(LinkRpt!$A22,Rpt,LinkRpt!AA$2+1),"")</f>
        <v>0</v>
      </c>
      <c r="BR26" s="125">
        <f>IF(LinkRpt!AB$4=LinkRpt!AB$2,VLOOKUP(LinkRpt!$A22,Rpt,LinkRpt!AB$2+1),"")</f>
        <v>0</v>
      </c>
      <c r="BS26" s="125">
        <f>IF(LinkRpt!AC$4=LinkRpt!AC$2,VLOOKUP(LinkRpt!$A22,Rpt,LinkRpt!AC$2+1),"")</f>
        <v>0</v>
      </c>
      <c r="BT26" s="125">
        <f>IF(LinkRpt!AD$4=LinkRpt!AD$2,VLOOKUP(LinkRpt!$A22,Rpt,LinkRpt!AD$2+1),"")</f>
        <v>0</v>
      </c>
      <c r="BU26" s="125">
        <f>IF(LinkRpt!AE$4=LinkRpt!AE$2,VLOOKUP(LinkRpt!$A22,Rpt,LinkRpt!AE$2+1),"")</f>
        <v>0</v>
      </c>
      <c r="BV26" s="125">
        <f t="shared" si="8"/>
        <v>8320</v>
      </c>
      <c r="BW26" s="124">
        <v>1500</v>
      </c>
      <c r="BX26" s="127">
        <v>1500</v>
      </c>
      <c r="BY26" s="124">
        <v>1000</v>
      </c>
      <c r="BZ26" s="127">
        <v>1000</v>
      </c>
      <c r="CA26" s="124">
        <v>2500</v>
      </c>
      <c r="CB26" s="127">
        <v>2500</v>
      </c>
      <c r="CC26" s="124"/>
      <c r="CD26" s="127"/>
      <c r="CE26" s="128"/>
      <c r="CF26" s="127"/>
      <c r="CG26" s="124"/>
      <c r="CH26" s="127"/>
      <c r="CI26" s="129"/>
      <c r="CJ26" s="127"/>
      <c r="CK26" s="129"/>
      <c r="CL26" s="127"/>
      <c r="CM26" s="129"/>
      <c r="CN26" s="127"/>
      <c r="CO26" s="129"/>
      <c r="CP26" s="127"/>
      <c r="CQ26" s="129"/>
      <c r="CR26" s="127"/>
      <c r="CS26" s="129"/>
      <c r="CT26" s="127"/>
      <c r="CU26" s="129"/>
      <c r="CV26" s="127"/>
      <c r="CW26" s="129"/>
      <c r="CX26" s="127"/>
      <c r="CY26" s="129"/>
      <c r="CZ26" s="127"/>
      <c r="DA26" s="128"/>
      <c r="DB26" s="127"/>
      <c r="DC26" s="128"/>
      <c r="DD26" s="127"/>
      <c r="DE26" s="130"/>
      <c r="DF26" s="131"/>
      <c r="DG26" s="127"/>
      <c r="DH26" s="131"/>
      <c r="DI26" s="127"/>
      <c r="DJ26" s="131"/>
      <c r="DK26" s="127"/>
      <c r="DL26" s="131"/>
      <c r="DM26" s="127"/>
      <c r="DN26" s="131"/>
      <c r="DO26" s="127"/>
      <c r="DP26" s="131"/>
      <c r="DQ26" s="127"/>
      <c r="DR26" s="131"/>
      <c r="DS26" s="127"/>
      <c r="DT26" s="131"/>
      <c r="DU26" s="127"/>
      <c r="DV26" s="131"/>
      <c r="DW26" s="127"/>
      <c r="DX26" s="131"/>
      <c r="DY26" s="127"/>
      <c r="DZ26" s="131"/>
      <c r="EA26" s="127"/>
      <c r="EB26" s="128"/>
      <c r="EC26" s="127"/>
      <c r="ED26" s="132"/>
      <c r="EE26" s="128"/>
      <c r="EF26" s="127"/>
      <c r="EG26" s="128"/>
      <c r="EH26" s="127"/>
      <c r="EI26" s="128"/>
      <c r="EJ26" s="127"/>
      <c r="EK26" s="128"/>
      <c r="EL26" s="127"/>
      <c r="EM26" s="128"/>
      <c r="EN26" s="127"/>
      <c r="EO26" s="128"/>
      <c r="EP26" s="127"/>
      <c r="EQ26" s="124"/>
      <c r="ER26" s="127"/>
      <c r="ES26" s="124"/>
      <c r="ET26" s="127"/>
      <c r="EU26" s="124"/>
      <c r="EV26" s="127"/>
      <c r="EW26" s="124"/>
      <c r="EX26" s="127"/>
      <c r="EY26" s="124"/>
      <c r="EZ26" s="127"/>
      <c r="FA26" s="124"/>
      <c r="FB26" s="127"/>
      <c r="FC26" s="133">
        <f t="shared" si="3"/>
        <v>5000</v>
      </c>
      <c r="FD26" s="133">
        <f t="shared" si="4"/>
        <v>5000</v>
      </c>
      <c r="FE26" s="133">
        <f t="shared" si="5"/>
        <v>0</v>
      </c>
    </row>
    <row r="27" spans="1:161" ht="25.5" customHeight="1">
      <c r="A27" s="182">
        <v>2200050</v>
      </c>
      <c r="B27" s="134" t="s">
        <v>485</v>
      </c>
      <c r="C27" s="95" t="s">
        <v>486</v>
      </c>
      <c r="D27" s="83" t="s">
        <v>1062</v>
      </c>
      <c r="E27" s="95" t="s">
        <v>956</v>
      </c>
      <c r="F27" s="84" t="s">
        <v>487</v>
      </c>
      <c r="G27" s="84" t="s">
        <v>1090</v>
      </c>
      <c r="H27" s="120"/>
      <c r="I27" s="143" t="s">
        <v>1083</v>
      </c>
      <c r="J27" s="143"/>
      <c r="K27" s="98">
        <v>7200</v>
      </c>
      <c r="L27" s="88" t="s">
        <v>1072</v>
      </c>
      <c r="M27" s="122">
        <f t="shared" si="6"/>
        <v>22960</v>
      </c>
      <c r="N27" s="123">
        <f t="shared" si="0"/>
        <v>10960</v>
      </c>
      <c r="O27" s="124">
        <v>4000</v>
      </c>
      <c r="P27" s="124">
        <f t="shared" si="7"/>
        <v>6000</v>
      </c>
      <c r="Q27" s="125">
        <v>4000</v>
      </c>
      <c r="R27" s="180">
        <f t="shared" ref="R27:R29" si="12">IF(AND(I27="‡nv‡÷j Z¨vM",M27&lt;=BV27),6000-J27,0)</f>
        <v>0</v>
      </c>
      <c r="S27" s="127">
        <f>IF(OR($I27="‡nv‡÷j Z¨vM",$I27="wUwm"),(IF(VALUE($G27)&gt;=S$6,(IF(($BV27-SUM($Q27:R27))&gt;=$K27*0.3,$K27*0.3,($BV27-SUM($Q27:R27)))),"")),(IF(($BV27-SUM($Q27:R27))&gt;=$K27*0.3,$K27*0.3,($BV27-SUM($Q27:R27)))))</f>
        <v>2160</v>
      </c>
      <c r="T27" s="127">
        <f>IF(OR($I27="‡nv‡÷j Z¨vM",$I27="wUwm"),(IF(VALUE($G27)&gt;=T$6,(IF(($BV27-SUM($Q27:S27))&gt;=$K27*0.3,$K27*0.3,($BV27-SUM($Q27:S27)))),"")),(IF(($BV27-SUM($Q27:S27))&gt;=$K27*0.3,$K27*0.3,($BV27-SUM($Q27:S27)))))</f>
        <v>2160</v>
      </c>
      <c r="U27" s="127">
        <f>IF(OR($I27="‡nv‡÷j Z¨vM",$I27="wUwm"),(IF(VALUE($G27)&gt;=U$6,(IF(($BV27-SUM($Q27:T27))&gt;=$K27*0.3,$K27*0.3,($BV27-SUM($Q27:T27)))),"")),(IF(($BV27-SUM($Q27:T27))&gt;=$K27*0.3,$K27*0.3,($BV27-SUM($Q27:T27)))))</f>
        <v>2160</v>
      </c>
      <c r="V27" s="127">
        <f>IF(OR($I27="‡nv‡÷j Z¨vM",$I27="wUwm"),(IF(VALUE($G27)&gt;=V$6,(IF(($BV27-SUM($Q27:U27))&gt;=$K27*0.3,$K27*0.3,($BV27-SUM($Q27:U27)))),"")),(IF(($BV27-SUM($Q27:U27))&gt;=$K27*0.3,$K27*0.3,($BV27-SUM($Q27:U27)))))</f>
        <v>1520</v>
      </c>
      <c r="W27" s="127">
        <f>IF(OR($I27="‡nv‡÷j Z¨vM",$I27="wUwm"),(IF(VALUE($G27)&gt;=W$6,(IF(($BV27-SUM($Q27:V27))&gt;=$K27*0.3,$K27*0.3,($BV27-SUM($Q27:V27)))),"")),(IF(($BV27-SUM($Q27:V27))&gt;=$K27*0.3,$K27*0.3,($BV27-SUM($Q27:V27)))))</f>
        <v>0</v>
      </c>
      <c r="X27" s="127">
        <f>IF(OR($I27="‡nv‡÷j Z¨vM",$I27="wUwm"),(IF(VALUE($G27)&gt;=X$6,(IF(($BV27-SUM($Q27:W27))&gt;=$K27*0.3,$K27*0.3,($BV27-SUM($Q27:W27)))),"")),(IF(($BV27-SUM($Q27:W27))&gt;=$K27*0.3,$K27*0.3,($BV27-SUM($Q27:W27)))))</f>
        <v>0</v>
      </c>
      <c r="Y27" s="127" t="str">
        <f>IF(OR($I27="‡nv‡÷j Z¨vM",$I27="wUwm"),(IF(VALUE($G27)&gt;=Y$6,(IF(($BV27-SUM($Q27:X27))&gt;=$K27*0.3,$K27*0.3,($BV27-SUM($Q27:X27)))),"")),(IF(($BV27-SUM($Q27:X27))&gt;=$K27*0.3,$K27*0.3,($BV27-SUM($Q27:X27)))))</f>
        <v/>
      </c>
      <c r="Z27" s="127" t="str">
        <f>IF(OR($I27="‡nv‡÷j Z¨vM",$I27="wUwm"),(IF(VALUE($G27)&gt;=Z$6,(IF(($BV27-SUM($Q27:Y27))&gt;=$K27*0.3,$K27*0.3,($BV27-SUM($Q27:Y27)))),"")),(IF(($BV27-SUM($Q27:Y27))&gt;=$K27*0.3,$K27*0.3,($BV27-SUM($Q27:Y27)))))</f>
        <v/>
      </c>
      <c r="AA27" s="127" t="str">
        <f>IF(OR($I27="‡nv‡÷j Z¨vM",$I27="wUwm"),(IF(VALUE($G27)&gt;=AA$6,(IF(($BV27-SUM($Q27:Z27))&gt;=$K27*0.3,$K27*0.3,($BV27-SUM($Q27:Z27)))),"")),(IF(($BV27-SUM($Q27:Z27))&gt;=$K27*0.3,$K27*0.3,($BV27-SUM($Q27:Z27)))))</f>
        <v/>
      </c>
      <c r="AB27" s="127" t="str">
        <f>IF(OR($I27="‡nv‡÷j Z¨vM",$I27="wUwm"),(IF(VALUE($G27)&gt;=AB$6,(IF(($BV27-SUM($Q27:AA27))&gt;=$K27*0.3,$K27*0.3,($BV27-SUM($Q27:AA27)))),"")),(IF(($BV27-SUM($Q27:AA27))&gt;=$K27*0.3,$K27*0.3,($BV27-SUM($Q27:AA27)))))</f>
        <v/>
      </c>
      <c r="AC27" s="127" t="str">
        <f>IF(OR($I27="‡nv‡÷j Z¨vM",$I27="wUwm"),(IF(VALUE($G27)&gt;=AC$6,(IF(($BV27-SUM($Q27:AB27))&gt;=$K27*0.3,$K27*0.3,($BV27-SUM($Q27:AB27)))),"")),(IF(($BV27-SUM($Q27:AB27))&gt;=$K27*0.3,$K27*0.3,($BV27-SUM($Q27:AB27)))))</f>
        <v/>
      </c>
      <c r="AD27" s="127" t="str">
        <f>IF(OR($I27="‡nv‡÷j Z¨vM",$I27="wUwm"),(IF(VALUE($G27)&gt;=AD$6,(IF(($BV27-SUM($Q27:AC27))&gt;=$K27*0.3,$K27*0.3,($BV27-SUM($Q27:AC27)))),"")),(IF(($BV27-SUM($Q27:AC27))&gt;=$K27*0.3,$K27*0.3,($BV27-SUM($Q27:AC27)))))</f>
        <v/>
      </c>
      <c r="AE27" s="127" t="str">
        <f>IF(OR($I27="‡nv‡÷j Z¨vM",$I27="wUwm"),(IF(VALUE($G27)&gt;=AE$6,(IF(($BV27-SUM($Q27:AD27))&gt;=$K27*0.3,$K27*0.3,($BV27-SUM($Q27:AD27)))),"")),(IF(($BV27-SUM($Q27:AD27))&gt;=$K27*0.3,$K27*0.3,($BV27-SUM($Q27:AD27)))))</f>
        <v/>
      </c>
      <c r="AF27" s="127" t="str">
        <f>IF(OR($I27="‡nv‡÷j Z¨vM",$I27="wUwm"),(IF(VALUE($G27)&gt;=AF$6,(IF(($BV27-SUM($Q27:AE27))&gt;=$K27*0.3,$K27*0.3,($BV27-SUM($Q27:AE27)))),"")),(IF(($BV27-SUM($Q27:AE27))&gt;=$K27*0.3,$K27*0.3,($BV27-SUM($Q27:AE27)))))</f>
        <v/>
      </c>
      <c r="AG27" s="127" t="str">
        <f>IF(OR($I27="‡nv‡÷j Z¨vM",$I27="wUwm"),(IF(VALUE($G27)&gt;=AG$6,(IF(($BV27-SUM($Q27:AF27))&gt;=$K27*0.3,$K27*0.3,($BV27-SUM($Q27:AF27)))),"")),(IF(($BV27-SUM($Q27:AF27))&gt;=$K27*0.3,$K27*0.3,($BV27-SUM($Q27:AF27)))))</f>
        <v/>
      </c>
      <c r="AH27" s="127" t="str">
        <f>IF(OR($I27="‡nv‡÷j Z¨vM",$I27="wUwm"),(IF(VALUE($G27)&gt;=AH$6,(IF(($BV27-SUM($Q27:AG27))&gt;=$K27*0.3,$K27*0.3,($BV27-SUM($Q27:AG27)))),"")),(IF(($BV27-SUM($Q27:AG27))&gt;=$K27*0.3,$K27*0.3,($BV27-SUM($Q27:AG27)))))</f>
        <v/>
      </c>
      <c r="AI27" s="127" t="str">
        <f>IF(OR($I27="‡nv‡÷j Z¨vM",$I27="wUwm"),(IF(VALUE($G27)&gt;=AI$6,(IF(($BV27-SUM($Q27:AH27))&gt;=$K27*0.3,$K27*0.3,($BV27-SUM($Q27:AH27)))),"")),(IF(($BV27-SUM($Q27:AH27))&gt;=$K27*0.3,$K27*0.3,($BV27-SUM($Q27:AH27)))))</f>
        <v/>
      </c>
      <c r="AJ27" s="127" t="str">
        <f>IF(OR($I27="‡nv‡÷j Z¨vM",$I27="wUwm"),(IF(VALUE($G27)&gt;=AJ$6,(IF(($BV27-SUM($Q27:AI27))&gt;=$K27*0.3,$K27*0.3,($BV27-SUM($Q27:AI27)))),"")),(IF(($BV27-SUM($Q27:AI27))&gt;=$K27*0.3,$K27*0.3,($BV27-SUM($Q27:AI27)))))</f>
        <v/>
      </c>
      <c r="AK27" s="127" t="str">
        <f>IF(OR($I27="‡nv‡÷j Z¨vM",$I27="wUwm"),(IF(VALUE($G27)&gt;=AK$6,(IF(($BV27-SUM($Q27:AJ27))&gt;=$K27*0.3,$K27*0.3,($BV27-SUM($Q27:AJ27)))),"")),(IF(($BV27-SUM($Q27:AJ27))&gt;=$K27*0.3,$K27*0.3,($BV27-SUM($Q27:AJ27)))))</f>
        <v/>
      </c>
      <c r="AL27" s="127" t="str">
        <f>IF(OR($I27="‡nv‡÷j Z¨vM",$I27="wUwm"),(IF(VALUE($G27)&gt;=AL$6,(IF(($BV27-SUM($Q27:AK27))&gt;=$K27*0.3,$K27*0.3,($BV27-SUM($Q27:AK27)))),"")),(IF(($BV27-SUM($Q27:AK27))&gt;=$K27*0.3,$K27*0.3,($BV27-SUM($Q27:AK27)))))</f>
        <v/>
      </c>
      <c r="AM27" s="127" t="str">
        <f>IF(OR($I27="‡nv‡÷j Z¨vM",$I27="wUwm"),(IF(VALUE($G27)&gt;=AM$6,(IF(($BV27-SUM($Q27:AL27))&gt;=$K27*0.3,$K27*0.3,($BV27-SUM($Q27:AL27)))),"")),(IF(($BV27-SUM($Q27:AL27))&gt;=$K27*0.3,$K27*0.3,($BV27-SUM($Q27:AL27)))))</f>
        <v/>
      </c>
      <c r="AN27" s="127" t="str">
        <f>IF(OR($I27="‡nv‡÷j Z¨vM",$I27="wUwm"),(IF(VALUE($G27)&gt;=AN$6,(IF(($BV27-SUM($Q27:AM27))&gt;=$K27*0.3,$K27*0.3,($BV27-SUM($Q27:AM27)))),"")),(IF(($BV27-SUM($Q27:AM27))&gt;=$K27*0.3,$K27*0.3,($BV27-SUM($Q27:AM27)))))</f>
        <v/>
      </c>
      <c r="AO27" s="127" t="str">
        <f>IF(OR($I27="‡nv‡÷j Z¨vM",$I27="wUwm"),(IF(VALUE($G27)&gt;=AO$6,(IF(($BV27-SUM($Q27:AN27))&gt;=$K27*0.3,$K27*0.3,($BV27-SUM($Q27:AN27)))),"")),(IF(($BV27-SUM($Q27:AN27))&gt;=$K27*0.3,$K27*0.3,($BV27-SUM($Q27:AN27)))))</f>
        <v/>
      </c>
      <c r="AP27" s="127" t="str">
        <f>IF(OR($I27="‡nv‡÷j Z¨vM",$I27="wUwm"),(IF(VALUE($G27)&gt;=AP$6,(IF(($BV27-SUM($Q27:AO27))&gt;=$K27*0.3,$K27*0.3,($BV27-SUM($Q27:AO27)))),"")),(IF(($BV27-SUM($Q27:AO27))&gt;=$K27*0.3,$K27*0.3,($BV27-SUM($Q27:AO27)))))</f>
        <v/>
      </c>
      <c r="AQ27" s="125">
        <f t="shared" si="2"/>
        <v>12000</v>
      </c>
      <c r="AR27" s="125">
        <v>12000</v>
      </c>
      <c r="AS27" s="125">
        <f>IF(LinkRpt!C$4=LinkRpt!C$2,VLOOKUP(LinkRpt!$A23,Rpt,LinkRpt!C$2+1),"")</f>
        <v>0</v>
      </c>
      <c r="AT27" s="125">
        <f>IF(LinkRpt!D$4=LinkRpt!D$2,VLOOKUP(LinkRpt!$A23,Rpt,LinkRpt!D$2+1),"")</f>
        <v>0</v>
      </c>
      <c r="AU27" s="125">
        <f>IF(LinkRpt!E$4=LinkRpt!E$2,VLOOKUP(LinkRpt!$A23,Rpt,LinkRpt!E$2+1),"")</f>
        <v>0</v>
      </c>
      <c r="AV27" s="125">
        <f>IF(LinkRpt!F$4=LinkRpt!F$2,VLOOKUP(LinkRpt!$A23,Rpt,LinkRpt!F$2+1),"")</f>
        <v>0</v>
      </c>
      <c r="AW27" s="125">
        <f>IF(LinkRpt!G$4=LinkRpt!G$2,VLOOKUP(LinkRpt!$A23,Rpt,LinkRpt!G$2+1),"")</f>
        <v>0</v>
      </c>
      <c r="AX27" s="125">
        <f>IF(LinkRpt!H$4=LinkRpt!H$2,VLOOKUP(LinkRpt!$A23,Rpt,LinkRpt!H$2+1),"")</f>
        <v>0</v>
      </c>
      <c r="AY27" s="125">
        <f>IF(LinkRpt!I$4=LinkRpt!I$2,VLOOKUP(LinkRpt!$A23,Rpt,LinkRpt!I$2+1),"")</f>
        <v>0</v>
      </c>
      <c r="AZ27" s="125">
        <f>IF(LinkRpt!J$4=LinkRpt!J$2,VLOOKUP(LinkRpt!$A23,Rpt,LinkRpt!J$2+1),"")</f>
        <v>0</v>
      </c>
      <c r="BA27" s="125">
        <f>IF(LinkRpt!K$4=LinkRpt!K$2,VLOOKUP(LinkRpt!$A23,Rpt,LinkRpt!K$2+1),"")</f>
        <v>0</v>
      </c>
      <c r="BB27" s="125">
        <f>IF(LinkRpt!L$4=LinkRpt!L$2,VLOOKUP(LinkRpt!$A23,Rpt,LinkRpt!L$2+1),"")</f>
        <v>0</v>
      </c>
      <c r="BC27" s="125">
        <f>IF(LinkRpt!M$4=LinkRpt!M$2,VLOOKUP(LinkRpt!$A23,Rpt,LinkRpt!M$2+1),"")</f>
        <v>0</v>
      </c>
      <c r="BD27" s="125">
        <f>IF(LinkRpt!N$4=LinkRpt!N$2,VLOOKUP(LinkRpt!$A23,Rpt,LinkRpt!N$2+1),"")</f>
        <v>0</v>
      </c>
      <c r="BE27" s="125">
        <f>IF(LinkRpt!O$4=LinkRpt!O$2,VLOOKUP(LinkRpt!$A23,Rpt,LinkRpt!O$2+1),"")</f>
        <v>0</v>
      </c>
      <c r="BF27" s="125">
        <f>IF(LinkRpt!P$4=LinkRpt!P$2,VLOOKUP(LinkRpt!$A23,Rpt,LinkRpt!P$2+1),"")</f>
        <v>0</v>
      </c>
      <c r="BG27" s="125">
        <f>IF(LinkRpt!Q$4=LinkRpt!Q$2,VLOOKUP(LinkRpt!$A23,Rpt,LinkRpt!Q$2+1),"")</f>
        <v>0</v>
      </c>
      <c r="BH27" s="125">
        <f>IF(LinkRpt!R$4=LinkRpt!R$2,VLOOKUP(LinkRpt!$A23,Rpt,LinkRpt!R$2+1),"")</f>
        <v>0</v>
      </c>
      <c r="BI27" s="125">
        <f>IF(LinkRpt!S$4=LinkRpt!S$2,VLOOKUP(LinkRpt!$A23,Rpt,LinkRpt!S$2+1),"")</f>
        <v>0</v>
      </c>
      <c r="BJ27" s="125">
        <f>IF(LinkRpt!T$4=LinkRpt!T$2,VLOOKUP(LinkRpt!$A23,Rpt,LinkRpt!T$2+1),"")</f>
        <v>0</v>
      </c>
      <c r="BK27" s="125">
        <f>IF(LinkRpt!U$4=LinkRpt!U$2,VLOOKUP(LinkRpt!$A23,Rpt,LinkRpt!U$2+1),"")</f>
        <v>0</v>
      </c>
      <c r="BL27" s="125">
        <f>IF(LinkRpt!V$4=LinkRpt!V$2,VLOOKUP(LinkRpt!$A23,Rpt,LinkRpt!V$2+1),"")</f>
        <v>0</v>
      </c>
      <c r="BM27" s="125">
        <f>IF(LinkRpt!W$4=LinkRpt!W$2,VLOOKUP(LinkRpt!$A23,Rpt,LinkRpt!W$2+1),"")</f>
        <v>0</v>
      </c>
      <c r="BN27" s="125">
        <f>IF(LinkRpt!X$4=LinkRpt!X$2,VLOOKUP(LinkRpt!$A23,Rpt,LinkRpt!X$2+1),"")</f>
        <v>0</v>
      </c>
      <c r="BO27" s="125">
        <f>IF(LinkRpt!Y$4=LinkRpt!Y$2,VLOOKUP(LinkRpt!$A23,Rpt,LinkRpt!Y$2+1),"")</f>
        <v>0</v>
      </c>
      <c r="BP27" s="125">
        <f>IF(LinkRpt!Z$4=LinkRpt!Z$2,VLOOKUP(LinkRpt!$A23,Rpt,LinkRpt!Z$2+1),"")</f>
        <v>0</v>
      </c>
      <c r="BQ27" s="125">
        <f>IF(LinkRpt!AA$4=LinkRpt!AA$2,VLOOKUP(LinkRpt!$A23,Rpt,LinkRpt!AA$2+1),"")</f>
        <v>0</v>
      </c>
      <c r="BR27" s="125">
        <f>IF(LinkRpt!AB$4=LinkRpt!AB$2,VLOOKUP(LinkRpt!$A23,Rpt,LinkRpt!AB$2+1),"")</f>
        <v>0</v>
      </c>
      <c r="BS27" s="125">
        <f>IF(LinkRpt!AC$4=LinkRpt!AC$2,VLOOKUP(LinkRpt!$A23,Rpt,LinkRpt!AC$2+1),"")</f>
        <v>0</v>
      </c>
      <c r="BT27" s="125">
        <f>IF(LinkRpt!AD$4=LinkRpt!AD$2,VLOOKUP(LinkRpt!$A23,Rpt,LinkRpt!AD$2+1),"")</f>
        <v>0</v>
      </c>
      <c r="BU27" s="125">
        <f>IF(LinkRpt!AE$4=LinkRpt!AE$2,VLOOKUP(LinkRpt!$A23,Rpt,LinkRpt!AE$2+1),"")</f>
        <v>0</v>
      </c>
      <c r="BV27" s="125">
        <f t="shared" si="8"/>
        <v>12000</v>
      </c>
      <c r="BW27" s="124">
        <v>1500</v>
      </c>
      <c r="BX27" s="127">
        <v>1500</v>
      </c>
      <c r="BY27" s="124">
        <v>1000</v>
      </c>
      <c r="BZ27" s="127">
        <v>1000</v>
      </c>
      <c r="CA27" s="124">
        <v>5000</v>
      </c>
      <c r="CB27" s="127">
        <v>5000</v>
      </c>
      <c r="CC27" s="124">
        <v>8000</v>
      </c>
      <c r="CD27" s="127">
        <f>1500+0</f>
        <v>1500</v>
      </c>
      <c r="CE27" s="128"/>
      <c r="CF27" s="127"/>
      <c r="CG27" s="124"/>
      <c r="CH27" s="127"/>
      <c r="CI27" s="129">
        <v>4340</v>
      </c>
      <c r="CJ27" s="127">
        <v>11120</v>
      </c>
      <c r="CK27" s="129">
        <v>4340</v>
      </c>
      <c r="CL27" s="127">
        <v>4620</v>
      </c>
      <c r="CM27" s="129">
        <v>4340</v>
      </c>
      <c r="CN27" s="127">
        <v>4620</v>
      </c>
      <c r="CO27" s="129">
        <v>4340</v>
      </c>
      <c r="CP27" s="127">
        <v>3500</v>
      </c>
      <c r="CQ27" s="129">
        <v>4340</v>
      </c>
      <c r="CR27" s="127"/>
      <c r="CS27" s="129">
        <v>4340</v>
      </c>
      <c r="CT27" s="127">
        <v>8680</v>
      </c>
      <c r="CU27" s="129">
        <v>4340</v>
      </c>
      <c r="CV27" s="127"/>
      <c r="CW27" s="129">
        <v>4340</v>
      </c>
      <c r="CX27" s="127">
        <v>4340</v>
      </c>
      <c r="CY27" s="129">
        <v>4340</v>
      </c>
      <c r="CZ27" s="127"/>
      <c r="DA27" s="128"/>
      <c r="DB27" s="127"/>
      <c r="DC27" s="128"/>
      <c r="DD27" s="127"/>
      <c r="DE27" s="130"/>
      <c r="DF27" s="131"/>
      <c r="DG27" s="127"/>
      <c r="DH27" s="131"/>
      <c r="DI27" s="127"/>
      <c r="DJ27" s="131"/>
      <c r="DK27" s="127"/>
      <c r="DL27" s="131"/>
      <c r="DM27" s="127"/>
      <c r="DN27" s="131"/>
      <c r="DO27" s="127"/>
      <c r="DP27" s="131"/>
      <c r="DQ27" s="127"/>
      <c r="DR27" s="131"/>
      <c r="DS27" s="127"/>
      <c r="DT27" s="131"/>
      <c r="DU27" s="127"/>
      <c r="DV27" s="131"/>
      <c r="DW27" s="127"/>
      <c r="DX27" s="131"/>
      <c r="DY27" s="127"/>
      <c r="DZ27" s="131"/>
      <c r="EA27" s="127"/>
      <c r="EB27" s="128"/>
      <c r="EC27" s="127"/>
      <c r="ED27" s="132"/>
      <c r="EE27" s="128"/>
      <c r="EF27" s="127"/>
      <c r="EG27" s="128"/>
      <c r="EH27" s="127"/>
      <c r="EI27" s="128"/>
      <c r="EJ27" s="127"/>
      <c r="EK27" s="128"/>
      <c r="EL27" s="127"/>
      <c r="EM27" s="128"/>
      <c r="EN27" s="127"/>
      <c r="EO27" s="128"/>
      <c r="EP27" s="127"/>
      <c r="EQ27" s="124"/>
      <c r="ER27" s="127"/>
      <c r="ES27" s="124"/>
      <c r="ET27" s="127"/>
      <c r="EU27" s="124"/>
      <c r="EV27" s="127"/>
      <c r="EW27" s="124"/>
      <c r="EX27" s="127"/>
      <c r="EY27" s="124"/>
      <c r="EZ27" s="127"/>
      <c r="FA27" s="124"/>
      <c r="FB27" s="127"/>
      <c r="FC27" s="133">
        <f t="shared" si="3"/>
        <v>54560</v>
      </c>
      <c r="FD27" s="133">
        <f t="shared" si="4"/>
        <v>45880</v>
      </c>
      <c r="FE27" s="133">
        <f t="shared" si="5"/>
        <v>8680</v>
      </c>
    </row>
    <row r="28" spans="1:161" ht="25.5" customHeight="1">
      <c r="A28" s="182">
        <v>2200051</v>
      </c>
      <c r="B28" s="138" t="s">
        <v>489</v>
      </c>
      <c r="C28" s="95" t="s">
        <v>490</v>
      </c>
      <c r="D28" s="83" t="s">
        <v>1062</v>
      </c>
      <c r="E28" s="95" t="s">
        <v>956</v>
      </c>
      <c r="F28" s="84" t="s">
        <v>491</v>
      </c>
      <c r="G28" s="84" t="s">
        <v>1090</v>
      </c>
      <c r="H28" s="135"/>
      <c r="I28" s="143" t="s">
        <v>1083</v>
      </c>
      <c r="J28" s="143"/>
      <c r="K28" s="98">
        <v>7200</v>
      </c>
      <c r="L28" s="88" t="s">
        <v>1072</v>
      </c>
      <c r="M28" s="122">
        <f t="shared" si="6"/>
        <v>22960</v>
      </c>
      <c r="N28" s="123">
        <f t="shared" si="0"/>
        <v>9480</v>
      </c>
      <c r="O28" s="124">
        <v>4000</v>
      </c>
      <c r="P28" s="124">
        <f t="shared" si="7"/>
        <v>6000</v>
      </c>
      <c r="Q28" s="125">
        <v>4000</v>
      </c>
      <c r="R28" s="180">
        <f t="shared" si="12"/>
        <v>0</v>
      </c>
      <c r="S28" s="127">
        <f>IF(OR($I28="‡nv‡÷j Z¨vM",$I28="wUwm"),(IF(VALUE($G28)&gt;=S$6,(IF(($BV28-SUM($Q28:R28))&gt;=$K28*0.3,$K28*0.3,($BV28-SUM($Q28:R28)))),"")),(IF(($BV28-SUM($Q28:R28))&gt;=$K28*0.3,$K28*0.3,($BV28-SUM($Q28:R28)))))</f>
        <v>2160</v>
      </c>
      <c r="T28" s="127">
        <f>IF(OR($I28="‡nv‡÷j Z¨vM",$I28="wUwm"),(IF(VALUE($G28)&gt;=T$6,(IF(($BV28-SUM($Q28:S28))&gt;=$K28*0.3,$K28*0.3,($BV28-SUM($Q28:S28)))),"")),(IF(($BV28-SUM($Q28:S28))&gt;=$K28*0.3,$K28*0.3,($BV28-SUM($Q28:S28)))))</f>
        <v>2160</v>
      </c>
      <c r="U28" s="127">
        <f>IF(OR($I28="‡nv‡÷j Z¨vM",$I28="wUwm"),(IF(VALUE($G28)&gt;=U$6,(IF(($BV28-SUM($Q28:T28))&gt;=$K28*0.3,$K28*0.3,($BV28-SUM($Q28:T28)))),"")),(IF(($BV28-SUM($Q28:T28))&gt;=$K28*0.3,$K28*0.3,($BV28-SUM($Q28:T28)))))</f>
        <v>2160</v>
      </c>
      <c r="V28" s="127">
        <f>IF(OR($I28="‡nv‡÷j Z¨vM",$I28="wUwm"),(IF(VALUE($G28)&gt;=V$6,(IF(($BV28-SUM($Q28:U28))&gt;=$K28*0.3,$K28*0.3,($BV28-SUM($Q28:U28)))),"")),(IF(($BV28-SUM($Q28:U28))&gt;=$K28*0.3,$K28*0.3,($BV28-SUM($Q28:U28)))))</f>
        <v>2160</v>
      </c>
      <c r="W28" s="127">
        <f>IF(OR($I28="‡nv‡÷j Z¨vM",$I28="wUwm"),(IF(VALUE($G28)&gt;=W$6,(IF(($BV28-SUM($Q28:V28))&gt;=$K28*0.3,$K28*0.3,($BV28-SUM($Q28:V28)))),"")),(IF(($BV28-SUM($Q28:V28))&gt;=$K28*0.3,$K28*0.3,($BV28-SUM($Q28:V28)))))</f>
        <v>840</v>
      </c>
      <c r="X28" s="127">
        <f>IF(OR($I28="‡nv‡÷j Z¨vM",$I28="wUwm"),(IF(VALUE($G28)&gt;=X$6,(IF(($BV28-SUM($Q28:W28))&gt;=$K28*0.3,$K28*0.3,($BV28-SUM($Q28:W28)))),"")),(IF(($BV28-SUM($Q28:W28))&gt;=$K28*0.3,$K28*0.3,($BV28-SUM($Q28:W28)))))</f>
        <v>0</v>
      </c>
      <c r="Y28" s="127" t="str">
        <f>IF(OR($I28="‡nv‡÷j Z¨vM",$I28="wUwm"),(IF(VALUE($G28)&gt;=Y$6,(IF(($BV28-SUM($Q28:X28))&gt;=$K28*0.3,$K28*0.3,($BV28-SUM($Q28:X28)))),"")),(IF(($BV28-SUM($Q28:X28))&gt;=$K28*0.3,$K28*0.3,($BV28-SUM($Q28:X28)))))</f>
        <v/>
      </c>
      <c r="Z28" s="127" t="str">
        <f>IF(OR($I28="‡nv‡÷j Z¨vM",$I28="wUwm"),(IF(VALUE($G28)&gt;=Z$6,(IF(($BV28-SUM($Q28:Y28))&gt;=$K28*0.3,$K28*0.3,($BV28-SUM($Q28:Y28)))),"")),(IF(($BV28-SUM($Q28:Y28))&gt;=$K28*0.3,$K28*0.3,($BV28-SUM($Q28:Y28)))))</f>
        <v/>
      </c>
      <c r="AA28" s="127" t="str">
        <f>IF(OR($I28="‡nv‡÷j Z¨vM",$I28="wUwm"),(IF(VALUE($G28)&gt;=AA$6,(IF(($BV28-SUM($Q28:Z28))&gt;=$K28*0.3,$K28*0.3,($BV28-SUM($Q28:Z28)))),"")),(IF(($BV28-SUM($Q28:Z28))&gt;=$K28*0.3,$K28*0.3,($BV28-SUM($Q28:Z28)))))</f>
        <v/>
      </c>
      <c r="AB28" s="127" t="str">
        <f>IF(OR($I28="‡nv‡÷j Z¨vM",$I28="wUwm"),(IF(VALUE($G28)&gt;=AB$6,(IF(($BV28-SUM($Q28:AA28))&gt;=$K28*0.3,$K28*0.3,($BV28-SUM($Q28:AA28)))),"")),(IF(($BV28-SUM($Q28:AA28))&gt;=$K28*0.3,$K28*0.3,($BV28-SUM($Q28:AA28)))))</f>
        <v/>
      </c>
      <c r="AC28" s="127" t="str">
        <f>IF(OR($I28="‡nv‡÷j Z¨vM",$I28="wUwm"),(IF(VALUE($G28)&gt;=AC$6,(IF(($BV28-SUM($Q28:AB28))&gt;=$K28*0.3,$K28*0.3,($BV28-SUM($Q28:AB28)))),"")),(IF(($BV28-SUM($Q28:AB28))&gt;=$K28*0.3,$K28*0.3,($BV28-SUM($Q28:AB28)))))</f>
        <v/>
      </c>
      <c r="AD28" s="127" t="str">
        <f>IF(OR($I28="‡nv‡÷j Z¨vM",$I28="wUwm"),(IF(VALUE($G28)&gt;=AD$6,(IF(($BV28-SUM($Q28:AC28))&gt;=$K28*0.3,$K28*0.3,($BV28-SUM($Q28:AC28)))),"")),(IF(($BV28-SUM($Q28:AC28))&gt;=$K28*0.3,$K28*0.3,($BV28-SUM($Q28:AC28)))))</f>
        <v/>
      </c>
      <c r="AE28" s="127" t="str">
        <f>IF(OR($I28="‡nv‡÷j Z¨vM",$I28="wUwm"),(IF(VALUE($G28)&gt;=AE$6,(IF(($BV28-SUM($Q28:AD28))&gt;=$K28*0.3,$K28*0.3,($BV28-SUM($Q28:AD28)))),"")),(IF(($BV28-SUM($Q28:AD28))&gt;=$K28*0.3,$K28*0.3,($BV28-SUM($Q28:AD28)))))</f>
        <v/>
      </c>
      <c r="AF28" s="127" t="str">
        <f>IF(OR($I28="‡nv‡÷j Z¨vM",$I28="wUwm"),(IF(VALUE($G28)&gt;=AF$6,(IF(($BV28-SUM($Q28:AE28))&gt;=$K28*0.3,$K28*0.3,($BV28-SUM($Q28:AE28)))),"")),(IF(($BV28-SUM($Q28:AE28))&gt;=$K28*0.3,$K28*0.3,($BV28-SUM($Q28:AE28)))))</f>
        <v/>
      </c>
      <c r="AG28" s="127" t="str">
        <f>IF(OR($I28="‡nv‡÷j Z¨vM",$I28="wUwm"),(IF(VALUE($G28)&gt;=AG$6,(IF(($BV28-SUM($Q28:AF28))&gt;=$K28*0.3,$K28*0.3,($BV28-SUM($Q28:AF28)))),"")),(IF(($BV28-SUM($Q28:AF28))&gt;=$K28*0.3,$K28*0.3,($BV28-SUM($Q28:AF28)))))</f>
        <v/>
      </c>
      <c r="AH28" s="127" t="str">
        <f>IF(OR($I28="‡nv‡÷j Z¨vM",$I28="wUwm"),(IF(VALUE($G28)&gt;=AH$6,(IF(($BV28-SUM($Q28:AG28))&gt;=$K28*0.3,$K28*0.3,($BV28-SUM($Q28:AG28)))),"")),(IF(($BV28-SUM($Q28:AG28))&gt;=$K28*0.3,$K28*0.3,($BV28-SUM($Q28:AG28)))))</f>
        <v/>
      </c>
      <c r="AI28" s="127" t="str">
        <f>IF(OR($I28="‡nv‡÷j Z¨vM",$I28="wUwm"),(IF(VALUE($G28)&gt;=AI$6,(IF(($BV28-SUM($Q28:AH28))&gt;=$K28*0.3,$K28*0.3,($BV28-SUM($Q28:AH28)))),"")),(IF(($BV28-SUM($Q28:AH28))&gt;=$K28*0.3,$K28*0.3,($BV28-SUM($Q28:AH28)))))</f>
        <v/>
      </c>
      <c r="AJ28" s="127" t="str">
        <f>IF(OR($I28="‡nv‡÷j Z¨vM",$I28="wUwm"),(IF(VALUE($G28)&gt;=AJ$6,(IF(($BV28-SUM($Q28:AI28))&gt;=$K28*0.3,$K28*0.3,($BV28-SUM($Q28:AI28)))),"")),(IF(($BV28-SUM($Q28:AI28))&gt;=$K28*0.3,$K28*0.3,($BV28-SUM($Q28:AI28)))))</f>
        <v/>
      </c>
      <c r="AK28" s="127" t="str">
        <f>IF(OR($I28="‡nv‡÷j Z¨vM",$I28="wUwm"),(IF(VALUE($G28)&gt;=AK$6,(IF(($BV28-SUM($Q28:AJ28))&gt;=$K28*0.3,$K28*0.3,($BV28-SUM($Q28:AJ28)))),"")),(IF(($BV28-SUM($Q28:AJ28))&gt;=$K28*0.3,$K28*0.3,($BV28-SUM($Q28:AJ28)))))</f>
        <v/>
      </c>
      <c r="AL28" s="127" t="str">
        <f>IF(OR($I28="‡nv‡÷j Z¨vM",$I28="wUwm"),(IF(VALUE($G28)&gt;=AL$6,(IF(($BV28-SUM($Q28:AK28))&gt;=$K28*0.3,$K28*0.3,($BV28-SUM($Q28:AK28)))),"")),(IF(($BV28-SUM($Q28:AK28))&gt;=$K28*0.3,$K28*0.3,($BV28-SUM($Q28:AK28)))))</f>
        <v/>
      </c>
      <c r="AM28" s="127" t="str">
        <f>IF(OR($I28="‡nv‡÷j Z¨vM",$I28="wUwm"),(IF(VALUE($G28)&gt;=AM$6,(IF(($BV28-SUM($Q28:AL28))&gt;=$K28*0.3,$K28*0.3,($BV28-SUM($Q28:AL28)))),"")),(IF(($BV28-SUM($Q28:AL28))&gt;=$K28*0.3,$K28*0.3,($BV28-SUM($Q28:AL28)))))</f>
        <v/>
      </c>
      <c r="AN28" s="127" t="str">
        <f>IF(OR($I28="‡nv‡÷j Z¨vM",$I28="wUwm"),(IF(VALUE($G28)&gt;=AN$6,(IF(($BV28-SUM($Q28:AM28))&gt;=$K28*0.3,$K28*0.3,($BV28-SUM($Q28:AM28)))),"")),(IF(($BV28-SUM($Q28:AM28))&gt;=$K28*0.3,$K28*0.3,($BV28-SUM($Q28:AM28)))))</f>
        <v/>
      </c>
      <c r="AO28" s="127" t="str">
        <f>IF(OR($I28="‡nv‡÷j Z¨vM",$I28="wUwm"),(IF(VALUE($G28)&gt;=AO$6,(IF(($BV28-SUM($Q28:AN28))&gt;=$K28*0.3,$K28*0.3,($BV28-SUM($Q28:AN28)))),"")),(IF(($BV28-SUM($Q28:AN28))&gt;=$K28*0.3,$K28*0.3,($BV28-SUM($Q28:AN28)))))</f>
        <v/>
      </c>
      <c r="AP28" s="127" t="str">
        <f>IF(OR($I28="‡nv‡÷j Z¨vM",$I28="wUwm"),(IF(VALUE($G28)&gt;=AP$6,(IF(($BV28-SUM($Q28:AO28))&gt;=$K28*0.3,$K28*0.3,($BV28-SUM($Q28:AO28)))),"")),(IF(($BV28-SUM($Q28:AO28))&gt;=$K28*0.3,$K28*0.3,($BV28-SUM($Q28:AO28)))))</f>
        <v/>
      </c>
      <c r="AQ28" s="125">
        <f t="shared" si="2"/>
        <v>13480</v>
      </c>
      <c r="AR28" s="125">
        <v>13480</v>
      </c>
      <c r="AS28" s="125">
        <f>IF(LinkRpt!C$4=LinkRpt!C$2,VLOOKUP(LinkRpt!$A24,Rpt,LinkRpt!C$2+1),"")</f>
        <v>0</v>
      </c>
      <c r="AT28" s="125">
        <f>IF(LinkRpt!D$4=LinkRpt!D$2,VLOOKUP(LinkRpt!$A24,Rpt,LinkRpt!D$2+1),"")</f>
        <v>0</v>
      </c>
      <c r="AU28" s="125">
        <f>IF(LinkRpt!E$4=LinkRpt!E$2,VLOOKUP(LinkRpt!$A24,Rpt,LinkRpt!E$2+1),"")</f>
        <v>0</v>
      </c>
      <c r="AV28" s="125">
        <f>IF(LinkRpt!F$4=LinkRpt!F$2,VLOOKUP(LinkRpt!$A24,Rpt,LinkRpt!F$2+1),"")</f>
        <v>0</v>
      </c>
      <c r="AW28" s="125">
        <f>IF(LinkRpt!G$4=LinkRpt!G$2,VLOOKUP(LinkRpt!$A24,Rpt,LinkRpt!G$2+1),"")</f>
        <v>0</v>
      </c>
      <c r="AX28" s="125">
        <f>IF(LinkRpt!H$4=LinkRpt!H$2,VLOOKUP(LinkRpt!$A24,Rpt,LinkRpt!H$2+1),"")</f>
        <v>0</v>
      </c>
      <c r="AY28" s="125">
        <f>IF(LinkRpt!I$4=LinkRpt!I$2,VLOOKUP(LinkRpt!$A24,Rpt,LinkRpt!I$2+1),"")</f>
        <v>0</v>
      </c>
      <c r="AZ28" s="125">
        <f>IF(LinkRpt!J$4=LinkRpt!J$2,VLOOKUP(LinkRpt!$A24,Rpt,LinkRpt!J$2+1),"")</f>
        <v>0</v>
      </c>
      <c r="BA28" s="125">
        <f>IF(LinkRpt!K$4=LinkRpt!K$2,VLOOKUP(LinkRpt!$A24,Rpt,LinkRpt!K$2+1),"")</f>
        <v>0</v>
      </c>
      <c r="BB28" s="125">
        <f>IF(LinkRpt!L$4=LinkRpt!L$2,VLOOKUP(LinkRpt!$A24,Rpt,LinkRpt!L$2+1),"")</f>
        <v>0</v>
      </c>
      <c r="BC28" s="125">
        <f>IF(LinkRpt!M$4=LinkRpt!M$2,VLOOKUP(LinkRpt!$A24,Rpt,LinkRpt!M$2+1),"")</f>
        <v>0</v>
      </c>
      <c r="BD28" s="125">
        <f>IF(LinkRpt!N$4=LinkRpt!N$2,VLOOKUP(LinkRpt!$A24,Rpt,LinkRpt!N$2+1),"")</f>
        <v>0</v>
      </c>
      <c r="BE28" s="125">
        <f>IF(LinkRpt!O$4=LinkRpt!O$2,VLOOKUP(LinkRpt!$A24,Rpt,LinkRpt!O$2+1),"")</f>
        <v>0</v>
      </c>
      <c r="BF28" s="125">
        <f>IF(LinkRpt!P$4=LinkRpt!P$2,VLOOKUP(LinkRpt!$A24,Rpt,LinkRpt!P$2+1),"")</f>
        <v>0</v>
      </c>
      <c r="BG28" s="125">
        <f>IF(LinkRpt!Q$4=LinkRpt!Q$2,VLOOKUP(LinkRpt!$A24,Rpt,LinkRpt!Q$2+1),"")</f>
        <v>0</v>
      </c>
      <c r="BH28" s="125">
        <f>IF(LinkRpt!R$4=LinkRpt!R$2,VLOOKUP(LinkRpt!$A24,Rpt,LinkRpt!R$2+1),"")</f>
        <v>0</v>
      </c>
      <c r="BI28" s="125">
        <f>IF(LinkRpt!S$4=LinkRpt!S$2,VLOOKUP(LinkRpt!$A24,Rpt,LinkRpt!S$2+1),"")</f>
        <v>0</v>
      </c>
      <c r="BJ28" s="125">
        <f>IF(LinkRpt!T$4=LinkRpt!T$2,VLOOKUP(LinkRpt!$A24,Rpt,LinkRpt!T$2+1),"")</f>
        <v>0</v>
      </c>
      <c r="BK28" s="125">
        <f>IF(LinkRpt!U$4=LinkRpt!U$2,VLOOKUP(LinkRpt!$A24,Rpt,LinkRpt!U$2+1),"")</f>
        <v>0</v>
      </c>
      <c r="BL28" s="125">
        <f>IF(LinkRpt!V$4=LinkRpt!V$2,VLOOKUP(LinkRpt!$A24,Rpt,LinkRpt!V$2+1),"")</f>
        <v>0</v>
      </c>
      <c r="BM28" s="125">
        <f>IF(LinkRpt!W$4=LinkRpt!W$2,VLOOKUP(LinkRpt!$A24,Rpt,LinkRpt!W$2+1),"")</f>
        <v>0</v>
      </c>
      <c r="BN28" s="125">
        <f>IF(LinkRpt!X$4=LinkRpt!X$2,VLOOKUP(LinkRpt!$A24,Rpt,LinkRpt!X$2+1),"")</f>
        <v>0</v>
      </c>
      <c r="BO28" s="125">
        <f>IF(LinkRpt!Y$4=LinkRpt!Y$2,VLOOKUP(LinkRpt!$A24,Rpt,LinkRpt!Y$2+1),"")</f>
        <v>0</v>
      </c>
      <c r="BP28" s="125">
        <f>IF(LinkRpt!Z$4=LinkRpt!Z$2,VLOOKUP(LinkRpt!$A24,Rpt,LinkRpt!Z$2+1),"")</f>
        <v>0</v>
      </c>
      <c r="BQ28" s="125">
        <f>IF(LinkRpt!AA$4=LinkRpt!AA$2,VLOOKUP(LinkRpt!$A24,Rpt,LinkRpt!AA$2+1),"")</f>
        <v>0</v>
      </c>
      <c r="BR28" s="125">
        <f>IF(LinkRpt!AB$4=LinkRpt!AB$2,VLOOKUP(LinkRpt!$A24,Rpt,LinkRpt!AB$2+1),"")</f>
        <v>0</v>
      </c>
      <c r="BS28" s="125">
        <f>IF(LinkRpt!AC$4=LinkRpt!AC$2,VLOOKUP(LinkRpt!$A24,Rpt,LinkRpt!AC$2+1),"")</f>
        <v>0</v>
      </c>
      <c r="BT28" s="125">
        <f>IF(LinkRpt!AD$4=LinkRpt!AD$2,VLOOKUP(LinkRpt!$A24,Rpt,LinkRpt!AD$2+1),"")</f>
        <v>0</v>
      </c>
      <c r="BU28" s="125">
        <f>IF(LinkRpt!AE$4=LinkRpt!AE$2,VLOOKUP(LinkRpt!$A24,Rpt,LinkRpt!AE$2+1),"")</f>
        <v>0</v>
      </c>
      <c r="BV28" s="125">
        <f t="shared" si="8"/>
        <v>13480</v>
      </c>
      <c r="BW28" s="124">
        <v>1500</v>
      </c>
      <c r="BX28" s="127">
        <v>1500</v>
      </c>
      <c r="BY28" s="124">
        <v>1000</v>
      </c>
      <c r="BZ28" s="127">
        <v>1000</v>
      </c>
      <c r="CA28" s="124">
        <v>5000</v>
      </c>
      <c r="CB28" s="127">
        <v>5000</v>
      </c>
      <c r="CC28" s="124">
        <v>8000</v>
      </c>
      <c r="CD28" s="127">
        <f>1500+0</f>
        <v>1500</v>
      </c>
      <c r="CE28" s="128"/>
      <c r="CF28" s="127"/>
      <c r="CG28" s="124"/>
      <c r="CH28" s="127"/>
      <c r="CI28" s="129">
        <v>4620</v>
      </c>
      <c r="CJ28" s="127">
        <v>11120</v>
      </c>
      <c r="CK28" s="129">
        <v>4620</v>
      </c>
      <c r="CL28" s="127">
        <v>4620</v>
      </c>
      <c r="CM28" s="129">
        <v>4620</v>
      </c>
      <c r="CN28" s="127">
        <v>0</v>
      </c>
      <c r="CO28" s="129">
        <v>4620</v>
      </c>
      <c r="CP28" s="127">
        <v>9240</v>
      </c>
      <c r="CQ28" s="129">
        <v>4620</v>
      </c>
      <c r="CR28" s="127"/>
      <c r="CS28" s="129">
        <v>4620</v>
      </c>
      <c r="CT28" s="127"/>
      <c r="CU28" s="129">
        <v>4620</v>
      </c>
      <c r="CV28" s="127"/>
      <c r="CW28" s="129">
        <v>4620</v>
      </c>
      <c r="CX28" s="127">
        <v>9240</v>
      </c>
      <c r="CY28" s="129">
        <v>4620</v>
      </c>
      <c r="CZ28" s="127">
        <v>4620</v>
      </c>
      <c r="DA28" s="128"/>
      <c r="DB28" s="127"/>
      <c r="DC28" s="128"/>
      <c r="DD28" s="127"/>
      <c r="DE28" s="130"/>
      <c r="DF28" s="131"/>
      <c r="DG28" s="127"/>
      <c r="DH28" s="131"/>
      <c r="DI28" s="127"/>
      <c r="DJ28" s="131"/>
      <c r="DK28" s="127"/>
      <c r="DL28" s="131"/>
      <c r="DM28" s="127"/>
      <c r="DN28" s="131"/>
      <c r="DO28" s="127"/>
      <c r="DP28" s="131"/>
      <c r="DQ28" s="127"/>
      <c r="DR28" s="131"/>
      <c r="DS28" s="127"/>
      <c r="DT28" s="131"/>
      <c r="DU28" s="127"/>
      <c r="DV28" s="131"/>
      <c r="DW28" s="127"/>
      <c r="DX28" s="131"/>
      <c r="DY28" s="127"/>
      <c r="DZ28" s="131"/>
      <c r="EA28" s="127"/>
      <c r="EB28" s="128"/>
      <c r="EC28" s="127"/>
      <c r="ED28" s="132"/>
      <c r="EE28" s="128"/>
      <c r="EF28" s="127"/>
      <c r="EG28" s="128"/>
      <c r="EH28" s="127"/>
      <c r="EI28" s="128"/>
      <c r="EJ28" s="127"/>
      <c r="EK28" s="128"/>
      <c r="EL28" s="127"/>
      <c r="EM28" s="128"/>
      <c r="EN28" s="127"/>
      <c r="EO28" s="128"/>
      <c r="EP28" s="127"/>
      <c r="EQ28" s="124"/>
      <c r="ER28" s="127"/>
      <c r="ES28" s="124"/>
      <c r="ET28" s="127"/>
      <c r="EU28" s="124"/>
      <c r="EV28" s="127"/>
      <c r="EW28" s="124"/>
      <c r="EX28" s="127"/>
      <c r="EY28" s="124"/>
      <c r="EZ28" s="127"/>
      <c r="FA28" s="124"/>
      <c r="FB28" s="127"/>
      <c r="FC28" s="133">
        <f t="shared" si="3"/>
        <v>57080</v>
      </c>
      <c r="FD28" s="133">
        <f t="shared" si="4"/>
        <v>47840</v>
      </c>
      <c r="FE28" s="133">
        <f t="shared" si="5"/>
        <v>9240</v>
      </c>
    </row>
    <row r="29" spans="1:161" ht="25.5" customHeight="1">
      <c r="A29" s="181">
        <v>2200054</v>
      </c>
      <c r="B29" s="134" t="s">
        <v>492</v>
      </c>
      <c r="C29" s="95" t="s">
        <v>493</v>
      </c>
      <c r="D29" s="83" t="s">
        <v>1062</v>
      </c>
      <c r="E29" s="95" t="s">
        <v>956</v>
      </c>
      <c r="F29" s="84" t="s">
        <v>494</v>
      </c>
      <c r="G29" s="84" t="s">
        <v>1093</v>
      </c>
      <c r="H29" s="120"/>
      <c r="I29" s="121" t="s">
        <v>1083</v>
      </c>
      <c r="J29" s="121"/>
      <c r="K29" s="93">
        <v>7200</v>
      </c>
      <c r="L29" s="88" t="s">
        <v>1072</v>
      </c>
      <c r="M29" s="122">
        <f t="shared" si="6"/>
        <v>18640</v>
      </c>
      <c r="N29" s="123">
        <f t="shared" si="0"/>
        <v>0</v>
      </c>
      <c r="O29" s="124">
        <v>4000</v>
      </c>
      <c r="P29" s="124">
        <f t="shared" si="7"/>
        <v>6000</v>
      </c>
      <c r="Q29" s="125">
        <v>4000</v>
      </c>
      <c r="R29" s="180">
        <f t="shared" si="12"/>
        <v>6000</v>
      </c>
      <c r="S29" s="127">
        <f>IF(OR($I29="‡nv‡÷j Z¨vM",$I29="wUwm"),(IF(VALUE($G29)&gt;=S$6,(IF(($BV29-SUM($Q29:R29))&gt;=$K29*0.3,$K29*0.3,($BV29-SUM($Q29:R29)))),"")),(IF(($BV29-SUM($Q29:R29))&gt;=$K29*0.3,$K29*0.3,($BV29-SUM($Q29:R29)))))</f>
        <v>2160</v>
      </c>
      <c r="T29" s="127">
        <f>IF(OR($I29="‡nv‡÷j Z¨vM",$I29="wUwm"),(IF(VALUE($G29)&gt;=T$6,(IF(($BV29-SUM($Q29:S29))&gt;=$K29*0.3,$K29*0.3,($BV29-SUM($Q29:S29)))),"")),(IF(($BV29-SUM($Q29:S29))&gt;=$K29*0.3,$K29*0.3,($BV29-SUM($Q29:S29)))))</f>
        <v>2160</v>
      </c>
      <c r="U29" s="127">
        <f>IF(OR($I29="‡nv‡÷j Z¨vM",$I29="wUwm"),(IF(VALUE($G29)&gt;=U$6,(IF(($BV29-SUM($Q29:T29))&gt;=$K29*0.3,$K29*0.3,($BV29-SUM($Q29:T29)))),"")),(IF(($BV29-SUM($Q29:T29))&gt;=$K29*0.3,$K29*0.3,($BV29-SUM($Q29:T29)))))</f>
        <v>2160</v>
      </c>
      <c r="V29" s="127">
        <f>IF(OR($I29="‡nv‡÷j Z¨vM",$I29="wUwm"),(IF(VALUE($G29)&gt;=V$6,(IF(($BV29-SUM($Q29:U29))&gt;=$K29*0.3,$K29*0.3,($BV29-SUM($Q29:U29)))),"")),(IF(($BV29-SUM($Q29:U29))&gt;=$K29*0.3,$K29*0.3,($BV29-SUM($Q29:U29)))))</f>
        <v>2160</v>
      </c>
      <c r="W29" s="127" t="str">
        <f>IF(OR($I29="‡nv‡÷j Z¨vM",$I29="wUwm"),(IF(VALUE($G29)&gt;=W$6,(IF(($BV29-SUM($Q29:V29))&gt;=$K29*0.3,$K29*0.3,($BV29-SUM($Q29:V29)))),"")),(IF(($BV29-SUM($Q29:V29))&gt;=$K29*0.3,$K29*0.3,($BV29-SUM($Q29:V29)))))</f>
        <v/>
      </c>
      <c r="X29" s="127" t="str">
        <f>IF(OR($I29="‡nv‡÷j Z¨vM",$I29="wUwm"),(IF(VALUE($G29)&gt;=X$6,(IF(($BV29-SUM($Q29:W29))&gt;=$K29*0.3,$K29*0.3,($BV29-SUM($Q29:W29)))),"")),(IF(($BV29-SUM($Q29:W29))&gt;=$K29*0.3,$K29*0.3,($BV29-SUM($Q29:W29)))))</f>
        <v/>
      </c>
      <c r="Y29" s="127" t="str">
        <f>IF(OR($I29="‡nv‡÷j Z¨vM",$I29="wUwm"),(IF(VALUE($G29)&gt;=Y$6,(IF(($BV29-SUM($Q29:X29))&gt;=$K29*0.3,$K29*0.3,($BV29-SUM($Q29:X29)))),"")),(IF(($BV29-SUM($Q29:X29))&gt;=$K29*0.3,$K29*0.3,($BV29-SUM($Q29:X29)))))</f>
        <v/>
      </c>
      <c r="Z29" s="127" t="str">
        <f>IF(OR($I29="‡nv‡÷j Z¨vM",$I29="wUwm"),(IF(VALUE($G29)&gt;=Z$6,(IF(($BV29-SUM($Q29:Y29))&gt;=$K29*0.3,$K29*0.3,($BV29-SUM($Q29:Y29)))),"")),(IF(($BV29-SUM($Q29:Y29))&gt;=$K29*0.3,$K29*0.3,($BV29-SUM($Q29:Y29)))))</f>
        <v/>
      </c>
      <c r="AA29" s="127" t="str">
        <f>IF(OR($I29="‡nv‡÷j Z¨vM",$I29="wUwm"),(IF(VALUE($G29)&gt;=AA$6,(IF(($BV29-SUM($Q29:Z29))&gt;=$K29*0.3,$K29*0.3,($BV29-SUM($Q29:Z29)))),"")),(IF(($BV29-SUM($Q29:Z29))&gt;=$K29*0.3,$K29*0.3,($BV29-SUM($Q29:Z29)))))</f>
        <v/>
      </c>
      <c r="AB29" s="127" t="str">
        <f>IF(OR($I29="‡nv‡÷j Z¨vM",$I29="wUwm"),(IF(VALUE($G29)&gt;=AB$6,(IF(($BV29-SUM($Q29:AA29))&gt;=$K29*0.3,$K29*0.3,($BV29-SUM($Q29:AA29)))),"")),(IF(($BV29-SUM($Q29:AA29))&gt;=$K29*0.3,$K29*0.3,($BV29-SUM($Q29:AA29)))))</f>
        <v/>
      </c>
      <c r="AC29" s="127" t="str">
        <f>IF(OR($I29="‡nv‡÷j Z¨vM",$I29="wUwm"),(IF(VALUE($G29)&gt;=AC$6,(IF(($BV29-SUM($Q29:AB29))&gt;=$K29*0.3,$K29*0.3,($BV29-SUM($Q29:AB29)))),"")),(IF(($BV29-SUM($Q29:AB29))&gt;=$K29*0.3,$K29*0.3,($BV29-SUM($Q29:AB29)))))</f>
        <v/>
      </c>
      <c r="AD29" s="127" t="str">
        <f>IF(OR($I29="‡nv‡÷j Z¨vM",$I29="wUwm"),(IF(VALUE($G29)&gt;=AD$6,(IF(($BV29-SUM($Q29:AC29))&gt;=$K29*0.3,$K29*0.3,($BV29-SUM($Q29:AC29)))),"")),(IF(($BV29-SUM($Q29:AC29))&gt;=$K29*0.3,$K29*0.3,($BV29-SUM($Q29:AC29)))))</f>
        <v/>
      </c>
      <c r="AE29" s="127" t="str">
        <f>IF(OR($I29="‡nv‡÷j Z¨vM",$I29="wUwm"),(IF(VALUE($G29)&gt;=AE$6,(IF(($BV29-SUM($Q29:AD29))&gt;=$K29*0.3,$K29*0.3,($BV29-SUM($Q29:AD29)))),"")),(IF(($BV29-SUM($Q29:AD29))&gt;=$K29*0.3,$K29*0.3,($BV29-SUM($Q29:AD29)))))</f>
        <v/>
      </c>
      <c r="AF29" s="127" t="str">
        <f>IF(OR($I29="‡nv‡÷j Z¨vM",$I29="wUwm"),(IF(VALUE($G29)&gt;=AF$6,(IF(($BV29-SUM($Q29:AE29))&gt;=$K29*0.3,$K29*0.3,($BV29-SUM($Q29:AE29)))),"")),(IF(($BV29-SUM($Q29:AE29))&gt;=$K29*0.3,$K29*0.3,($BV29-SUM($Q29:AE29)))))</f>
        <v/>
      </c>
      <c r="AG29" s="127" t="str">
        <f>IF(OR($I29="‡nv‡÷j Z¨vM",$I29="wUwm"),(IF(VALUE($G29)&gt;=AG$6,(IF(($BV29-SUM($Q29:AF29))&gt;=$K29*0.3,$K29*0.3,($BV29-SUM($Q29:AF29)))),"")),(IF(($BV29-SUM($Q29:AF29))&gt;=$K29*0.3,$K29*0.3,($BV29-SUM($Q29:AF29)))))</f>
        <v/>
      </c>
      <c r="AH29" s="127" t="str">
        <f>IF(OR($I29="‡nv‡÷j Z¨vM",$I29="wUwm"),(IF(VALUE($G29)&gt;=AH$6,(IF(($BV29-SUM($Q29:AG29))&gt;=$K29*0.3,$K29*0.3,($BV29-SUM($Q29:AG29)))),"")),(IF(($BV29-SUM($Q29:AG29))&gt;=$K29*0.3,$K29*0.3,($BV29-SUM($Q29:AG29)))))</f>
        <v/>
      </c>
      <c r="AI29" s="127" t="str">
        <f>IF(OR($I29="‡nv‡÷j Z¨vM",$I29="wUwm"),(IF(VALUE($G29)&gt;=AI$6,(IF(($BV29-SUM($Q29:AH29))&gt;=$K29*0.3,$K29*0.3,($BV29-SUM($Q29:AH29)))),"")),(IF(($BV29-SUM($Q29:AH29))&gt;=$K29*0.3,$K29*0.3,($BV29-SUM($Q29:AH29)))))</f>
        <v/>
      </c>
      <c r="AJ29" s="127" t="str">
        <f>IF(OR($I29="‡nv‡÷j Z¨vM",$I29="wUwm"),(IF(VALUE($G29)&gt;=AJ$6,(IF(($BV29-SUM($Q29:AI29))&gt;=$K29*0.3,$K29*0.3,($BV29-SUM($Q29:AI29)))),"")),(IF(($BV29-SUM($Q29:AI29))&gt;=$K29*0.3,$K29*0.3,($BV29-SUM($Q29:AI29)))))</f>
        <v/>
      </c>
      <c r="AK29" s="127" t="str">
        <f>IF(OR($I29="‡nv‡÷j Z¨vM",$I29="wUwm"),(IF(VALUE($G29)&gt;=AK$6,(IF(($BV29-SUM($Q29:AJ29))&gt;=$K29*0.3,$K29*0.3,($BV29-SUM($Q29:AJ29)))),"")),(IF(($BV29-SUM($Q29:AJ29))&gt;=$K29*0.3,$K29*0.3,($BV29-SUM($Q29:AJ29)))))</f>
        <v/>
      </c>
      <c r="AL29" s="127" t="str">
        <f>IF(OR($I29="‡nv‡÷j Z¨vM",$I29="wUwm"),(IF(VALUE($G29)&gt;=AL$6,(IF(($BV29-SUM($Q29:AK29))&gt;=$K29*0.3,$K29*0.3,($BV29-SUM($Q29:AK29)))),"")),(IF(($BV29-SUM($Q29:AK29))&gt;=$K29*0.3,$K29*0.3,($BV29-SUM($Q29:AK29)))))</f>
        <v/>
      </c>
      <c r="AM29" s="127" t="str">
        <f>IF(OR($I29="‡nv‡÷j Z¨vM",$I29="wUwm"),(IF(VALUE($G29)&gt;=AM$6,(IF(($BV29-SUM($Q29:AL29))&gt;=$K29*0.3,$K29*0.3,($BV29-SUM($Q29:AL29)))),"")),(IF(($BV29-SUM($Q29:AL29))&gt;=$K29*0.3,$K29*0.3,($BV29-SUM($Q29:AL29)))))</f>
        <v/>
      </c>
      <c r="AN29" s="127" t="str">
        <f>IF(OR($I29="‡nv‡÷j Z¨vM",$I29="wUwm"),(IF(VALUE($G29)&gt;=AN$6,(IF(($BV29-SUM($Q29:AM29))&gt;=$K29*0.3,$K29*0.3,($BV29-SUM($Q29:AM29)))),"")),(IF(($BV29-SUM($Q29:AM29))&gt;=$K29*0.3,$K29*0.3,($BV29-SUM($Q29:AM29)))))</f>
        <v/>
      </c>
      <c r="AO29" s="127" t="str">
        <f>IF(OR($I29="‡nv‡÷j Z¨vM",$I29="wUwm"),(IF(VALUE($G29)&gt;=AO$6,(IF(($BV29-SUM($Q29:AN29))&gt;=$K29*0.3,$K29*0.3,($BV29-SUM($Q29:AN29)))),"")),(IF(($BV29-SUM($Q29:AN29))&gt;=$K29*0.3,$K29*0.3,($BV29-SUM($Q29:AN29)))))</f>
        <v/>
      </c>
      <c r="AP29" s="127" t="str">
        <f>IF(OR($I29="‡nv‡÷j Z¨vM",$I29="wUwm"),(IF(VALUE($G29)&gt;=AP$6,(IF(($BV29-SUM($Q29:AO29))&gt;=$K29*0.3,$K29*0.3,($BV29-SUM($Q29:AO29)))),"")),(IF(($BV29-SUM($Q29:AO29))&gt;=$K29*0.3,$K29*0.3,($BV29-SUM($Q29:AO29)))))</f>
        <v/>
      </c>
      <c r="AQ29" s="125">
        <f t="shared" si="2"/>
        <v>18640</v>
      </c>
      <c r="AR29" s="125">
        <v>18640</v>
      </c>
      <c r="AS29" s="125">
        <f>IF(LinkRpt!C$4=LinkRpt!C$2,VLOOKUP(LinkRpt!$A25,Rpt,LinkRpt!C$2+1),"")</f>
        <v>0</v>
      </c>
      <c r="AT29" s="125">
        <f>IF(LinkRpt!D$4=LinkRpt!D$2,VLOOKUP(LinkRpt!$A25,Rpt,LinkRpt!D$2+1),"")</f>
        <v>0</v>
      </c>
      <c r="AU29" s="125">
        <f>IF(LinkRpt!E$4=LinkRpt!E$2,VLOOKUP(LinkRpt!$A25,Rpt,LinkRpt!E$2+1),"")</f>
        <v>0</v>
      </c>
      <c r="AV29" s="125">
        <f>IF(LinkRpt!F$4=LinkRpt!F$2,VLOOKUP(LinkRpt!$A25,Rpt,LinkRpt!F$2+1),"")</f>
        <v>0</v>
      </c>
      <c r="AW29" s="125">
        <f>IF(LinkRpt!G$4=LinkRpt!G$2,VLOOKUP(LinkRpt!$A25,Rpt,LinkRpt!G$2+1),"")</f>
        <v>0</v>
      </c>
      <c r="AX29" s="125">
        <f>IF(LinkRpt!H$4=LinkRpt!H$2,VLOOKUP(LinkRpt!$A25,Rpt,LinkRpt!H$2+1),"")</f>
        <v>0</v>
      </c>
      <c r="AY29" s="125">
        <f>IF(LinkRpt!I$4=LinkRpt!I$2,VLOOKUP(LinkRpt!$A25,Rpt,LinkRpt!I$2+1),"")</f>
        <v>0</v>
      </c>
      <c r="AZ29" s="125">
        <f>IF(LinkRpt!J$4=LinkRpt!J$2,VLOOKUP(LinkRpt!$A25,Rpt,LinkRpt!J$2+1),"")</f>
        <v>0</v>
      </c>
      <c r="BA29" s="125">
        <f>IF(LinkRpt!K$4=LinkRpt!K$2,VLOOKUP(LinkRpt!$A25,Rpt,LinkRpt!K$2+1),"")</f>
        <v>0</v>
      </c>
      <c r="BB29" s="125">
        <f>IF(LinkRpt!L$4=LinkRpt!L$2,VLOOKUP(LinkRpt!$A25,Rpt,LinkRpt!L$2+1),"")</f>
        <v>0</v>
      </c>
      <c r="BC29" s="125">
        <f>IF(LinkRpt!M$4=LinkRpt!M$2,VLOOKUP(LinkRpt!$A25,Rpt,LinkRpt!M$2+1),"")</f>
        <v>0</v>
      </c>
      <c r="BD29" s="125">
        <f>IF(LinkRpt!N$4=LinkRpt!N$2,VLOOKUP(LinkRpt!$A25,Rpt,LinkRpt!N$2+1),"")</f>
        <v>0</v>
      </c>
      <c r="BE29" s="125">
        <f>IF(LinkRpt!O$4=LinkRpt!O$2,VLOOKUP(LinkRpt!$A25,Rpt,LinkRpt!O$2+1),"")</f>
        <v>0</v>
      </c>
      <c r="BF29" s="125">
        <f>IF(LinkRpt!P$4=LinkRpt!P$2,VLOOKUP(LinkRpt!$A25,Rpt,LinkRpt!P$2+1),"")</f>
        <v>0</v>
      </c>
      <c r="BG29" s="125">
        <f>IF(LinkRpt!Q$4=LinkRpt!Q$2,VLOOKUP(LinkRpt!$A25,Rpt,LinkRpt!Q$2+1),"")</f>
        <v>0</v>
      </c>
      <c r="BH29" s="125">
        <f>IF(LinkRpt!R$4=LinkRpt!R$2,VLOOKUP(LinkRpt!$A25,Rpt,LinkRpt!R$2+1),"")</f>
        <v>0</v>
      </c>
      <c r="BI29" s="125">
        <f>IF(LinkRpt!S$4=LinkRpt!S$2,VLOOKUP(LinkRpt!$A25,Rpt,LinkRpt!S$2+1),"")</f>
        <v>0</v>
      </c>
      <c r="BJ29" s="125">
        <f>IF(LinkRpt!T$4=LinkRpt!T$2,VLOOKUP(LinkRpt!$A25,Rpt,LinkRpt!T$2+1),"")</f>
        <v>0</v>
      </c>
      <c r="BK29" s="125">
        <f>IF(LinkRpt!U$4=LinkRpt!U$2,VLOOKUP(LinkRpt!$A25,Rpt,LinkRpt!U$2+1),"")</f>
        <v>0</v>
      </c>
      <c r="BL29" s="125">
        <f>IF(LinkRpt!V$4=LinkRpt!V$2,VLOOKUP(LinkRpt!$A25,Rpt,LinkRpt!V$2+1),"")</f>
        <v>0</v>
      </c>
      <c r="BM29" s="125">
        <f>IF(LinkRpt!W$4=LinkRpt!W$2,VLOOKUP(LinkRpt!$A25,Rpt,LinkRpt!W$2+1),"")</f>
        <v>0</v>
      </c>
      <c r="BN29" s="125">
        <f>IF(LinkRpt!X$4=LinkRpt!X$2,VLOOKUP(LinkRpt!$A25,Rpt,LinkRpt!X$2+1),"")</f>
        <v>0</v>
      </c>
      <c r="BO29" s="125">
        <f>IF(LinkRpt!Y$4=LinkRpt!Y$2,VLOOKUP(LinkRpt!$A25,Rpt,LinkRpt!Y$2+1),"")</f>
        <v>0</v>
      </c>
      <c r="BP29" s="125">
        <f>IF(LinkRpt!Z$4=LinkRpt!Z$2,VLOOKUP(LinkRpt!$A25,Rpt,LinkRpt!Z$2+1),"")</f>
        <v>0</v>
      </c>
      <c r="BQ29" s="125">
        <f>IF(LinkRpt!AA$4=LinkRpt!AA$2,VLOOKUP(LinkRpt!$A25,Rpt,LinkRpt!AA$2+1),"")</f>
        <v>0</v>
      </c>
      <c r="BR29" s="125">
        <f>IF(LinkRpt!AB$4=LinkRpt!AB$2,VLOOKUP(LinkRpt!$A25,Rpt,LinkRpt!AB$2+1),"")</f>
        <v>0</v>
      </c>
      <c r="BS29" s="125">
        <f>IF(LinkRpt!AC$4=LinkRpt!AC$2,VLOOKUP(LinkRpt!$A25,Rpt,LinkRpt!AC$2+1),"")</f>
        <v>0</v>
      </c>
      <c r="BT29" s="125">
        <f>IF(LinkRpt!AD$4=LinkRpt!AD$2,VLOOKUP(LinkRpt!$A25,Rpt,LinkRpt!AD$2+1),"")</f>
        <v>0</v>
      </c>
      <c r="BU29" s="125">
        <f>IF(LinkRpt!AE$4=LinkRpt!AE$2,VLOOKUP(LinkRpt!$A25,Rpt,LinkRpt!AE$2+1),"")</f>
        <v>0</v>
      </c>
      <c r="BV29" s="125">
        <f t="shared" si="8"/>
        <v>18640</v>
      </c>
      <c r="BW29" s="124">
        <v>1500</v>
      </c>
      <c r="BX29" s="127">
        <v>1500</v>
      </c>
      <c r="BY29" s="124">
        <v>1000</v>
      </c>
      <c r="BZ29" s="127">
        <v>1000</v>
      </c>
      <c r="CA29" s="124">
        <v>5000</v>
      </c>
      <c r="CB29" s="127">
        <v>5000</v>
      </c>
      <c r="CC29" s="124">
        <v>8000</v>
      </c>
      <c r="CD29" s="127">
        <f>1500+0</f>
        <v>1500</v>
      </c>
      <c r="CE29" s="128"/>
      <c r="CF29" s="127"/>
      <c r="CG29" s="124"/>
      <c r="CH29" s="127"/>
      <c r="CI29" s="129">
        <v>4340</v>
      </c>
      <c r="CJ29" s="127">
        <v>11120</v>
      </c>
      <c r="CK29" s="129">
        <v>4340</v>
      </c>
      <c r="CL29" s="127">
        <v>4620</v>
      </c>
      <c r="CM29" s="129">
        <v>4340</v>
      </c>
      <c r="CN29" s="127">
        <v>3780</v>
      </c>
      <c r="CO29" s="129">
        <v>4340</v>
      </c>
      <c r="CP29" s="127">
        <v>4340</v>
      </c>
      <c r="CQ29" s="129">
        <v>4340</v>
      </c>
      <c r="CR29" s="127"/>
      <c r="CS29" s="129">
        <v>4340</v>
      </c>
      <c r="CT29" s="127">
        <v>8680</v>
      </c>
      <c r="CU29" s="129">
        <v>4340</v>
      </c>
      <c r="CV29" s="127">
        <v>4370</v>
      </c>
      <c r="CW29" s="129">
        <v>4340</v>
      </c>
      <c r="CX29" s="127"/>
      <c r="CY29" s="129">
        <v>4340</v>
      </c>
      <c r="CZ29" s="127">
        <v>4340</v>
      </c>
      <c r="DA29" s="128"/>
      <c r="DB29" s="127"/>
      <c r="DC29" s="128"/>
      <c r="DD29" s="127"/>
      <c r="DE29" s="130"/>
      <c r="DF29" s="131"/>
      <c r="DG29" s="127"/>
      <c r="DH29" s="131"/>
      <c r="DI29" s="127"/>
      <c r="DJ29" s="131"/>
      <c r="DK29" s="127"/>
      <c r="DL29" s="131"/>
      <c r="DM29" s="127"/>
      <c r="DN29" s="131"/>
      <c r="DO29" s="127"/>
      <c r="DP29" s="131"/>
      <c r="DQ29" s="127"/>
      <c r="DR29" s="131"/>
      <c r="DS29" s="127"/>
      <c r="DT29" s="131"/>
      <c r="DU29" s="127"/>
      <c r="DV29" s="131"/>
      <c r="DW29" s="127"/>
      <c r="DX29" s="131"/>
      <c r="DY29" s="127"/>
      <c r="DZ29" s="131"/>
      <c r="EA29" s="127"/>
      <c r="EB29" s="128"/>
      <c r="EC29" s="127"/>
      <c r="ED29" s="132"/>
      <c r="EE29" s="128"/>
      <c r="EF29" s="127"/>
      <c r="EG29" s="128"/>
      <c r="EH29" s="127"/>
      <c r="EI29" s="128"/>
      <c r="EJ29" s="127"/>
      <c r="EK29" s="128"/>
      <c r="EL29" s="127"/>
      <c r="EM29" s="128"/>
      <c r="EN29" s="127"/>
      <c r="EO29" s="128"/>
      <c r="EP29" s="127"/>
      <c r="EQ29" s="124"/>
      <c r="ER29" s="127"/>
      <c r="ES29" s="124"/>
      <c r="ET29" s="127"/>
      <c r="EU29" s="124"/>
      <c r="EV29" s="127"/>
      <c r="EW29" s="124"/>
      <c r="EX29" s="127"/>
      <c r="EY29" s="124"/>
      <c r="EZ29" s="127"/>
      <c r="FA29" s="124"/>
      <c r="FB29" s="127"/>
      <c r="FC29" s="133">
        <f t="shared" si="3"/>
        <v>54560</v>
      </c>
      <c r="FD29" s="133">
        <f t="shared" si="4"/>
        <v>50250</v>
      </c>
      <c r="FE29" s="133">
        <f t="shared" si="5"/>
        <v>4310</v>
      </c>
    </row>
    <row r="30" spans="1:161" ht="25.5" customHeight="1">
      <c r="A30" s="181">
        <v>2200058</v>
      </c>
      <c r="B30" s="134" t="s">
        <v>495</v>
      </c>
      <c r="C30" s="95" t="s">
        <v>496</v>
      </c>
      <c r="D30" s="83" t="s">
        <v>1062</v>
      </c>
      <c r="E30" s="95" t="s">
        <v>956</v>
      </c>
      <c r="F30" s="84" t="s">
        <v>497</v>
      </c>
      <c r="G30" s="84"/>
      <c r="H30" s="135"/>
      <c r="I30" s="136" t="s">
        <v>1084</v>
      </c>
      <c r="J30" s="136"/>
      <c r="K30" s="93"/>
      <c r="L30" s="88" t="s">
        <v>1072</v>
      </c>
      <c r="M30" s="122">
        <f t="shared" si="6"/>
        <v>4000</v>
      </c>
      <c r="N30" s="123">
        <f t="shared" si="0"/>
        <v>0</v>
      </c>
      <c r="O30" s="124">
        <v>4000</v>
      </c>
      <c r="P30" s="124">
        <f t="shared" si="7"/>
        <v>0</v>
      </c>
      <c r="Q30" s="125">
        <v>4000</v>
      </c>
      <c r="R30" s="126">
        <f t="shared" si="10"/>
        <v>0</v>
      </c>
      <c r="S30" s="127">
        <f>IF(OR($I30="‡nv‡÷j Z¨vM",$I30="wUwm"),(IF(VALUE($G30)&gt;=S$6,(IF(($BV30-SUM($Q30:R30))&gt;=$K30*0.3,$K30*0.3,($BV30-SUM($Q30:R30)))),"")),(IF(($BV30-SUM($Q30:R30))&gt;=$K30*0.3,$K30*0.3,($BV30-SUM($Q30:R30)))))</f>
        <v>0</v>
      </c>
      <c r="T30" s="127">
        <f>IF(OR($I30="‡nv‡÷j Z¨vM",$I30="wUwm"),(IF(VALUE($G30)&gt;=T$6,(IF(($BV30-SUM($Q30:S30))&gt;=$K30*0.3,$K30*0.3,($BV30-SUM($Q30:S30)))),"")),(IF(($BV30-SUM($Q30:S30))&gt;=$K30*0.3,$K30*0.3,($BV30-SUM($Q30:S30)))))</f>
        <v>0</v>
      </c>
      <c r="U30" s="127">
        <f>IF(OR($I30="‡nv‡÷j Z¨vM",$I30="wUwm"),(IF(VALUE($G30)&gt;=U$6,(IF(($BV30-SUM($Q30:T30))&gt;=$K30*0.3,$K30*0.3,($BV30-SUM($Q30:T30)))),"")),(IF(($BV30-SUM($Q30:T30))&gt;=$K30*0.3,$K30*0.3,($BV30-SUM($Q30:T30)))))</f>
        <v>0</v>
      </c>
      <c r="V30" s="127">
        <f>IF(OR($I30="‡nv‡÷j Z¨vM",$I30="wUwm"),(IF(VALUE($G30)&gt;=V$6,(IF(($BV30-SUM($Q30:U30))&gt;=$K30*0.3,$K30*0.3,($BV30-SUM($Q30:U30)))),"")),(IF(($BV30-SUM($Q30:U30))&gt;=$K30*0.3,$K30*0.3,($BV30-SUM($Q30:U30)))))</f>
        <v>0</v>
      </c>
      <c r="W30" s="127">
        <f>IF(OR($I30="‡nv‡÷j Z¨vM",$I30="wUwm"),(IF(VALUE($G30)&gt;=W$6,(IF(($BV30-SUM($Q30:V30))&gt;=$K30*0.3,$K30*0.3,($BV30-SUM($Q30:V30)))),"")),(IF(($BV30-SUM($Q30:V30))&gt;=$K30*0.3,$K30*0.3,($BV30-SUM($Q30:V30)))))</f>
        <v>0</v>
      </c>
      <c r="X30" s="127">
        <f>IF(OR($I30="‡nv‡÷j Z¨vM",$I30="wUwm"),(IF(VALUE($G30)&gt;=X$6,(IF(($BV30-SUM($Q30:W30))&gt;=$K30*0.3,$K30*0.3,($BV30-SUM($Q30:W30)))),"")),(IF(($BV30-SUM($Q30:W30))&gt;=$K30*0.3,$K30*0.3,($BV30-SUM($Q30:W30)))))</f>
        <v>0</v>
      </c>
      <c r="Y30" s="127">
        <f>IF(OR($I30="‡nv‡÷j Z¨vM",$I30="wUwm"),(IF(VALUE($G30)&gt;=Y$6,(IF(($BV30-SUM($Q30:X30))&gt;=$K30*0.3,$K30*0.3,($BV30-SUM($Q30:X30)))),"")),(IF(($BV30-SUM($Q30:X30))&gt;=$K30*0.3,$K30*0.3,($BV30-SUM($Q30:X30)))))</f>
        <v>0</v>
      </c>
      <c r="Z30" s="127">
        <f>IF(OR($I30="‡nv‡÷j Z¨vM",$I30="wUwm"),(IF(VALUE($G30)&gt;=Z$6,(IF(($BV30-SUM($Q30:Y30))&gt;=$K30*0.3,$K30*0.3,($BV30-SUM($Q30:Y30)))),"")),(IF(($BV30-SUM($Q30:Y30))&gt;=$K30*0.3,$K30*0.3,($BV30-SUM($Q30:Y30)))))</f>
        <v>0</v>
      </c>
      <c r="AA30" s="127">
        <f>IF(OR($I30="‡nv‡÷j Z¨vM",$I30="wUwm"),(IF(VALUE($G30)&gt;=AA$6,(IF(($BV30-SUM($Q30:Z30))&gt;=$K30*0.3,$K30*0.3,($BV30-SUM($Q30:Z30)))),"")),(IF(($BV30-SUM($Q30:Z30))&gt;=$K30*0.3,$K30*0.3,($BV30-SUM($Q30:Z30)))))</f>
        <v>0</v>
      </c>
      <c r="AB30" s="127">
        <f>IF(OR($I30="‡nv‡÷j Z¨vM",$I30="wUwm"),(IF(VALUE($G30)&gt;=AB$6,(IF(($BV30-SUM($Q30:AA30))&gt;=$K30*0.3,$K30*0.3,($BV30-SUM($Q30:AA30)))),"")),(IF(($BV30-SUM($Q30:AA30))&gt;=$K30*0.3,$K30*0.3,($BV30-SUM($Q30:AA30)))))</f>
        <v>0</v>
      </c>
      <c r="AC30" s="127">
        <f>IF(OR($I30="‡nv‡÷j Z¨vM",$I30="wUwm"),(IF(VALUE($G30)&gt;=AC$6,(IF(($BV30-SUM($Q30:AB30))&gt;=$K30*0.3,$K30*0.3,($BV30-SUM($Q30:AB30)))),"")),(IF(($BV30-SUM($Q30:AB30))&gt;=$K30*0.3,$K30*0.3,($BV30-SUM($Q30:AB30)))))</f>
        <v>0</v>
      </c>
      <c r="AD30" s="127">
        <f>IF(OR($I30="‡nv‡÷j Z¨vM",$I30="wUwm"),(IF(VALUE($G30)&gt;=AD$6,(IF(($BV30-SUM($Q30:AC30))&gt;=$K30*0.3,$K30*0.3,($BV30-SUM($Q30:AC30)))),"")),(IF(($BV30-SUM($Q30:AC30))&gt;=$K30*0.3,$K30*0.3,($BV30-SUM($Q30:AC30)))))</f>
        <v>0</v>
      </c>
      <c r="AE30" s="127">
        <f>IF(OR($I30="‡nv‡÷j Z¨vM",$I30="wUwm"),(IF(VALUE($G30)&gt;=AE$6,(IF(($BV30-SUM($Q30:AD30))&gt;=$K30*0.3,$K30*0.3,($BV30-SUM($Q30:AD30)))),"")),(IF(($BV30-SUM($Q30:AD30))&gt;=$K30*0.3,$K30*0.3,($BV30-SUM($Q30:AD30)))))</f>
        <v>0</v>
      </c>
      <c r="AF30" s="127">
        <f>IF(OR($I30="‡nv‡÷j Z¨vM",$I30="wUwm"),(IF(VALUE($G30)&gt;=AF$6,(IF(($BV30-SUM($Q30:AE30))&gt;=$K30*0.3,$K30*0.3,($BV30-SUM($Q30:AE30)))),"")),(IF(($BV30-SUM($Q30:AE30))&gt;=$K30*0.3,$K30*0.3,($BV30-SUM($Q30:AE30)))))</f>
        <v>0</v>
      </c>
      <c r="AG30" s="127">
        <f>IF(OR($I30="‡nv‡÷j Z¨vM",$I30="wUwm"),(IF(VALUE($G30)&gt;=AG$6,(IF(($BV30-SUM($Q30:AF30))&gt;=$K30*0.3,$K30*0.3,($BV30-SUM($Q30:AF30)))),"")),(IF(($BV30-SUM($Q30:AF30))&gt;=$K30*0.3,$K30*0.3,($BV30-SUM($Q30:AF30)))))</f>
        <v>0</v>
      </c>
      <c r="AH30" s="127">
        <f>IF(OR($I30="‡nv‡÷j Z¨vM",$I30="wUwm"),(IF(VALUE($G30)&gt;=AH$6,(IF(($BV30-SUM($Q30:AG30))&gt;=$K30*0.3,$K30*0.3,($BV30-SUM($Q30:AG30)))),"")),(IF(($BV30-SUM($Q30:AG30))&gt;=$K30*0.3,$K30*0.3,($BV30-SUM($Q30:AG30)))))</f>
        <v>0</v>
      </c>
      <c r="AI30" s="127">
        <f>IF(OR($I30="‡nv‡÷j Z¨vM",$I30="wUwm"),(IF(VALUE($G30)&gt;=AI$6,(IF(($BV30-SUM($Q30:AH30))&gt;=$K30*0.3,$K30*0.3,($BV30-SUM($Q30:AH30)))),"")),(IF(($BV30-SUM($Q30:AH30))&gt;=$K30*0.3,$K30*0.3,($BV30-SUM($Q30:AH30)))))</f>
        <v>0</v>
      </c>
      <c r="AJ30" s="127">
        <f>IF(OR($I30="‡nv‡÷j Z¨vM",$I30="wUwm"),(IF(VALUE($G30)&gt;=AJ$6,(IF(($BV30-SUM($Q30:AI30))&gt;=$K30*0.3,$K30*0.3,($BV30-SUM($Q30:AI30)))),"")),(IF(($BV30-SUM($Q30:AI30))&gt;=$K30*0.3,$K30*0.3,($BV30-SUM($Q30:AI30)))))</f>
        <v>0</v>
      </c>
      <c r="AK30" s="127">
        <f>IF(OR($I30="‡nv‡÷j Z¨vM",$I30="wUwm"),(IF(VALUE($G30)&gt;=AK$6,(IF(($BV30-SUM($Q30:AJ30))&gt;=$K30*0.3,$K30*0.3,($BV30-SUM($Q30:AJ30)))),"")),(IF(($BV30-SUM($Q30:AJ30))&gt;=$K30*0.3,$K30*0.3,($BV30-SUM($Q30:AJ30)))))</f>
        <v>0</v>
      </c>
      <c r="AL30" s="127">
        <f>IF(OR($I30="‡nv‡÷j Z¨vM",$I30="wUwm"),(IF(VALUE($G30)&gt;=AL$6,(IF(($BV30-SUM($Q30:AK30))&gt;=$K30*0.3,$K30*0.3,($BV30-SUM($Q30:AK30)))),"")),(IF(($BV30-SUM($Q30:AK30))&gt;=$K30*0.3,$K30*0.3,($BV30-SUM($Q30:AK30)))))</f>
        <v>0</v>
      </c>
      <c r="AM30" s="127">
        <f>IF(OR($I30="‡nv‡÷j Z¨vM",$I30="wUwm"),(IF(VALUE($G30)&gt;=AM$6,(IF(($BV30-SUM($Q30:AL30))&gt;=$K30*0.3,$K30*0.3,($BV30-SUM($Q30:AL30)))),"")),(IF(($BV30-SUM($Q30:AL30))&gt;=$K30*0.3,$K30*0.3,($BV30-SUM($Q30:AL30)))))</f>
        <v>0</v>
      </c>
      <c r="AN30" s="127">
        <f>IF(OR($I30="‡nv‡÷j Z¨vM",$I30="wUwm"),(IF(VALUE($G30)&gt;=AN$6,(IF(($BV30-SUM($Q30:AM30))&gt;=$K30*0.3,$K30*0.3,($BV30-SUM($Q30:AM30)))),"")),(IF(($BV30-SUM($Q30:AM30))&gt;=$K30*0.3,$K30*0.3,($BV30-SUM($Q30:AM30)))))</f>
        <v>0</v>
      </c>
      <c r="AO30" s="127">
        <f>IF(OR($I30="‡nv‡÷j Z¨vM",$I30="wUwm"),(IF(VALUE($G30)&gt;=AO$6,(IF(($BV30-SUM($Q30:AN30))&gt;=$K30*0.3,$K30*0.3,($BV30-SUM($Q30:AN30)))),"")),(IF(($BV30-SUM($Q30:AN30))&gt;=$K30*0.3,$K30*0.3,($BV30-SUM($Q30:AN30)))))</f>
        <v>0</v>
      </c>
      <c r="AP30" s="127">
        <f>IF(OR($I30="‡nv‡÷j Z¨vM",$I30="wUwm"),(IF(VALUE($G30)&gt;=AP$6,(IF(($BV30-SUM($Q30:AO30))&gt;=$K30*0.3,$K30*0.3,($BV30-SUM($Q30:AO30)))),"")),(IF(($BV30-SUM($Q30:AO30))&gt;=$K30*0.3,$K30*0.3,($BV30-SUM($Q30:AO30)))))</f>
        <v>0</v>
      </c>
      <c r="AQ30" s="125">
        <f t="shared" si="2"/>
        <v>4000</v>
      </c>
      <c r="AR30" s="125">
        <v>4000</v>
      </c>
      <c r="AS30" s="125">
        <f>IF(LinkRpt!C$4=LinkRpt!C$2,VLOOKUP(LinkRpt!$A26,Rpt,LinkRpt!C$2+1),"")</f>
        <v>0</v>
      </c>
      <c r="AT30" s="125">
        <f>IF(LinkRpt!D$4=LinkRpt!D$2,VLOOKUP(LinkRpt!$A26,Rpt,LinkRpt!D$2+1),"")</f>
        <v>0</v>
      </c>
      <c r="AU30" s="125">
        <f>IF(LinkRpt!E$4=LinkRpt!E$2,VLOOKUP(LinkRpt!$A26,Rpt,LinkRpt!E$2+1),"")</f>
        <v>0</v>
      </c>
      <c r="AV30" s="125">
        <f>IF(LinkRpt!F$4=LinkRpt!F$2,VLOOKUP(LinkRpt!$A26,Rpt,LinkRpt!F$2+1),"")</f>
        <v>0</v>
      </c>
      <c r="AW30" s="125">
        <f>IF(LinkRpt!G$4=LinkRpt!G$2,VLOOKUP(LinkRpt!$A26,Rpt,LinkRpt!G$2+1),"")</f>
        <v>0</v>
      </c>
      <c r="AX30" s="125">
        <f>IF(LinkRpt!H$4=LinkRpt!H$2,VLOOKUP(LinkRpt!$A26,Rpt,LinkRpt!H$2+1),"")</f>
        <v>0</v>
      </c>
      <c r="AY30" s="125">
        <f>IF(LinkRpt!I$4=LinkRpt!I$2,VLOOKUP(LinkRpt!$A26,Rpt,LinkRpt!I$2+1),"")</f>
        <v>0</v>
      </c>
      <c r="AZ30" s="125">
        <f>IF(LinkRpt!J$4=LinkRpt!J$2,VLOOKUP(LinkRpt!$A26,Rpt,LinkRpt!J$2+1),"")</f>
        <v>0</v>
      </c>
      <c r="BA30" s="125">
        <f>IF(LinkRpt!K$4=LinkRpt!K$2,VLOOKUP(LinkRpt!$A26,Rpt,LinkRpt!K$2+1),"")</f>
        <v>0</v>
      </c>
      <c r="BB30" s="125">
        <f>IF(LinkRpt!L$4=LinkRpt!L$2,VLOOKUP(LinkRpt!$A26,Rpt,LinkRpt!L$2+1),"")</f>
        <v>0</v>
      </c>
      <c r="BC30" s="125">
        <f>IF(LinkRpt!M$4=LinkRpt!M$2,VLOOKUP(LinkRpt!$A26,Rpt,LinkRpt!M$2+1),"")</f>
        <v>0</v>
      </c>
      <c r="BD30" s="125">
        <f>IF(LinkRpt!N$4=LinkRpt!N$2,VLOOKUP(LinkRpt!$A26,Rpt,LinkRpt!N$2+1),"")</f>
        <v>0</v>
      </c>
      <c r="BE30" s="125">
        <f>IF(LinkRpt!O$4=LinkRpt!O$2,VLOOKUP(LinkRpt!$A26,Rpt,LinkRpt!O$2+1),"")</f>
        <v>0</v>
      </c>
      <c r="BF30" s="125">
        <f>IF(LinkRpt!P$4=LinkRpt!P$2,VLOOKUP(LinkRpt!$A26,Rpt,LinkRpt!P$2+1),"")</f>
        <v>0</v>
      </c>
      <c r="BG30" s="125">
        <f>IF(LinkRpt!Q$4=LinkRpt!Q$2,VLOOKUP(LinkRpt!$A26,Rpt,LinkRpt!Q$2+1),"")</f>
        <v>0</v>
      </c>
      <c r="BH30" s="125">
        <f>IF(LinkRpt!R$4=LinkRpt!R$2,VLOOKUP(LinkRpt!$A26,Rpt,LinkRpt!R$2+1),"")</f>
        <v>0</v>
      </c>
      <c r="BI30" s="125">
        <f>IF(LinkRpt!S$4=LinkRpt!S$2,VLOOKUP(LinkRpt!$A26,Rpt,LinkRpt!S$2+1),"")</f>
        <v>0</v>
      </c>
      <c r="BJ30" s="125">
        <f>IF(LinkRpt!T$4=LinkRpt!T$2,VLOOKUP(LinkRpt!$A26,Rpt,LinkRpt!T$2+1),"")</f>
        <v>0</v>
      </c>
      <c r="BK30" s="125">
        <f>IF(LinkRpt!U$4=LinkRpt!U$2,VLOOKUP(LinkRpt!$A26,Rpt,LinkRpt!U$2+1),"")</f>
        <v>0</v>
      </c>
      <c r="BL30" s="125">
        <f>IF(LinkRpt!V$4=LinkRpt!V$2,VLOOKUP(LinkRpt!$A26,Rpt,LinkRpt!V$2+1),"")</f>
        <v>0</v>
      </c>
      <c r="BM30" s="125">
        <f>IF(LinkRpt!W$4=LinkRpt!W$2,VLOOKUP(LinkRpt!$A26,Rpt,LinkRpt!W$2+1),"")</f>
        <v>0</v>
      </c>
      <c r="BN30" s="125">
        <f>IF(LinkRpt!X$4=LinkRpt!X$2,VLOOKUP(LinkRpt!$A26,Rpt,LinkRpt!X$2+1),"")</f>
        <v>0</v>
      </c>
      <c r="BO30" s="125">
        <f>IF(LinkRpt!Y$4=LinkRpt!Y$2,VLOOKUP(LinkRpt!$A26,Rpt,LinkRpt!Y$2+1),"")</f>
        <v>0</v>
      </c>
      <c r="BP30" s="125">
        <f>IF(LinkRpt!Z$4=LinkRpt!Z$2,VLOOKUP(LinkRpt!$A26,Rpt,LinkRpt!Z$2+1),"")</f>
        <v>0</v>
      </c>
      <c r="BQ30" s="125">
        <f>IF(LinkRpt!AA$4=LinkRpt!AA$2,VLOOKUP(LinkRpt!$A26,Rpt,LinkRpt!AA$2+1),"")</f>
        <v>0</v>
      </c>
      <c r="BR30" s="125">
        <f>IF(LinkRpt!AB$4=LinkRpt!AB$2,VLOOKUP(LinkRpt!$A26,Rpt,LinkRpt!AB$2+1),"")</f>
        <v>0</v>
      </c>
      <c r="BS30" s="125">
        <f>IF(LinkRpt!AC$4=LinkRpt!AC$2,VLOOKUP(LinkRpt!$A26,Rpt,LinkRpt!AC$2+1),"")</f>
        <v>0</v>
      </c>
      <c r="BT30" s="125">
        <f>IF(LinkRpt!AD$4=LinkRpt!AD$2,VLOOKUP(LinkRpt!$A26,Rpt,LinkRpt!AD$2+1),"")</f>
        <v>0</v>
      </c>
      <c r="BU30" s="125">
        <f>IF(LinkRpt!AE$4=LinkRpt!AE$2,VLOOKUP(LinkRpt!$A26,Rpt,LinkRpt!AE$2+1),"")</f>
        <v>0</v>
      </c>
      <c r="BV30" s="125">
        <f t="shared" si="8"/>
        <v>4000</v>
      </c>
      <c r="BW30" s="124">
        <v>1500</v>
      </c>
      <c r="BX30" s="127">
        <v>1500</v>
      </c>
      <c r="BY30" s="124">
        <v>1000</v>
      </c>
      <c r="BZ30" s="127">
        <v>1000</v>
      </c>
      <c r="CA30" s="124">
        <v>5000</v>
      </c>
      <c r="CB30" s="127">
        <v>5000</v>
      </c>
      <c r="CC30" s="124">
        <v>8000</v>
      </c>
      <c r="CD30" s="127">
        <f>1500+0</f>
        <v>1500</v>
      </c>
      <c r="CE30" s="128"/>
      <c r="CF30" s="127"/>
      <c r="CG30" s="124"/>
      <c r="CH30" s="127"/>
      <c r="CI30" s="129">
        <v>1820</v>
      </c>
      <c r="CJ30" s="127">
        <v>8320</v>
      </c>
      <c r="CK30" s="129">
        <v>1820</v>
      </c>
      <c r="CL30" s="127">
        <v>1820</v>
      </c>
      <c r="CM30" s="129">
        <v>1820</v>
      </c>
      <c r="CN30" s="127">
        <v>2530</v>
      </c>
      <c r="CO30" s="129">
        <v>1820</v>
      </c>
      <c r="CP30" s="127">
        <v>1820</v>
      </c>
      <c r="CQ30" s="129">
        <v>1820</v>
      </c>
      <c r="CR30" s="127">
        <v>1820</v>
      </c>
      <c r="CS30" s="129">
        <v>1820</v>
      </c>
      <c r="CT30" s="127">
        <v>1820</v>
      </c>
      <c r="CU30" s="129">
        <v>1820</v>
      </c>
      <c r="CV30" s="127"/>
      <c r="CW30" s="129">
        <v>1820</v>
      </c>
      <c r="CX30" s="127">
        <v>3640</v>
      </c>
      <c r="CY30" s="129">
        <v>1820</v>
      </c>
      <c r="CZ30" s="127">
        <v>1820</v>
      </c>
      <c r="DA30" s="128"/>
      <c r="DB30" s="127"/>
      <c r="DC30" s="128"/>
      <c r="DD30" s="127"/>
      <c r="DE30" s="130"/>
      <c r="DF30" s="131"/>
      <c r="DG30" s="127"/>
      <c r="DH30" s="131"/>
      <c r="DI30" s="127"/>
      <c r="DJ30" s="131"/>
      <c r="DK30" s="127"/>
      <c r="DL30" s="131"/>
      <c r="DM30" s="127"/>
      <c r="DN30" s="131"/>
      <c r="DO30" s="127"/>
      <c r="DP30" s="131"/>
      <c r="DQ30" s="127"/>
      <c r="DR30" s="131"/>
      <c r="DS30" s="127"/>
      <c r="DT30" s="131"/>
      <c r="DU30" s="127"/>
      <c r="DV30" s="131"/>
      <c r="DW30" s="127"/>
      <c r="DX30" s="131"/>
      <c r="DY30" s="127"/>
      <c r="DZ30" s="131"/>
      <c r="EA30" s="127"/>
      <c r="EB30" s="128"/>
      <c r="EC30" s="127"/>
      <c r="ED30" s="132"/>
      <c r="EE30" s="128"/>
      <c r="EF30" s="127"/>
      <c r="EG30" s="128"/>
      <c r="EH30" s="127"/>
      <c r="EI30" s="128"/>
      <c r="EJ30" s="127"/>
      <c r="EK30" s="128"/>
      <c r="EL30" s="127"/>
      <c r="EM30" s="128"/>
      <c r="EN30" s="127"/>
      <c r="EO30" s="128"/>
      <c r="EP30" s="127"/>
      <c r="EQ30" s="124"/>
      <c r="ER30" s="127"/>
      <c r="ES30" s="124"/>
      <c r="ET30" s="127"/>
      <c r="EU30" s="124"/>
      <c r="EV30" s="127"/>
      <c r="EW30" s="124"/>
      <c r="EX30" s="127"/>
      <c r="EY30" s="124"/>
      <c r="EZ30" s="127"/>
      <c r="FA30" s="124"/>
      <c r="FB30" s="127"/>
      <c r="FC30" s="133">
        <f t="shared" si="3"/>
        <v>31880</v>
      </c>
      <c r="FD30" s="133">
        <f t="shared" si="4"/>
        <v>32590</v>
      </c>
      <c r="FE30" s="133">
        <f t="shared" si="5"/>
        <v>-710</v>
      </c>
    </row>
    <row r="31" spans="1:161" ht="25.5" customHeight="1">
      <c r="A31" s="181">
        <v>2200068</v>
      </c>
      <c r="B31" s="134" t="s">
        <v>499</v>
      </c>
      <c r="C31" s="95" t="s">
        <v>500</v>
      </c>
      <c r="D31" s="83" t="s">
        <v>1062</v>
      </c>
      <c r="E31" s="95" t="s">
        <v>956</v>
      </c>
      <c r="F31" s="84" t="s">
        <v>501</v>
      </c>
      <c r="G31" s="84"/>
      <c r="H31" s="142"/>
      <c r="I31" s="121"/>
      <c r="J31" s="121"/>
      <c r="K31" s="93">
        <v>7200</v>
      </c>
      <c r="L31" s="88" t="s">
        <v>1071</v>
      </c>
      <c r="M31" s="122">
        <f t="shared" si="6"/>
        <v>25600</v>
      </c>
      <c r="N31" s="123">
        <f t="shared" si="0"/>
        <v>2160</v>
      </c>
      <c r="O31" s="124">
        <v>4000</v>
      </c>
      <c r="P31" s="124">
        <f t="shared" si="7"/>
        <v>0</v>
      </c>
      <c r="Q31" s="125">
        <v>4000</v>
      </c>
      <c r="R31" s="126">
        <f t="shared" si="10"/>
        <v>0</v>
      </c>
      <c r="S31" s="127">
        <f>IF(OR($I31="‡nv‡÷j Z¨vM",$I31="wUwm"),(IF(VALUE($G31)&gt;=S$6,(IF(($BV31-SUM($Q31:R31))&gt;=$K31*0.3,$K31*0.3,($BV31-SUM($Q31:R31)))),"")),(IF(($BV31-SUM($Q31:R31))&gt;=$K31*0.3,$K31*0.3,($BV31-SUM($Q31:R31)))))</f>
        <v>2160</v>
      </c>
      <c r="T31" s="127">
        <f>IF(OR($I31="‡nv‡÷j Z¨vM",$I31="wUwm"),(IF(VALUE($G31)&gt;=T$6,(IF(($BV31-SUM($Q31:S31))&gt;=$K31*0.3,$K31*0.3,($BV31-SUM($Q31:S31)))),"")),(IF(($BV31-SUM($Q31:S31))&gt;=$K31*0.3,$K31*0.3,($BV31-SUM($Q31:S31)))))</f>
        <v>2160</v>
      </c>
      <c r="U31" s="127">
        <f>IF(OR($I31="‡nv‡÷j Z¨vM",$I31="wUwm"),(IF(VALUE($G31)&gt;=U$6,(IF(($BV31-SUM($Q31:T31))&gt;=$K31*0.3,$K31*0.3,($BV31-SUM($Q31:T31)))),"")),(IF(($BV31-SUM($Q31:T31))&gt;=$K31*0.3,$K31*0.3,($BV31-SUM($Q31:T31)))))</f>
        <v>2160</v>
      </c>
      <c r="V31" s="127">
        <f>IF(OR($I31="‡nv‡÷j Z¨vM",$I31="wUwm"),(IF(VALUE($G31)&gt;=V$6,(IF(($BV31-SUM($Q31:U31))&gt;=$K31*0.3,$K31*0.3,($BV31-SUM($Q31:U31)))),"")),(IF(($BV31-SUM($Q31:U31))&gt;=$K31*0.3,$K31*0.3,($BV31-SUM($Q31:U31)))))</f>
        <v>2160</v>
      </c>
      <c r="W31" s="127">
        <f>IF(OR($I31="‡nv‡÷j Z¨vM",$I31="wUwm"),(IF(VALUE($G31)&gt;=W$6,(IF(($BV31-SUM($Q31:V31))&gt;=$K31*0.3,$K31*0.3,($BV31-SUM($Q31:V31)))),"")),(IF(($BV31-SUM($Q31:V31))&gt;=$K31*0.3,$K31*0.3,($BV31-SUM($Q31:V31)))))</f>
        <v>2160</v>
      </c>
      <c r="X31" s="127">
        <f>IF(OR($I31="‡nv‡÷j Z¨vM",$I31="wUwm"),(IF(VALUE($G31)&gt;=X$6,(IF(($BV31-SUM($Q31:W31))&gt;=$K31*0.3,$K31*0.3,($BV31-SUM($Q31:W31)))),"")),(IF(($BV31-SUM($Q31:W31))&gt;=$K31*0.3,$K31*0.3,($BV31-SUM($Q31:W31)))))</f>
        <v>2160</v>
      </c>
      <c r="Y31" s="127">
        <f>IF(OR($I31="‡nv‡÷j Z¨vM",$I31="wUwm"),(IF(VALUE($G31)&gt;=Y$6,(IF(($BV31-SUM($Q31:X31))&gt;=$K31*0.3,$K31*0.3,($BV31-SUM($Q31:X31)))),"")),(IF(($BV31-SUM($Q31:X31))&gt;=$K31*0.3,$K31*0.3,($BV31-SUM($Q31:X31)))))</f>
        <v>2160</v>
      </c>
      <c r="Z31" s="127">
        <f>IF(OR($I31="‡nv‡÷j Z¨vM",$I31="wUwm"),(IF(VALUE($G31)&gt;=Z$6,(IF(($BV31-SUM($Q31:Y31))&gt;=$K31*0.3,$K31*0.3,($BV31-SUM($Q31:Y31)))),"")),(IF(($BV31-SUM($Q31:Y31))&gt;=$K31*0.3,$K31*0.3,($BV31-SUM($Q31:Y31)))))</f>
        <v>2160</v>
      </c>
      <c r="AA31" s="127">
        <f>IF(OR($I31="‡nv‡÷j Z¨vM",$I31="wUwm"),(IF(VALUE($G31)&gt;=AA$6,(IF(($BV31-SUM($Q31:Z31))&gt;=$K31*0.3,$K31*0.3,($BV31-SUM($Q31:Z31)))),"")),(IF(($BV31-SUM($Q31:Z31))&gt;=$K31*0.3,$K31*0.3,($BV31-SUM($Q31:Z31)))))</f>
        <v>2160</v>
      </c>
      <c r="AB31" s="127">
        <f>IF(OR($I31="‡nv‡÷j Z¨vM",$I31="wUwm"),(IF(VALUE($G31)&gt;=AB$6,(IF(($BV31-SUM($Q31:AA31))&gt;=$K31*0.3,$K31*0.3,($BV31-SUM($Q31:AA31)))),"")),(IF(($BV31-SUM($Q31:AA31))&gt;=$K31*0.3,$K31*0.3,($BV31-SUM($Q31:AA31)))))</f>
        <v>0</v>
      </c>
      <c r="AC31" s="127">
        <f>IF(OR($I31="‡nv‡÷j Z¨vM",$I31="wUwm"),(IF(VALUE($G31)&gt;=AC$6,(IF(($BV31-SUM($Q31:AB31))&gt;=$K31*0.3,$K31*0.3,($BV31-SUM($Q31:AB31)))),"")),(IF(($BV31-SUM($Q31:AB31))&gt;=$K31*0.3,$K31*0.3,($BV31-SUM($Q31:AB31)))))</f>
        <v>0</v>
      </c>
      <c r="AD31" s="127">
        <f>IF(OR($I31="‡nv‡÷j Z¨vM",$I31="wUwm"),(IF(VALUE($G31)&gt;=AD$6,(IF(($BV31-SUM($Q31:AC31))&gt;=$K31*0.3,$K31*0.3,($BV31-SUM($Q31:AC31)))),"")),(IF(($BV31-SUM($Q31:AC31))&gt;=$K31*0.3,$K31*0.3,($BV31-SUM($Q31:AC31)))))</f>
        <v>0</v>
      </c>
      <c r="AE31" s="127">
        <f>IF(OR($I31="‡nv‡÷j Z¨vM",$I31="wUwm"),(IF(VALUE($G31)&gt;=AE$6,(IF(($BV31-SUM($Q31:AD31))&gt;=$K31*0.3,$K31*0.3,($BV31-SUM($Q31:AD31)))),"")),(IF(($BV31-SUM($Q31:AD31))&gt;=$K31*0.3,$K31*0.3,($BV31-SUM($Q31:AD31)))))</f>
        <v>0</v>
      </c>
      <c r="AF31" s="127">
        <f>IF(OR($I31="‡nv‡÷j Z¨vM",$I31="wUwm"),(IF(VALUE($G31)&gt;=AF$6,(IF(($BV31-SUM($Q31:AE31))&gt;=$K31*0.3,$K31*0.3,($BV31-SUM($Q31:AE31)))),"")),(IF(($BV31-SUM($Q31:AE31))&gt;=$K31*0.3,$K31*0.3,($BV31-SUM($Q31:AE31)))))</f>
        <v>0</v>
      </c>
      <c r="AG31" s="127">
        <f>IF(OR($I31="‡nv‡÷j Z¨vM",$I31="wUwm"),(IF(VALUE($G31)&gt;=AG$6,(IF(($BV31-SUM($Q31:AF31))&gt;=$K31*0.3,$K31*0.3,($BV31-SUM($Q31:AF31)))),"")),(IF(($BV31-SUM($Q31:AF31))&gt;=$K31*0.3,$K31*0.3,($BV31-SUM($Q31:AF31)))))</f>
        <v>0</v>
      </c>
      <c r="AH31" s="127">
        <f>IF(OR($I31="‡nv‡÷j Z¨vM",$I31="wUwm"),(IF(VALUE($G31)&gt;=AH$6,(IF(($BV31-SUM($Q31:AG31))&gt;=$K31*0.3,$K31*0.3,($BV31-SUM($Q31:AG31)))),"")),(IF(($BV31-SUM($Q31:AG31))&gt;=$K31*0.3,$K31*0.3,($BV31-SUM($Q31:AG31)))))</f>
        <v>0</v>
      </c>
      <c r="AI31" s="127">
        <f>IF(OR($I31="‡nv‡÷j Z¨vM",$I31="wUwm"),(IF(VALUE($G31)&gt;=AI$6,(IF(($BV31-SUM($Q31:AH31))&gt;=$K31*0.3,$K31*0.3,($BV31-SUM($Q31:AH31)))),"")),(IF(($BV31-SUM($Q31:AH31))&gt;=$K31*0.3,$K31*0.3,($BV31-SUM($Q31:AH31)))))</f>
        <v>0</v>
      </c>
      <c r="AJ31" s="127">
        <f>IF(OR($I31="‡nv‡÷j Z¨vM",$I31="wUwm"),(IF(VALUE($G31)&gt;=AJ$6,(IF(($BV31-SUM($Q31:AI31))&gt;=$K31*0.3,$K31*0.3,($BV31-SUM($Q31:AI31)))),"")),(IF(($BV31-SUM($Q31:AI31))&gt;=$K31*0.3,$K31*0.3,($BV31-SUM($Q31:AI31)))))</f>
        <v>0</v>
      </c>
      <c r="AK31" s="127">
        <f>IF(OR($I31="‡nv‡÷j Z¨vM",$I31="wUwm"),(IF(VALUE($G31)&gt;=AK$6,(IF(($BV31-SUM($Q31:AJ31))&gt;=$K31*0.3,$K31*0.3,($BV31-SUM($Q31:AJ31)))),"")),(IF(($BV31-SUM($Q31:AJ31))&gt;=$K31*0.3,$K31*0.3,($BV31-SUM($Q31:AJ31)))))</f>
        <v>0</v>
      </c>
      <c r="AL31" s="127">
        <f>IF(OR($I31="‡nv‡÷j Z¨vM",$I31="wUwm"),(IF(VALUE($G31)&gt;=AL$6,(IF(($BV31-SUM($Q31:AK31))&gt;=$K31*0.3,$K31*0.3,($BV31-SUM($Q31:AK31)))),"")),(IF(($BV31-SUM($Q31:AK31))&gt;=$K31*0.3,$K31*0.3,($BV31-SUM($Q31:AK31)))))</f>
        <v>0</v>
      </c>
      <c r="AM31" s="127">
        <f>IF(OR($I31="‡nv‡÷j Z¨vM",$I31="wUwm"),(IF(VALUE($G31)&gt;=AM$6,(IF(($BV31-SUM($Q31:AL31))&gt;=$K31*0.3,$K31*0.3,($BV31-SUM($Q31:AL31)))),"")),(IF(($BV31-SUM($Q31:AL31))&gt;=$K31*0.3,$K31*0.3,($BV31-SUM($Q31:AL31)))))</f>
        <v>0</v>
      </c>
      <c r="AN31" s="127">
        <f>IF(OR($I31="‡nv‡÷j Z¨vM",$I31="wUwm"),(IF(VALUE($G31)&gt;=AN$6,(IF(($BV31-SUM($Q31:AM31))&gt;=$K31*0.3,$K31*0.3,($BV31-SUM($Q31:AM31)))),"")),(IF(($BV31-SUM($Q31:AM31))&gt;=$K31*0.3,$K31*0.3,($BV31-SUM($Q31:AM31)))))</f>
        <v>0</v>
      </c>
      <c r="AO31" s="127">
        <f>IF(OR($I31="‡nv‡÷j Z¨vM",$I31="wUwm"),(IF(VALUE($G31)&gt;=AO$6,(IF(($BV31-SUM($Q31:AN31))&gt;=$K31*0.3,$K31*0.3,($BV31-SUM($Q31:AN31)))),"")),(IF(($BV31-SUM($Q31:AN31))&gt;=$K31*0.3,$K31*0.3,($BV31-SUM($Q31:AN31)))))</f>
        <v>0</v>
      </c>
      <c r="AP31" s="127">
        <f>IF(OR($I31="‡nv‡÷j Z¨vM",$I31="wUwm"),(IF(VALUE($G31)&gt;=AP$6,(IF(($BV31-SUM($Q31:AO31))&gt;=$K31*0.3,$K31*0.3,($BV31-SUM($Q31:AO31)))),"")),(IF(($BV31-SUM($Q31:AO31))&gt;=$K31*0.3,$K31*0.3,($BV31-SUM($Q31:AO31)))))</f>
        <v>0</v>
      </c>
      <c r="AQ31" s="125">
        <f t="shared" si="2"/>
        <v>23440</v>
      </c>
      <c r="AR31" s="125">
        <v>23440</v>
      </c>
      <c r="AS31" s="125">
        <f>IF(LinkRpt!C$4=LinkRpt!C$2,VLOOKUP(LinkRpt!$A27,Rpt,LinkRpt!C$2+1),"")</f>
        <v>0</v>
      </c>
      <c r="AT31" s="125">
        <f>IF(LinkRpt!D$4=LinkRpt!D$2,VLOOKUP(LinkRpt!$A27,Rpt,LinkRpt!D$2+1),"")</f>
        <v>0</v>
      </c>
      <c r="AU31" s="125">
        <f>IF(LinkRpt!E$4=LinkRpt!E$2,VLOOKUP(LinkRpt!$A27,Rpt,LinkRpt!E$2+1),"")</f>
        <v>0</v>
      </c>
      <c r="AV31" s="125">
        <f>IF(LinkRpt!F$4=LinkRpt!F$2,VLOOKUP(LinkRpt!$A27,Rpt,LinkRpt!F$2+1),"")</f>
        <v>0</v>
      </c>
      <c r="AW31" s="125">
        <f>IF(LinkRpt!G$4=LinkRpt!G$2,VLOOKUP(LinkRpt!$A27,Rpt,LinkRpt!G$2+1),"")</f>
        <v>0</v>
      </c>
      <c r="AX31" s="125">
        <f>IF(LinkRpt!H$4=LinkRpt!H$2,VLOOKUP(LinkRpt!$A27,Rpt,LinkRpt!H$2+1),"")</f>
        <v>0</v>
      </c>
      <c r="AY31" s="125">
        <f>IF(LinkRpt!I$4=LinkRpt!I$2,VLOOKUP(LinkRpt!$A27,Rpt,LinkRpt!I$2+1),"")</f>
        <v>0</v>
      </c>
      <c r="AZ31" s="125">
        <f>IF(LinkRpt!J$4=LinkRpt!J$2,VLOOKUP(LinkRpt!$A27,Rpt,LinkRpt!J$2+1),"")</f>
        <v>0</v>
      </c>
      <c r="BA31" s="125">
        <f>IF(LinkRpt!K$4=LinkRpt!K$2,VLOOKUP(LinkRpt!$A27,Rpt,LinkRpt!K$2+1),"")</f>
        <v>0</v>
      </c>
      <c r="BB31" s="125">
        <f>IF(LinkRpt!L$4=LinkRpt!L$2,VLOOKUP(LinkRpt!$A27,Rpt,LinkRpt!L$2+1),"")</f>
        <v>0</v>
      </c>
      <c r="BC31" s="125">
        <f>IF(LinkRpt!M$4=LinkRpt!M$2,VLOOKUP(LinkRpt!$A27,Rpt,LinkRpt!M$2+1),"")</f>
        <v>0</v>
      </c>
      <c r="BD31" s="125">
        <f>IF(LinkRpt!N$4=LinkRpt!N$2,VLOOKUP(LinkRpt!$A27,Rpt,LinkRpt!N$2+1),"")</f>
        <v>0</v>
      </c>
      <c r="BE31" s="125">
        <f>IF(LinkRpt!O$4=LinkRpt!O$2,VLOOKUP(LinkRpt!$A27,Rpt,LinkRpt!O$2+1),"")</f>
        <v>0</v>
      </c>
      <c r="BF31" s="125">
        <f>IF(LinkRpt!P$4=LinkRpt!P$2,VLOOKUP(LinkRpt!$A27,Rpt,LinkRpt!P$2+1),"")</f>
        <v>0</v>
      </c>
      <c r="BG31" s="125">
        <f>IF(LinkRpt!Q$4=LinkRpt!Q$2,VLOOKUP(LinkRpt!$A27,Rpt,LinkRpt!Q$2+1),"")</f>
        <v>0</v>
      </c>
      <c r="BH31" s="125">
        <f>IF(LinkRpt!R$4=LinkRpt!R$2,VLOOKUP(LinkRpt!$A27,Rpt,LinkRpt!R$2+1),"")</f>
        <v>0</v>
      </c>
      <c r="BI31" s="125">
        <f>IF(LinkRpt!S$4=LinkRpt!S$2,VLOOKUP(LinkRpt!$A27,Rpt,LinkRpt!S$2+1),"")</f>
        <v>0</v>
      </c>
      <c r="BJ31" s="125">
        <f>IF(LinkRpt!T$4=LinkRpt!T$2,VLOOKUP(LinkRpt!$A27,Rpt,LinkRpt!T$2+1),"")</f>
        <v>0</v>
      </c>
      <c r="BK31" s="125">
        <f>IF(LinkRpt!U$4=LinkRpt!U$2,VLOOKUP(LinkRpt!$A27,Rpt,LinkRpt!U$2+1),"")</f>
        <v>0</v>
      </c>
      <c r="BL31" s="125">
        <f>IF(LinkRpt!V$4=LinkRpt!V$2,VLOOKUP(LinkRpt!$A27,Rpt,LinkRpt!V$2+1),"")</f>
        <v>0</v>
      </c>
      <c r="BM31" s="125">
        <f>IF(LinkRpt!W$4=LinkRpt!W$2,VLOOKUP(LinkRpt!$A27,Rpt,LinkRpt!W$2+1),"")</f>
        <v>0</v>
      </c>
      <c r="BN31" s="125">
        <f>IF(LinkRpt!X$4=LinkRpt!X$2,VLOOKUP(LinkRpt!$A27,Rpt,LinkRpt!X$2+1),"")</f>
        <v>0</v>
      </c>
      <c r="BO31" s="125">
        <f>IF(LinkRpt!Y$4=LinkRpt!Y$2,VLOOKUP(LinkRpt!$A27,Rpt,LinkRpt!Y$2+1),"")</f>
        <v>0</v>
      </c>
      <c r="BP31" s="125">
        <f>IF(LinkRpt!Z$4=LinkRpt!Z$2,VLOOKUP(LinkRpt!$A27,Rpt,LinkRpt!Z$2+1),"")</f>
        <v>0</v>
      </c>
      <c r="BQ31" s="125">
        <f>IF(LinkRpt!AA$4=LinkRpt!AA$2,VLOOKUP(LinkRpt!$A27,Rpt,LinkRpt!AA$2+1),"")</f>
        <v>0</v>
      </c>
      <c r="BR31" s="125">
        <f>IF(LinkRpt!AB$4=LinkRpt!AB$2,VLOOKUP(LinkRpt!$A27,Rpt,LinkRpt!AB$2+1),"")</f>
        <v>0</v>
      </c>
      <c r="BS31" s="125">
        <f>IF(LinkRpt!AC$4=LinkRpt!AC$2,VLOOKUP(LinkRpt!$A27,Rpt,LinkRpt!AC$2+1),"")</f>
        <v>0</v>
      </c>
      <c r="BT31" s="125">
        <f>IF(LinkRpt!AD$4=LinkRpt!AD$2,VLOOKUP(LinkRpt!$A27,Rpt,LinkRpt!AD$2+1),"")</f>
        <v>0</v>
      </c>
      <c r="BU31" s="125">
        <f>IF(LinkRpt!AE$4=LinkRpt!AE$2,VLOOKUP(LinkRpt!$A27,Rpt,LinkRpt!AE$2+1),"")</f>
        <v>0</v>
      </c>
      <c r="BV31" s="125">
        <f t="shared" si="8"/>
        <v>23440</v>
      </c>
      <c r="BW31" s="124">
        <v>1500</v>
      </c>
      <c r="BX31" s="127">
        <v>1500</v>
      </c>
      <c r="BY31" s="124">
        <v>1000</v>
      </c>
      <c r="BZ31" s="127">
        <v>1000</v>
      </c>
      <c r="CA31" s="124">
        <v>5000</v>
      </c>
      <c r="CB31" s="127">
        <v>5000</v>
      </c>
      <c r="CC31" s="124">
        <v>8000</v>
      </c>
      <c r="CD31" s="127">
        <v>1500</v>
      </c>
      <c r="CE31" s="124"/>
      <c r="CF31" s="127"/>
      <c r="CG31" s="129">
        <v>4340</v>
      </c>
      <c r="CH31" s="127">
        <v>0</v>
      </c>
      <c r="CI31" s="129">
        <v>4340</v>
      </c>
      <c r="CJ31" s="127">
        <v>9240</v>
      </c>
      <c r="CK31" s="129">
        <v>4340</v>
      </c>
      <c r="CL31" s="127">
        <v>0</v>
      </c>
      <c r="CM31" s="129">
        <v>4340</v>
      </c>
      <c r="CN31" s="127">
        <v>4620</v>
      </c>
      <c r="CO31" s="129">
        <v>4340</v>
      </c>
      <c r="CP31" s="127"/>
      <c r="CQ31" s="129">
        <v>4340</v>
      </c>
      <c r="CR31" s="127">
        <v>14340</v>
      </c>
      <c r="CS31" s="129">
        <v>4340</v>
      </c>
      <c r="CT31" s="127"/>
      <c r="CU31" s="129">
        <v>4340</v>
      </c>
      <c r="CV31" s="127"/>
      <c r="CW31" s="129">
        <v>4340</v>
      </c>
      <c r="CX31" s="127"/>
      <c r="CY31" s="131"/>
      <c r="CZ31" s="127"/>
      <c r="DA31" s="131"/>
      <c r="DB31" s="127"/>
      <c r="DC31" s="131"/>
      <c r="DD31" s="127"/>
      <c r="DE31" s="130"/>
      <c r="DF31" s="131"/>
      <c r="DG31" s="127"/>
      <c r="DH31" s="131"/>
      <c r="DI31" s="127"/>
      <c r="DJ31" s="131"/>
      <c r="DK31" s="127"/>
      <c r="DL31" s="131"/>
      <c r="DM31" s="127"/>
      <c r="DN31" s="131"/>
      <c r="DO31" s="127"/>
      <c r="DP31" s="131"/>
      <c r="DQ31" s="127"/>
      <c r="DR31" s="131"/>
      <c r="DS31" s="127"/>
      <c r="DT31" s="131"/>
      <c r="DU31" s="127"/>
      <c r="DV31" s="131"/>
      <c r="DW31" s="127"/>
      <c r="DX31" s="131"/>
      <c r="DY31" s="127"/>
      <c r="DZ31" s="131"/>
      <c r="EA31" s="127"/>
      <c r="EB31" s="128"/>
      <c r="EC31" s="127"/>
      <c r="ED31" s="132"/>
      <c r="EE31" s="128"/>
      <c r="EF31" s="127"/>
      <c r="EG31" s="128"/>
      <c r="EH31" s="127"/>
      <c r="EI31" s="128"/>
      <c r="EJ31" s="127"/>
      <c r="EK31" s="128"/>
      <c r="EL31" s="127"/>
      <c r="EM31" s="128"/>
      <c r="EN31" s="127"/>
      <c r="EO31" s="128"/>
      <c r="EP31" s="127"/>
      <c r="EQ31" s="124"/>
      <c r="ER31" s="127"/>
      <c r="ES31" s="124"/>
      <c r="ET31" s="127"/>
      <c r="EU31" s="124"/>
      <c r="EV31" s="127"/>
      <c r="EW31" s="124"/>
      <c r="EX31" s="127"/>
      <c r="EY31" s="124"/>
      <c r="EZ31" s="127"/>
      <c r="FA31" s="124"/>
      <c r="FB31" s="127"/>
      <c r="FC31" s="133">
        <f t="shared" si="3"/>
        <v>54560</v>
      </c>
      <c r="FD31" s="133">
        <f t="shared" si="4"/>
        <v>37200</v>
      </c>
      <c r="FE31" s="133">
        <f t="shared" si="5"/>
        <v>17360</v>
      </c>
    </row>
    <row r="32" spans="1:161" ht="25.5" customHeight="1">
      <c r="A32" s="181">
        <v>2200069</v>
      </c>
      <c r="B32" s="134" t="s">
        <v>502</v>
      </c>
      <c r="C32" s="95" t="s">
        <v>503</v>
      </c>
      <c r="D32" s="83" t="s">
        <v>1062</v>
      </c>
      <c r="E32" s="95" t="s">
        <v>956</v>
      </c>
      <c r="F32" s="84" t="s">
        <v>504</v>
      </c>
      <c r="G32" s="84" t="s">
        <v>1098</v>
      </c>
      <c r="H32" s="142"/>
      <c r="I32" s="121" t="s">
        <v>1083</v>
      </c>
      <c r="J32" s="121"/>
      <c r="K32" s="93">
        <v>7200</v>
      </c>
      <c r="L32" s="88" t="s">
        <v>1072</v>
      </c>
      <c r="M32" s="122">
        <f>IF(I32="",K32*$M$6*0.3+SUM(O32:P32),K32*G32*0.3+SUM(O32:P32))</f>
        <v>27280</v>
      </c>
      <c r="N32" s="123">
        <f t="shared" si="0"/>
        <v>0</v>
      </c>
      <c r="O32" s="124">
        <v>4000</v>
      </c>
      <c r="P32" s="124">
        <f t="shared" si="7"/>
        <v>6000</v>
      </c>
      <c r="Q32" s="125">
        <v>4000</v>
      </c>
      <c r="R32" s="180">
        <f>IF(AND(I32="‡nv‡÷j Z¨vM",M32&lt;=BV32),6000-J32,0)</f>
        <v>6000</v>
      </c>
      <c r="S32" s="127">
        <f>IF(OR($I32="‡nv‡÷j Z¨vM",$I32="wUwm"),(IF(VALUE($G32)&gt;=S$6,(IF(($BV32-SUM($Q32:R32))&gt;=$K32*0.3,$K32*0.3,($BV32-SUM($Q32:R32)))),"")),(IF(($BV32-SUM($Q32:R32))&gt;=$K32*0.3,$K32*0.3,($BV32-SUM($Q32:R32)))))</f>
        <v>2160</v>
      </c>
      <c r="T32" s="127">
        <f>IF(OR($I32="‡nv‡÷j Z¨vM",$I32="wUwm"),(IF(VALUE($G32)&gt;=T$6,(IF(($BV32-SUM($Q32:S32))&gt;=$K32*0.3,$K32*0.3,($BV32-SUM($Q32:S32)))),"")),(IF(($BV32-SUM($Q32:S32))&gt;=$K32*0.3,$K32*0.3,($BV32-SUM($Q32:S32)))))</f>
        <v>2160</v>
      </c>
      <c r="U32" s="127">
        <f>IF(OR($I32="‡nv‡÷j Z¨vM",$I32="wUwm"),(IF(VALUE($G32)&gt;=U$6,(IF(($BV32-SUM($Q32:T32))&gt;=$K32*0.3,$K32*0.3,($BV32-SUM($Q32:T32)))),"")),(IF(($BV32-SUM($Q32:T32))&gt;=$K32*0.3,$K32*0.3,($BV32-SUM($Q32:T32)))))</f>
        <v>2160</v>
      </c>
      <c r="V32" s="127">
        <f>IF(OR($I32="‡nv‡÷j Z¨vM",$I32="wUwm"),(IF(VALUE($G32)&gt;=V$6,(IF(($BV32-SUM($Q32:U32))&gt;=$K32*0.3,$K32*0.3,($BV32-SUM($Q32:U32)))),"")),(IF(($BV32-SUM($Q32:U32))&gt;=$K32*0.3,$K32*0.3,($BV32-SUM($Q32:U32)))))</f>
        <v>2160</v>
      </c>
      <c r="W32" s="127">
        <f>IF(OR($I32="‡nv‡÷j Z¨vM",$I32="wUwm"),(IF(VALUE($G32)&gt;=W$6,(IF(($BV32-SUM($Q32:V32))&gt;=$K32*0.3,$K32*0.3,($BV32-SUM($Q32:V32)))),"")),(IF(($BV32-SUM($Q32:V32))&gt;=$K32*0.3,$K32*0.3,($BV32-SUM($Q32:V32)))))</f>
        <v>2160</v>
      </c>
      <c r="X32" s="127">
        <f>IF(OR($I32="‡nv‡÷j Z¨vM",$I32="wUwm"),(IF(VALUE($G32)&gt;=X$6,(IF(($BV32-SUM($Q32:W32))&gt;=$K32*0.3,$K32*0.3,($BV32-SUM($Q32:W32)))),"")),(IF(($BV32-SUM($Q32:W32))&gt;=$K32*0.3,$K32*0.3,($BV32-SUM($Q32:W32)))))</f>
        <v>2160</v>
      </c>
      <c r="Y32" s="127">
        <f>IF(OR($I32="‡nv‡÷j Z¨vM",$I32="wUwm"),(IF(VALUE($G32)&gt;=Y$6,(IF(($BV32-SUM($Q32:X32))&gt;=$K32*0.3,$K32*0.3,($BV32-SUM($Q32:X32)))),"")),(IF(($BV32-SUM($Q32:X32))&gt;=$K32*0.3,$K32*0.3,($BV32-SUM($Q32:X32)))))</f>
        <v>2160</v>
      </c>
      <c r="Z32" s="127">
        <f>IF(OR($I32="‡nv‡÷j Z¨vM",$I32="wUwm"),(IF(VALUE($G32)&gt;=Z$6,(IF(($BV32-SUM($Q32:Y32))&gt;=$K32*0.3,$K32*0.3,($BV32-SUM($Q32:Y32)))),"")),(IF(($BV32-SUM($Q32:Y32))&gt;=$K32*0.3,$K32*0.3,($BV32-SUM($Q32:Y32)))))</f>
        <v>2160</v>
      </c>
      <c r="AA32" s="127" t="str">
        <f>IF(OR($I32="‡nv‡÷j Z¨vM",$I32="wUwm"),(IF(VALUE($G32)&gt;=AA$6,(IF(($BV32-SUM($Q32:Z32))&gt;=$K32*0.3,$K32*0.3,($BV32-SUM($Q32:Z32)))),"")),(IF(($BV32-SUM($Q32:Z32))&gt;=$K32*0.3,$K32*0.3,($BV32-SUM($Q32:Z32)))))</f>
        <v/>
      </c>
      <c r="AB32" s="127" t="str">
        <f>IF(OR($I32="‡nv‡÷j Z¨vM",$I32="wUwm"),(IF(VALUE($G32)&gt;=AB$6,(IF(($BV32-SUM($Q32:AA32))&gt;=$K32*0.3,$K32*0.3,($BV32-SUM($Q32:AA32)))),"")),(IF(($BV32-SUM($Q32:AA32))&gt;=$K32*0.3,$K32*0.3,($BV32-SUM($Q32:AA32)))))</f>
        <v/>
      </c>
      <c r="AC32" s="127" t="str">
        <f>IF(OR($I32="‡nv‡÷j Z¨vM",$I32="wUwm"),(IF(VALUE($G32)&gt;=AC$6,(IF(($BV32-SUM($Q32:AB32))&gt;=$K32*0.3,$K32*0.3,($BV32-SUM($Q32:AB32)))),"")),(IF(($BV32-SUM($Q32:AB32))&gt;=$K32*0.3,$K32*0.3,($BV32-SUM($Q32:AB32)))))</f>
        <v/>
      </c>
      <c r="AD32" s="127" t="str">
        <f>IF(OR($I32="‡nv‡÷j Z¨vM",$I32="wUwm"),(IF(VALUE($G32)&gt;=AD$6,(IF(($BV32-SUM($Q32:AC32))&gt;=$K32*0.3,$K32*0.3,($BV32-SUM($Q32:AC32)))),"")),(IF(($BV32-SUM($Q32:AC32))&gt;=$K32*0.3,$K32*0.3,($BV32-SUM($Q32:AC32)))))</f>
        <v/>
      </c>
      <c r="AE32" s="127" t="str">
        <f>IF(OR($I32="‡nv‡÷j Z¨vM",$I32="wUwm"),(IF(VALUE($G32)&gt;=AE$6,(IF(($BV32-SUM($Q32:AD32))&gt;=$K32*0.3,$K32*0.3,($BV32-SUM($Q32:AD32)))),"")),(IF(($BV32-SUM($Q32:AD32))&gt;=$K32*0.3,$K32*0.3,($BV32-SUM($Q32:AD32)))))</f>
        <v/>
      </c>
      <c r="AF32" s="127" t="str">
        <f>IF(OR($I32="‡nv‡÷j Z¨vM",$I32="wUwm"),(IF(VALUE($G32)&gt;=AF$6,(IF(($BV32-SUM($Q32:AE32))&gt;=$K32*0.3,$K32*0.3,($BV32-SUM($Q32:AE32)))),"")),(IF(($BV32-SUM($Q32:AE32))&gt;=$K32*0.3,$K32*0.3,($BV32-SUM($Q32:AE32)))))</f>
        <v/>
      </c>
      <c r="AG32" s="127" t="str">
        <f>IF(OR($I32="‡nv‡÷j Z¨vM",$I32="wUwm"),(IF(VALUE($G32)&gt;=AG$6,(IF(($BV32-SUM($Q32:AF32))&gt;=$K32*0.3,$K32*0.3,($BV32-SUM($Q32:AF32)))),"")),(IF(($BV32-SUM($Q32:AF32))&gt;=$K32*0.3,$K32*0.3,($BV32-SUM($Q32:AF32)))))</f>
        <v/>
      </c>
      <c r="AH32" s="127" t="str">
        <f>IF(OR($I32="‡nv‡÷j Z¨vM",$I32="wUwm"),(IF(VALUE($G32)&gt;=AH$6,(IF(($BV32-SUM($Q32:AG32))&gt;=$K32*0.3,$K32*0.3,($BV32-SUM($Q32:AG32)))),"")),(IF(($BV32-SUM($Q32:AG32))&gt;=$K32*0.3,$K32*0.3,($BV32-SUM($Q32:AG32)))))</f>
        <v/>
      </c>
      <c r="AI32" s="127" t="str">
        <f>IF(OR($I32="‡nv‡÷j Z¨vM",$I32="wUwm"),(IF(VALUE($G32)&gt;=AI$6,(IF(($BV32-SUM($Q32:AH32))&gt;=$K32*0.3,$K32*0.3,($BV32-SUM($Q32:AH32)))),"")),(IF(($BV32-SUM($Q32:AH32))&gt;=$K32*0.3,$K32*0.3,($BV32-SUM($Q32:AH32)))))</f>
        <v/>
      </c>
      <c r="AJ32" s="127" t="str">
        <f>IF(OR($I32="‡nv‡÷j Z¨vM",$I32="wUwm"),(IF(VALUE($G32)&gt;=AJ$6,(IF(($BV32-SUM($Q32:AI32))&gt;=$K32*0.3,$K32*0.3,($BV32-SUM($Q32:AI32)))),"")),(IF(($BV32-SUM($Q32:AI32))&gt;=$K32*0.3,$K32*0.3,($BV32-SUM($Q32:AI32)))))</f>
        <v/>
      </c>
      <c r="AK32" s="127" t="str">
        <f>IF(OR($I32="‡nv‡÷j Z¨vM",$I32="wUwm"),(IF(VALUE($G32)&gt;=AK$6,(IF(($BV32-SUM($Q32:AJ32))&gt;=$K32*0.3,$K32*0.3,($BV32-SUM($Q32:AJ32)))),"")),(IF(($BV32-SUM($Q32:AJ32))&gt;=$K32*0.3,$K32*0.3,($BV32-SUM($Q32:AJ32)))))</f>
        <v/>
      </c>
      <c r="AL32" s="127" t="str">
        <f>IF(OR($I32="‡nv‡÷j Z¨vM",$I32="wUwm"),(IF(VALUE($G32)&gt;=AL$6,(IF(($BV32-SUM($Q32:AK32))&gt;=$K32*0.3,$K32*0.3,($BV32-SUM($Q32:AK32)))),"")),(IF(($BV32-SUM($Q32:AK32))&gt;=$K32*0.3,$K32*0.3,($BV32-SUM($Q32:AK32)))))</f>
        <v/>
      </c>
      <c r="AM32" s="127" t="str">
        <f>IF(OR($I32="‡nv‡÷j Z¨vM",$I32="wUwm"),(IF(VALUE($G32)&gt;=AM$6,(IF(($BV32-SUM($Q32:AL32))&gt;=$K32*0.3,$K32*0.3,($BV32-SUM($Q32:AL32)))),"")),(IF(($BV32-SUM($Q32:AL32))&gt;=$K32*0.3,$K32*0.3,($BV32-SUM($Q32:AL32)))))</f>
        <v/>
      </c>
      <c r="AN32" s="127" t="str">
        <f>IF(OR($I32="‡nv‡÷j Z¨vM",$I32="wUwm"),(IF(VALUE($G32)&gt;=AN$6,(IF(($BV32-SUM($Q32:AM32))&gt;=$K32*0.3,$K32*0.3,($BV32-SUM($Q32:AM32)))),"")),(IF(($BV32-SUM($Q32:AM32))&gt;=$K32*0.3,$K32*0.3,($BV32-SUM($Q32:AM32)))))</f>
        <v/>
      </c>
      <c r="AO32" s="127" t="str">
        <f>IF(OR($I32="‡nv‡÷j Z¨vM",$I32="wUwm"),(IF(VALUE($G32)&gt;=AO$6,(IF(($BV32-SUM($Q32:AN32))&gt;=$K32*0.3,$K32*0.3,($BV32-SUM($Q32:AN32)))),"")),(IF(($BV32-SUM($Q32:AN32))&gt;=$K32*0.3,$K32*0.3,($BV32-SUM($Q32:AN32)))))</f>
        <v/>
      </c>
      <c r="AP32" s="127" t="str">
        <f>IF(OR($I32="‡nv‡÷j Z¨vM",$I32="wUwm"),(IF(VALUE($G32)&gt;=AP$6,(IF(($BV32-SUM($Q32:AO32))&gt;=$K32*0.3,$K32*0.3,($BV32-SUM($Q32:AO32)))),"")),(IF(($BV32-SUM($Q32:AO32))&gt;=$K32*0.3,$K32*0.3,($BV32-SUM($Q32:AO32)))))</f>
        <v/>
      </c>
      <c r="AQ32" s="125">
        <f t="shared" si="2"/>
        <v>27280</v>
      </c>
      <c r="AR32" s="125">
        <v>27280</v>
      </c>
      <c r="AS32" s="125">
        <f>IF(LinkRpt!C$4=LinkRpt!C$2,VLOOKUP(LinkRpt!$A28,Rpt,LinkRpt!C$2+1),"")</f>
        <v>0</v>
      </c>
      <c r="AT32" s="125">
        <f>IF(LinkRpt!D$4=LinkRpt!D$2,VLOOKUP(LinkRpt!$A28,Rpt,LinkRpt!D$2+1),"")</f>
        <v>0</v>
      </c>
      <c r="AU32" s="125">
        <f>IF(LinkRpt!E$4=LinkRpt!E$2,VLOOKUP(LinkRpt!$A28,Rpt,LinkRpt!E$2+1),"")</f>
        <v>0</v>
      </c>
      <c r="AV32" s="125">
        <f>IF(LinkRpt!F$4=LinkRpt!F$2,VLOOKUP(LinkRpt!$A28,Rpt,LinkRpt!F$2+1),"")</f>
        <v>0</v>
      </c>
      <c r="AW32" s="125">
        <f>IF(LinkRpt!G$4=LinkRpt!G$2,VLOOKUP(LinkRpt!$A28,Rpt,LinkRpt!G$2+1),"")</f>
        <v>0</v>
      </c>
      <c r="AX32" s="125">
        <f>IF(LinkRpt!H$4=LinkRpt!H$2,VLOOKUP(LinkRpt!$A28,Rpt,LinkRpt!H$2+1),"")</f>
        <v>0</v>
      </c>
      <c r="AY32" s="125">
        <f>IF(LinkRpt!I$4=LinkRpt!I$2,VLOOKUP(LinkRpt!$A28,Rpt,LinkRpt!I$2+1),"")</f>
        <v>0</v>
      </c>
      <c r="AZ32" s="125">
        <f>IF(LinkRpt!J$4=LinkRpt!J$2,VLOOKUP(LinkRpt!$A28,Rpt,LinkRpt!J$2+1),"")</f>
        <v>0</v>
      </c>
      <c r="BA32" s="125">
        <f>IF(LinkRpt!K$4=LinkRpt!K$2,VLOOKUP(LinkRpt!$A28,Rpt,LinkRpt!K$2+1),"")</f>
        <v>0</v>
      </c>
      <c r="BB32" s="125">
        <f>IF(LinkRpt!L$4=LinkRpt!L$2,VLOOKUP(LinkRpt!$A28,Rpt,LinkRpt!L$2+1),"")</f>
        <v>0</v>
      </c>
      <c r="BC32" s="125">
        <f>IF(LinkRpt!M$4=LinkRpt!M$2,VLOOKUP(LinkRpt!$A28,Rpt,LinkRpt!M$2+1),"")</f>
        <v>0</v>
      </c>
      <c r="BD32" s="125">
        <f>IF(LinkRpt!N$4=LinkRpt!N$2,VLOOKUP(LinkRpt!$A28,Rpt,LinkRpt!N$2+1),"")</f>
        <v>0</v>
      </c>
      <c r="BE32" s="125">
        <f>IF(LinkRpt!O$4=LinkRpt!O$2,VLOOKUP(LinkRpt!$A28,Rpt,LinkRpt!O$2+1),"")</f>
        <v>0</v>
      </c>
      <c r="BF32" s="125">
        <f>IF(LinkRpt!P$4=LinkRpt!P$2,VLOOKUP(LinkRpt!$A28,Rpt,LinkRpt!P$2+1),"")</f>
        <v>0</v>
      </c>
      <c r="BG32" s="125">
        <f>IF(LinkRpt!Q$4=LinkRpt!Q$2,VLOOKUP(LinkRpt!$A28,Rpt,LinkRpt!Q$2+1),"")</f>
        <v>0</v>
      </c>
      <c r="BH32" s="125">
        <f>IF(LinkRpt!R$4=LinkRpt!R$2,VLOOKUP(LinkRpt!$A28,Rpt,LinkRpt!R$2+1),"")</f>
        <v>0</v>
      </c>
      <c r="BI32" s="125">
        <f>IF(LinkRpt!S$4=LinkRpt!S$2,VLOOKUP(LinkRpt!$A28,Rpt,LinkRpt!S$2+1),"")</f>
        <v>0</v>
      </c>
      <c r="BJ32" s="125">
        <f>IF(LinkRpt!T$4=LinkRpt!T$2,VLOOKUP(LinkRpt!$A28,Rpt,LinkRpt!T$2+1),"")</f>
        <v>0</v>
      </c>
      <c r="BK32" s="125">
        <f>IF(LinkRpt!U$4=LinkRpt!U$2,VLOOKUP(LinkRpt!$A28,Rpt,LinkRpt!U$2+1),"")</f>
        <v>0</v>
      </c>
      <c r="BL32" s="125">
        <f>IF(LinkRpt!V$4=LinkRpt!V$2,VLOOKUP(LinkRpt!$A28,Rpt,LinkRpt!V$2+1),"")</f>
        <v>0</v>
      </c>
      <c r="BM32" s="125">
        <f>IF(LinkRpt!W$4=LinkRpt!W$2,VLOOKUP(LinkRpt!$A28,Rpt,LinkRpt!W$2+1),"")</f>
        <v>0</v>
      </c>
      <c r="BN32" s="125">
        <f>IF(LinkRpt!X$4=LinkRpt!X$2,VLOOKUP(LinkRpt!$A28,Rpt,LinkRpt!X$2+1),"")</f>
        <v>0</v>
      </c>
      <c r="BO32" s="125">
        <f>IF(LinkRpt!Y$4=LinkRpt!Y$2,VLOOKUP(LinkRpt!$A28,Rpt,LinkRpt!Y$2+1),"")</f>
        <v>0</v>
      </c>
      <c r="BP32" s="125">
        <f>IF(LinkRpt!Z$4=LinkRpt!Z$2,VLOOKUP(LinkRpt!$A28,Rpt,LinkRpt!Z$2+1),"")</f>
        <v>0</v>
      </c>
      <c r="BQ32" s="125">
        <f>IF(LinkRpt!AA$4=LinkRpt!AA$2,VLOOKUP(LinkRpt!$A28,Rpt,LinkRpt!AA$2+1),"")</f>
        <v>0</v>
      </c>
      <c r="BR32" s="125">
        <f>IF(LinkRpt!AB$4=LinkRpt!AB$2,VLOOKUP(LinkRpt!$A28,Rpt,LinkRpt!AB$2+1),"")</f>
        <v>0</v>
      </c>
      <c r="BS32" s="125">
        <f>IF(LinkRpt!AC$4=LinkRpt!AC$2,VLOOKUP(LinkRpt!$A28,Rpt,LinkRpt!AC$2+1),"")</f>
        <v>0</v>
      </c>
      <c r="BT32" s="125">
        <f>IF(LinkRpt!AD$4=LinkRpt!AD$2,VLOOKUP(LinkRpt!$A28,Rpt,LinkRpt!AD$2+1),"")</f>
        <v>0</v>
      </c>
      <c r="BU32" s="125">
        <f>IF(LinkRpt!AE$4=LinkRpt!AE$2,VLOOKUP(LinkRpt!$A28,Rpt,LinkRpt!AE$2+1),"")</f>
        <v>0</v>
      </c>
      <c r="BV32" s="125">
        <f t="shared" si="8"/>
        <v>27280</v>
      </c>
      <c r="BW32" s="124">
        <v>1500</v>
      </c>
      <c r="BX32" s="127">
        <v>1500</v>
      </c>
      <c r="BY32" s="124">
        <v>1000</v>
      </c>
      <c r="BZ32" s="127">
        <v>1000</v>
      </c>
      <c r="CA32" s="124">
        <v>5000</v>
      </c>
      <c r="CB32" s="127">
        <v>5000</v>
      </c>
      <c r="CC32" s="124">
        <v>8000</v>
      </c>
      <c r="CD32" s="127">
        <v>1500</v>
      </c>
      <c r="CE32" s="124"/>
      <c r="CF32" s="127"/>
      <c r="CG32" s="129">
        <v>4620</v>
      </c>
      <c r="CH32" s="144">
        <v>4620</v>
      </c>
      <c r="CI32" s="129">
        <v>4620</v>
      </c>
      <c r="CJ32" s="127">
        <v>4620</v>
      </c>
      <c r="CK32" s="129">
        <v>4620</v>
      </c>
      <c r="CL32" s="127">
        <v>4620</v>
      </c>
      <c r="CM32" s="129">
        <v>4620</v>
      </c>
      <c r="CN32" s="127">
        <v>4620</v>
      </c>
      <c r="CO32" s="129">
        <v>4620</v>
      </c>
      <c r="CP32" s="127">
        <v>11120</v>
      </c>
      <c r="CQ32" s="129">
        <v>4620</v>
      </c>
      <c r="CR32" s="127">
        <v>4620</v>
      </c>
      <c r="CS32" s="129">
        <v>4620</v>
      </c>
      <c r="CT32" s="127">
        <v>4620</v>
      </c>
      <c r="CU32" s="129">
        <v>4620</v>
      </c>
      <c r="CV32" s="127">
        <v>4620</v>
      </c>
      <c r="CW32" s="129">
        <v>4620</v>
      </c>
      <c r="CX32" s="127">
        <v>4620</v>
      </c>
      <c r="CY32" s="131"/>
      <c r="CZ32" s="127"/>
      <c r="DA32" s="131"/>
      <c r="DB32" s="127"/>
      <c r="DC32" s="131"/>
      <c r="DD32" s="127"/>
      <c r="DE32" s="130"/>
      <c r="DF32" s="131"/>
      <c r="DG32" s="127"/>
      <c r="DH32" s="131"/>
      <c r="DI32" s="127"/>
      <c r="DJ32" s="131"/>
      <c r="DK32" s="127"/>
      <c r="DL32" s="131"/>
      <c r="DM32" s="127"/>
      <c r="DN32" s="131"/>
      <c r="DO32" s="127"/>
      <c r="DP32" s="131"/>
      <c r="DQ32" s="127"/>
      <c r="DR32" s="131"/>
      <c r="DS32" s="127"/>
      <c r="DT32" s="131"/>
      <c r="DU32" s="127"/>
      <c r="DV32" s="131"/>
      <c r="DW32" s="127"/>
      <c r="DX32" s="131"/>
      <c r="DY32" s="127"/>
      <c r="DZ32" s="131"/>
      <c r="EA32" s="127"/>
      <c r="EB32" s="128"/>
      <c r="EC32" s="127"/>
      <c r="ED32" s="132"/>
      <c r="EE32" s="128"/>
      <c r="EF32" s="127"/>
      <c r="EG32" s="128"/>
      <c r="EH32" s="127"/>
      <c r="EI32" s="128"/>
      <c r="EJ32" s="127"/>
      <c r="EK32" s="128"/>
      <c r="EL32" s="127"/>
      <c r="EM32" s="128"/>
      <c r="EN32" s="127"/>
      <c r="EO32" s="128"/>
      <c r="EP32" s="127"/>
      <c r="EQ32" s="124"/>
      <c r="ER32" s="127"/>
      <c r="ES32" s="124"/>
      <c r="ET32" s="127"/>
      <c r="EU32" s="124"/>
      <c r="EV32" s="127"/>
      <c r="EW32" s="124"/>
      <c r="EX32" s="127"/>
      <c r="EY32" s="124"/>
      <c r="EZ32" s="127"/>
      <c r="FA32" s="124"/>
      <c r="FB32" s="127"/>
      <c r="FC32" s="133">
        <f t="shared" si="3"/>
        <v>57080</v>
      </c>
      <c r="FD32" s="133">
        <f t="shared" si="4"/>
        <v>57080</v>
      </c>
      <c r="FE32" s="133">
        <f t="shared" si="5"/>
        <v>0</v>
      </c>
    </row>
    <row r="33" spans="1:161" ht="25.5" customHeight="1">
      <c r="A33" s="181">
        <v>2200071</v>
      </c>
      <c r="B33" s="134" t="s">
        <v>505</v>
      </c>
      <c r="C33" s="95" t="s">
        <v>506</v>
      </c>
      <c r="D33" s="83" t="s">
        <v>1062</v>
      </c>
      <c r="E33" s="95" t="s">
        <v>956</v>
      </c>
      <c r="F33" s="84" t="s">
        <v>507</v>
      </c>
      <c r="G33" s="84"/>
      <c r="H33" s="135"/>
      <c r="I33" s="136"/>
      <c r="J33" s="136"/>
      <c r="K33" s="93"/>
      <c r="L33" s="88"/>
      <c r="M33" s="122">
        <f t="shared" si="6"/>
        <v>4000</v>
      </c>
      <c r="N33" s="123">
        <f t="shared" si="0"/>
        <v>0</v>
      </c>
      <c r="O33" s="124">
        <v>4000</v>
      </c>
      <c r="P33" s="124">
        <f t="shared" si="7"/>
        <v>0</v>
      </c>
      <c r="Q33" s="125">
        <v>4000</v>
      </c>
      <c r="R33" s="126">
        <f t="shared" si="10"/>
        <v>0</v>
      </c>
      <c r="S33" s="127">
        <f>IF(OR($I33="‡nv‡÷j Z¨vM",$I33="wUwm"),(IF(VALUE($G33)&gt;=S$6,(IF(($BV33-SUM($Q33:R33))&gt;=$K33*0.3,$K33*0.3,($BV33-SUM($Q33:R33)))),"")),(IF(($BV33-SUM($Q33:R33))&gt;=$K33*0.3,$K33*0.3,($BV33-SUM($Q33:R33)))))</f>
        <v>0</v>
      </c>
      <c r="T33" s="127">
        <f>IF(OR($I33="‡nv‡÷j Z¨vM",$I33="wUwm"),(IF(VALUE($G33)&gt;=T$6,(IF(($BV33-SUM($Q33:S33))&gt;=$K33*0.3,$K33*0.3,($BV33-SUM($Q33:S33)))),"")),(IF(($BV33-SUM($Q33:S33))&gt;=$K33*0.3,$K33*0.3,($BV33-SUM($Q33:S33)))))</f>
        <v>0</v>
      </c>
      <c r="U33" s="127">
        <f>IF(OR($I33="‡nv‡÷j Z¨vM",$I33="wUwm"),(IF(VALUE($G33)&gt;=U$6,(IF(($BV33-SUM($Q33:T33))&gt;=$K33*0.3,$K33*0.3,($BV33-SUM($Q33:T33)))),"")),(IF(($BV33-SUM($Q33:T33))&gt;=$K33*0.3,$K33*0.3,($BV33-SUM($Q33:T33)))))</f>
        <v>0</v>
      </c>
      <c r="V33" s="127">
        <f>IF(OR($I33="‡nv‡÷j Z¨vM",$I33="wUwm"),(IF(VALUE($G33)&gt;=V$6,(IF(($BV33-SUM($Q33:U33))&gt;=$K33*0.3,$K33*0.3,($BV33-SUM($Q33:U33)))),"")),(IF(($BV33-SUM($Q33:U33))&gt;=$K33*0.3,$K33*0.3,($BV33-SUM($Q33:U33)))))</f>
        <v>0</v>
      </c>
      <c r="W33" s="127">
        <f>IF(OR($I33="‡nv‡÷j Z¨vM",$I33="wUwm"),(IF(VALUE($G33)&gt;=W$6,(IF(($BV33-SUM($Q33:V33))&gt;=$K33*0.3,$K33*0.3,($BV33-SUM($Q33:V33)))),"")),(IF(($BV33-SUM($Q33:V33))&gt;=$K33*0.3,$K33*0.3,($BV33-SUM($Q33:V33)))))</f>
        <v>0</v>
      </c>
      <c r="X33" s="127">
        <f>IF(OR($I33="‡nv‡÷j Z¨vM",$I33="wUwm"),(IF(VALUE($G33)&gt;=X$6,(IF(($BV33-SUM($Q33:W33))&gt;=$K33*0.3,$K33*0.3,($BV33-SUM($Q33:W33)))),"")),(IF(($BV33-SUM($Q33:W33))&gt;=$K33*0.3,$K33*0.3,($BV33-SUM($Q33:W33)))))</f>
        <v>0</v>
      </c>
      <c r="Y33" s="127">
        <f>IF(OR($I33="‡nv‡÷j Z¨vM",$I33="wUwm"),(IF(VALUE($G33)&gt;=Y$6,(IF(($BV33-SUM($Q33:X33))&gt;=$K33*0.3,$K33*0.3,($BV33-SUM($Q33:X33)))),"")),(IF(($BV33-SUM($Q33:X33))&gt;=$K33*0.3,$K33*0.3,($BV33-SUM($Q33:X33)))))</f>
        <v>0</v>
      </c>
      <c r="Z33" s="127">
        <f>IF(OR($I33="‡nv‡÷j Z¨vM",$I33="wUwm"),(IF(VALUE($G33)&gt;=Z$6,(IF(($BV33-SUM($Q33:Y33))&gt;=$K33*0.3,$K33*0.3,($BV33-SUM($Q33:Y33)))),"")),(IF(($BV33-SUM($Q33:Y33))&gt;=$K33*0.3,$K33*0.3,($BV33-SUM($Q33:Y33)))))</f>
        <v>0</v>
      </c>
      <c r="AA33" s="127">
        <f>IF(OR($I33="‡nv‡÷j Z¨vM",$I33="wUwm"),(IF(VALUE($G33)&gt;=AA$6,(IF(($BV33-SUM($Q33:Z33))&gt;=$K33*0.3,$K33*0.3,($BV33-SUM($Q33:Z33)))),"")),(IF(($BV33-SUM($Q33:Z33))&gt;=$K33*0.3,$K33*0.3,($BV33-SUM($Q33:Z33)))))</f>
        <v>0</v>
      </c>
      <c r="AB33" s="127">
        <f>IF(OR($I33="‡nv‡÷j Z¨vM",$I33="wUwm"),(IF(VALUE($G33)&gt;=AB$6,(IF(($BV33-SUM($Q33:AA33))&gt;=$K33*0.3,$K33*0.3,($BV33-SUM($Q33:AA33)))),"")),(IF(($BV33-SUM($Q33:AA33))&gt;=$K33*0.3,$K33*0.3,($BV33-SUM($Q33:AA33)))))</f>
        <v>0</v>
      </c>
      <c r="AC33" s="127">
        <f>IF(OR($I33="‡nv‡÷j Z¨vM",$I33="wUwm"),(IF(VALUE($G33)&gt;=AC$6,(IF(($BV33-SUM($Q33:AB33))&gt;=$K33*0.3,$K33*0.3,($BV33-SUM($Q33:AB33)))),"")),(IF(($BV33-SUM($Q33:AB33))&gt;=$K33*0.3,$K33*0.3,($BV33-SUM($Q33:AB33)))))</f>
        <v>0</v>
      </c>
      <c r="AD33" s="127">
        <f>IF(OR($I33="‡nv‡÷j Z¨vM",$I33="wUwm"),(IF(VALUE($G33)&gt;=AD$6,(IF(($BV33-SUM($Q33:AC33))&gt;=$K33*0.3,$K33*0.3,($BV33-SUM($Q33:AC33)))),"")),(IF(($BV33-SUM($Q33:AC33))&gt;=$K33*0.3,$K33*0.3,($BV33-SUM($Q33:AC33)))))</f>
        <v>0</v>
      </c>
      <c r="AE33" s="127">
        <f>IF(OR($I33="‡nv‡÷j Z¨vM",$I33="wUwm"),(IF(VALUE($G33)&gt;=AE$6,(IF(($BV33-SUM($Q33:AD33))&gt;=$K33*0.3,$K33*0.3,($BV33-SUM($Q33:AD33)))),"")),(IF(($BV33-SUM($Q33:AD33))&gt;=$K33*0.3,$K33*0.3,($BV33-SUM($Q33:AD33)))))</f>
        <v>0</v>
      </c>
      <c r="AF33" s="127">
        <f>IF(OR($I33="‡nv‡÷j Z¨vM",$I33="wUwm"),(IF(VALUE($G33)&gt;=AF$6,(IF(($BV33-SUM($Q33:AE33))&gt;=$K33*0.3,$K33*0.3,($BV33-SUM($Q33:AE33)))),"")),(IF(($BV33-SUM($Q33:AE33))&gt;=$K33*0.3,$K33*0.3,($BV33-SUM($Q33:AE33)))))</f>
        <v>0</v>
      </c>
      <c r="AG33" s="127">
        <f>IF(OR($I33="‡nv‡÷j Z¨vM",$I33="wUwm"),(IF(VALUE($G33)&gt;=AG$6,(IF(($BV33-SUM($Q33:AF33))&gt;=$K33*0.3,$K33*0.3,($BV33-SUM($Q33:AF33)))),"")),(IF(($BV33-SUM($Q33:AF33))&gt;=$K33*0.3,$K33*0.3,($BV33-SUM($Q33:AF33)))))</f>
        <v>0</v>
      </c>
      <c r="AH33" s="127">
        <f>IF(OR($I33="‡nv‡÷j Z¨vM",$I33="wUwm"),(IF(VALUE($G33)&gt;=AH$6,(IF(($BV33-SUM($Q33:AG33))&gt;=$K33*0.3,$K33*0.3,($BV33-SUM($Q33:AG33)))),"")),(IF(($BV33-SUM($Q33:AG33))&gt;=$K33*0.3,$K33*0.3,($BV33-SUM($Q33:AG33)))))</f>
        <v>0</v>
      </c>
      <c r="AI33" s="127">
        <f>IF(OR($I33="‡nv‡÷j Z¨vM",$I33="wUwm"),(IF(VALUE($G33)&gt;=AI$6,(IF(($BV33-SUM($Q33:AH33))&gt;=$K33*0.3,$K33*0.3,($BV33-SUM($Q33:AH33)))),"")),(IF(($BV33-SUM($Q33:AH33))&gt;=$K33*0.3,$K33*0.3,($BV33-SUM($Q33:AH33)))))</f>
        <v>0</v>
      </c>
      <c r="AJ33" s="127">
        <f>IF(OR($I33="‡nv‡÷j Z¨vM",$I33="wUwm"),(IF(VALUE($G33)&gt;=AJ$6,(IF(($BV33-SUM($Q33:AI33))&gt;=$K33*0.3,$K33*0.3,($BV33-SUM($Q33:AI33)))),"")),(IF(($BV33-SUM($Q33:AI33))&gt;=$K33*0.3,$K33*0.3,($BV33-SUM($Q33:AI33)))))</f>
        <v>0</v>
      </c>
      <c r="AK33" s="127">
        <f>IF(OR($I33="‡nv‡÷j Z¨vM",$I33="wUwm"),(IF(VALUE($G33)&gt;=AK$6,(IF(($BV33-SUM($Q33:AJ33))&gt;=$K33*0.3,$K33*0.3,($BV33-SUM($Q33:AJ33)))),"")),(IF(($BV33-SUM($Q33:AJ33))&gt;=$K33*0.3,$K33*0.3,($BV33-SUM($Q33:AJ33)))))</f>
        <v>0</v>
      </c>
      <c r="AL33" s="127">
        <f>IF(OR($I33="‡nv‡÷j Z¨vM",$I33="wUwm"),(IF(VALUE($G33)&gt;=AL$6,(IF(($BV33-SUM($Q33:AK33))&gt;=$K33*0.3,$K33*0.3,($BV33-SUM($Q33:AK33)))),"")),(IF(($BV33-SUM($Q33:AK33))&gt;=$K33*0.3,$K33*0.3,($BV33-SUM($Q33:AK33)))))</f>
        <v>0</v>
      </c>
      <c r="AM33" s="127">
        <f>IF(OR($I33="‡nv‡÷j Z¨vM",$I33="wUwm"),(IF(VALUE($G33)&gt;=AM$6,(IF(($BV33-SUM($Q33:AL33))&gt;=$K33*0.3,$K33*0.3,($BV33-SUM($Q33:AL33)))),"")),(IF(($BV33-SUM($Q33:AL33))&gt;=$K33*0.3,$K33*0.3,($BV33-SUM($Q33:AL33)))))</f>
        <v>0</v>
      </c>
      <c r="AN33" s="127">
        <f>IF(OR($I33="‡nv‡÷j Z¨vM",$I33="wUwm"),(IF(VALUE($G33)&gt;=AN$6,(IF(($BV33-SUM($Q33:AM33))&gt;=$K33*0.3,$K33*0.3,($BV33-SUM($Q33:AM33)))),"")),(IF(($BV33-SUM($Q33:AM33))&gt;=$K33*0.3,$K33*0.3,($BV33-SUM($Q33:AM33)))))</f>
        <v>0</v>
      </c>
      <c r="AO33" s="127">
        <f>IF(OR($I33="‡nv‡÷j Z¨vM",$I33="wUwm"),(IF(VALUE($G33)&gt;=AO$6,(IF(($BV33-SUM($Q33:AN33))&gt;=$K33*0.3,$K33*0.3,($BV33-SUM($Q33:AN33)))),"")),(IF(($BV33-SUM($Q33:AN33))&gt;=$K33*0.3,$K33*0.3,($BV33-SUM($Q33:AN33)))))</f>
        <v>0</v>
      </c>
      <c r="AP33" s="127">
        <f>IF(OR($I33="‡nv‡÷j Z¨vM",$I33="wUwm"),(IF(VALUE($G33)&gt;=AP$6,(IF(($BV33-SUM($Q33:AO33))&gt;=$K33*0.3,$K33*0.3,($BV33-SUM($Q33:AO33)))),"")),(IF(($BV33-SUM($Q33:AO33))&gt;=$K33*0.3,$K33*0.3,($BV33-SUM($Q33:AO33)))))</f>
        <v>0</v>
      </c>
      <c r="AQ33" s="125">
        <f t="shared" si="2"/>
        <v>4000</v>
      </c>
      <c r="AR33" s="125">
        <v>4000</v>
      </c>
      <c r="AS33" s="125">
        <f>IF(LinkRpt!C$4=LinkRpt!C$2,VLOOKUP(LinkRpt!$A29,Rpt,LinkRpt!C$2+1),"")</f>
        <v>0</v>
      </c>
      <c r="AT33" s="125">
        <f>IF(LinkRpt!D$4=LinkRpt!D$2,VLOOKUP(LinkRpt!$A29,Rpt,LinkRpt!D$2+1),"")</f>
        <v>0</v>
      </c>
      <c r="AU33" s="125">
        <f>IF(LinkRpt!E$4=LinkRpt!E$2,VLOOKUP(LinkRpt!$A29,Rpt,LinkRpt!E$2+1),"")</f>
        <v>0</v>
      </c>
      <c r="AV33" s="125">
        <f>IF(LinkRpt!F$4=LinkRpt!F$2,VLOOKUP(LinkRpt!$A29,Rpt,LinkRpt!F$2+1),"")</f>
        <v>0</v>
      </c>
      <c r="AW33" s="125">
        <f>IF(LinkRpt!G$4=LinkRpt!G$2,VLOOKUP(LinkRpt!$A29,Rpt,LinkRpt!G$2+1),"")</f>
        <v>0</v>
      </c>
      <c r="AX33" s="125">
        <f>IF(LinkRpt!H$4=LinkRpt!H$2,VLOOKUP(LinkRpt!$A29,Rpt,LinkRpt!H$2+1),"")</f>
        <v>0</v>
      </c>
      <c r="AY33" s="125">
        <f>IF(LinkRpt!I$4=LinkRpt!I$2,VLOOKUP(LinkRpt!$A29,Rpt,LinkRpt!I$2+1),"")</f>
        <v>0</v>
      </c>
      <c r="AZ33" s="125">
        <f>IF(LinkRpt!J$4=LinkRpt!J$2,VLOOKUP(LinkRpt!$A29,Rpt,LinkRpt!J$2+1),"")</f>
        <v>0</v>
      </c>
      <c r="BA33" s="125">
        <f>IF(LinkRpt!K$4=LinkRpt!K$2,VLOOKUP(LinkRpt!$A29,Rpt,LinkRpt!K$2+1),"")</f>
        <v>0</v>
      </c>
      <c r="BB33" s="125">
        <f>IF(LinkRpt!L$4=LinkRpt!L$2,VLOOKUP(LinkRpt!$A29,Rpt,LinkRpt!L$2+1),"")</f>
        <v>0</v>
      </c>
      <c r="BC33" s="125">
        <f>IF(LinkRpt!M$4=LinkRpt!M$2,VLOOKUP(LinkRpt!$A29,Rpt,LinkRpt!M$2+1),"")</f>
        <v>0</v>
      </c>
      <c r="BD33" s="125">
        <f>IF(LinkRpt!N$4=LinkRpt!N$2,VLOOKUP(LinkRpt!$A29,Rpt,LinkRpt!N$2+1),"")</f>
        <v>0</v>
      </c>
      <c r="BE33" s="125">
        <f>IF(LinkRpt!O$4=LinkRpt!O$2,VLOOKUP(LinkRpt!$A29,Rpt,LinkRpt!O$2+1),"")</f>
        <v>0</v>
      </c>
      <c r="BF33" s="125">
        <f>IF(LinkRpt!P$4=LinkRpt!P$2,VLOOKUP(LinkRpt!$A29,Rpt,LinkRpt!P$2+1),"")</f>
        <v>0</v>
      </c>
      <c r="BG33" s="125">
        <f>IF(LinkRpt!Q$4=LinkRpt!Q$2,VLOOKUP(LinkRpt!$A29,Rpt,LinkRpt!Q$2+1),"")</f>
        <v>0</v>
      </c>
      <c r="BH33" s="125">
        <f>IF(LinkRpt!R$4=LinkRpt!R$2,VLOOKUP(LinkRpt!$A29,Rpt,LinkRpt!R$2+1),"")</f>
        <v>0</v>
      </c>
      <c r="BI33" s="125">
        <f>IF(LinkRpt!S$4=LinkRpt!S$2,VLOOKUP(LinkRpt!$A29,Rpt,LinkRpt!S$2+1),"")</f>
        <v>0</v>
      </c>
      <c r="BJ33" s="125">
        <f>IF(LinkRpt!T$4=LinkRpt!T$2,VLOOKUP(LinkRpt!$A29,Rpt,LinkRpt!T$2+1),"")</f>
        <v>0</v>
      </c>
      <c r="BK33" s="125">
        <f>IF(LinkRpt!U$4=LinkRpt!U$2,VLOOKUP(LinkRpt!$A29,Rpt,LinkRpt!U$2+1),"")</f>
        <v>0</v>
      </c>
      <c r="BL33" s="125">
        <f>IF(LinkRpt!V$4=LinkRpt!V$2,VLOOKUP(LinkRpt!$A29,Rpt,LinkRpt!V$2+1),"")</f>
        <v>0</v>
      </c>
      <c r="BM33" s="125">
        <f>IF(LinkRpt!W$4=LinkRpt!W$2,VLOOKUP(LinkRpt!$A29,Rpt,LinkRpt!W$2+1),"")</f>
        <v>0</v>
      </c>
      <c r="BN33" s="125">
        <f>IF(LinkRpt!X$4=LinkRpt!X$2,VLOOKUP(LinkRpt!$A29,Rpt,LinkRpt!X$2+1),"")</f>
        <v>0</v>
      </c>
      <c r="BO33" s="125">
        <f>IF(LinkRpt!Y$4=LinkRpt!Y$2,VLOOKUP(LinkRpt!$A29,Rpt,LinkRpt!Y$2+1),"")</f>
        <v>0</v>
      </c>
      <c r="BP33" s="125">
        <f>IF(LinkRpt!Z$4=LinkRpt!Z$2,VLOOKUP(LinkRpt!$A29,Rpt,LinkRpt!Z$2+1),"")</f>
        <v>0</v>
      </c>
      <c r="BQ33" s="125">
        <f>IF(LinkRpt!AA$4=LinkRpt!AA$2,VLOOKUP(LinkRpt!$A29,Rpt,LinkRpt!AA$2+1),"")</f>
        <v>0</v>
      </c>
      <c r="BR33" s="125">
        <f>IF(LinkRpt!AB$4=LinkRpt!AB$2,VLOOKUP(LinkRpt!$A29,Rpt,LinkRpt!AB$2+1),"")</f>
        <v>0</v>
      </c>
      <c r="BS33" s="125">
        <f>IF(LinkRpt!AC$4=LinkRpt!AC$2,VLOOKUP(LinkRpt!$A29,Rpt,LinkRpt!AC$2+1),"")</f>
        <v>0</v>
      </c>
      <c r="BT33" s="125">
        <f>IF(LinkRpt!AD$4=LinkRpt!AD$2,VLOOKUP(LinkRpt!$A29,Rpt,LinkRpt!AD$2+1),"")</f>
        <v>0</v>
      </c>
      <c r="BU33" s="125">
        <f>IF(LinkRpt!AE$4=LinkRpt!AE$2,VLOOKUP(LinkRpt!$A29,Rpt,LinkRpt!AE$2+1),"")</f>
        <v>0</v>
      </c>
      <c r="BV33" s="125">
        <f t="shared" si="8"/>
        <v>4000</v>
      </c>
      <c r="BW33" s="124">
        <v>1500</v>
      </c>
      <c r="BX33" s="127">
        <v>1500</v>
      </c>
      <c r="BY33" s="124">
        <v>1000</v>
      </c>
      <c r="BZ33" s="127">
        <v>1000</v>
      </c>
      <c r="CA33" s="124">
        <v>5000</v>
      </c>
      <c r="CB33" s="127">
        <v>5000</v>
      </c>
      <c r="CC33" s="124">
        <v>8000</v>
      </c>
      <c r="CD33" s="127">
        <f>1500+0</f>
        <v>1500</v>
      </c>
      <c r="CE33" s="128"/>
      <c r="CF33" s="127"/>
      <c r="CG33" s="124"/>
      <c r="CH33" s="127"/>
      <c r="CI33" s="129">
        <v>2310</v>
      </c>
      <c r="CJ33" s="127">
        <v>8810</v>
      </c>
      <c r="CK33" s="129">
        <v>2310</v>
      </c>
      <c r="CL33" s="127">
        <v>2310</v>
      </c>
      <c r="CM33" s="129">
        <v>2310</v>
      </c>
      <c r="CN33" s="127">
        <v>2310</v>
      </c>
      <c r="CO33" s="129">
        <v>2310</v>
      </c>
      <c r="CP33" s="127">
        <v>2310</v>
      </c>
      <c r="CQ33" s="129">
        <v>2310</v>
      </c>
      <c r="CR33" s="127"/>
      <c r="CS33" s="129">
        <v>2310</v>
      </c>
      <c r="CT33" s="127">
        <f>2310+2310</f>
        <v>4620</v>
      </c>
      <c r="CU33" s="129">
        <v>2310</v>
      </c>
      <c r="CV33" s="127"/>
      <c r="CW33" s="129">
        <v>2310</v>
      </c>
      <c r="CX33" s="127">
        <v>2310</v>
      </c>
      <c r="CY33" s="129">
        <v>2310</v>
      </c>
      <c r="CZ33" s="127">
        <v>2310</v>
      </c>
      <c r="DA33" s="128"/>
      <c r="DB33" s="127"/>
      <c r="DC33" s="128"/>
      <c r="DD33" s="127"/>
      <c r="DE33" s="130"/>
      <c r="DF33" s="131"/>
      <c r="DG33" s="127"/>
      <c r="DH33" s="131"/>
      <c r="DI33" s="127"/>
      <c r="DJ33" s="131"/>
      <c r="DK33" s="127"/>
      <c r="DL33" s="131"/>
      <c r="DM33" s="127"/>
      <c r="DN33" s="131"/>
      <c r="DO33" s="127"/>
      <c r="DP33" s="131"/>
      <c r="DQ33" s="127"/>
      <c r="DR33" s="131"/>
      <c r="DS33" s="127"/>
      <c r="DT33" s="131"/>
      <c r="DU33" s="127"/>
      <c r="DV33" s="131"/>
      <c r="DW33" s="127"/>
      <c r="DX33" s="131"/>
      <c r="DY33" s="127"/>
      <c r="DZ33" s="131"/>
      <c r="EA33" s="127"/>
      <c r="EB33" s="128"/>
      <c r="EC33" s="127"/>
      <c r="ED33" s="132"/>
      <c r="EE33" s="128"/>
      <c r="EF33" s="127"/>
      <c r="EG33" s="128"/>
      <c r="EH33" s="127"/>
      <c r="EI33" s="128"/>
      <c r="EJ33" s="127"/>
      <c r="EK33" s="128"/>
      <c r="EL33" s="127"/>
      <c r="EM33" s="128"/>
      <c r="EN33" s="127"/>
      <c r="EO33" s="128"/>
      <c r="EP33" s="127"/>
      <c r="EQ33" s="124"/>
      <c r="ER33" s="127"/>
      <c r="ES33" s="124"/>
      <c r="ET33" s="127"/>
      <c r="EU33" s="124"/>
      <c r="EV33" s="127"/>
      <c r="EW33" s="124"/>
      <c r="EX33" s="127"/>
      <c r="EY33" s="124"/>
      <c r="EZ33" s="127"/>
      <c r="FA33" s="124"/>
      <c r="FB33" s="127"/>
      <c r="FC33" s="133">
        <f t="shared" si="3"/>
        <v>36290</v>
      </c>
      <c r="FD33" s="133">
        <f t="shared" si="4"/>
        <v>33980</v>
      </c>
      <c r="FE33" s="133">
        <f t="shared" si="5"/>
        <v>2310</v>
      </c>
    </row>
    <row r="34" spans="1:161" ht="25.5" customHeight="1">
      <c r="A34" s="181">
        <v>2200073</v>
      </c>
      <c r="B34" s="134" t="s">
        <v>509</v>
      </c>
      <c r="C34" s="95" t="s">
        <v>510</v>
      </c>
      <c r="D34" s="83" t="s">
        <v>1062</v>
      </c>
      <c r="E34" s="95" t="s">
        <v>956</v>
      </c>
      <c r="F34" s="84" t="s">
        <v>511</v>
      </c>
      <c r="G34" s="84"/>
      <c r="H34" s="142"/>
      <c r="I34" s="121"/>
      <c r="J34" s="121"/>
      <c r="K34" s="93">
        <v>5500</v>
      </c>
      <c r="L34" s="88" t="s">
        <v>1073</v>
      </c>
      <c r="M34" s="122">
        <f t="shared" si="6"/>
        <v>20500</v>
      </c>
      <c r="N34" s="123">
        <f t="shared" si="0"/>
        <v>16500</v>
      </c>
      <c r="O34" s="124">
        <v>4000</v>
      </c>
      <c r="P34" s="124">
        <f t="shared" si="7"/>
        <v>0</v>
      </c>
      <c r="Q34" s="125">
        <v>4000</v>
      </c>
      <c r="R34" s="126">
        <f t="shared" si="10"/>
        <v>0</v>
      </c>
      <c r="S34" s="127">
        <f>IF(OR($I34="‡nv‡÷j Z¨vM",$I34="wUwm"),(IF(VALUE($G34)&gt;=S$6,(IF(($BV34-SUM($Q34:R34))&gt;=$K34*0.3,$K34*0.3,($BV34-SUM($Q34:R34)))),"")),(IF(($BV34-SUM($Q34:R34))&gt;=$K34*0.3,$K34*0.3,($BV34-SUM($Q34:R34)))))</f>
        <v>0</v>
      </c>
      <c r="T34" s="127">
        <f>IF(OR($I34="‡nv‡÷j Z¨vM",$I34="wUwm"),(IF(VALUE($G34)&gt;=T$6,(IF(($BV34-SUM($Q34:S34))&gt;=$K34*0.3,$K34*0.3,($BV34-SUM($Q34:S34)))),"")),(IF(($BV34-SUM($Q34:S34))&gt;=$K34*0.3,$K34*0.3,($BV34-SUM($Q34:S34)))))</f>
        <v>0</v>
      </c>
      <c r="U34" s="127">
        <f>IF(OR($I34="‡nv‡÷j Z¨vM",$I34="wUwm"),(IF(VALUE($G34)&gt;=U$6,(IF(($BV34-SUM($Q34:T34))&gt;=$K34*0.3,$K34*0.3,($BV34-SUM($Q34:T34)))),"")),(IF(($BV34-SUM($Q34:T34))&gt;=$K34*0.3,$K34*0.3,($BV34-SUM($Q34:T34)))))</f>
        <v>0</v>
      </c>
      <c r="V34" s="127">
        <f>IF(OR($I34="‡nv‡÷j Z¨vM",$I34="wUwm"),(IF(VALUE($G34)&gt;=V$6,(IF(($BV34-SUM($Q34:U34))&gt;=$K34*0.3,$K34*0.3,($BV34-SUM($Q34:U34)))),"")),(IF(($BV34-SUM($Q34:U34))&gt;=$K34*0.3,$K34*0.3,($BV34-SUM($Q34:U34)))))</f>
        <v>0</v>
      </c>
      <c r="W34" s="127">
        <f>IF(OR($I34="‡nv‡÷j Z¨vM",$I34="wUwm"),(IF(VALUE($G34)&gt;=W$6,(IF(($BV34-SUM($Q34:V34))&gt;=$K34*0.3,$K34*0.3,($BV34-SUM($Q34:V34)))),"")),(IF(($BV34-SUM($Q34:V34))&gt;=$K34*0.3,$K34*0.3,($BV34-SUM($Q34:V34)))))</f>
        <v>0</v>
      </c>
      <c r="X34" s="127">
        <f>IF(OR($I34="‡nv‡÷j Z¨vM",$I34="wUwm"),(IF(VALUE($G34)&gt;=X$6,(IF(($BV34-SUM($Q34:W34))&gt;=$K34*0.3,$K34*0.3,($BV34-SUM($Q34:W34)))),"")),(IF(($BV34-SUM($Q34:W34))&gt;=$K34*0.3,$K34*0.3,($BV34-SUM($Q34:W34)))))</f>
        <v>0</v>
      </c>
      <c r="Y34" s="127">
        <f>IF(OR($I34="‡nv‡÷j Z¨vM",$I34="wUwm"),(IF(VALUE($G34)&gt;=Y$6,(IF(($BV34-SUM($Q34:X34))&gt;=$K34*0.3,$K34*0.3,($BV34-SUM($Q34:X34)))),"")),(IF(($BV34-SUM($Q34:X34))&gt;=$K34*0.3,$K34*0.3,($BV34-SUM($Q34:X34)))))</f>
        <v>0</v>
      </c>
      <c r="Z34" s="127">
        <f>IF(OR($I34="‡nv‡÷j Z¨vM",$I34="wUwm"),(IF(VALUE($G34)&gt;=Z$6,(IF(($BV34-SUM($Q34:Y34))&gt;=$K34*0.3,$K34*0.3,($BV34-SUM($Q34:Y34)))),"")),(IF(($BV34-SUM($Q34:Y34))&gt;=$K34*0.3,$K34*0.3,($BV34-SUM($Q34:Y34)))))</f>
        <v>0</v>
      </c>
      <c r="AA34" s="127">
        <f>IF(OR($I34="‡nv‡÷j Z¨vM",$I34="wUwm"),(IF(VALUE($G34)&gt;=AA$6,(IF(($BV34-SUM($Q34:Z34))&gt;=$K34*0.3,$K34*0.3,($BV34-SUM($Q34:Z34)))),"")),(IF(($BV34-SUM($Q34:Z34))&gt;=$K34*0.3,$K34*0.3,($BV34-SUM($Q34:Z34)))))</f>
        <v>0</v>
      </c>
      <c r="AB34" s="127">
        <f>IF(OR($I34="‡nv‡÷j Z¨vM",$I34="wUwm"),(IF(VALUE($G34)&gt;=AB$6,(IF(($BV34-SUM($Q34:AA34))&gt;=$K34*0.3,$K34*0.3,($BV34-SUM($Q34:AA34)))),"")),(IF(($BV34-SUM($Q34:AA34))&gt;=$K34*0.3,$K34*0.3,($BV34-SUM($Q34:AA34)))))</f>
        <v>0</v>
      </c>
      <c r="AC34" s="127">
        <f>IF(OR($I34="‡nv‡÷j Z¨vM",$I34="wUwm"),(IF(VALUE($G34)&gt;=AC$6,(IF(($BV34-SUM($Q34:AB34))&gt;=$K34*0.3,$K34*0.3,($BV34-SUM($Q34:AB34)))),"")),(IF(($BV34-SUM($Q34:AB34))&gt;=$K34*0.3,$K34*0.3,($BV34-SUM($Q34:AB34)))))</f>
        <v>0</v>
      </c>
      <c r="AD34" s="127">
        <f>IF(OR($I34="‡nv‡÷j Z¨vM",$I34="wUwm"),(IF(VALUE($G34)&gt;=AD$6,(IF(($BV34-SUM($Q34:AC34))&gt;=$K34*0.3,$K34*0.3,($BV34-SUM($Q34:AC34)))),"")),(IF(($BV34-SUM($Q34:AC34))&gt;=$K34*0.3,$K34*0.3,($BV34-SUM($Q34:AC34)))))</f>
        <v>0</v>
      </c>
      <c r="AE34" s="127">
        <f>IF(OR($I34="‡nv‡÷j Z¨vM",$I34="wUwm"),(IF(VALUE($G34)&gt;=AE$6,(IF(($BV34-SUM($Q34:AD34))&gt;=$K34*0.3,$K34*0.3,($BV34-SUM($Q34:AD34)))),"")),(IF(($BV34-SUM($Q34:AD34))&gt;=$K34*0.3,$K34*0.3,($BV34-SUM($Q34:AD34)))))</f>
        <v>0</v>
      </c>
      <c r="AF34" s="127">
        <f>IF(OR($I34="‡nv‡÷j Z¨vM",$I34="wUwm"),(IF(VALUE($G34)&gt;=AF$6,(IF(($BV34-SUM($Q34:AE34))&gt;=$K34*0.3,$K34*0.3,($BV34-SUM($Q34:AE34)))),"")),(IF(($BV34-SUM($Q34:AE34))&gt;=$K34*0.3,$K34*0.3,($BV34-SUM($Q34:AE34)))))</f>
        <v>0</v>
      </c>
      <c r="AG34" s="127">
        <f>IF(OR($I34="‡nv‡÷j Z¨vM",$I34="wUwm"),(IF(VALUE($G34)&gt;=AG$6,(IF(($BV34-SUM($Q34:AF34))&gt;=$K34*0.3,$K34*0.3,($BV34-SUM($Q34:AF34)))),"")),(IF(($BV34-SUM($Q34:AF34))&gt;=$K34*0.3,$K34*0.3,($BV34-SUM($Q34:AF34)))))</f>
        <v>0</v>
      </c>
      <c r="AH34" s="127">
        <f>IF(OR($I34="‡nv‡÷j Z¨vM",$I34="wUwm"),(IF(VALUE($G34)&gt;=AH$6,(IF(($BV34-SUM($Q34:AG34))&gt;=$K34*0.3,$K34*0.3,($BV34-SUM($Q34:AG34)))),"")),(IF(($BV34-SUM($Q34:AG34))&gt;=$K34*0.3,$K34*0.3,($BV34-SUM($Q34:AG34)))))</f>
        <v>0</v>
      </c>
      <c r="AI34" s="127">
        <f>IF(OR($I34="‡nv‡÷j Z¨vM",$I34="wUwm"),(IF(VALUE($G34)&gt;=AI$6,(IF(($BV34-SUM($Q34:AH34))&gt;=$K34*0.3,$K34*0.3,($BV34-SUM($Q34:AH34)))),"")),(IF(($BV34-SUM($Q34:AH34))&gt;=$K34*0.3,$K34*0.3,($BV34-SUM($Q34:AH34)))))</f>
        <v>0</v>
      </c>
      <c r="AJ34" s="127">
        <f>IF(OR($I34="‡nv‡÷j Z¨vM",$I34="wUwm"),(IF(VALUE($G34)&gt;=AJ$6,(IF(($BV34-SUM($Q34:AI34))&gt;=$K34*0.3,$K34*0.3,($BV34-SUM($Q34:AI34)))),"")),(IF(($BV34-SUM($Q34:AI34))&gt;=$K34*0.3,$K34*0.3,($BV34-SUM($Q34:AI34)))))</f>
        <v>0</v>
      </c>
      <c r="AK34" s="127">
        <f>IF(OR($I34="‡nv‡÷j Z¨vM",$I34="wUwm"),(IF(VALUE($G34)&gt;=AK$6,(IF(($BV34-SUM($Q34:AJ34))&gt;=$K34*0.3,$K34*0.3,($BV34-SUM($Q34:AJ34)))),"")),(IF(($BV34-SUM($Q34:AJ34))&gt;=$K34*0.3,$K34*0.3,($BV34-SUM($Q34:AJ34)))))</f>
        <v>0</v>
      </c>
      <c r="AL34" s="127">
        <f>IF(OR($I34="‡nv‡÷j Z¨vM",$I34="wUwm"),(IF(VALUE($G34)&gt;=AL$6,(IF(($BV34-SUM($Q34:AK34))&gt;=$K34*0.3,$K34*0.3,($BV34-SUM($Q34:AK34)))),"")),(IF(($BV34-SUM($Q34:AK34))&gt;=$K34*0.3,$K34*0.3,($BV34-SUM($Q34:AK34)))))</f>
        <v>0</v>
      </c>
      <c r="AM34" s="127">
        <f>IF(OR($I34="‡nv‡÷j Z¨vM",$I34="wUwm"),(IF(VALUE($G34)&gt;=AM$6,(IF(($BV34-SUM($Q34:AL34))&gt;=$K34*0.3,$K34*0.3,($BV34-SUM($Q34:AL34)))),"")),(IF(($BV34-SUM($Q34:AL34))&gt;=$K34*0.3,$K34*0.3,($BV34-SUM($Q34:AL34)))))</f>
        <v>0</v>
      </c>
      <c r="AN34" s="127">
        <f>IF(OR($I34="‡nv‡÷j Z¨vM",$I34="wUwm"),(IF(VALUE($G34)&gt;=AN$6,(IF(($BV34-SUM($Q34:AM34))&gt;=$K34*0.3,$K34*0.3,($BV34-SUM($Q34:AM34)))),"")),(IF(($BV34-SUM($Q34:AM34))&gt;=$K34*0.3,$K34*0.3,($BV34-SUM($Q34:AM34)))))</f>
        <v>0</v>
      </c>
      <c r="AO34" s="127">
        <f>IF(OR($I34="‡nv‡÷j Z¨vM",$I34="wUwm"),(IF(VALUE($G34)&gt;=AO$6,(IF(($BV34-SUM($Q34:AN34))&gt;=$K34*0.3,$K34*0.3,($BV34-SUM($Q34:AN34)))),"")),(IF(($BV34-SUM($Q34:AN34))&gt;=$K34*0.3,$K34*0.3,($BV34-SUM($Q34:AN34)))))</f>
        <v>0</v>
      </c>
      <c r="AP34" s="127">
        <f>IF(OR($I34="‡nv‡÷j Z¨vM",$I34="wUwm"),(IF(VALUE($G34)&gt;=AP$6,(IF(($BV34-SUM($Q34:AO34))&gt;=$K34*0.3,$K34*0.3,($BV34-SUM($Q34:AO34)))),"")),(IF(($BV34-SUM($Q34:AO34))&gt;=$K34*0.3,$K34*0.3,($BV34-SUM($Q34:AO34)))))</f>
        <v>0</v>
      </c>
      <c r="AQ34" s="125">
        <f t="shared" si="2"/>
        <v>4000</v>
      </c>
      <c r="AR34" s="125">
        <v>4000</v>
      </c>
      <c r="AS34" s="125">
        <f>IF(LinkRpt!C$4=LinkRpt!C$2,VLOOKUP(LinkRpt!$A30,Rpt,LinkRpt!C$2+1),"")</f>
        <v>0</v>
      </c>
      <c r="AT34" s="125">
        <f>IF(LinkRpt!D$4=LinkRpt!D$2,VLOOKUP(LinkRpt!$A30,Rpt,LinkRpt!D$2+1),"")</f>
        <v>0</v>
      </c>
      <c r="AU34" s="125">
        <f>IF(LinkRpt!E$4=LinkRpt!E$2,VLOOKUP(LinkRpt!$A30,Rpt,LinkRpt!E$2+1),"")</f>
        <v>0</v>
      </c>
      <c r="AV34" s="125">
        <f>IF(LinkRpt!F$4=LinkRpt!F$2,VLOOKUP(LinkRpt!$A30,Rpt,LinkRpt!F$2+1),"")</f>
        <v>0</v>
      </c>
      <c r="AW34" s="125">
        <f>IF(LinkRpt!G$4=LinkRpt!G$2,VLOOKUP(LinkRpt!$A30,Rpt,LinkRpt!G$2+1),"")</f>
        <v>0</v>
      </c>
      <c r="AX34" s="125">
        <f>IF(LinkRpt!H$4=LinkRpt!H$2,VLOOKUP(LinkRpt!$A30,Rpt,LinkRpt!H$2+1),"")</f>
        <v>0</v>
      </c>
      <c r="AY34" s="125">
        <f>IF(LinkRpt!I$4=LinkRpt!I$2,VLOOKUP(LinkRpt!$A30,Rpt,LinkRpt!I$2+1),"")</f>
        <v>0</v>
      </c>
      <c r="AZ34" s="125">
        <f>IF(LinkRpt!J$4=LinkRpt!J$2,VLOOKUP(LinkRpt!$A30,Rpt,LinkRpt!J$2+1),"")</f>
        <v>0</v>
      </c>
      <c r="BA34" s="125">
        <f>IF(LinkRpt!K$4=LinkRpt!K$2,VLOOKUP(LinkRpt!$A30,Rpt,LinkRpt!K$2+1),"")</f>
        <v>0</v>
      </c>
      <c r="BB34" s="125">
        <f>IF(LinkRpt!L$4=LinkRpt!L$2,VLOOKUP(LinkRpt!$A30,Rpt,LinkRpt!L$2+1),"")</f>
        <v>0</v>
      </c>
      <c r="BC34" s="125">
        <f>IF(LinkRpt!M$4=LinkRpt!M$2,VLOOKUP(LinkRpt!$A30,Rpt,LinkRpt!M$2+1),"")</f>
        <v>0</v>
      </c>
      <c r="BD34" s="125">
        <f>IF(LinkRpt!N$4=LinkRpt!N$2,VLOOKUP(LinkRpt!$A30,Rpt,LinkRpt!N$2+1),"")</f>
        <v>0</v>
      </c>
      <c r="BE34" s="125">
        <f>IF(LinkRpt!O$4=LinkRpt!O$2,VLOOKUP(LinkRpt!$A30,Rpt,LinkRpt!O$2+1),"")</f>
        <v>0</v>
      </c>
      <c r="BF34" s="125">
        <f>IF(LinkRpt!P$4=LinkRpt!P$2,VLOOKUP(LinkRpt!$A30,Rpt,LinkRpt!P$2+1),"")</f>
        <v>0</v>
      </c>
      <c r="BG34" s="125">
        <f>IF(LinkRpt!Q$4=LinkRpt!Q$2,VLOOKUP(LinkRpt!$A30,Rpt,LinkRpt!Q$2+1),"")</f>
        <v>0</v>
      </c>
      <c r="BH34" s="125">
        <f>IF(LinkRpt!R$4=LinkRpt!R$2,VLOOKUP(LinkRpt!$A30,Rpt,LinkRpt!R$2+1),"")</f>
        <v>0</v>
      </c>
      <c r="BI34" s="125">
        <f>IF(LinkRpt!S$4=LinkRpt!S$2,VLOOKUP(LinkRpt!$A30,Rpt,LinkRpt!S$2+1),"")</f>
        <v>0</v>
      </c>
      <c r="BJ34" s="125">
        <f>IF(LinkRpt!T$4=LinkRpt!T$2,VLOOKUP(LinkRpt!$A30,Rpt,LinkRpt!T$2+1),"")</f>
        <v>0</v>
      </c>
      <c r="BK34" s="125">
        <f>IF(LinkRpt!U$4=LinkRpt!U$2,VLOOKUP(LinkRpt!$A30,Rpt,LinkRpt!U$2+1),"")</f>
        <v>0</v>
      </c>
      <c r="BL34" s="125">
        <f>IF(LinkRpt!V$4=LinkRpt!V$2,VLOOKUP(LinkRpt!$A30,Rpt,LinkRpt!V$2+1),"")</f>
        <v>0</v>
      </c>
      <c r="BM34" s="125">
        <f>IF(LinkRpt!W$4=LinkRpt!W$2,VLOOKUP(LinkRpt!$A30,Rpt,LinkRpt!W$2+1),"")</f>
        <v>0</v>
      </c>
      <c r="BN34" s="125">
        <f>IF(LinkRpt!X$4=LinkRpt!X$2,VLOOKUP(LinkRpt!$A30,Rpt,LinkRpt!X$2+1),"")</f>
        <v>0</v>
      </c>
      <c r="BO34" s="125">
        <f>IF(LinkRpt!Y$4=LinkRpt!Y$2,VLOOKUP(LinkRpt!$A30,Rpt,LinkRpt!Y$2+1),"")</f>
        <v>0</v>
      </c>
      <c r="BP34" s="125">
        <f>IF(LinkRpt!Z$4=LinkRpt!Z$2,VLOOKUP(LinkRpt!$A30,Rpt,LinkRpt!Z$2+1),"")</f>
        <v>0</v>
      </c>
      <c r="BQ34" s="125">
        <f>IF(LinkRpt!AA$4=LinkRpt!AA$2,VLOOKUP(LinkRpt!$A30,Rpt,LinkRpt!AA$2+1),"")</f>
        <v>0</v>
      </c>
      <c r="BR34" s="125">
        <f>IF(LinkRpt!AB$4=LinkRpt!AB$2,VLOOKUP(LinkRpt!$A30,Rpt,LinkRpt!AB$2+1),"")</f>
        <v>0</v>
      </c>
      <c r="BS34" s="125">
        <f>IF(LinkRpt!AC$4=LinkRpt!AC$2,VLOOKUP(LinkRpt!$A30,Rpt,LinkRpt!AC$2+1),"")</f>
        <v>0</v>
      </c>
      <c r="BT34" s="125">
        <f>IF(LinkRpt!AD$4=LinkRpt!AD$2,VLOOKUP(LinkRpt!$A30,Rpt,LinkRpt!AD$2+1),"")</f>
        <v>0</v>
      </c>
      <c r="BU34" s="125">
        <f>IF(LinkRpt!AE$4=LinkRpt!AE$2,VLOOKUP(LinkRpt!$A30,Rpt,LinkRpt!AE$2+1),"")</f>
        <v>0</v>
      </c>
      <c r="BV34" s="125">
        <f t="shared" si="8"/>
        <v>4000</v>
      </c>
      <c r="BW34" s="124">
        <v>1500</v>
      </c>
      <c r="BX34" s="127">
        <v>1500</v>
      </c>
      <c r="BY34" s="124">
        <v>1000</v>
      </c>
      <c r="BZ34" s="127">
        <v>1000</v>
      </c>
      <c r="CA34" s="124">
        <v>5000</v>
      </c>
      <c r="CB34" s="127">
        <v>5000</v>
      </c>
      <c r="CC34" s="124">
        <v>8000</v>
      </c>
      <c r="CD34" s="127">
        <v>8000</v>
      </c>
      <c r="CE34" s="124"/>
      <c r="CF34" s="127"/>
      <c r="CG34" s="129">
        <v>4340</v>
      </c>
      <c r="CH34" s="127">
        <v>4620</v>
      </c>
      <c r="CI34" s="129">
        <v>4340</v>
      </c>
      <c r="CJ34" s="127">
        <v>4620</v>
      </c>
      <c r="CK34" s="129">
        <v>4340</v>
      </c>
      <c r="CL34" s="127">
        <v>4620</v>
      </c>
      <c r="CM34" s="129">
        <v>4340</v>
      </c>
      <c r="CN34" s="127">
        <v>4620</v>
      </c>
      <c r="CO34" s="129">
        <v>4340</v>
      </c>
      <c r="CP34" s="127">
        <v>3220</v>
      </c>
      <c r="CQ34" s="129">
        <v>4340</v>
      </c>
      <c r="CR34" s="127">
        <v>4340</v>
      </c>
      <c r="CS34" s="129">
        <v>4340</v>
      </c>
      <c r="CT34" s="127">
        <f>4340+4340</f>
        <v>8680</v>
      </c>
      <c r="CU34" s="129">
        <v>4340</v>
      </c>
      <c r="CV34" s="127"/>
      <c r="CW34" s="129">
        <v>4340</v>
      </c>
      <c r="CX34" s="127"/>
      <c r="CY34" s="131"/>
      <c r="CZ34" s="127"/>
      <c r="DA34" s="131"/>
      <c r="DB34" s="127"/>
      <c r="DC34" s="131"/>
      <c r="DD34" s="127"/>
      <c r="DE34" s="130"/>
      <c r="DF34" s="131"/>
      <c r="DG34" s="127"/>
      <c r="DH34" s="131"/>
      <c r="DI34" s="127"/>
      <c r="DJ34" s="131"/>
      <c r="DK34" s="127"/>
      <c r="DL34" s="131"/>
      <c r="DM34" s="127"/>
      <c r="DN34" s="131"/>
      <c r="DO34" s="127"/>
      <c r="DP34" s="131"/>
      <c r="DQ34" s="127"/>
      <c r="DR34" s="131"/>
      <c r="DS34" s="127"/>
      <c r="DT34" s="131"/>
      <c r="DU34" s="127"/>
      <c r="DV34" s="131"/>
      <c r="DW34" s="127"/>
      <c r="DX34" s="131"/>
      <c r="DY34" s="127"/>
      <c r="DZ34" s="131"/>
      <c r="EA34" s="127"/>
      <c r="EB34" s="128"/>
      <c r="EC34" s="127"/>
      <c r="ED34" s="132"/>
      <c r="EE34" s="128"/>
      <c r="EF34" s="127"/>
      <c r="EG34" s="128"/>
      <c r="EH34" s="127"/>
      <c r="EI34" s="128"/>
      <c r="EJ34" s="127"/>
      <c r="EK34" s="128"/>
      <c r="EL34" s="127"/>
      <c r="EM34" s="128"/>
      <c r="EN34" s="127"/>
      <c r="EO34" s="128"/>
      <c r="EP34" s="127"/>
      <c r="EQ34" s="124"/>
      <c r="ER34" s="127"/>
      <c r="ES34" s="124"/>
      <c r="ET34" s="127"/>
      <c r="EU34" s="124"/>
      <c r="EV34" s="127"/>
      <c r="EW34" s="124"/>
      <c r="EX34" s="127"/>
      <c r="EY34" s="124"/>
      <c r="EZ34" s="127"/>
      <c r="FA34" s="124"/>
      <c r="FB34" s="127"/>
      <c r="FC34" s="133">
        <f t="shared" si="3"/>
        <v>54560</v>
      </c>
      <c r="FD34" s="133">
        <f t="shared" si="4"/>
        <v>50220</v>
      </c>
      <c r="FE34" s="133">
        <f t="shared" si="5"/>
        <v>4340</v>
      </c>
    </row>
    <row r="35" spans="1:161" ht="25.5" customHeight="1">
      <c r="A35" s="181">
        <v>2200084</v>
      </c>
      <c r="B35" s="134" t="s">
        <v>514</v>
      </c>
      <c r="C35" s="95" t="s">
        <v>515</v>
      </c>
      <c r="D35" s="83" t="s">
        <v>1062</v>
      </c>
      <c r="E35" s="95" t="s">
        <v>956</v>
      </c>
      <c r="F35" s="84" t="s">
        <v>516</v>
      </c>
      <c r="G35" s="84"/>
      <c r="H35" s="135"/>
      <c r="I35" s="136"/>
      <c r="J35" s="136"/>
      <c r="K35" s="93">
        <v>7200</v>
      </c>
      <c r="L35" s="88" t="s">
        <v>1071</v>
      </c>
      <c r="M35" s="122">
        <f t="shared" si="6"/>
        <v>25600</v>
      </c>
      <c r="N35" s="123">
        <f t="shared" si="0"/>
        <v>12960</v>
      </c>
      <c r="O35" s="124">
        <v>4000</v>
      </c>
      <c r="P35" s="124">
        <f t="shared" si="7"/>
        <v>0</v>
      </c>
      <c r="Q35" s="125">
        <v>4000</v>
      </c>
      <c r="R35" s="126">
        <f t="shared" si="10"/>
        <v>0</v>
      </c>
      <c r="S35" s="127">
        <f>IF(OR($I35="‡nv‡÷j Z¨vM",$I35="wUwm"),(IF(VALUE($G35)&gt;=S$6,(IF(($BV35-SUM($Q35:R35))&gt;=$K35*0.3,$K35*0.3,($BV35-SUM($Q35:R35)))),"")),(IF(($BV35-SUM($Q35:R35))&gt;=$K35*0.3,$K35*0.3,($BV35-SUM($Q35:R35)))))</f>
        <v>2160</v>
      </c>
      <c r="T35" s="127">
        <f>IF(OR($I35="‡nv‡÷j Z¨vM",$I35="wUwm"),(IF(VALUE($G35)&gt;=T$6,(IF(($BV35-SUM($Q35:S35))&gt;=$K35*0.3,$K35*0.3,($BV35-SUM($Q35:S35)))),"")),(IF(($BV35-SUM($Q35:S35))&gt;=$K35*0.3,$K35*0.3,($BV35-SUM($Q35:S35)))))</f>
        <v>2160</v>
      </c>
      <c r="U35" s="127">
        <f>IF(OR($I35="‡nv‡÷j Z¨vM",$I35="wUwm"),(IF(VALUE($G35)&gt;=U$6,(IF(($BV35-SUM($Q35:T35))&gt;=$K35*0.3,$K35*0.3,($BV35-SUM($Q35:T35)))),"")),(IF(($BV35-SUM($Q35:T35))&gt;=$K35*0.3,$K35*0.3,($BV35-SUM($Q35:T35)))))</f>
        <v>2160</v>
      </c>
      <c r="V35" s="127">
        <f>IF(OR($I35="‡nv‡÷j Z¨vM",$I35="wUwm"),(IF(VALUE($G35)&gt;=V$6,(IF(($BV35-SUM($Q35:U35))&gt;=$K35*0.3,$K35*0.3,($BV35-SUM($Q35:U35)))),"")),(IF(($BV35-SUM($Q35:U35))&gt;=$K35*0.3,$K35*0.3,($BV35-SUM($Q35:U35)))))</f>
        <v>2160</v>
      </c>
      <c r="W35" s="127">
        <f>IF(OR($I35="‡nv‡÷j Z¨vM",$I35="wUwm"),(IF(VALUE($G35)&gt;=W$6,(IF(($BV35-SUM($Q35:V35))&gt;=$K35*0.3,$K35*0.3,($BV35-SUM($Q35:V35)))),"")),(IF(($BV35-SUM($Q35:V35))&gt;=$K35*0.3,$K35*0.3,($BV35-SUM($Q35:V35)))))</f>
        <v>0</v>
      </c>
      <c r="X35" s="127">
        <f>IF(OR($I35="‡nv‡÷j Z¨vM",$I35="wUwm"),(IF(VALUE($G35)&gt;=X$6,(IF(($BV35-SUM($Q35:W35))&gt;=$K35*0.3,$K35*0.3,($BV35-SUM($Q35:W35)))),"")),(IF(($BV35-SUM($Q35:W35))&gt;=$K35*0.3,$K35*0.3,($BV35-SUM($Q35:W35)))))</f>
        <v>0</v>
      </c>
      <c r="Y35" s="127">
        <f>IF(OR($I35="‡nv‡÷j Z¨vM",$I35="wUwm"),(IF(VALUE($G35)&gt;=Y$6,(IF(($BV35-SUM($Q35:X35))&gt;=$K35*0.3,$K35*0.3,($BV35-SUM($Q35:X35)))),"")),(IF(($BV35-SUM($Q35:X35))&gt;=$K35*0.3,$K35*0.3,($BV35-SUM($Q35:X35)))))</f>
        <v>0</v>
      </c>
      <c r="Z35" s="127">
        <f>IF(OR($I35="‡nv‡÷j Z¨vM",$I35="wUwm"),(IF(VALUE($G35)&gt;=Z$6,(IF(($BV35-SUM($Q35:Y35))&gt;=$K35*0.3,$K35*0.3,($BV35-SUM($Q35:Y35)))),"")),(IF(($BV35-SUM($Q35:Y35))&gt;=$K35*0.3,$K35*0.3,($BV35-SUM($Q35:Y35)))))</f>
        <v>0</v>
      </c>
      <c r="AA35" s="127">
        <f>IF(OR($I35="‡nv‡÷j Z¨vM",$I35="wUwm"),(IF(VALUE($G35)&gt;=AA$6,(IF(($BV35-SUM($Q35:Z35))&gt;=$K35*0.3,$K35*0.3,($BV35-SUM($Q35:Z35)))),"")),(IF(($BV35-SUM($Q35:Z35))&gt;=$K35*0.3,$K35*0.3,($BV35-SUM($Q35:Z35)))))</f>
        <v>0</v>
      </c>
      <c r="AB35" s="127">
        <f>IF(OR($I35="‡nv‡÷j Z¨vM",$I35="wUwm"),(IF(VALUE($G35)&gt;=AB$6,(IF(($BV35-SUM($Q35:AA35))&gt;=$K35*0.3,$K35*0.3,($BV35-SUM($Q35:AA35)))),"")),(IF(($BV35-SUM($Q35:AA35))&gt;=$K35*0.3,$K35*0.3,($BV35-SUM($Q35:AA35)))))</f>
        <v>0</v>
      </c>
      <c r="AC35" s="127">
        <f>IF(OR($I35="‡nv‡÷j Z¨vM",$I35="wUwm"),(IF(VALUE($G35)&gt;=AC$6,(IF(($BV35-SUM($Q35:AB35))&gt;=$K35*0.3,$K35*0.3,($BV35-SUM($Q35:AB35)))),"")),(IF(($BV35-SUM($Q35:AB35))&gt;=$K35*0.3,$K35*0.3,($BV35-SUM($Q35:AB35)))))</f>
        <v>0</v>
      </c>
      <c r="AD35" s="127">
        <f>IF(OR($I35="‡nv‡÷j Z¨vM",$I35="wUwm"),(IF(VALUE($G35)&gt;=AD$6,(IF(($BV35-SUM($Q35:AC35))&gt;=$K35*0.3,$K35*0.3,($BV35-SUM($Q35:AC35)))),"")),(IF(($BV35-SUM($Q35:AC35))&gt;=$K35*0.3,$K35*0.3,($BV35-SUM($Q35:AC35)))))</f>
        <v>0</v>
      </c>
      <c r="AE35" s="127">
        <f>IF(OR($I35="‡nv‡÷j Z¨vM",$I35="wUwm"),(IF(VALUE($G35)&gt;=AE$6,(IF(($BV35-SUM($Q35:AD35))&gt;=$K35*0.3,$K35*0.3,($BV35-SUM($Q35:AD35)))),"")),(IF(($BV35-SUM($Q35:AD35))&gt;=$K35*0.3,$K35*0.3,($BV35-SUM($Q35:AD35)))))</f>
        <v>0</v>
      </c>
      <c r="AF35" s="127">
        <f>IF(OR($I35="‡nv‡÷j Z¨vM",$I35="wUwm"),(IF(VALUE($G35)&gt;=AF$6,(IF(($BV35-SUM($Q35:AE35))&gt;=$K35*0.3,$K35*0.3,($BV35-SUM($Q35:AE35)))),"")),(IF(($BV35-SUM($Q35:AE35))&gt;=$K35*0.3,$K35*0.3,($BV35-SUM($Q35:AE35)))))</f>
        <v>0</v>
      </c>
      <c r="AG35" s="127">
        <f>IF(OR($I35="‡nv‡÷j Z¨vM",$I35="wUwm"),(IF(VALUE($G35)&gt;=AG$6,(IF(($BV35-SUM($Q35:AF35))&gt;=$K35*0.3,$K35*0.3,($BV35-SUM($Q35:AF35)))),"")),(IF(($BV35-SUM($Q35:AF35))&gt;=$K35*0.3,$K35*0.3,($BV35-SUM($Q35:AF35)))))</f>
        <v>0</v>
      </c>
      <c r="AH35" s="127">
        <f>IF(OR($I35="‡nv‡÷j Z¨vM",$I35="wUwm"),(IF(VALUE($G35)&gt;=AH$6,(IF(($BV35-SUM($Q35:AG35))&gt;=$K35*0.3,$K35*0.3,($BV35-SUM($Q35:AG35)))),"")),(IF(($BV35-SUM($Q35:AG35))&gt;=$K35*0.3,$K35*0.3,($BV35-SUM($Q35:AG35)))))</f>
        <v>0</v>
      </c>
      <c r="AI35" s="127">
        <f>IF(OR($I35="‡nv‡÷j Z¨vM",$I35="wUwm"),(IF(VALUE($G35)&gt;=AI$6,(IF(($BV35-SUM($Q35:AH35))&gt;=$K35*0.3,$K35*0.3,($BV35-SUM($Q35:AH35)))),"")),(IF(($BV35-SUM($Q35:AH35))&gt;=$K35*0.3,$K35*0.3,($BV35-SUM($Q35:AH35)))))</f>
        <v>0</v>
      </c>
      <c r="AJ35" s="127">
        <f>IF(OR($I35="‡nv‡÷j Z¨vM",$I35="wUwm"),(IF(VALUE($G35)&gt;=AJ$6,(IF(($BV35-SUM($Q35:AI35))&gt;=$K35*0.3,$K35*0.3,($BV35-SUM($Q35:AI35)))),"")),(IF(($BV35-SUM($Q35:AI35))&gt;=$K35*0.3,$K35*0.3,($BV35-SUM($Q35:AI35)))))</f>
        <v>0</v>
      </c>
      <c r="AK35" s="127">
        <f>IF(OR($I35="‡nv‡÷j Z¨vM",$I35="wUwm"),(IF(VALUE($G35)&gt;=AK$6,(IF(($BV35-SUM($Q35:AJ35))&gt;=$K35*0.3,$K35*0.3,($BV35-SUM($Q35:AJ35)))),"")),(IF(($BV35-SUM($Q35:AJ35))&gt;=$K35*0.3,$K35*0.3,($BV35-SUM($Q35:AJ35)))))</f>
        <v>0</v>
      </c>
      <c r="AL35" s="127">
        <f>IF(OR($I35="‡nv‡÷j Z¨vM",$I35="wUwm"),(IF(VALUE($G35)&gt;=AL$6,(IF(($BV35-SUM($Q35:AK35))&gt;=$K35*0.3,$K35*0.3,($BV35-SUM($Q35:AK35)))),"")),(IF(($BV35-SUM($Q35:AK35))&gt;=$K35*0.3,$K35*0.3,($BV35-SUM($Q35:AK35)))))</f>
        <v>0</v>
      </c>
      <c r="AM35" s="127">
        <f>IF(OR($I35="‡nv‡÷j Z¨vM",$I35="wUwm"),(IF(VALUE($G35)&gt;=AM$6,(IF(($BV35-SUM($Q35:AL35))&gt;=$K35*0.3,$K35*0.3,($BV35-SUM($Q35:AL35)))),"")),(IF(($BV35-SUM($Q35:AL35))&gt;=$K35*0.3,$K35*0.3,($BV35-SUM($Q35:AL35)))))</f>
        <v>0</v>
      </c>
      <c r="AN35" s="127">
        <f>IF(OR($I35="‡nv‡÷j Z¨vM",$I35="wUwm"),(IF(VALUE($G35)&gt;=AN$6,(IF(($BV35-SUM($Q35:AM35))&gt;=$K35*0.3,$K35*0.3,($BV35-SUM($Q35:AM35)))),"")),(IF(($BV35-SUM($Q35:AM35))&gt;=$K35*0.3,$K35*0.3,($BV35-SUM($Q35:AM35)))))</f>
        <v>0</v>
      </c>
      <c r="AO35" s="127">
        <f>IF(OR($I35="‡nv‡÷j Z¨vM",$I35="wUwm"),(IF(VALUE($G35)&gt;=AO$6,(IF(($BV35-SUM($Q35:AN35))&gt;=$K35*0.3,$K35*0.3,($BV35-SUM($Q35:AN35)))),"")),(IF(($BV35-SUM($Q35:AN35))&gt;=$K35*0.3,$K35*0.3,($BV35-SUM($Q35:AN35)))))</f>
        <v>0</v>
      </c>
      <c r="AP35" s="127">
        <f>IF(OR($I35="‡nv‡÷j Z¨vM",$I35="wUwm"),(IF(VALUE($G35)&gt;=AP$6,(IF(($BV35-SUM($Q35:AO35))&gt;=$K35*0.3,$K35*0.3,($BV35-SUM($Q35:AO35)))),"")),(IF(($BV35-SUM($Q35:AO35))&gt;=$K35*0.3,$K35*0.3,($BV35-SUM($Q35:AO35)))))</f>
        <v>0</v>
      </c>
      <c r="AQ35" s="125">
        <f t="shared" si="2"/>
        <v>12640</v>
      </c>
      <c r="AR35" s="125">
        <v>12640</v>
      </c>
      <c r="AS35" s="125">
        <f>IF(LinkRpt!C$4=LinkRpt!C$2,VLOOKUP(LinkRpt!$A31,Rpt,LinkRpt!C$2+1),"")</f>
        <v>0</v>
      </c>
      <c r="AT35" s="125">
        <f>IF(LinkRpt!D$4=LinkRpt!D$2,VLOOKUP(LinkRpt!$A31,Rpt,LinkRpt!D$2+1),"")</f>
        <v>0</v>
      </c>
      <c r="AU35" s="125">
        <f>IF(LinkRpt!E$4=LinkRpt!E$2,VLOOKUP(LinkRpt!$A31,Rpt,LinkRpt!E$2+1),"")</f>
        <v>0</v>
      </c>
      <c r="AV35" s="125">
        <f>IF(LinkRpt!F$4=LinkRpt!F$2,VLOOKUP(LinkRpt!$A31,Rpt,LinkRpt!F$2+1),"")</f>
        <v>0</v>
      </c>
      <c r="AW35" s="125">
        <f>IF(LinkRpt!G$4=LinkRpt!G$2,VLOOKUP(LinkRpt!$A31,Rpt,LinkRpt!G$2+1),"")</f>
        <v>0</v>
      </c>
      <c r="AX35" s="125">
        <f>IF(LinkRpt!H$4=LinkRpt!H$2,VLOOKUP(LinkRpt!$A31,Rpt,LinkRpt!H$2+1),"")</f>
        <v>0</v>
      </c>
      <c r="AY35" s="125">
        <f>IF(LinkRpt!I$4=LinkRpt!I$2,VLOOKUP(LinkRpt!$A31,Rpt,LinkRpt!I$2+1),"")</f>
        <v>0</v>
      </c>
      <c r="AZ35" s="125">
        <f>IF(LinkRpt!J$4=LinkRpt!J$2,VLOOKUP(LinkRpt!$A31,Rpt,LinkRpt!J$2+1),"")</f>
        <v>0</v>
      </c>
      <c r="BA35" s="125">
        <f>IF(LinkRpt!K$4=LinkRpt!K$2,VLOOKUP(LinkRpt!$A31,Rpt,LinkRpt!K$2+1),"")</f>
        <v>0</v>
      </c>
      <c r="BB35" s="125">
        <f>IF(LinkRpt!L$4=LinkRpt!L$2,VLOOKUP(LinkRpt!$A31,Rpt,LinkRpt!L$2+1),"")</f>
        <v>0</v>
      </c>
      <c r="BC35" s="125">
        <f>IF(LinkRpt!M$4=LinkRpt!M$2,VLOOKUP(LinkRpt!$A31,Rpt,LinkRpt!M$2+1),"")</f>
        <v>0</v>
      </c>
      <c r="BD35" s="125">
        <f>IF(LinkRpt!N$4=LinkRpt!N$2,VLOOKUP(LinkRpt!$A31,Rpt,LinkRpt!N$2+1),"")</f>
        <v>0</v>
      </c>
      <c r="BE35" s="125">
        <f>IF(LinkRpt!O$4=LinkRpt!O$2,VLOOKUP(LinkRpt!$A31,Rpt,LinkRpt!O$2+1),"")</f>
        <v>0</v>
      </c>
      <c r="BF35" s="125">
        <f>IF(LinkRpt!P$4=LinkRpt!P$2,VLOOKUP(LinkRpt!$A31,Rpt,LinkRpt!P$2+1),"")</f>
        <v>0</v>
      </c>
      <c r="BG35" s="125">
        <f>IF(LinkRpt!Q$4=LinkRpt!Q$2,VLOOKUP(LinkRpt!$A31,Rpt,LinkRpt!Q$2+1),"")</f>
        <v>0</v>
      </c>
      <c r="BH35" s="125">
        <f>IF(LinkRpt!R$4=LinkRpt!R$2,VLOOKUP(LinkRpt!$A31,Rpt,LinkRpt!R$2+1),"")</f>
        <v>0</v>
      </c>
      <c r="BI35" s="125">
        <f>IF(LinkRpt!S$4=LinkRpt!S$2,VLOOKUP(LinkRpt!$A31,Rpt,LinkRpt!S$2+1),"")</f>
        <v>0</v>
      </c>
      <c r="BJ35" s="125">
        <f>IF(LinkRpt!T$4=LinkRpt!T$2,VLOOKUP(LinkRpt!$A31,Rpt,LinkRpt!T$2+1),"")</f>
        <v>0</v>
      </c>
      <c r="BK35" s="125">
        <f>IF(LinkRpt!U$4=LinkRpt!U$2,VLOOKUP(LinkRpt!$A31,Rpt,LinkRpt!U$2+1),"")</f>
        <v>0</v>
      </c>
      <c r="BL35" s="125">
        <f>IF(LinkRpt!V$4=LinkRpt!V$2,VLOOKUP(LinkRpt!$A31,Rpt,LinkRpt!V$2+1),"")</f>
        <v>0</v>
      </c>
      <c r="BM35" s="125">
        <f>IF(LinkRpt!W$4=LinkRpt!W$2,VLOOKUP(LinkRpt!$A31,Rpt,LinkRpt!W$2+1),"")</f>
        <v>0</v>
      </c>
      <c r="BN35" s="125">
        <f>IF(LinkRpt!X$4=LinkRpt!X$2,VLOOKUP(LinkRpt!$A31,Rpt,LinkRpt!X$2+1),"")</f>
        <v>0</v>
      </c>
      <c r="BO35" s="125">
        <f>IF(LinkRpt!Y$4=LinkRpt!Y$2,VLOOKUP(LinkRpt!$A31,Rpt,LinkRpt!Y$2+1),"")</f>
        <v>0</v>
      </c>
      <c r="BP35" s="125">
        <f>IF(LinkRpt!Z$4=LinkRpt!Z$2,VLOOKUP(LinkRpt!$A31,Rpt,LinkRpt!Z$2+1),"")</f>
        <v>0</v>
      </c>
      <c r="BQ35" s="125">
        <f>IF(LinkRpt!AA$4=LinkRpt!AA$2,VLOOKUP(LinkRpt!$A31,Rpt,LinkRpt!AA$2+1),"")</f>
        <v>0</v>
      </c>
      <c r="BR35" s="125">
        <f>IF(LinkRpt!AB$4=LinkRpt!AB$2,VLOOKUP(LinkRpt!$A31,Rpt,LinkRpt!AB$2+1),"")</f>
        <v>0</v>
      </c>
      <c r="BS35" s="125">
        <f>IF(LinkRpt!AC$4=LinkRpt!AC$2,VLOOKUP(LinkRpt!$A31,Rpt,LinkRpt!AC$2+1),"")</f>
        <v>0</v>
      </c>
      <c r="BT35" s="125">
        <f>IF(LinkRpt!AD$4=LinkRpt!AD$2,VLOOKUP(LinkRpt!$A31,Rpt,LinkRpt!AD$2+1),"")</f>
        <v>0</v>
      </c>
      <c r="BU35" s="125">
        <f>IF(LinkRpt!AE$4=LinkRpt!AE$2,VLOOKUP(LinkRpt!$A31,Rpt,LinkRpt!AE$2+1),"")</f>
        <v>0</v>
      </c>
      <c r="BV35" s="125">
        <f t="shared" si="8"/>
        <v>12640</v>
      </c>
      <c r="BW35" s="124">
        <v>1500</v>
      </c>
      <c r="BX35" s="127">
        <v>1500</v>
      </c>
      <c r="BY35" s="124">
        <v>1000</v>
      </c>
      <c r="BZ35" s="127">
        <v>1000</v>
      </c>
      <c r="CA35" s="124">
        <v>5000</v>
      </c>
      <c r="CB35" s="127">
        <v>5000</v>
      </c>
      <c r="CC35" s="124">
        <v>8000</v>
      </c>
      <c r="CD35" s="127">
        <v>8000</v>
      </c>
      <c r="CE35" s="124"/>
      <c r="CF35" s="127"/>
      <c r="CG35" s="129">
        <v>4620</v>
      </c>
      <c r="CH35" s="127">
        <v>0</v>
      </c>
      <c r="CI35" s="129">
        <v>4620</v>
      </c>
      <c r="CJ35" s="127">
        <v>9240</v>
      </c>
      <c r="CK35" s="129">
        <v>4620</v>
      </c>
      <c r="CL35" s="127">
        <v>4620</v>
      </c>
      <c r="CM35" s="129">
        <v>4620</v>
      </c>
      <c r="CN35" s="127">
        <v>4620</v>
      </c>
      <c r="CO35" s="129">
        <v>4620</v>
      </c>
      <c r="CP35" s="127">
        <v>4620</v>
      </c>
      <c r="CQ35" s="129">
        <v>4620</v>
      </c>
      <c r="CR35" s="127">
        <v>4620</v>
      </c>
      <c r="CS35" s="129">
        <v>4620</v>
      </c>
      <c r="CT35" s="127">
        <v>4620</v>
      </c>
      <c r="CU35" s="129">
        <v>4620</v>
      </c>
      <c r="CV35" s="127"/>
      <c r="CW35" s="129">
        <v>4620</v>
      </c>
      <c r="CX35" s="127">
        <f>4620+4620</f>
        <v>9240</v>
      </c>
      <c r="CY35" s="131"/>
      <c r="CZ35" s="127"/>
      <c r="DA35" s="131"/>
      <c r="DB35" s="127"/>
      <c r="DC35" s="131"/>
      <c r="DD35" s="127"/>
      <c r="DE35" s="130"/>
      <c r="DF35" s="131"/>
      <c r="DG35" s="127"/>
      <c r="DH35" s="131"/>
      <c r="DI35" s="127"/>
      <c r="DJ35" s="131"/>
      <c r="DK35" s="127"/>
      <c r="DL35" s="131"/>
      <c r="DM35" s="127"/>
      <c r="DN35" s="131"/>
      <c r="DO35" s="127"/>
      <c r="DP35" s="131"/>
      <c r="DQ35" s="127"/>
      <c r="DR35" s="131"/>
      <c r="DS35" s="127"/>
      <c r="DT35" s="131"/>
      <c r="DU35" s="127"/>
      <c r="DV35" s="131"/>
      <c r="DW35" s="127"/>
      <c r="DX35" s="131"/>
      <c r="DY35" s="127"/>
      <c r="DZ35" s="131"/>
      <c r="EA35" s="127"/>
      <c r="EB35" s="128"/>
      <c r="EC35" s="127"/>
      <c r="ED35" s="132"/>
      <c r="EE35" s="128"/>
      <c r="EF35" s="127"/>
      <c r="EG35" s="128"/>
      <c r="EH35" s="127"/>
      <c r="EI35" s="128"/>
      <c r="EJ35" s="127"/>
      <c r="EK35" s="128"/>
      <c r="EL35" s="127"/>
      <c r="EM35" s="128"/>
      <c r="EN35" s="127"/>
      <c r="EO35" s="128"/>
      <c r="EP35" s="127"/>
      <c r="EQ35" s="124"/>
      <c r="ER35" s="127"/>
      <c r="ES35" s="124"/>
      <c r="ET35" s="127"/>
      <c r="EU35" s="124"/>
      <c r="EV35" s="127"/>
      <c r="EW35" s="124"/>
      <c r="EX35" s="127"/>
      <c r="EY35" s="124"/>
      <c r="EZ35" s="127"/>
      <c r="FA35" s="124"/>
      <c r="FB35" s="127"/>
      <c r="FC35" s="133">
        <f t="shared" si="3"/>
        <v>57080</v>
      </c>
      <c r="FD35" s="133">
        <f t="shared" si="4"/>
        <v>57080</v>
      </c>
      <c r="FE35" s="133">
        <f t="shared" si="5"/>
        <v>0</v>
      </c>
    </row>
    <row r="36" spans="1:161" ht="25.5" customHeight="1">
      <c r="A36" s="181">
        <v>2200085</v>
      </c>
      <c r="B36" s="134" t="s">
        <v>517</v>
      </c>
      <c r="C36" s="95" t="s">
        <v>518</v>
      </c>
      <c r="D36" s="83" t="s">
        <v>1062</v>
      </c>
      <c r="E36" s="95" t="s">
        <v>956</v>
      </c>
      <c r="F36" s="84" t="s">
        <v>519</v>
      </c>
      <c r="G36" s="84"/>
      <c r="H36" s="135"/>
      <c r="I36" s="136"/>
      <c r="J36" s="136"/>
      <c r="K36" s="93">
        <v>6800</v>
      </c>
      <c r="L36" s="88" t="s">
        <v>1072</v>
      </c>
      <c r="M36" s="122">
        <f t="shared" si="6"/>
        <v>24400</v>
      </c>
      <c r="N36" s="123">
        <f t="shared" si="0"/>
        <v>2040</v>
      </c>
      <c r="O36" s="124">
        <v>4000</v>
      </c>
      <c r="P36" s="124">
        <f t="shared" si="7"/>
        <v>0</v>
      </c>
      <c r="Q36" s="125">
        <v>4000</v>
      </c>
      <c r="R36" s="126">
        <f t="shared" si="10"/>
        <v>0</v>
      </c>
      <c r="S36" s="127">
        <f>IF(OR($I36="‡nv‡÷j Z¨vM",$I36="wUwm"),(IF(VALUE($G36)&gt;=S$6,(IF(($BV36-SUM($Q36:R36))&gt;=$K36*0.3,$K36*0.3,($BV36-SUM($Q36:R36)))),"")),(IF(($BV36-SUM($Q36:R36))&gt;=$K36*0.3,$K36*0.3,($BV36-SUM($Q36:R36)))))</f>
        <v>2040</v>
      </c>
      <c r="T36" s="127">
        <f>IF(OR($I36="‡nv‡÷j Z¨vM",$I36="wUwm"),(IF(VALUE($G36)&gt;=T$6,(IF(($BV36-SUM($Q36:S36))&gt;=$K36*0.3,$K36*0.3,($BV36-SUM($Q36:S36)))),"")),(IF(($BV36-SUM($Q36:S36))&gt;=$K36*0.3,$K36*0.3,($BV36-SUM($Q36:S36)))))</f>
        <v>2040</v>
      </c>
      <c r="U36" s="127">
        <f>IF(OR($I36="‡nv‡÷j Z¨vM",$I36="wUwm"),(IF(VALUE($G36)&gt;=U$6,(IF(($BV36-SUM($Q36:T36))&gt;=$K36*0.3,$K36*0.3,($BV36-SUM($Q36:T36)))),"")),(IF(($BV36-SUM($Q36:T36))&gt;=$K36*0.3,$K36*0.3,($BV36-SUM($Q36:T36)))))</f>
        <v>2040</v>
      </c>
      <c r="V36" s="127">
        <f>IF(OR($I36="‡nv‡÷j Z¨vM",$I36="wUwm"),(IF(VALUE($G36)&gt;=V$6,(IF(($BV36-SUM($Q36:U36))&gt;=$K36*0.3,$K36*0.3,($BV36-SUM($Q36:U36)))),"")),(IF(($BV36-SUM($Q36:U36))&gt;=$K36*0.3,$K36*0.3,($BV36-SUM($Q36:U36)))))</f>
        <v>2040</v>
      </c>
      <c r="W36" s="127">
        <f>IF(OR($I36="‡nv‡÷j Z¨vM",$I36="wUwm"),(IF(VALUE($G36)&gt;=W$6,(IF(($BV36-SUM($Q36:V36))&gt;=$K36*0.3,$K36*0.3,($BV36-SUM($Q36:V36)))),"")),(IF(($BV36-SUM($Q36:V36))&gt;=$K36*0.3,$K36*0.3,($BV36-SUM($Q36:V36)))))</f>
        <v>2040</v>
      </c>
      <c r="X36" s="127">
        <f>IF(OR($I36="‡nv‡÷j Z¨vM",$I36="wUwm"),(IF(VALUE($G36)&gt;=X$6,(IF(($BV36-SUM($Q36:W36))&gt;=$K36*0.3,$K36*0.3,($BV36-SUM($Q36:W36)))),"")),(IF(($BV36-SUM($Q36:W36))&gt;=$K36*0.3,$K36*0.3,($BV36-SUM($Q36:W36)))))</f>
        <v>2040</v>
      </c>
      <c r="Y36" s="127">
        <f>IF(OR($I36="‡nv‡÷j Z¨vM",$I36="wUwm"),(IF(VALUE($G36)&gt;=Y$6,(IF(($BV36-SUM($Q36:X36))&gt;=$K36*0.3,$K36*0.3,($BV36-SUM($Q36:X36)))),"")),(IF(($BV36-SUM($Q36:X36))&gt;=$K36*0.3,$K36*0.3,($BV36-SUM($Q36:X36)))))</f>
        <v>2040</v>
      </c>
      <c r="Z36" s="127">
        <f>IF(OR($I36="‡nv‡÷j Z¨vM",$I36="wUwm"),(IF(VALUE($G36)&gt;=Z$6,(IF(($BV36-SUM($Q36:Y36))&gt;=$K36*0.3,$K36*0.3,($BV36-SUM($Q36:Y36)))),"")),(IF(($BV36-SUM($Q36:Y36))&gt;=$K36*0.3,$K36*0.3,($BV36-SUM($Q36:Y36)))))</f>
        <v>2040</v>
      </c>
      <c r="AA36" s="127">
        <f>IF(OR($I36="‡nv‡÷j Z¨vM",$I36="wUwm"),(IF(VALUE($G36)&gt;=AA$6,(IF(($BV36-SUM($Q36:Z36))&gt;=$K36*0.3,$K36*0.3,($BV36-SUM($Q36:Z36)))),"")),(IF(($BV36-SUM($Q36:Z36))&gt;=$K36*0.3,$K36*0.3,($BV36-SUM($Q36:Z36)))))</f>
        <v>2040</v>
      </c>
      <c r="AB36" s="127">
        <f>IF(OR($I36="‡nv‡÷j Z¨vM",$I36="wUwm"),(IF(VALUE($G36)&gt;=AB$6,(IF(($BV36-SUM($Q36:AA36))&gt;=$K36*0.3,$K36*0.3,($BV36-SUM($Q36:AA36)))),"")),(IF(($BV36-SUM($Q36:AA36))&gt;=$K36*0.3,$K36*0.3,($BV36-SUM($Q36:AA36)))))</f>
        <v>0</v>
      </c>
      <c r="AC36" s="127">
        <f>IF(OR($I36="‡nv‡÷j Z¨vM",$I36="wUwm"),(IF(VALUE($G36)&gt;=AC$6,(IF(($BV36-SUM($Q36:AB36))&gt;=$K36*0.3,$K36*0.3,($BV36-SUM($Q36:AB36)))),"")),(IF(($BV36-SUM($Q36:AB36))&gt;=$K36*0.3,$K36*0.3,($BV36-SUM($Q36:AB36)))))</f>
        <v>0</v>
      </c>
      <c r="AD36" s="127">
        <f>IF(OR($I36="‡nv‡÷j Z¨vM",$I36="wUwm"),(IF(VALUE($G36)&gt;=AD$6,(IF(($BV36-SUM($Q36:AC36))&gt;=$K36*0.3,$K36*0.3,($BV36-SUM($Q36:AC36)))),"")),(IF(($BV36-SUM($Q36:AC36))&gt;=$K36*0.3,$K36*0.3,($BV36-SUM($Q36:AC36)))))</f>
        <v>0</v>
      </c>
      <c r="AE36" s="127">
        <f>IF(OR($I36="‡nv‡÷j Z¨vM",$I36="wUwm"),(IF(VALUE($G36)&gt;=AE$6,(IF(($BV36-SUM($Q36:AD36))&gt;=$K36*0.3,$K36*0.3,($BV36-SUM($Q36:AD36)))),"")),(IF(($BV36-SUM($Q36:AD36))&gt;=$K36*0.3,$K36*0.3,($BV36-SUM($Q36:AD36)))))</f>
        <v>0</v>
      </c>
      <c r="AF36" s="127">
        <f>IF(OR($I36="‡nv‡÷j Z¨vM",$I36="wUwm"),(IF(VALUE($G36)&gt;=AF$6,(IF(($BV36-SUM($Q36:AE36))&gt;=$K36*0.3,$K36*0.3,($BV36-SUM($Q36:AE36)))),"")),(IF(($BV36-SUM($Q36:AE36))&gt;=$K36*0.3,$K36*0.3,($BV36-SUM($Q36:AE36)))))</f>
        <v>0</v>
      </c>
      <c r="AG36" s="127">
        <f>IF(OR($I36="‡nv‡÷j Z¨vM",$I36="wUwm"),(IF(VALUE($G36)&gt;=AG$6,(IF(($BV36-SUM($Q36:AF36))&gt;=$K36*0.3,$K36*0.3,($BV36-SUM($Q36:AF36)))),"")),(IF(($BV36-SUM($Q36:AF36))&gt;=$K36*0.3,$K36*0.3,($BV36-SUM($Q36:AF36)))))</f>
        <v>0</v>
      </c>
      <c r="AH36" s="127">
        <f>IF(OR($I36="‡nv‡÷j Z¨vM",$I36="wUwm"),(IF(VALUE($G36)&gt;=AH$6,(IF(($BV36-SUM($Q36:AG36))&gt;=$K36*0.3,$K36*0.3,($BV36-SUM($Q36:AG36)))),"")),(IF(($BV36-SUM($Q36:AG36))&gt;=$K36*0.3,$K36*0.3,($BV36-SUM($Q36:AG36)))))</f>
        <v>0</v>
      </c>
      <c r="AI36" s="127">
        <f>IF(OR($I36="‡nv‡÷j Z¨vM",$I36="wUwm"),(IF(VALUE($G36)&gt;=AI$6,(IF(($BV36-SUM($Q36:AH36))&gt;=$K36*0.3,$K36*0.3,($BV36-SUM($Q36:AH36)))),"")),(IF(($BV36-SUM($Q36:AH36))&gt;=$K36*0.3,$K36*0.3,($BV36-SUM($Q36:AH36)))))</f>
        <v>0</v>
      </c>
      <c r="AJ36" s="127">
        <f>IF(OR($I36="‡nv‡÷j Z¨vM",$I36="wUwm"),(IF(VALUE($G36)&gt;=AJ$6,(IF(($BV36-SUM($Q36:AI36))&gt;=$K36*0.3,$K36*0.3,($BV36-SUM($Q36:AI36)))),"")),(IF(($BV36-SUM($Q36:AI36))&gt;=$K36*0.3,$K36*0.3,($BV36-SUM($Q36:AI36)))))</f>
        <v>0</v>
      </c>
      <c r="AK36" s="127">
        <f>IF(OR($I36="‡nv‡÷j Z¨vM",$I36="wUwm"),(IF(VALUE($G36)&gt;=AK$6,(IF(($BV36-SUM($Q36:AJ36))&gt;=$K36*0.3,$K36*0.3,($BV36-SUM($Q36:AJ36)))),"")),(IF(($BV36-SUM($Q36:AJ36))&gt;=$K36*0.3,$K36*0.3,($BV36-SUM($Q36:AJ36)))))</f>
        <v>0</v>
      </c>
      <c r="AL36" s="127">
        <f>IF(OR($I36="‡nv‡÷j Z¨vM",$I36="wUwm"),(IF(VALUE($G36)&gt;=AL$6,(IF(($BV36-SUM($Q36:AK36))&gt;=$K36*0.3,$K36*0.3,($BV36-SUM($Q36:AK36)))),"")),(IF(($BV36-SUM($Q36:AK36))&gt;=$K36*0.3,$K36*0.3,($BV36-SUM($Q36:AK36)))))</f>
        <v>0</v>
      </c>
      <c r="AM36" s="127">
        <f>IF(OR($I36="‡nv‡÷j Z¨vM",$I36="wUwm"),(IF(VALUE($G36)&gt;=AM$6,(IF(($BV36-SUM($Q36:AL36))&gt;=$K36*0.3,$K36*0.3,($BV36-SUM($Q36:AL36)))),"")),(IF(($BV36-SUM($Q36:AL36))&gt;=$K36*0.3,$K36*0.3,($BV36-SUM($Q36:AL36)))))</f>
        <v>0</v>
      </c>
      <c r="AN36" s="127">
        <f>IF(OR($I36="‡nv‡÷j Z¨vM",$I36="wUwm"),(IF(VALUE($G36)&gt;=AN$6,(IF(($BV36-SUM($Q36:AM36))&gt;=$K36*0.3,$K36*0.3,($BV36-SUM($Q36:AM36)))),"")),(IF(($BV36-SUM($Q36:AM36))&gt;=$K36*0.3,$K36*0.3,($BV36-SUM($Q36:AM36)))))</f>
        <v>0</v>
      </c>
      <c r="AO36" s="127">
        <f>IF(OR($I36="‡nv‡÷j Z¨vM",$I36="wUwm"),(IF(VALUE($G36)&gt;=AO$6,(IF(($BV36-SUM($Q36:AN36))&gt;=$K36*0.3,$K36*0.3,($BV36-SUM($Q36:AN36)))),"")),(IF(($BV36-SUM($Q36:AN36))&gt;=$K36*0.3,$K36*0.3,($BV36-SUM($Q36:AN36)))))</f>
        <v>0</v>
      </c>
      <c r="AP36" s="127">
        <f>IF(OR($I36="‡nv‡÷j Z¨vM",$I36="wUwm"),(IF(VALUE($G36)&gt;=AP$6,(IF(($BV36-SUM($Q36:AO36))&gt;=$K36*0.3,$K36*0.3,($BV36-SUM($Q36:AO36)))),"")),(IF(($BV36-SUM($Q36:AO36))&gt;=$K36*0.3,$K36*0.3,($BV36-SUM($Q36:AO36)))))</f>
        <v>0</v>
      </c>
      <c r="AQ36" s="125">
        <f t="shared" si="2"/>
        <v>22360</v>
      </c>
      <c r="AR36" s="125">
        <v>22360</v>
      </c>
      <c r="AS36" s="125">
        <f>IF(LinkRpt!C$4=LinkRpt!C$2,VLOOKUP(LinkRpt!$A32,Rpt,LinkRpt!C$2+1),"")</f>
        <v>0</v>
      </c>
      <c r="AT36" s="125">
        <f>IF(LinkRpt!D$4=LinkRpt!D$2,VLOOKUP(LinkRpt!$A32,Rpt,LinkRpt!D$2+1),"")</f>
        <v>0</v>
      </c>
      <c r="AU36" s="125">
        <f>IF(LinkRpt!E$4=LinkRpt!E$2,VLOOKUP(LinkRpt!$A32,Rpt,LinkRpt!E$2+1),"")</f>
        <v>0</v>
      </c>
      <c r="AV36" s="125">
        <f>IF(LinkRpt!F$4=LinkRpt!F$2,VLOOKUP(LinkRpt!$A32,Rpt,LinkRpt!F$2+1),"")</f>
        <v>0</v>
      </c>
      <c r="AW36" s="125">
        <f>IF(LinkRpt!G$4=LinkRpt!G$2,VLOOKUP(LinkRpt!$A32,Rpt,LinkRpt!G$2+1),"")</f>
        <v>0</v>
      </c>
      <c r="AX36" s="125">
        <f>IF(LinkRpt!H$4=LinkRpt!H$2,VLOOKUP(LinkRpt!$A32,Rpt,LinkRpt!H$2+1),"")</f>
        <v>0</v>
      </c>
      <c r="AY36" s="125">
        <f>IF(LinkRpt!I$4=LinkRpt!I$2,VLOOKUP(LinkRpt!$A32,Rpt,LinkRpt!I$2+1),"")</f>
        <v>0</v>
      </c>
      <c r="AZ36" s="125">
        <f>IF(LinkRpt!J$4=LinkRpt!J$2,VLOOKUP(LinkRpt!$A32,Rpt,LinkRpt!J$2+1),"")</f>
        <v>0</v>
      </c>
      <c r="BA36" s="125">
        <f>IF(LinkRpt!K$4=LinkRpt!K$2,VLOOKUP(LinkRpt!$A32,Rpt,LinkRpt!K$2+1),"")</f>
        <v>0</v>
      </c>
      <c r="BB36" s="125">
        <f>IF(LinkRpt!L$4=LinkRpt!L$2,VLOOKUP(LinkRpt!$A32,Rpt,LinkRpt!L$2+1),"")</f>
        <v>0</v>
      </c>
      <c r="BC36" s="125">
        <f>IF(LinkRpt!M$4=LinkRpt!M$2,VLOOKUP(LinkRpt!$A32,Rpt,LinkRpt!M$2+1),"")</f>
        <v>0</v>
      </c>
      <c r="BD36" s="125">
        <f>IF(LinkRpt!N$4=LinkRpt!N$2,VLOOKUP(LinkRpt!$A32,Rpt,LinkRpt!N$2+1),"")</f>
        <v>0</v>
      </c>
      <c r="BE36" s="125">
        <f>IF(LinkRpt!O$4=LinkRpt!O$2,VLOOKUP(LinkRpt!$A32,Rpt,LinkRpt!O$2+1),"")</f>
        <v>0</v>
      </c>
      <c r="BF36" s="125">
        <f>IF(LinkRpt!P$4=LinkRpt!P$2,VLOOKUP(LinkRpt!$A32,Rpt,LinkRpt!P$2+1),"")</f>
        <v>0</v>
      </c>
      <c r="BG36" s="125">
        <f>IF(LinkRpt!Q$4=LinkRpt!Q$2,VLOOKUP(LinkRpt!$A32,Rpt,LinkRpt!Q$2+1),"")</f>
        <v>0</v>
      </c>
      <c r="BH36" s="125">
        <f>IF(LinkRpt!R$4=LinkRpt!R$2,VLOOKUP(LinkRpt!$A32,Rpt,LinkRpt!R$2+1),"")</f>
        <v>0</v>
      </c>
      <c r="BI36" s="125">
        <f>IF(LinkRpt!S$4=LinkRpt!S$2,VLOOKUP(LinkRpt!$A32,Rpt,LinkRpt!S$2+1),"")</f>
        <v>0</v>
      </c>
      <c r="BJ36" s="125">
        <f>IF(LinkRpt!T$4=LinkRpt!T$2,VLOOKUP(LinkRpt!$A32,Rpt,LinkRpt!T$2+1),"")</f>
        <v>0</v>
      </c>
      <c r="BK36" s="125">
        <f>IF(LinkRpt!U$4=LinkRpt!U$2,VLOOKUP(LinkRpt!$A32,Rpt,LinkRpt!U$2+1),"")</f>
        <v>0</v>
      </c>
      <c r="BL36" s="125">
        <f>IF(LinkRpt!V$4=LinkRpt!V$2,VLOOKUP(LinkRpt!$A32,Rpt,LinkRpt!V$2+1),"")</f>
        <v>0</v>
      </c>
      <c r="BM36" s="125">
        <f>IF(LinkRpt!W$4=LinkRpt!W$2,VLOOKUP(LinkRpt!$A32,Rpt,LinkRpt!W$2+1),"")</f>
        <v>0</v>
      </c>
      <c r="BN36" s="125">
        <f>IF(LinkRpt!X$4=LinkRpt!X$2,VLOOKUP(LinkRpt!$A32,Rpt,LinkRpt!X$2+1),"")</f>
        <v>0</v>
      </c>
      <c r="BO36" s="125">
        <f>IF(LinkRpt!Y$4=LinkRpt!Y$2,VLOOKUP(LinkRpt!$A32,Rpt,LinkRpt!Y$2+1),"")</f>
        <v>0</v>
      </c>
      <c r="BP36" s="125">
        <f>IF(LinkRpt!Z$4=LinkRpt!Z$2,VLOOKUP(LinkRpt!$A32,Rpt,LinkRpt!Z$2+1),"")</f>
        <v>0</v>
      </c>
      <c r="BQ36" s="125">
        <f>IF(LinkRpt!AA$4=LinkRpt!AA$2,VLOOKUP(LinkRpt!$A32,Rpt,LinkRpt!AA$2+1),"")</f>
        <v>0</v>
      </c>
      <c r="BR36" s="125">
        <f>IF(LinkRpt!AB$4=LinkRpt!AB$2,VLOOKUP(LinkRpt!$A32,Rpt,LinkRpt!AB$2+1),"")</f>
        <v>0</v>
      </c>
      <c r="BS36" s="125">
        <f>IF(LinkRpt!AC$4=LinkRpt!AC$2,VLOOKUP(LinkRpt!$A32,Rpt,LinkRpt!AC$2+1),"")</f>
        <v>0</v>
      </c>
      <c r="BT36" s="125">
        <f>IF(LinkRpt!AD$4=LinkRpt!AD$2,VLOOKUP(LinkRpt!$A32,Rpt,LinkRpt!AD$2+1),"")</f>
        <v>0</v>
      </c>
      <c r="BU36" s="125">
        <f>IF(LinkRpt!AE$4=LinkRpt!AE$2,VLOOKUP(LinkRpt!$A32,Rpt,LinkRpt!AE$2+1),"")</f>
        <v>0</v>
      </c>
      <c r="BV36" s="125">
        <f t="shared" si="8"/>
        <v>22360</v>
      </c>
      <c r="BW36" s="124">
        <v>1500</v>
      </c>
      <c r="BX36" s="127">
        <v>1500</v>
      </c>
      <c r="BY36" s="124">
        <v>1000</v>
      </c>
      <c r="BZ36" s="127">
        <v>1000</v>
      </c>
      <c r="CA36" s="124">
        <v>5000</v>
      </c>
      <c r="CB36" s="127">
        <v>5000</v>
      </c>
      <c r="CC36" s="124">
        <v>8000</v>
      </c>
      <c r="CD36" s="127">
        <v>8000</v>
      </c>
      <c r="CE36" s="124"/>
      <c r="CF36" s="127"/>
      <c r="CG36" s="129">
        <v>4620</v>
      </c>
      <c r="CH36" s="127">
        <v>4620</v>
      </c>
      <c r="CI36" s="129">
        <v>4620</v>
      </c>
      <c r="CJ36" s="127">
        <v>0</v>
      </c>
      <c r="CK36" s="129">
        <v>4620</v>
      </c>
      <c r="CL36" s="127">
        <v>4620</v>
      </c>
      <c r="CM36" s="129">
        <v>4620</v>
      </c>
      <c r="CN36" s="127">
        <f>4620+4620</f>
        <v>9240</v>
      </c>
      <c r="CO36" s="129">
        <v>4620</v>
      </c>
      <c r="CP36" s="127"/>
      <c r="CQ36" s="129">
        <v>4620</v>
      </c>
      <c r="CR36" s="127"/>
      <c r="CS36" s="129">
        <v>4620</v>
      </c>
      <c r="CT36" s="127">
        <v>9240</v>
      </c>
      <c r="CU36" s="129">
        <v>4620</v>
      </c>
      <c r="CV36" s="127"/>
      <c r="CW36" s="129">
        <v>4620</v>
      </c>
      <c r="CX36" s="127">
        <v>9240</v>
      </c>
      <c r="CY36" s="131"/>
      <c r="CZ36" s="127"/>
      <c r="DA36" s="131"/>
      <c r="DB36" s="127"/>
      <c r="DC36" s="131"/>
      <c r="DD36" s="127"/>
      <c r="DE36" s="130"/>
      <c r="DF36" s="131"/>
      <c r="DG36" s="127"/>
      <c r="DH36" s="131"/>
      <c r="DI36" s="127"/>
      <c r="DJ36" s="131"/>
      <c r="DK36" s="127"/>
      <c r="DL36" s="131"/>
      <c r="DM36" s="127"/>
      <c r="DN36" s="131"/>
      <c r="DO36" s="127"/>
      <c r="DP36" s="131"/>
      <c r="DQ36" s="127"/>
      <c r="DR36" s="131"/>
      <c r="DS36" s="127"/>
      <c r="DT36" s="131"/>
      <c r="DU36" s="127"/>
      <c r="DV36" s="131"/>
      <c r="DW36" s="127"/>
      <c r="DX36" s="131"/>
      <c r="DY36" s="127"/>
      <c r="DZ36" s="131"/>
      <c r="EA36" s="127"/>
      <c r="EB36" s="128"/>
      <c r="EC36" s="127"/>
      <c r="ED36" s="132"/>
      <c r="EE36" s="128"/>
      <c r="EF36" s="127"/>
      <c r="EG36" s="128"/>
      <c r="EH36" s="127"/>
      <c r="EI36" s="128"/>
      <c r="EJ36" s="127"/>
      <c r="EK36" s="128"/>
      <c r="EL36" s="127"/>
      <c r="EM36" s="128"/>
      <c r="EN36" s="127"/>
      <c r="EO36" s="128"/>
      <c r="EP36" s="127"/>
      <c r="EQ36" s="124"/>
      <c r="ER36" s="127"/>
      <c r="ES36" s="124"/>
      <c r="ET36" s="127"/>
      <c r="EU36" s="124"/>
      <c r="EV36" s="127"/>
      <c r="EW36" s="124"/>
      <c r="EX36" s="127"/>
      <c r="EY36" s="124"/>
      <c r="EZ36" s="127"/>
      <c r="FA36" s="124"/>
      <c r="FB36" s="127"/>
      <c r="FC36" s="133">
        <f t="shared" si="3"/>
        <v>57080</v>
      </c>
      <c r="FD36" s="133">
        <f t="shared" si="4"/>
        <v>52460</v>
      </c>
      <c r="FE36" s="133">
        <f t="shared" si="5"/>
        <v>4620</v>
      </c>
    </row>
    <row r="37" spans="1:161" ht="25.5" customHeight="1">
      <c r="A37" s="181">
        <v>2200086</v>
      </c>
      <c r="B37" s="134" t="s">
        <v>520</v>
      </c>
      <c r="C37" s="95" t="s">
        <v>521</v>
      </c>
      <c r="D37" s="83" t="s">
        <v>1062</v>
      </c>
      <c r="E37" s="95" t="s">
        <v>956</v>
      </c>
      <c r="F37" s="84" t="s">
        <v>522</v>
      </c>
      <c r="G37" s="84"/>
      <c r="H37" s="135"/>
      <c r="I37" s="136" t="s">
        <v>488</v>
      </c>
      <c r="J37" s="136"/>
      <c r="K37" s="97">
        <v>3000</v>
      </c>
      <c r="L37" s="88" t="s">
        <v>1073</v>
      </c>
      <c r="M37" s="122">
        <f t="shared" si="6"/>
        <v>4000</v>
      </c>
      <c r="N37" s="123">
        <f t="shared" si="0"/>
        <v>-8100</v>
      </c>
      <c r="O37" s="124">
        <v>4000</v>
      </c>
      <c r="P37" s="124">
        <f t="shared" si="7"/>
        <v>0</v>
      </c>
      <c r="Q37" s="125">
        <v>4000</v>
      </c>
      <c r="R37" s="126">
        <f t="shared" si="10"/>
        <v>0</v>
      </c>
      <c r="S37" s="127">
        <f>IF(OR($I37="‡nv‡÷j Z¨vM",$I37="wUwm"),(IF(VALUE($G37)&gt;=S$6,(IF(($BV37-SUM($Q37:R37))&gt;=$K37*0.3,$K37*0.3,($BV37-SUM($Q37:R37)))),"")),(IF(($BV37-SUM($Q37:R37))&gt;=$K37*0.3,$K37*0.3,($BV37-SUM($Q37:R37)))))</f>
        <v>900</v>
      </c>
      <c r="T37" s="127">
        <f>IF(OR($I37="‡nv‡÷j Z¨vM",$I37="wUwm"),(IF(VALUE($G37)&gt;=T$6,(IF(($BV37-SUM($Q37:S37))&gt;=$K37*0.3,$K37*0.3,($BV37-SUM($Q37:S37)))),"")),(IF(($BV37-SUM($Q37:S37))&gt;=$K37*0.3,$K37*0.3,($BV37-SUM($Q37:S37)))))</f>
        <v>900</v>
      </c>
      <c r="U37" s="127">
        <f>IF(OR($I37="‡nv‡÷j Z¨vM",$I37="wUwm"),(IF(VALUE($G37)&gt;=U$6,(IF(($BV37-SUM($Q37:T37))&gt;=$K37*0.3,$K37*0.3,($BV37-SUM($Q37:T37)))),"")),(IF(($BV37-SUM($Q37:T37))&gt;=$K37*0.3,$K37*0.3,($BV37-SUM($Q37:T37)))))</f>
        <v>900</v>
      </c>
      <c r="V37" s="127">
        <f>IF(OR($I37="‡nv‡÷j Z¨vM",$I37="wUwm"),(IF(VALUE($G37)&gt;=V$6,(IF(($BV37-SUM($Q37:U37))&gt;=$K37*0.3,$K37*0.3,($BV37-SUM($Q37:U37)))),"")),(IF(($BV37-SUM($Q37:U37))&gt;=$K37*0.3,$K37*0.3,($BV37-SUM($Q37:U37)))))</f>
        <v>900</v>
      </c>
      <c r="W37" s="127">
        <f>IF(OR($I37="‡nv‡÷j Z¨vM",$I37="wUwm"),(IF(VALUE($G37)&gt;=W$6,(IF(($BV37-SUM($Q37:V37))&gt;=$K37*0.3,$K37*0.3,($BV37-SUM($Q37:V37)))),"")),(IF(($BV37-SUM($Q37:V37))&gt;=$K37*0.3,$K37*0.3,($BV37-SUM($Q37:V37)))))</f>
        <v>900</v>
      </c>
      <c r="X37" s="127">
        <f>IF(OR($I37="‡nv‡÷j Z¨vM",$I37="wUwm"),(IF(VALUE($G37)&gt;=X$6,(IF(($BV37-SUM($Q37:W37))&gt;=$K37*0.3,$K37*0.3,($BV37-SUM($Q37:W37)))),"")),(IF(($BV37-SUM($Q37:W37))&gt;=$K37*0.3,$K37*0.3,($BV37-SUM($Q37:W37)))))</f>
        <v>900</v>
      </c>
      <c r="Y37" s="127">
        <f>IF(OR($I37="‡nv‡÷j Z¨vM",$I37="wUwm"),(IF(VALUE($G37)&gt;=Y$6,(IF(($BV37-SUM($Q37:X37))&gt;=$K37*0.3,$K37*0.3,($BV37-SUM($Q37:X37)))),"")),(IF(($BV37-SUM($Q37:X37))&gt;=$K37*0.3,$K37*0.3,($BV37-SUM($Q37:X37)))))</f>
        <v>900</v>
      </c>
      <c r="Z37" s="127">
        <f>IF(OR($I37="‡nv‡÷j Z¨vM",$I37="wUwm"),(IF(VALUE($G37)&gt;=Z$6,(IF(($BV37-SUM($Q37:Y37))&gt;=$K37*0.3,$K37*0.3,($BV37-SUM($Q37:Y37)))),"")),(IF(($BV37-SUM($Q37:Y37))&gt;=$K37*0.3,$K37*0.3,($BV37-SUM($Q37:Y37)))))</f>
        <v>900</v>
      </c>
      <c r="AA37" s="127">
        <f>IF(OR($I37="‡nv‡÷j Z¨vM",$I37="wUwm"),(IF(VALUE($G37)&gt;=AA$6,(IF(($BV37-SUM($Q37:Z37))&gt;=$K37*0.3,$K37*0.3,($BV37-SUM($Q37:Z37)))),"")),(IF(($BV37-SUM($Q37:Z37))&gt;=$K37*0.3,$K37*0.3,($BV37-SUM($Q37:Z37)))))</f>
        <v>900</v>
      </c>
      <c r="AB37" s="127">
        <f>IF(OR($I37="‡nv‡÷j Z¨vM",$I37="wUwm"),(IF(VALUE($G37)&gt;=AB$6,(IF(($BV37-SUM($Q37:AA37))&gt;=$K37*0.3,$K37*0.3,($BV37-SUM($Q37:AA37)))),"")),(IF(($BV37-SUM($Q37:AA37))&gt;=$K37*0.3,$K37*0.3,($BV37-SUM($Q37:AA37)))))</f>
        <v>0</v>
      </c>
      <c r="AC37" s="127">
        <f>IF(OR($I37="‡nv‡÷j Z¨vM",$I37="wUwm"),(IF(VALUE($G37)&gt;=AC$6,(IF(($BV37-SUM($Q37:AB37))&gt;=$K37*0.3,$K37*0.3,($BV37-SUM($Q37:AB37)))),"")),(IF(($BV37-SUM($Q37:AB37))&gt;=$K37*0.3,$K37*0.3,($BV37-SUM($Q37:AB37)))))</f>
        <v>0</v>
      </c>
      <c r="AD37" s="127">
        <f>IF(OR($I37="‡nv‡÷j Z¨vM",$I37="wUwm"),(IF(VALUE($G37)&gt;=AD$6,(IF(($BV37-SUM($Q37:AC37))&gt;=$K37*0.3,$K37*0.3,($BV37-SUM($Q37:AC37)))),"")),(IF(($BV37-SUM($Q37:AC37))&gt;=$K37*0.3,$K37*0.3,($BV37-SUM($Q37:AC37)))))</f>
        <v>0</v>
      </c>
      <c r="AE37" s="127">
        <f>IF(OR($I37="‡nv‡÷j Z¨vM",$I37="wUwm"),(IF(VALUE($G37)&gt;=AE$6,(IF(($BV37-SUM($Q37:AD37))&gt;=$K37*0.3,$K37*0.3,($BV37-SUM($Q37:AD37)))),"")),(IF(($BV37-SUM($Q37:AD37))&gt;=$K37*0.3,$K37*0.3,($BV37-SUM($Q37:AD37)))))</f>
        <v>0</v>
      </c>
      <c r="AF37" s="127">
        <f>IF(OR($I37="‡nv‡÷j Z¨vM",$I37="wUwm"),(IF(VALUE($G37)&gt;=AF$6,(IF(($BV37-SUM($Q37:AE37))&gt;=$K37*0.3,$K37*0.3,($BV37-SUM($Q37:AE37)))),"")),(IF(($BV37-SUM($Q37:AE37))&gt;=$K37*0.3,$K37*0.3,($BV37-SUM($Q37:AE37)))))</f>
        <v>0</v>
      </c>
      <c r="AG37" s="127">
        <f>IF(OR($I37="‡nv‡÷j Z¨vM",$I37="wUwm"),(IF(VALUE($G37)&gt;=AG$6,(IF(($BV37-SUM($Q37:AF37))&gt;=$K37*0.3,$K37*0.3,($BV37-SUM($Q37:AF37)))),"")),(IF(($BV37-SUM($Q37:AF37))&gt;=$K37*0.3,$K37*0.3,($BV37-SUM($Q37:AF37)))))</f>
        <v>0</v>
      </c>
      <c r="AH37" s="127">
        <f>IF(OR($I37="‡nv‡÷j Z¨vM",$I37="wUwm"),(IF(VALUE($G37)&gt;=AH$6,(IF(($BV37-SUM($Q37:AG37))&gt;=$K37*0.3,$K37*0.3,($BV37-SUM($Q37:AG37)))),"")),(IF(($BV37-SUM($Q37:AG37))&gt;=$K37*0.3,$K37*0.3,($BV37-SUM($Q37:AG37)))))</f>
        <v>0</v>
      </c>
      <c r="AI37" s="127">
        <f>IF(OR($I37="‡nv‡÷j Z¨vM",$I37="wUwm"),(IF(VALUE($G37)&gt;=AI$6,(IF(($BV37-SUM($Q37:AH37))&gt;=$K37*0.3,$K37*0.3,($BV37-SUM($Q37:AH37)))),"")),(IF(($BV37-SUM($Q37:AH37))&gt;=$K37*0.3,$K37*0.3,($BV37-SUM($Q37:AH37)))))</f>
        <v>0</v>
      </c>
      <c r="AJ37" s="127">
        <f>IF(OR($I37="‡nv‡÷j Z¨vM",$I37="wUwm"),(IF(VALUE($G37)&gt;=AJ$6,(IF(($BV37-SUM($Q37:AI37))&gt;=$K37*0.3,$K37*0.3,($BV37-SUM($Q37:AI37)))),"")),(IF(($BV37-SUM($Q37:AI37))&gt;=$K37*0.3,$K37*0.3,($BV37-SUM($Q37:AI37)))))</f>
        <v>0</v>
      </c>
      <c r="AK37" s="127">
        <f>IF(OR($I37="‡nv‡÷j Z¨vM",$I37="wUwm"),(IF(VALUE($G37)&gt;=AK$6,(IF(($BV37-SUM($Q37:AJ37))&gt;=$K37*0.3,$K37*0.3,($BV37-SUM($Q37:AJ37)))),"")),(IF(($BV37-SUM($Q37:AJ37))&gt;=$K37*0.3,$K37*0.3,($BV37-SUM($Q37:AJ37)))))</f>
        <v>0</v>
      </c>
      <c r="AL37" s="127">
        <f>IF(OR($I37="‡nv‡÷j Z¨vM",$I37="wUwm"),(IF(VALUE($G37)&gt;=AL$6,(IF(($BV37-SUM($Q37:AK37))&gt;=$K37*0.3,$K37*0.3,($BV37-SUM($Q37:AK37)))),"")),(IF(($BV37-SUM($Q37:AK37))&gt;=$K37*0.3,$K37*0.3,($BV37-SUM($Q37:AK37)))))</f>
        <v>0</v>
      </c>
      <c r="AM37" s="127">
        <f>IF(OR($I37="‡nv‡÷j Z¨vM",$I37="wUwm"),(IF(VALUE($G37)&gt;=AM$6,(IF(($BV37-SUM($Q37:AL37))&gt;=$K37*0.3,$K37*0.3,($BV37-SUM($Q37:AL37)))),"")),(IF(($BV37-SUM($Q37:AL37))&gt;=$K37*0.3,$K37*0.3,($BV37-SUM($Q37:AL37)))))</f>
        <v>0</v>
      </c>
      <c r="AN37" s="127">
        <f>IF(OR($I37="‡nv‡÷j Z¨vM",$I37="wUwm"),(IF(VALUE($G37)&gt;=AN$6,(IF(($BV37-SUM($Q37:AM37))&gt;=$K37*0.3,$K37*0.3,($BV37-SUM($Q37:AM37)))),"")),(IF(($BV37-SUM($Q37:AM37))&gt;=$K37*0.3,$K37*0.3,($BV37-SUM($Q37:AM37)))))</f>
        <v>0</v>
      </c>
      <c r="AO37" s="127">
        <f>IF(OR($I37="‡nv‡÷j Z¨vM",$I37="wUwm"),(IF(VALUE($G37)&gt;=AO$6,(IF(($BV37-SUM($Q37:AN37))&gt;=$K37*0.3,$K37*0.3,($BV37-SUM($Q37:AN37)))),"")),(IF(($BV37-SUM($Q37:AN37))&gt;=$K37*0.3,$K37*0.3,($BV37-SUM($Q37:AN37)))))</f>
        <v>0</v>
      </c>
      <c r="AP37" s="127">
        <f>IF(OR($I37="‡nv‡÷j Z¨vM",$I37="wUwm"),(IF(VALUE($G37)&gt;=AP$6,(IF(($BV37-SUM($Q37:AO37))&gt;=$K37*0.3,$K37*0.3,($BV37-SUM($Q37:AO37)))),"")),(IF(($BV37-SUM($Q37:AO37))&gt;=$K37*0.3,$K37*0.3,($BV37-SUM($Q37:AO37)))))</f>
        <v>0</v>
      </c>
      <c r="AQ37" s="125">
        <f t="shared" si="2"/>
        <v>12100</v>
      </c>
      <c r="AR37" s="125">
        <v>12100</v>
      </c>
      <c r="AS37" s="125">
        <f>IF(LinkRpt!C$4=LinkRpt!C$2,VLOOKUP(LinkRpt!$A33,Rpt,LinkRpt!C$2+1),"")</f>
        <v>0</v>
      </c>
      <c r="AT37" s="125">
        <f>IF(LinkRpt!D$4=LinkRpt!D$2,VLOOKUP(LinkRpt!$A33,Rpt,LinkRpt!D$2+1),"")</f>
        <v>0</v>
      </c>
      <c r="AU37" s="125">
        <f>IF(LinkRpt!E$4=LinkRpt!E$2,VLOOKUP(LinkRpt!$A33,Rpt,LinkRpt!E$2+1),"")</f>
        <v>0</v>
      </c>
      <c r="AV37" s="125">
        <f>IF(LinkRpt!F$4=LinkRpt!F$2,VLOOKUP(LinkRpt!$A33,Rpt,LinkRpt!F$2+1),"")</f>
        <v>0</v>
      </c>
      <c r="AW37" s="125">
        <f>IF(LinkRpt!G$4=LinkRpt!G$2,VLOOKUP(LinkRpt!$A33,Rpt,LinkRpt!G$2+1),"")</f>
        <v>0</v>
      </c>
      <c r="AX37" s="125">
        <f>IF(LinkRpt!H$4=LinkRpt!H$2,VLOOKUP(LinkRpt!$A33,Rpt,LinkRpt!H$2+1),"")</f>
        <v>0</v>
      </c>
      <c r="AY37" s="125">
        <f>IF(LinkRpt!I$4=LinkRpt!I$2,VLOOKUP(LinkRpt!$A33,Rpt,LinkRpt!I$2+1),"")</f>
        <v>0</v>
      </c>
      <c r="AZ37" s="125">
        <f>IF(LinkRpt!J$4=LinkRpt!J$2,VLOOKUP(LinkRpt!$A33,Rpt,LinkRpt!J$2+1),"")</f>
        <v>0</v>
      </c>
      <c r="BA37" s="125">
        <f>IF(LinkRpt!K$4=LinkRpt!K$2,VLOOKUP(LinkRpt!$A33,Rpt,LinkRpt!K$2+1),"")</f>
        <v>0</v>
      </c>
      <c r="BB37" s="125">
        <f>IF(LinkRpt!L$4=LinkRpt!L$2,VLOOKUP(LinkRpt!$A33,Rpt,LinkRpt!L$2+1),"")</f>
        <v>0</v>
      </c>
      <c r="BC37" s="125">
        <f>IF(LinkRpt!M$4=LinkRpt!M$2,VLOOKUP(LinkRpt!$A33,Rpt,LinkRpt!M$2+1),"")</f>
        <v>0</v>
      </c>
      <c r="BD37" s="125">
        <f>IF(LinkRpt!N$4=LinkRpt!N$2,VLOOKUP(LinkRpt!$A33,Rpt,LinkRpt!N$2+1),"")</f>
        <v>0</v>
      </c>
      <c r="BE37" s="125">
        <f>IF(LinkRpt!O$4=LinkRpt!O$2,VLOOKUP(LinkRpt!$A33,Rpt,LinkRpt!O$2+1),"")</f>
        <v>0</v>
      </c>
      <c r="BF37" s="125">
        <f>IF(LinkRpt!P$4=LinkRpt!P$2,VLOOKUP(LinkRpt!$A33,Rpt,LinkRpt!P$2+1),"")</f>
        <v>0</v>
      </c>
      <c r="BG37" s="125">
        <f>IF(LinkRpt!Q$4=LinkRpt!Q$2,VLOOKUP(LinkRpt!$A33,Rpt,LinkRpt!Q$2+1),"")</f>
        <v>0</v>
      </c>
      <c r="BH37" s="125">
        <f>IF(LinkRpt!R$4=LinkRpt!R$2,VLOOKUP(LinkRpt!$A33,Rpt,LinkRpt!R$2+1),"")</f>
        <v>0</v>
      </c>
      <c r="BI37" s="125">
        <f>IF(LinkRpt!S$4=LinkRpt!S$2,VLOOKUP(LinkRpt!$A33,Rpt,LinkRpt!S$2+1),"")</f>
        <v>0</v>
      </c>
      <c r="BJ37" s="125">
        <f>IF(LinkRpt!T$4=LinkRpt!T$2,VLOOKUP(LinkRpt!$A33,Rpt,LinkRpt!T$2+1),"")</f>
        <v>0</v>
      </c>
      <c r="BK37" s="125">
        <f>IF(LinkRpt!U$4=LinkRpt!U$2,VLOOKUP(LinkRpt!$A33,Rpt,LinkRpt!U$2+1),"")</f>
        <v>0</v>
      </c>
      <c r="BL37" s="125">
        <f>IF(LinkRpt!V$4=LinkRpt!V$2,VLOOKUP(LinkRpt!$A33,Rpt,LinkRpt!V$2+1),"")</f>
        <v>0</v>
      </c>
      <c r="BM37" s="125">
        <f>IF(LinkRpt!W$4=LinkRpt!W$2,VLOOKUP(LinkRpt!$A33,Rpt,LinkRpt!W$2+1),"")</f>
        <v>0</v>
      </c>
      <c r="BN37" s="125">
        <f>IF(LinkRpt!X$4=LinkRpt!X$2,VLOOKUP(LinkRpt!$A33,Rpt,LinkRpt!X$2+1),"")</f>
        <v>0</v>
      </c>
      <c r="BO37" s="125">
        <f>IF(LinkRpt!Y$4=LinkRpt!Y$2,VLOOKUP(LinkRpt!$A33,Rpt,LinkRpt!Y$2+1),"")</f>
        <v>0</v>
      </c>
      <c r="BP37" s="125">
        <f>IF(LinkRpt!Z$4=LinkRpt!Z$2,VLOOKUP(LinkRpt!$A33,Rpt,LinkRpt!Z$2+1),"")</f>
        <v>0</v>
      </c>
      <c r="BQ37" s="125">
        <f>IF(LinkRpt!AA$4=LinkRpt!AA$2,VLOOKUP(LinkRpt!$A33,Rpt,LinkRpt!AA$2+1),"")</f>
        <v>0</v>
      </c>
      <c r="BR37" s="125">
        <f>IF(LinkRpt!AB$4=LinkRpt!AB$2,VLOOKUP(LinkRpt!$A33,Rpt,LinkRpt!AB$2+1),"")</f>
        <v>0</v>
      </c>
      <c r="BS37" s="125">
        <f>IF(LinkRpt!AC$4=LinkRpt!AC$2,VLOOKUP(LinkRpt!$A33,Rpt,LinkRpt!AC$2+1),"")</f>
        <v>0</v>
      </c>
      <c r="BT37" s="125">
        <f>IF(LinkRpt!AD$4=LinkRpt!AD$2,VLOOKUP(LinkRpt!$A33,Rpt,LinkRpt!AD$2+1),"")</f>
        <v>0</v>
      </c>
      <c r="BU37" s="125">
        <f>IF(LinkRpt!AE$4=LinkRpt!AE$2,VLOOKUP(LinkRpt!$A33,Rpt,LinkRpt!AE$2+1),"")</f>
        <v>0</v>
      </c>
      <c r="BV37" s="125">
        <f t="shared" si="8"/>
        <v>12100</v>
      </c>
      <c r="BW37" s="124">
        <v>1500</v>
      </c>
      <c r="BX37" s="127">
        <v>1500</v>
      </c>
      <c r="BY37" s="124">
        <v>1000</v>
      </c>
      <c r="BZ37" s="127">
        <v>1000</v>
      </c>
      <c r="CA37" s="124">
        <v>5000</v>
      </c>
      <c r="CB37" s="127">
        <v>5000</v>
      </c>
      <c r="CC37" s="124">
        <v>8000</v>
      </c>
      <c r="CD37" s="127">
        <v>1500</v>
      </c>
      <c r="CE37" s="124"/>
      <c r="CF37" s="127"/>
      <c r="CG37" s="129">
        <v>3220</v>
      </c>
      <c r="CH37" s="127">
        <v>9720</v>
      </c>
      <c r="CI37" s="129">
        <v>3220</v>
      </c>
      <c r="CJ37" s="127">
        <v>3220</v>
      </c>
      <c r="CK37" s="129">
        <v>3220</v>
      </c>
      <c r="CL37" s="127">
        <v>3220</v>
      </c>
      <c r="CM37" s="129">
        <v>3220</v>
      </c>
      <c r="CN37" s="127">
        <v>3220</v>
      </c>
      <c r="CO37" s="129">
        <v>3220</v>
      </c>
      <c r="CP37" s="127">
        <v>3220</v>
      </c>
      <c r="CQ37" s="129">
        <v>3220</v>
      </c>
      <c r="CR37" s="127">
        <v>3220</v>
      </c>
      <c r="CS37" s="129">
        <v>3220</v>
      </c>
      <c r="CT37" s="127"/>
      <c r="CU37" s="129">
        <v>3220</v>
      </c>
      <c r="CV37" s="127">
        <v>6440</v>
      </c>
      <c r="CW37" s="129">
        <v>3220</v>
      </c>
      <c r="CX37" s="127"/>
      <c r="CY37" s="131"/>
      <c r="CZ37" s="127"/>
      <c r="DA37" s="131"/>
      <c r="DB37" s="127"/>
      <c r="DC37" s="131"/>
      <c r="DD37" s="127"/>
      <c r="DE37" s="130"/>
      <c r="DF37" s="131"/>
      <c r="DG37" s="127"/>
      <c r="DH37" s="131"/>
      <c r="DI37" s="127"/>
      <c r="DJ37" s="131"/>
      <c r="DK37" s="127"/>
      <c r="DL37" s="131"/>
      <c r="DM37" s="127"/>
      <c r="DN37" s="131"/>
      <c r="DO37" s="127"/>
      <c r="DP37" s="131"/>
      <c r="DQ37" s="127"/>
      <c r="DR37" s="131"/>
      <c r="DS37" s="127"/>
      <c r="DT37" s="131"/>
      <c r="DU37" s="127"/>
      <c r="DV37" s="131"/>
      <c r="DW37" s="127"/>
      <c r="DX37" s="131"/>
      <c r="DY37" s="127"/>
      <c r="DZ37" s="131"/>
      <c r="EA37" s="127"/>
      <c r="EB37" s="128"/>
      <c r="EC37" s="127"/>
      <c r="ED37" s="132"/>
      <c r="EE37" s="128"/>
      <c r="EF37" s="127"/>
      <c r="EG37" s="128"/>
      <c r="EH37" s="127"/>
      <c r="EI37" s="128"/>
      <c r="EJ37" s="127"/>
      <c r="EK37" s="128"/>
      <c r="EL37" s="127"/>
      <c r="EM37" s="128"/>
      <c r="EN37" s="127"/>
      <c r="EO37" s="128"/>
      <c r="EP37" s="127"/>
      <c r="EQ37" s="124"/>
      <c r="ER37" s="127"/>
      <c r="ES37" s="124"/>
      <c r="ET37" s="127"/>
      <c r="EU37" s="124"/>
      <c r="EV37" s="127"/>
      <c r="EW37" s="124"/>
      <c r="EX37" s="127"/>
      <c r="EY37" s="124"/>
      <c r="EZ37" s="127"/>
      <c r="FA37" s="124"/>
      <c r="FB37" s="127"/>
      <c r="FC37" s="133">
        <f t="shared" si="3"/>
        <v>44480</v>
      </c>
      <c r="FD37" s="133">
        <f t="shared" si="4"/>
        <v>41260</v>
      </c>
      <c r="FE37" s="133">
        <f t="shared" si="5"/>
        <v>3220</v>
      </c>
    </row>
    <row r="38" spans="1:161" ht="25.5" customHeight="1">
      <c r="A38" s="181">
        <v>2200087</v>
      </c>
      <c r="B38" s="134" t="s">
        <v>523</v>
      </c>
      <c r="C38" s="95" t="s">
        <v>524</v>
      </c>
      <c r="D38" s="83" t="s">
        <v>1062</v>
      </c>
      <c r="E38" s="95" t="s">
        <v>956</v>
      </c>
      <c r="F38" s="84" t="s">
        <v>525</v>
      </c>
      <c r="G38" s="84"/>
      <c r="H38" s="135"/>
      <c r="I38" s="136"/>
      <c r="J38" s="136"/>
      <c r="K38" s="93">
        <v>7200</v>
      </c>
      <c r="L38" s="88" t="s">
        <v>1072</v>
      </c>
      <c r="M38" s="122">
        <f t="shared" si="6"/>
        <v>25600</v>
      </c>
      <c r="N38" s="123">
        <f t="shared" si="0"/>
        <v>10640</v>
      </c>
      <c r="O38" s="124">
        <v>4000</v>
      </c>
      <c r="P38" s="124">
        <f t="shared" si="7"/>
        <v>0</v>
      </c>
      <c r="Q38" s="125">
        <v>4000</v>
      </c>
      <c r="R38" s="126">
        <f t="shared" si="10"/>
        <v>0</v>
      </c>
      <c r="S38" s="127">
        <f>IF(OR($I38="‡nv‡÷j Z¨vM",$I38="wUwm"),(IF(VALUE($G38)&gt;=S$6,(IF(($BV38-SUM($Q38:R38))&gt;=$K38*0.3,$K38*0.3,($BV38-SUM($Q38:R38)))),"")),(IF(($BV38-SUM($Q38:R38))&gt;=$K38*0.3,$K38*0.3,($BV38-SUM($Q38:R38)))))</f>
        <v>2160</v>
      </c>
      <c r="T38" s="127">
        <f>IF(OR($I38="‡nv‡÷j Z¨vM",$I38="wUwm"),(IF(VALUE($G38)&gt;=T$6,(IF(($BV38-SUM($Q38:S38))&gt;=$K38*0.3,$K38*0.3,($BV38-SUM($Q38:S38)))),"")),(IF(($BV38-SUM($Q38:S38))&gt;=$K38*0.3,$K38*0.3,($BV38-SUM($Q38:S38)))))</f>
        <v>2160</v>
      </c>
      <c r="U38" s="127">
        <f>IF(OR($I38="‡nv‡÷j Z¨vM",$I38="wUwm"),(IF(VALUE($G38)&gt;=U$6,(IF(($BV38-SUM($Q38:T38))&gt;=$K38*0.3,$K38*0.3,($BV38-SUM($Q38:T38)))),"")),(IF(($BV38-SUM($Q38:T38))&gt;=$K38*0.3,$K38*0.3,($BV38-SUM($Q38:T38)))))</f>
        <v>2160</v>
      </c>
      <c r="V38" s="127">
        <f>IF(OR($I38="‡nv‡÷j Z¨vM",$I38="wUwm"),(IF(VALUE($G38)&gt;=V$6,(IF(($BV38-SUM($Q38:U38))&gt;=$K38*0.3,$K38*0.3,($BV38-SUM($Q38:U38)))),"")),(IF(($BV38-SUM($Q38:U38))&gt;=$K38*0.3,$K38*0.3,($BV38-SUM($Q38:U38)))))</f>
        <v>2160</v>
      </c>
      <c r="W38" s="127">
        <f>IF(OR($I38="‡nv‡÷j Z¨vM",$I38="wUwm"),(IF(VALUE($G38)&gt;=W$6,(IF(($BV38-SUM($Q38:V38))&gt;=$K38*0.3,$K38*0.3,($BV38-SUM($Q38:V38)))),"")),(IF(($BV38-SUM($Q38:V38))&gt;=$K38*0.3,$K38*0.3,($BV38-SUM($Q38:V38)))))</f>
        <v>2160</v>
      </c>
      <c r="X38" s="127">
        <f>IF(OR($I38="‡nv‡÷j Z¨vM",$I38="wUwm"),(IF(VALUE($G38)&gt;=X$6,(IF(($BV38-SUM($Q38:W38))&gt;=$K38*0.3,$K38*0.3,($BV38-SUM($Q38:W38)))),"")),(IF(($BV38-SUM($Q38:W38))&gt;=$K38*0.3,$K38*0.3,($BV38-SUM($Q38:W38)))))</f>
        <v>160</v>
      </c>
      <c r="Y38" s="127">
        <f>IF(OR($I38="‡nv‡÷j Z¨vM",$I38="wUwm"),(IF(VALUE($G38)&gt;=Y$6,(IF(($BV38-SUM($Q38:X38))&gt;=$K38*0.3,$K38*0.3,($BV38-SUM($Q38:X38)))),"")),(IF(($BV38-SUM($Q38:X38))&gt;=$K38*0.3,$K38*0.3,($BV38-SUM($Q38:X38)))))</f>
        <v>0</v>
      </c>
      <c r="Z38" s="127">
        <f>IF(OR($I38="‡nv‡÷j Z¨vM",$I38="wUwm"),(IF(VALUE($G38)&gt;=Z$6,(IF(($BV38-SUM($Q38:Y38))&gt;=$K38*0.3,$K38*0.3,($BV38-SUM($Q38:Y38)))),"")),(IF(($BV38-SUM($Q38:Y38))&gt;=$K38*0.3,$K38*0.3,($BV38-SUM($Q38:Y38)))))</f>
        <v>0</v>
      </c>
      <c r="AA38" s="127">
        <f>IF(OR($I38="‡nv‡÷j Z¨vM",$I38="wUwm"),(IF(VALUE($G38)&gt;=AA$6,(IF(($BV38-SUM($Q38:Z38))&gt;=$K38*0.3,$K38*0.3,($BV38-SUM($Q38:Z38)))),"")),(IF(($BV38-SUM($Q38:Z38))&gt;=$K38*0.3,$K38*0.3,($BV38-SUM($Q38:Z38)))))</f>
        <v>0</v>
      </c>
      <c r="AB38" s="127">
        <f>IF(OR($I38="‡nv‡÷j Z¨vM",$I38="wUwm"),(IF(VALUE($G38)&gt;=AB$6,(IF(($BV38-SUM($Q38:AA38))&gt;=$K38*0.3,$K38*0.3,($BV38-SUM($Q38:AA38)))),"")),(IF(($BV38-SUM($Q38:AA38))&gt;=$K38*0.3,$K38*0.3,($BV38-SUM($Q38:AA38)))))</f>
        <v>0</v>
      </c>
      <c r="AC38" s="127">
        <f>IF(OR($I38="‡nv‡÷j Z¨vM",$I38="wUwm"),(IF(VALUE($G38)&gt;=AC$6,(IF(($BV38-SUM($Q38:AB38))&gt;=$K38*0.3,$K38*0.3,($BV38-SUM($Q38:AB38)))),"")),(IF(($BV38-SUM($Q38:AB38))&gt;=$K38*0.3,$K38*0.3,($BV38-SUM($Q38:AB38)))))</f>
        <v>0</v>
      </c>
      <c r="AD38" s="127">
        <f>IF(OR($I38="‡nv‡÷j Z¨vM",$I38="wUwm"),(IF(VALUE($G38)&gt;=AD$6,(IF(($BV38-SUM($Q38:AC38))&gt;=$K38*0.3,$K38*0.3,($BV38-SUM($Q38:AC38)))),"")),(IF(($BV38-SUM($Q38:AC38))&gt;=$K38*0.3,$K38*0.3,($BV38-SUM($Q38:AC38)))))</f>
        <v>0</v>
      </c>
      <c r="AE38" s="127">
        <f>IF(OR($I38="‡nv‡÷j Z¨vM",$I38="wUwm"),(IF(VALUE($G38)&gt;=AE$6,(IF(($BV38-SUM($Q38:AD38))&gt;=$K38*0.3,$K38*0.3,($BV38-SUM($Q38:AD38)))),"")),(IF(($BV38-SUM($Q38:AD38))&gt;=$K38*0.3,$K38*0.3,($BV38-SUM($Q38:AD38)))))</f>
        <v>0</v>
      </c>
      <c r="AF38" s="127">
        <f>IF(OR($I38="‡nv‡÷j Z¨vM",$I38="wUwm"),(IF(VALUE($G38)&gt;=AF$6,(IF(($BV38-SUM($Q38:AE38))&gt;=$K38*0.3,$K38*0.3,($BV38-SUM($Q38:AE38)))),"")),(IF(($BV38-SUM($Q38:AE38))&gt;=$K38*0.3,$K38*0.3,($BV38-SUM($Q38:AE38)))))</f>
        <v>0</v>
      </c>
      <c r="AG38" s="127">
        <f>IF(OR($I38="‡nv‡÷j Z¨vM",$I38="wUwm"),(IF(VALUE($G38)&gt;=AG$6,(IF(($BV38-SUM($Q38:AF38))&gt;=$K38*0.3,$K38*0.3,($BV38-SUM($Q38:AF38)))),"")),(IF(($BV38-SUM($Q38:AF38))&gt;=$K38*0.3,$K38*0.3,($BV38-SUM($Q38:AF38)))))</f>
        <v>0</v>
      </c>
      <c r="AH38" s="127">
        <f>IF(OR($I38="‡nv‡÷j Z¨vM",$I38="wUwm"),(IF(VALUE($G38)&gt;=AH$6,(IF(($BV38-SUM($Q38:AG38))&gt;=$K38*0.3,$K38*0.3,($BV38-SUM($Q38:AG38)))),"")),(IF(($BV38-SUM($Q38:AG38))&gt;=$K38*0.3,$K38*0.3,($BV38-SUM($Q38:AG38)))))</f>
        <v>0</v>
      </c>
      <c r="AI38" s="127">
        <f>IF(OR($I38="‡nv‡÷j Z¨vM",$I38="wUwm"),(IF(VALUE($G38)&gt;=AI$6,(IF(($BV38-SUM($Q38:AH38))&gt;=$K38*0.3,$K38*0.3,($BV38-SUM($Q38:AH38)))),"")),(IF(($BV38-SUM($Q38:AH38))&gt;=$K38*0.3,$K38*0.3,($BV38-SUM($Q38:AH38)))))</f>
        <v>0</v>
      </c>
      <c r="AJ38" s="127">
        <f>IF(OR($I38="‡nv‡÷j Z¨vM",$I38="wUwm"),(IF(VALUE($G38)&gt;=AJ$6,(IF(($BV38-SUM($Q38:AI38))&gt;=$K38*0.3,$K38*0.3,($BV38-SUM($Q38:AI38)))),"")),(IF(($BV38-SUM($Q38:AI38))&gt;=$K38*0.3,$K38*0.3,($BV38-SUM($Q38:AI38)))))</f>
        <v>0</v>
      </c>
      <c r="AK38" s="127">
        <f>IF(OR($I38="‡nv‡÷j Z¨vM",$I38="wUwm"),(IF(VALUE($G38)&gt;=AK$6,(IF(($BV38-SUM($Q38:AJ38))&gt;=$K38*0.3,$K38*0.3,($BV38-SUM($Q38:AJ38)))),"")),(IF(($BV38-SUM($Q38:AJ38))&gt;=$K38*0.3,$K38*0.3,($BV38-SUM($Q38:AJ38)))))</f>
        <v>0</v>
      </c>
      <c r="AL38" s="127">
        <f>IF(OR($I38="‡nv‡÷j Z¨vM",$I38="wUwm"),(IF(VALUE($G38)&gt;=AL$6,(IF(($BV38-SUM($Q38:AK38))&gt;=$K38*0.3,$K38*0.3,($BV38-SUM($Q38:AK38)))),"")),(IF(($BV38-SUM($Q38:AK38))&gt;=$K38*0.3,$K38*0.3,($BV38-SUM($Q38:AK38)))))</f>
        <v>0</v>
      </c>
      <c r="AM38" s="127">
        <f>IF(OR($I38="‡nv‡÷j Z¨vM",$I38="wUwm"),(IF(VALUE($G38)&gt;=AM$6,(IF(($BV38-SUM($Q38:AL38))&gt;=$K38*0.3,$K38*0.3,($BV38-SUM($Q38:AL38)))),"")),(IF(($BV38-SUM($Q38:AL38))&gt;=$K38*0.3,$K38*0.3,($BV38-SUM($Q38:AL38)))))</f>
        <v>0</v>
      </c>
      <c r="AN38" s="127">
        <f>IF(OR($I38="‡nv‡÷j Z¨vM",$I38="wUwm"),(IF(VALUE($G38)&gt;=AN$6,(IF(($BV38-SUM($Q38:AM38))&gt;=$K38*0.3,$K38*0.3,($BV38-SUM($Q38:AM38)))),"")),(IF(($BV38-SUM($Q38:AM38))&gt;=$K38*0.3,$K38*0.3,($BV38-SUM($Q38:AM38)))))</f>
        <v>0</v>
      </c>
      <c r="AO38" s="127">
        <f>IF(OR($I38="‡nv‡÷j Z¨vM",$I38="wUwm"),(IF(VALUE($G38)&gt;=AO$6,(IF(($BV38-SUM($Q38:AN38))&gt;=$K38*0.3,$K38*0.3,($BV38-SUM($Q38:AN38)))),"")),(IF(($BV38-SUM($Q38:AN38))&gt;=$K38*0.3,$K38*0.3,($BV38-SUM($Q38:AN38)))))</f>
        <v>0</v>
      </c>
      <c r="AP38" s="127">
        <f>IF(OR($I38="‡nv‡÷j Z¨vM",$I38="wUwm"),(IF(VALUE($G38)&gt;=AP$6,(IF(($BV38-SUM($Q38:AO38))&gt;=$K38*0.3,$K38*0.3,($BV38-SUM($Q38:AO38)))),"")),(IF(($BV38-SUM($Q38:AO38))&gt;=$K38*0.3,$K38*0.3,($BV38-SUM($Q38:AO38)))))</f>
        <v>0</v>
      </c>
      <c r="AQ38" s="125">
        <f t="shared" si="2"/>
        <v>14960</v>
      </c>
      <c r="AR38" s="125">
        <v>14960</v>
      </c>
      <c r="AS38" s="125">
        <f>IF(LinkRpt!C$4=LinkRpt!C$2,VLOOKUP(LinkRpt!$A34,Rpt,LinkRpt!C$2+1),"")</f>
        <v>0</v>
      </c>
      <c r="AT38" s="125">
        <f>IF(LinkRpt!D$4=LinkRpt!D$2,VLOOKUP(LinkRpt!$A34,Rpt,LinkRpt!D$2+1),"")</f>
        <v>0</v>
      </c>
      <c r="AU38" s="125">
        <f>IF(LinkRpt!E$4=LinkRpt!E$2,VLOOKUP(LinkRpt!$A34,Rpt,LinkRpt!E$2+1),"")</f>
        <v>0</v>
      </c>
      <c r="AV38" s="125">
        <f>IF(LinkRpt!F$4=LinkRpt!F$2,VLOOKUP(LinkRpt!$A34,Rpt,LinkRpt!F$2+1),"")</f>
        <v>0</v>
      </c>
      <c r="AW38" s="125">
        <f>IF(LinkRpt!G$4=LinkRpt!G$2,VLOOKUP(LinkRpt!$A34,Rpt,LinkRpt!G$2+1),"")</f>
        <v>0</v>
      </c>
      <c r="AX38" s="125">
        <f>IF(LinkRpt!H$4=LinkRpt!H$2,VLOOKUP(LinkRpt!$A34,Rpt,LinkRpt!H$2+1),"")</f>
        <v>0</v>
      </c>
      <c r="AY38" s="125">
        <f>IF(LinkRpt!I$4=LinkRpt!I$2,VLOOKUP(LinkRpt!$A34,Rpt,LinkRpt!I$2+1),"")</f>
        <v>0</v>
      </c>
      <c r="AZ38" s="125">
        <f>IF(LinkRpt!J$4=LinkRpt!J$2,VLOOKUP(LinkRpt!$A34,Rpt,LinkRpt!J$2+1),"")</f>
        <v>0</v>
      </c>
      <c r="BA38" s="125">
        <f>IF(LinkRpt!K$4=LinkRpt!K$2,VLOOKUP(LinkRpt!$A34,Rpt,LinkRpt!K$2+1),"")</f>
        <v>0</v>
      </c>
      <c r="BB38" s="125">
        <f>IF(LinkRpt!L$4=LinkRpt!L$2,VLOOKUP(LinkRpt!$A34,Rpt,LinkRpt!L$2+1),"")</f>
        <v>0</v>
      </c>
      <c r="BC38" s="125">
        <f>IF(LinkRpt!M$4=LinkRpt!M$2,VLOOKUP(LinkRpt!$A34,Rpt,LinkRpt!M$2+1),"")</f>
        <v>0</v>
      </c>
      <c r="BD38" s="125">
        <f>IF(LinkRpt!N$4=LinkRpt!N$2,VLOOKUP(LinkRpt!$A34,Rpt,LinkRpt!N$2+1),"")</f>
        <v>0</v>
      </c>
      <c r="BE38" s="125">
        <f>IF(LinkRpt!O$4=LinkRpt!O$2,VLOOKUP(LinkRpt!$A34,Rpt,LinkRpt!O$2+1),"")</f>
        <v>0</v>
      </c>
      <c r="BF38" s="125">
        <f>IF(LinkRpt!P$4=LinkRpt!P$2,VLOOKUP(LinkRpt!$A34,Rpt,LinkRpt!P$2+1),"")</f>
        <v>0</v>
      </c>
      <c r="BG38" s="125">
        <f>IF(LinkRpt!Q$4=LinkRpt!Q$2,VLOOKUP(LinkRpt!$A34,Rpt,LinkRpt!Q$2+1),"")</f>
        <v>0</v>
      </c>
      <c r="BH38" s="125">
        <f>IF(LinkRpt!R$4=LinkRpt!R$2,VLOOKUP(LinkRpt!$A34,Rpt,LinkRpt!R$2+1),"")</f>
        <v>0</v>
      </c>
      <c r="BI38" s="125">
        <f>IF(LinkRpt!S$4=LinkRpt!S$2,VLOOKUP(LinkRpt!$A34,Rpt,LinkRpt!S$2+1),"")</f>
        <v>0</v>
      </c>
      <c r="BJ38" s="125">
        <f>IF(LinkRpt!T$4=LinkRpt!T$2,VLOOKUP(LinkRpt!$A34,Rpt,LinkRpt!T$2+1),"")</f>
        <v>0</v>
      </c>
      <c r="BK38" s="125">
        <f>IF(LinkRpt!U$4=LinkRpt!U$2,VLOOKUP(LinkRpt!$A34,Rpt,LinkRpt!U$2+1),"")</f>
        <v>0</v>
      </c>
      <c r="BL38" s="125">
        <f>IF(LinkRpt!V$4=LinkRpt!V$2,VLOOKUP(LinkRpt!$A34,Rpt,LinkRpt!V$2+1),"")</f>
        <v>0</v>
      </c>
      <c r="BM38" s="125">
        <f>IF(LinkRpt!W$4=LinkRpt!W$2,VLOOKUP(LinkRpt!$A34,Rpt,LinkRpt!W$2+1),"")</f>
        <v>0</v>
      </c>
      <c r="BN38" s="125">
        <f>IF(LinkRpt!X$4=LinkRpt!X$2,VLOOKUP(LinkRpt!$A34,Rpt,LinkRpt!X$2+1),"")</f>
        <v>0</v>
      </c>
      <c r="BO38" s="125">
        <f>IF(LinkRpt!Y$4=LinkRpt!Y$2,VLOOKUP(LinkRpt!$A34,Rpt,LinkRpt!Y$2+1),"")</f>
        <v>0</v>
      </c>
      <c r="BP38" s="125">
        <f>IF(LinkRpt!Z$4=LinkRpt!Z$2,VLOOKUP(LinkRpt!$A34,Rpt,LinkRpt!Z$2+1),"")</f>
        <v>0</v>
      </c>
      <c r="BQ38" s="125">
        <f>IF(LinkRpt!AA$4=LinkRpt!AA$2,VLOOKUP(LinkRpt!$A34,Rpt,LinkRpt!AA$2+1),"")</f>
        <v>0</v>
      </c>
      <c r="BR38" s="125">
        <f>IF(LinkRpt!AB$4=LinkRpt!AB$2,VLOOKUP(LinkRpt!$A34,Rpt,LinkRpt!AB$2+1),"")</f>
        <v>0</v>
      </c>
      <c r="BS38" s="125">
        <f>IF(LinkRpt!AC$4=LinkRpt!AC$2,VLOOKUP(LinkRpt!$A34,Rpt,LinkRpt!AC$2+1),"")</f>
        <v>0</v>
      </c>
      <c r="BT38" s="125">
        <f>IF(LinkRpt!AD$4=LinkRpt!AD$2,VLOOKUP(LinkRpt!$A34,Rpt,LinkRpt!AD$2+1),"")</f>
        <v>0</v>
      </c>
      <c r="BU38" s="125">
        <f>IF(LinkRpt!AE$4=LinkRpt!AE$2,VLOOKUP(LinkRpt!$A34,Rpt,LinkRpt!AE$2+1),"")</f>
        <v>0</v>
      </c>
      <c r="BV38" s="125">
        <f t="shared" si="8"/>
        <v>14960</v>
      </c>
      <c r="BW38" s="124">
        <v>1500</v>
      </c>
      <c r="BX38" s="127">
        <v>1500</v>
      </c>
      <c r="BY38" s="124">
        <v>1000</v>
      </c>
      <c r="BZ38" s="127">
        <v>1000</v>
      </c>
      <c r="CA38" s="124">
        <v>5000</v>
      </c>
      <c r="CB38" s="127">
        <v>5000</v>
      </c>
      <c r="CC38" s="124">
        <v>8000</v>
      </c>
      <c r="CD38" s="127">
        <f>1500+0</f>
        <v>1500</v>
      </c>
      <c r="CE38" s="124"/>
      <c r="CF38" s="127"/>
      <c r="CG38" s="129">
        <v>4620</v>
      </c>
      <c r="CH38" s="127">
        <v>0</v>
      </c>
      <c r="CI38" s="129">
        <v>4620</v>
      </c>
      <c r="CJ38" s="127">
        <v>0</v>
      </c>
      <c r="CK38" s="129">
        <v>4620</v>
      </c>
      <c r="CL38" s="127">
        <v>0</v>
      </c>
      <c r="CM38" s="129">
        <v>4620</v>
      </c>
      <c r="CN38" s="127">
        <v>20360</v>
      </c>
      <c r="CO38" s="129">
        <v>4620</v>
      </c>
      <c r="CP38" s="127"/>
      <c r="CQ38" s="129">
        <v>4620</v>
      </c>
      <c r="CR38" s="127"/>
      <c r="CS38" s="129">
        <v>4620</v>
      </c>
      <c r="CT38" s="127"/>
      <c r="CU38" s="129">
        <v>4620</v>
      </c>
      <c r="CV38" s="127"/>
      <c r="CW38" s="129">
        <v>4620</v>
      </c>
      <c r="CX38" s="127">
        <v>27720</v>
      </c>
      <c r="CY38" s="131"/>
      <c r="CZ38" s="127"/>
      <c r="DA38" s="131"/>
      <c r="DB38" s="127"/>
      <c r="DC38" s="131"/>
      <c r="DD38" s="127"/>
      <c r="DE38" s="130"/>
      <c r="DF38" s="131"/>
      <c r="DG38" s="127"/>
      <c r="DH38" s="131"/>
      <c r="DI38" s="127"/>
      <c r="DJ38" s="131"/>
      <c r="DK38" s="127"/>
      <c r="DL38" s="131"/>
      <c r="DM38" s="127"/>
      <c r="DN38" s="131"/>
      <c r="DO38" s="127"/>
      <c r="DP38" s="131"/>
      <c r="DQ38" s="127"/>
      <c r="DR38" s="131"/>
      <c r="DS38" s="127"/>
      <c r="DT38" s="131"/>
      <c r="DU38" s="127"/>
      <c r="DV38" s="131"/>
      <c r="DW38" s="127"/>
      <c r="DX38" s="131"/>
      <c r="DY38" s="127"/>
      <c r="DZ38" s="131"/>
      <c r="EA38" s="127"/>
      <c r="EB38" s="128"/>
      <c r="EC38" s="127"/>
      <c r="ED38" s="132"/>
      <c r="EE38" s="128"/>
      <c r="EF38" s="127"/>
      <c r="EG38" s="128"/>
      <c r="EH38" s="127"/>
      <c r="EI38" s="128"/>
      <c r="EJ38" s="127"/>
      <c r="EK38" s="128"/>
      <c r="EL38" s="127"/>
      <c r="EM38" s="128"/>
      <c r="EN38" s="127"/>
      <c r="EO38" s="128"/>
      <c r="EP38" s="127"/>
      <c r="EQ38" s="124"/>
      <c r="ER38" s="127"/>
      <c r="ES38" s="124"/>
      <c r="ET38" s="127"/>
      <c r="EU38" s="124"/>
      <c r="EV38" s="127"/>
      <c r="EW38" s="124"/>
      <c r="EX38" s="127"/>
      <c r="EY38" s="124"/>
      <c r="EZ38" s="127"/>
      <c r="FA38" s="124"/>
      <c r="FB38" s="127"/>
      <c r="FC38" s="133">
        <f t="shared" si="3"/>
        <v>57080</v>
      </c>
      <c r="FD38" s="133">
        <f t="shared" si="4"/>
        <v>57080</v>
      </c>
      <c r="FE38" s="133">
        <f t="shared" si="5"/>
        <v>0</v>
      </c>
    </row>
    <row r="39" spans="1:161" ht="25.5" customHeight="1">
      <c r="A39" s="181">
        <v>2200089</v>
      </c>
      <c r="B39" s="134" t="s">
        <v>526</v>
      </c>
      <c r="C39" s="95" t="s">
        <v>527</v>
      </c>
      <c r="D39" s="83" t="s">
        <v>1062</v>
      </c>
      <c r="E39" s="95" t="s">
        <v>956</v>
      </c>
      <c r="F39" s="84" t="s">
        <v>528</v>
      </c>
      <c r="G39" s="84"/>
      <c r="H39" s="135"/>
      <c r="I39" s="121"/>
      <c r="J39" s="121"/>
      <c r="K39" s="93">
        <v>6800</v>
      </c>
      <c r="L39" s="88" t="s">
        <v>1071</v>
      </c>
      <c r="M39" s="122">
        <f t="shared" si="6"/>
        <v>24400</v>
      </c>
      <c r="N39" s="123">
        <f t="shared" si="0"/>
        <v>10200</v>
      </c>
      <c r="O39" s="124">
        <v>4000</v>
      </c>
      <c r="P39" s="124">
        <f t="shared" si="7"/>
        <v>0</v>
      </c>
      <c r="Q39" s="125">
        <v>4000</v>
      </c>
      <c r="R39" s="126">
        <f t="shared" si="10"/>
        <v>0</v>
      </c>
      <c r="S39" s="127">
        <f>IF(OR($I39="‡nv‡÷j Z¨vM",$I39="wUwm"),(IF(VALUE($G39)&gt;=S$6,(IF(($BV39-SUM($Q39:R39))&gt;=$K39*0.3,$K39*0.3,($BV39-SUM($Q39:R39)))),"")),(IF(($BV39-SUM($Q39:R39))&gt;=$K39*0.3,$K39*0.3,($BV39-SUM($Q39:R39)))))</f>
        <v>2040</v>
      </c>
      <c r="T39" s="127">
        <f>IF(OR($I39="‡nv‡÷j Z¨vM",$I39="wUwm"),(IF(VALUE($G39)&gt;=T$6,(IF(($BV39-SUM($Q39:S39))&gt;=$K39*0.3,$K39*0.3,($BV39-SUM($Q39:S39)))),"")),(IF(($BV39-SUM($Q39:S39))&gt;=$K39*0.3,$K39*0.3,($BV39-SUM($Q39:S39)))))</f>
        <v>2040</v>
      </c>
      <c r="U39" s="127">
        <f>IF(OR($I39="‡nv‡÷j Z¨vM",$I39="wUwm"),(IF(VALUE($G39)&gt;=U$6,(IF(($BV39-SUM($Q39:T39))&gt;=$K39*0.3,$K39*0.3,($BV39-SUM($Q39:T39)))),"")),(IF(($BV39-SUM($Q39:T39))&gt;=$K39*0.3,$K39*0.3,($BV39-SUM($Q39:T39)))))</f>
        <v>2040</v>
      </c>
      <c r="V39" s="127">
        <f>IF(OR($I39="‡nv‡÷j Z¨vM",$I39="wUwm"),(IF(VALUE($G39)&gt;=V$6,(IF(($BV39-SUM($Q39:U39))&gt;=$K39*0.3,$K39*0.3,($BV39-SUM($Q39:U39)))),"")),(IF(($BV39-SUM($Q39:U39))&gt;=$K39*0.3,$K39*0.3,($BV39-SUM($Q39:U39)))))</f>
        <v>2040</v>
      </c>
      <c r="W39" s="127">
        <f>IF(OR($I39="‡nv‡÷j Z¨vM",$I39="wUwm"),(IF(VALUE($G39)&gt;=W$6,(IF(($BV39-SUM($Q39:V39))&gt;=$K39*0.3,$K39*0.3,($BV39-SUM($Q39:V39)))),"")),(IF(($BV39-SUM($Q39:V39))&gt;=$K39*0.3,$K39*0.3,($BV39-SUM($Q39:V39)))))</f>
        <v>2040</v>
      </c>
      <c r="X39" s="127">
        <f>IF(OR($I39="‡nv‡÷j Z¨vM",$I39="wUwm"),(IF(VALUE($G39)&gt;=X$6,(IF(($BV39-SUM($Q39:W39))&gt;=$K39*0.3,$K39*0.3,($BV39-SUM($Q39:W39)))),"")),(IF(($BV39-SUM($Q39:W39))&gt;=$K39*0.3,$K39*0.3,($BV39-SUM($Q39:W39)))))</f>
        <v>0</v>
      </c>
      <c r="Y39" s="127">
        <f>IF(OR($I39="‡nv‡÷j Z¨vM",$I39="wUwm"),(IF(VALUE($G39)&gt;=Y$6,(IF(($BV39-SUM($Q39:X39))&gt;=$K39*0.3,$K39*0.3,($BV39-SUM($Q39:X39)))),"")),(IF(($BV39-SUM($Q39:X39))&gt;=$K39*0.3,$K39*0.3,($BV39-SUM($Q39:X39)))))</f>
        <v>0</v>
      </c>
      <c r="Z39" s="127">
        <f>IF(OR($I39="‡nv‡÷j Z¨vM",$I39="wUwm"),(IF(VALUE($G39)&gt;=Z$6,(IF(($BV39-SUM($Q39:Y39))&gt;=$K39*0.3,$K39*0.3,($BV39-SUM($Q39:Y39)))),"")),(IF(($BV39-SUM($Q39:Y39))&gt;=$K39*0.3,$K39*0.3,($BV39-SUM($Q39:Y39)))))</f>
        <v>0</v>
      </c>
      <c r="AA39" s="127">
        <f>IF(OR($I39="‡nv‡÷j Z¨vM",$I39="wUwm"),(IF(VALUE($G39)&gt;=AA$6,(IF(($BV39-SUM($Q39:Z39))&gt;=$K39*0.3,$K39*0.3,($BV39-SUM($Q39:Z39)))),"")),(IF(($BV39-SUM($Q39:Z39))&gt;=$K39*0.3,$K39*0.3,($BV39-SUM($Q39:Z39)))))</f>
        <v>0</v>
      </c>
      <c r="AB39" s="127">
        <f>IF(OR($I39="‡nv‡÷j Z¨vM",$I39="wUwm"),(IF(VALUE($G39)&gt;=AB$6,(IF(($BV39-SUM($Q39:AA39))&gt;=$K39*0.3,$K39*0.3,($BV39-SUM($Q39:AA39)))),"")),(IF(($BV39-SUM($Q39:AA39))&gt;=$K39*0.3,$K39*0.3,($BV39-SUM($Q39:AA39)))))</f>
        <v>0</v>
      </c>
      <c r="AC39" s="127">
        <f>IF(OR($I39="‡nv‡÷j Z¨vM",$I39="wUwm"),(IF(VALUE($G39)&gt;=AC$6,(IF(($BV39-SUM($Q39:AB39))&gt;=$K39*0.3,$K39*0.3,($BV39-SUM($Q39:AB39)))),"")),(IF(($BV39-SUM($Q39:AB39))&gt;=$K39*0.3,$K39*0.3,($BV39-SUM($Q39:AB39)))))</f>
        <v>0</v>
      </c>
      <c r="AD39" s="127">
        <f>IF(OR($I39="‡nv‡÷j Z¨vM",$I39="wUwm"),(IF(VALUE($G39)&gt;=AD$6,(IF(($BV39-SUM($Q39:AC39))&gt;=$K39*0.3,$K39*0.3,($BV39-SUM($Q39:AC39)))),"")),(IF(($BV39-SUM($Q39:AC39))&gt;=$K39*0.3,$K39*0.3,($BV39-SUM($Q39:AC39)))))</f>
        <v>0</v>
      </c>
      <c r="AE39" s="127">
        <f>IF(OR($I39="‡nv‡÷j Z¨vM",$I39="wUwm"),(IF(VALUE($G39)&gt;=AE$6,(IF(($BV39-SUM($Q39:AD39))&gt;=$K39*0.3,$K39*0.3,($BV39-SUM($Q39:AD39)))),"")),(IF(($BV39-SUM($Q39:AD39))&gt;=$K39*0.3,$K39*0.3,($BV39-SUM($Q39:AD39)))))</f>
        <v>0</v>
      </c>
      <c r="AF39" s="127">
        <f>IF(OR($I39="‡nv‡÷j Z¨vM",$I39="wUwm"),(IF(VALUE($G39)&gt;=AF$6,(IF(($BV39-SUM($Q39:AE39))&gt;=$K39*0.3,$K39*0.3,($BV39-SUM($Q39:AE39)))),"")),(IF(($BV39-SUM($Q39:AE39))&gt;=$K39*0.3,$K39*0.3,($BV39-SUM($Q39:AE39)))))</f>
        <v>0</v>
      </c>
      <c r="AG39" s="127">
        <f>IF(OR($I39="‡nv‡÷j Z¨vM",$I39="wUwm"),(IF(VALUE($G39)&gt;=AG$6,(IF(($BV39-SUM($Q39:AF39))&gt;=$K39*0.3,$K39*0.3,($BV39-SUM($Q39:AF39)))),"")),(IF(($BV39-SUM($Q39:AF39))&gt;=$K39*0.3,$K39*0.3,($BV39-SUM($Q39:AF39)))))</f>
        <v>0</v>
      </c>
      <c r="AH39" s="127">
        <f>IF(OR($I39="‡nv‡÷j Z¨vM",$I39="wUwm"),(IF(VALUE($G39)&gt;=AH$6,(IF(($BV39-SUM($Q39:AG39))&gt;=$K39*0.3,$K39*0.3,($BV39-SUM($Q39:AG39)))),"")),(IF(($BV39-SUM($Q39:AG39))&gt;=$K39*0.3,$K39*0.3,($BV39-SUM($Q39:AG39)))))</f>
        <v>0</v>
      </c>
      <c r="AI39" s="127">
        <f>IF(OR($I39="‡nv‡÷j Z¨vM",$I39="wUwm"),(IF(VALUE($G39)&gt;=AI$6,(IF(($BV39-SUM($Q39:AH39))&gt;=$K39*0.3,$K39*0.3,($BV39-SUM($Q39:AH39)))),"")),(IF(($BV39-SUM($Q39:AH39))&gt;=$K39*0.3,$K39*0.3,($BV39-SUM($Q39:AH39)))))</f>
        <v>0</v>
      </c>
      <c r="AJ39" s="127">
        <f>IF(OR($I39="‡nv‡÷j Z¨vM",$I39="wUwm"),(IF(VALUE($G39)&gt;=AJ$6,(IF(($BV39-SUM($Q39:AI39))&gt;=$K39*0.3,$K39*0.3,($BV39-SUM($Q39:AI39)))),"")),(IF(($BV39-SUM($Q39:AI39))&gt;=$K39*0.3,$K39*0.3,($BV39-SUM($Q39:AI39)))))</f>
        <v>0</v>
      </c>
      <c r="AK39" s="127">
        <f>IF(OR($I39="‡nv‡÷j Z¨vM",$I39="wUwm"),(IF(VALUE($G39)&gt;=AK$6,(IF(($BV39-SUM($Q39:AJ39))&gt;=$K39*0.3,$K39*0.3,($BV39-SUM($Q39:AJ39)))),"")),(IF(($BV39-SUM($Q39:AJ39))&gt;=$K39*0.3,$K39*0.3,($BV39-SUM($Q39:AJ39)))))</f>
        <v>0</v>
      </c>
      <c r="AL39" s="127">
        <f>IF(OR($I39="‡nv‡÷j Z¨vM",$I39="wUwm"),(IF(VALUE($G39)&gt;=AL$6,(IF(($BV39-SUM($Q39:AK39))&gt;=$K39*0.3,$K39*0.3,($BV39-SUM($Q39:AK39)))),"")),(IF(($BV39-SUM($Q39:AK39))&gt;=$K39*0.3,$K39*0.3,($BV39-SUM($Q39:AK39)))))</f>
        <v>0</v>
      </c>
      <c r="AM39" s="127">
        <f>IF(OR($I39="‡nv‡÷j Z¨vM",$I39="wUwm"),(IF(VALUE($G39)&gt;=AM$6,(IF(($BV39-SUM($Q39:AL39))&gt;=$K39*0.3,$K39*0.3,($BV39-SUM($Q39:AL39)))),"")),(IF(($BV39-SUM($Q39:AL39))&gt;=$K39*0.3,$K39*0.3,($BV39-SUM($Q39:AL39)))))</f>
        <v>0</v>
      </c>
      <c r="AN39" s="127">
        <f>IF(OR($I39="‡nv‡÷j Z¨vM",$I39="wUwm"),(IF(VALUE($G39)&gt;=AN$6,(IF(($BV39-SUM($Q39:AM39))&gt;=$K39*0.3,$K39*0.3,($BV39-SUM($Q39:AM39)))),"")),(IF(($BV39-SUM($Q39:AM39))&gt;=$K39*0.3,$K39*0.3,($BV39-SUM($Q39:AM39)))))</f>
        <v>0</v>
      </c>
      <c r="AO39" s="127">
        <f>IF(OR($I39="‡nv‡÷j Z¨vM",$I39="wUwm"),(IF(VALUE($G39)&gt;=AO$6,(IF(($BV39-SUM($Q39:AN39))&gt;=$K39*0.3,$K39*0.3,($BV39-SUM($Q39:AN39)))),"")),(IF(($BV39-SUM($Q39:AN39))&gt;=$K39*0.3,$K39*0.3,($BV39-SUM($Q39:AN39)))))</f>
        <v>0</v>
      </c>
      <c r="AP39" s="127">
        <f>IF(OR($I39="‡nv‡÷j Z¨vM",$I39="wUwm"),(IF(VALUE($G39)&gt;=AP$6,(IF(($BV39-SUM($Q39:AO39))&gt;=$K39*0.3,$K39*0.3,($BV39-SUM($Q39:AO39)))),"")),(IF(($BV39-SUM($Q39:AO39))&gt;=$K39*0.3,$K39*0.3,($BV39-SUM($Q39:AO39)))))</f>
        <v>0</v>
      </c>
      <c r="AQ39" s="125">
        <f t="shared" si="2"/>
        <v>14200</v>
      </c>
      <c r="AR39" s="125">
        <v>14200</v>
      </c>
      <c r="AS39" s="125">
        <f>IF(LinkRpt!C$4=LinkRpt!C$2,VLOOKUP(LinkRpt!$A35,Rpt,LinkRpt!C$2+1),"")</f>
        <v>0</v>
      </c>
      <c r="AT39" s="125">
        <f>IF(LinkRpt!D$4=LinkRpt!D$2,VLOOKUP(LinkRpt!$A35,Rpt,LinkRpt!D$2+1),"")</f>
        <v>0</v>
      </c>
      <c r="AU39" s="125">
        <f>IF(LinkRpt!E$4=LinkRpt!E$2,VLOOKUP(LinkRpt!$A35,Rpt,LinkRpt!E$2+1),"")</f>
        <v>0</v>
      </c>
      <c r="AV39" s="125">
        <f>IF(LinkRpt!F$4=LinkRpt!F$2,VLOOKUP(LinkRpt!$A35,Rpt,LinkRpt!F$2+1),"")</f>
        <v>0</v>
      </c>
      <c r="AW39" s="125">
        <f>IF(LinkRpt!G$4=LinkRpt!G$2,VLOOKUP(LinkRpt!$A35,Rpt,LinkRpt!G$2+1),"")</f>
        <v>0</v>
      </c>
      <c r="AX39" s="125">
        <f>IF(LinkRpt!H$4=LinkRpt!H$2,VLOOKUP(LinkRpt!$A35,Rpt,LinkRpt!H$2+1),"")</f>
        <v>0</v>
      </c>
      <c r="AY39" s="125">
        <f>IF(LinkRpt!I$4=LinkRpt!I$2,VLOOKUP(LinkRpt!$A35,Rpt,LinkRpt!I$2+1),"")</f>
        <v>0</v>
      </c>
      <c r="AZ39" s="125">
        <f>IF(LinkRpt!J$4=LinkRpt!J$2,VLOOKUP(LinkRpt!$A35,Rpt,LinkRpt!J$2+1),"")</f>
        <v>0</v>
      </c>
      <c r="BA39" s="125">
        <f>IF(LinkRpt!K$4=LinkRpt!K$2,VLOOKUP(LinkRpt!$A35,Rpt,LinkRpt!K$2+1),"")</f>
        <v>0</v>
      </c>
      <c r="BB39" s="125">
        <f>IF(LinkRpt!L$4=LinkRpt!L$2,VLOOKUP(LinkRpt!$A35,Rpt,LinkRpt!L$2+1),"")</f>
        <v>0</v>
      </c>
      <c r="BC39" s="125">
        <f>IF(LinkRpt!M$4=LinkRpt!M$2,VLOOKUP(LinkRpt!$A35,Rpt,LinkRpt!M$2+1),"")</f>
        <v>0</v>
      </c>
      <c r="BD39" s="125">
        <f>IF(LinkRpt!N$4=LinkRpt!N$2,VLOOKUP(LinkRpt!$A35,Rpt,LinkRpt!N$2+1),"")</f>
        <v>0</v>
      </c>
      <c r="BE39" s="125">
        <f>IF(LinkRpt!O$4=LinkRpt!O$2,VLOOKUP(LinkRpt!$A35,Rpt,LinkRpt!O$2+1),"")</f>
        <v>0</v>
      </c>
      <c r="BF39" s="125">
        <f>IF(LinkRpt!P$4=LinkRpt!P$2,VLOOKUP(LinkRpt!$A35,Rpt,LinkRpt!P$2+1),"")</f>
        <v>0</v>
      </c>
      <c r="BG39" s="125">
        <f>IF(LinkRpt!Q$4=LinkRpt!Q$2,VLOOKUP(LinkRpt!$A35,Rpt,LinkRpt!Q$2+1),"")</f>
        <v>0</v>
      </c>
      <c r="BH39" s="125">
        <f>IF(LinkRpt!R$4=LinkRpt!R$2,VLOOKUP(LinkRpt!$A35,Rpt,LinkRpt!R$2+1),"")</f>
        <v>0</v>
      </c>
      <c r="BI39" s="125">
        <f>IF(LinkRpt!S$4=LinkRpt!S$2,VLOOKUP(LinkRpt!$A35,Rpt,LinkRpt!S$2+1),"")</f>
        <v>0</v>
      </c>
      <c r="BJ39" s="125">
        <f>IF(LinkRpt!T$4=LinkRpt!T$2,VLOOKUP(LinkRpt!$A35,Rpt,LinkRpt!T$2+1),"")</f>
        <v>0</v>
      </c>
      <c r="BK39" s="125">
        <f>IF(LinkRpt!U$4=LinkRpt!U$2,VLOOKUP(LinkRpt!$A35,Rpt,LinkRpt!U$2+1),"")</f>
        <v>0</v>
      </c>
      <c r="BL39" s="125">
        <f>IF(LinkRpt!V$4=LinkRpt!V$2,VLOOKUP(LinkRpt!$A35,Rpt,LinkRpt!V$2+1),"")</f>
        <v>0</v>
      </c>
      <c r="BM39" s="125">
        <f>IF(LinkRpt!W$4=LinkRpt!W$2,VLOOKUP(LinkRpt!$A35,Rpt,LinkRpt!W$2+1),"")</f>
        <v>0</v>
      </c>
      <c r="BN39" s="125">
        <f>IF(LinkRpt!X$4=LinkRpt!X$2,VLOOKUP(LinkRpt!$A35,Rpt,LinkRpt!X$2+1),"")</f>
        <v>0</v>
      </c>
      <c r="BO39" s="125">
        <f>IF(LinkRpt!Y$4=LinkRpt!Y$2,VLOOKUP(LinkRpt!$A35,Rpt,LinkRpt!Y$2+1),"")</f>
        <v>0</v>
      </c>
      <c r="BP39" s="125">
        <f>IF(LinkRpt!Z$4=LinkRpt!Z$2,VLOOKUP(LinkRpt!$A35,Rpt,LinkRpt!Z$2+1),"")</f>
        <v>0</v>
      </c>
      <c r="BQ39" s="125">
        <f>IF(LinkRpt!AA$4=LinkRpt!AA$2,VLOOKUP(LinkRpt!$A35,Rpt,LinkRpt!AA$2+1),"")</f>
        <v>0</v>
      </c>
      <c r="BR39" s="125">
        <f>IF(LinkRpt!AB$4=LinkRpt!AB$2,VLOOKUP(LinkRpt!$A35,Rpt,LinkRpt!AB$2+1),"")</f>
        <v>0</v>
      </c>
      <c r="BS39" s="125">
        <f>IF(LinkRpt!AC$4=LinkRpt!AC$2,VLOOKUP(LinkRpt!$A35,Rpt,LinkRpt!AC$2+1),"")</f>
        <v>0</v>
      </c>
      <c r="BT39" s="125">
        <f>IF(LinkRpt!AD$4=LinkRpt!AD$2,VLOOKUP(LinkRpt!$A35,Rpt,LinkRpt!AD$2+1),"")</f>
        <v>0</v>
      </c>
      <c r="BU39" s="125">
        <f>IF(LinkRpt!AE$4=LinkRpt!AE$2,VLOOKUP(LinkRpt!$A35,Rpt,LinkRpt!AE$2+1),"")</f>
        <v>0</v>
      </c>
      <c r="BV39" s="125">
        <f t="shared" si="8"/>
        <v>14200</v>
      </c>
      <c r="BW39" s="124">
        <v>1500</v>
      </c>
      <c r="BX39" s="127">
        <v>1500</v>
      </c>
      <c r="BY39" s="124">
        <v>1000</v>
      </c>
      <c r="BZ39" s="127">
        <v>1000</v>
      </c>
      <c r="CA39" s="124">
        <v>5000</v>
      </c>
      <c r="CB39" s="127">
        <v>5000</v>
      </c>
      <c r="CC39" s="124">
        <v>8000</v>
      </c>
      <c r="CD39" s="127">
        <f>1500+0</f>
        <v>1500</v>
      </c>
      <c r="CE39" s="128"/>
      <c r="CF39" s="127"/>
      <c r="CG39" s="124"/>
      <c r="CH39" s="127"/>
      <c r="CI39" s="129">
        <v>4620</v>
      </c>
      <c r="CJ39" s="127">
        <v>4620</v>
      </c>
      <c r="CK39" s="129">
        <v>4620</v>
      </c>
      <c r="CL39" s="127">
        <v>0</v>
      </c>
      <c r="CM39" s="129">
        <v>4620</v>
      </c>
      <c r="CN39" s="127">
        <v>0</v>
      </c>
      <c r="CO39" s="129">
        <v>4620</v>
      </c>
      <c r="CP39" s="127">
        <v>15000</v>
      </c>
      <c r="CQ39" s="129">
        <v>4620</v>
      </c>
      <c r="CR39" s="127"/>
      <c r="CS39" s="129">
        <v>4620</v>
      </c>
      <c r="CT39" s="127"/>
      <c r="CU39" s="129">
        <v>4620</v>
      </c>
      <c r="CV39" s="127"/>
      <c r="CW39" s="129">
        <v>4620</v>
      </c>
      <c r="CX39" s="127"/>
      <c r="CY39" s="129">
        <v>4620</v>
      </c>
      <c r="CZ39" s="127"/>
      <c r="DA39" s="128"/>
      <c r="DB39" s="127"/>
      <c r="DC39" s="128"/>
      <c r="DD39" s="127"/>
      <c r="DE39" s="130"/>
      <c r="DF39" s="131"/>
      <c r="DG39" s="127"/>
      <c r="DH39" s="131"/>
      <c r="DI39" s="127"/>
      <c r="DJ39" s="131"/>
      <c r="DK39" s="127"/>
      <c r="DL39" s="131"/>
      <c r="DM39" s="127"/>
      <c r="DN39" s="131"/>
      <c r="DO39" s="127"/>
      <c r="DP39" s="131"/>
      <c r="DQ39" s="127"/>
      <c r="DR39" s="131"/>
      <c r="DS39" s="127"/>
      <c r="DT39" s="131"/>
      <c r="DU39" s="127"/>
      <c r="DV39" s="131"/>
      <c r="DW39" s="127"/>
      <c r="DX39" s="131"/>
      <c r="DY39" s="127"/>
      <c r="DZ39" s="131"/>
      <c r="EA39" s="127"/>
      <c r="EB39" s="128"/>
      <c r="EC39" s="127"/>
      <c r="ED39" s="132"/>
      <c r="EE39" s="128"/>
      <c r="EF39" s="127"/>
      <c r="EG39" s="128"/>
      <c r="EH39" s="127"/>
      <c r="EI39" s="128"/>
      <c r="EJ39" s="127"/>
      <c r="EK39" s="128"/>
      <c r="EL39" s="127"/>
      <c r="EM39" s="128"/>
      <c r="EN39" s="127"/>
      <c r="EO39" s="128"/>
      <c r="EP39" s="127"/>
      <c r="EQ39" s="124"/>
      <c r="ER39" s="127"/>
      <c r="ES39" s="124"/>
      <c r="ET39" s="127"/>
      <c r="EU39" s="124"/>
      <c r="EV39" s="127"/>
      <c r="EW39" s="124"/>
      <c r="EX39" s="127"/>
      <c r="EY39" s="124"/>
      <c r="EZ39" s="127"/>
      <c r="FA39" s="124"/>
      <c r="FB39" s="127"/>
      <c r="FC39" s="133">
        <f t="shared" si="3"/>
        <v>57080</v>
      </c>
      <c r="FD39" s="133">
        <f t="shared" si="4"/>
        <v>28620</v>
      </c>
      <c r="FE39" s="133">
        <f t="shared" si="5"/>
        <v>28460</v>
      </c>
    </row>
    <row r="40" spans="1:161" ht="25.5" customHeight="1">
      <c r="A40" s="181">
        <v>2200091</v>
      </c>
      <c r="B40" s="134" t="s">
        <v>530</v>
      </c>
      <c r="C40" s="95" t="s">
        <v>531</v>
      </c>
      <c r="D40" s="83" t="s">
        <v>1062</v>
      </c>
      <c r="E40" s="95" t="s">
        <v>956</v>
      </c>
      <c r="F40" s="84" t="s">
        <v>532</v>
      </c>
      <c r="G40" s="84"/>
      <c r="H40" s="142"/>
      <c r="I40" s="121"/>
      <c r="J40" s="121"/>
      <c r="K40" s="93">
        <v>7200</v>
      </c>
      <c r="L40" s="88" t="s">
        <v>1071</v>
      </c>
      <c r="M40" s="122">
        <f t="shared" si="6"/>
        <v>25600</v>
      </c>
      <c r="N40" s="123">
        <f t="shared" si="0"/>
        <v>4320</v>
      </c>
      <c r="O40" s="124">
        <v>4000</v>
      </c>
      <c r="P40" s="124">
        <f t="shared" si="7"/>
        <v>0</v>
      </c>
      <c r="Q40" s="125">
        <v>4000</v>
      </c>
      <c r="R40" s="126">
        <f t="shared" si="10"/>
        <v>0</v>
      </c>
      <c r="S40" s="127">
        <f>IF(OR($I40="‡nv‡÷j Z¨vM",$I40="wUwm"),(IF(VALUE($G40)&gt;=S$6,(IF(($BV40-SUM($Q40:R40))&gt;=$K40*0.3,$K40*0.3,($BV40-SUM($Q40:R40)))),"")),(IF(($BV40-SUM($Q40:R40))&gt;=$K40*0.3,$K40*0.3,($BV40-SUM($Q40:R40)))))</f>
        <v>2160</v>
      </c>
      <c r="T40" s="127">
        <f>IF(OR($I40="‡nv‡÷j Z¨vM",$I40="wUwm"),(IF(VALUE($G40)&gt;=T$6,(IF(($BV40-SUM($Q40:S40))&gt;=$K40*0.3,$K40*0.3,($BV40-SUM($Q40:S40)))),"")),(IF(($BV40-SUM($Q40:S40))&gt;=$K40*0.3,$K40*0.3,($BV40-SUM($Q40:S40)))))</f>
        <v>2160</v>
      </c>
      <c r="U40" s="127">
        <f>IF(OR($I40="‡nv‡÷j Z¨vM",$I40="wUwm"),(IF(VALUE($G40)&gt;=U$6,(IF(($BV40-SUM($Q40:T40))&gt;=$K40*0.3,$K40*0.3,($BV40-SUM($Q40:T40)))),"")),(IF(($BV40-SUM($Q40:T40))&gt;=$K40*0.3,$K40*0.3,($BV40-SUM($Q40:T40)))))</f>
        <v>2160</v>
      </c>
      <c r="V40" s="127">
        <f>IF(OR($I40="‡nv‡÷j Z¨vM",$I40="wUwm"),(IF(VALUE($G40)&gt;=V$6,(IF(($BV40-SUM($Q40:U40))&gt;=$K40*0.3,$K40*0.3,($BV40-SUM($Q40:U40)))),"")),(IF(($BV40-SUM($Q40:U40))&gt;=$K40*0.3,$K40*0.3,($BV40-SUM($Q40:U40)))))</f>
        <v>2160</v>
      </c>
      <c r="W40" s="127">
        <f>IF(OR($I40="‡nv‡÷j Z¨vM",$I40="wUwm"),(IF(VALUE($G40)&gt;=W$6,(IF(($BV40-SUM($Q40:V40))&gt;=$K40*0.3,$K40*0.3,($BV40-SUM($Q40:V40)))),"")),(IF(($BV40-SUM($Q40:V40))&gt;=$K40*0.3,$K40*0.3,($BV40-SUM($Q40:V40)))))</f>
        <v>2160</v>
      </c>
      <c r="X40" s="127">
        <f>IF(OR($I40="‡nv‡÷j Z¨vM",$I40="wUwm"),(IF(VALUE($G40)&gt;=X$6,(IF(($BV40-SUM($Q40:W40))&gt;=$K40*0.3,$K40*0.3,($BV40-SUM($Q40:W40)))),"")),(IF(($BV40-SUM($Q40:W40))&gt;=$K40*0.3,$K40*0.3,($BV40-SUM($Q40:W40)))))</f>
        <v>2160</v>
      </c>
      <c r="Y40" s="127">
        <f>IF(OR($I40="‡nv‡÷j Z¨vM",$I40="wUwm"),(IF(VALUE($G40)&gt;=Y$6,(IF(($BV40-SUM($Q40:X40))&gt;=$K40*0.3,$K40*0.3,($BV40-SUM($Q40:X40)))),"")),(IF(($BV40-SUM($Q40:X40))&gt;=$K40*0.3,$K40*0.3,($BV40-SUM($Q40:X40)))))</f>
        <v>2160</v>
      </c>
      <c r="Z40" s="127">
        <f>IF(OR($I40="‡nv‡÷j Z¨vM",$I40="wUwm"),(IF(VALUE($G40)&gt;=Z$6,(IF(($BV40-SUM($Q40:Y40))&gt;=$K40*0.3,$K40*0.3,($BV40-SUM($Q40:Y40)))),"")),(IF(($BV40-SUM($Q40:Y40))&gt;=$K40*0.3,$K40*0.3,($BV40-SUM($Q40:Y40)))))</f>
        <v>2160</v>
      </c>
      <c r="AA40" s="127">
        <f>IF(OR($I40="‡nv‡÷j Z¨vM",$I40="wUwm"),(IF(VALUE($G40)&gt;=AA$6,(IF(($BV40-SUM($Q40:Z40))&gt;=$K40*0.3,$K40*0.3,($BV40-SUM($Q40:Z40)))),"")),(IF(($BV40-SUM($Q40:Z40))&gt;=$K40*0.3,$K40*0.3,($BV40-SUM($Q40:Z40)))))</f>
        <v>0</v>
      </c>
      <c r="AB40" s="127">
        <f>IF(OR($I40="‡nv‡÷j Z¨vM",$I40="wUwm"),(IF(VALUE($G40)&gt;=AB$6,(IF(($BV40-SUM($Q40:AA40))&gt;=$K40*0.3,$K40*0.3,($BV40-SUM($Q40:AA40)))),"")),(IF(($BV40-SUM($Q40:AA40))&gt;=$K40*0.3,$K40*0.3,($BV40-SUM($Q40:AA40)))))</f>
        <v>0</v>
      </c>
      <c r="AC40" s="127">
        <f>IF(OR($I40="‡nv‡÷j Z¨vM",$I40="wUwm"),(IF(VALUE($G40)&gt;=AC$6,(IF(($BV40-SUM($Q40:AB40))&gt;=$K40*0.3,$K40*0.3,($BV40-SUM($Q40:AB40)))),"")),(IF(($BV40-SUM($Q40:AB40))&gt;=$K40*0.3,$K40*0.3,($BV40-SUM($Q40:AB40)))))</f>
        <v>0</v>
      </c>
      <c r="AD40" s="127">
        <f>IF(OR($I40="‡nv‡÷j Z¨vM",$I40="wUwm"),(IF(VALUE($G40)&gt;=AD$6,(IF(($BV40-SUM($Q40:AC40))&gt;=$K40*0.3,$K40*0.3,($BV40-SUM($Q40:AC40)))),"")),(IF(($BV40-SUM($Q40:AC40))&gt;=$K40*0.3,$K40*0.3,($BV40-SUM($Q40:AC40)))))</f>
        <v>0</v>
      </c>
      <c r="AE40" s="127">
        <f>IF(OR($I40="‡nv‡÷j Z¨vM",$I40="wUwm"),(IF(VALUE($G40)&gt;=AE$6,(IF(($BV40-SUM($Q40:AD40))&gt;=$K40*0.3,$K40*0.3,($BV40-SUM($Q40:AD40)))),"")),(IF(($BV40-SUM($Q40:AD40))&gt;=$K40*0.3,$K40*0.3,($BV40-SUM($Q40:AD40)))))</f>
        <v>0</v>
      </c>
      <c r="AF40" s="127">
        <f>IF(OR($I40="‡nv‡÷j Z¨vM",$I40="wUwm"),(IF(VALUE($G40)&gt;=AF$6,(IF(($BV40-SUM($Q40:AE40))&gt;=$K40*0.3,$K40*0.3,($BV40-SUM($Q40:AE40)))),"")),(IF(($BV40-SUM($Q40:AE40))&gt;=$K40*0.3,$K40*0.3,($BV40-SUM($Q40:AE40)))))</f>
        <v>0</v>
      </c>
      <c r="AG40" s="127">
        <f>IF(OR($I40="‡nv‡÷j Z¨vM",$I40="wUwm"),(IF(VALUE($G40)&gt;=AG$6,(IF(($BV40-SUM($Q40:AF40))&gt;=$K40*0.3,$K40*0.3,($BV40-SUM($Q40:AF40)))),"")),(IF(($BV40-SUM($Q40:AF40))&gt;=$K40*0.3,$K40*0.3,($BV40-SUM($Q40:AF40)))))</f>
        <v>0</v>
      </c>
      <c r="AH40" s="127">
        <f>IF(OR($I40="‡nv‡÷j Z¨vM",$I40="wUwm"),(IF(VALUE($G40)&gt;=AH$6,(IF(($BV40-SUM($Q40:AG40))&gt;=$K40*0.3,$K40*0.3,($BV40-SUM($Q40:AG40)))),"")),(IF(($BV40-SUM($Q40:AG40))&gt;=$K40*0.3,$K40*0.3,($BV40-SUM($Q40:AG40)))))</f>
        <v>0</v>
      </c>
      <c r="AI40" s="127">
        <f>IF(OR($I40="‡nv‡÷j Z¨vM",$I40="wUwm"),(IF(VALUE($G40)&gt;=AI$6,(IF(($BV40-SUM($Q40:AH40))&gt;=$K40*0.3,$K40*0.3,($BV40-SUM($Q40:AH40)))),"")),(IF(($BV40-SUM($Q40:AH40))&gt;=$K40*0.3,$K40*0.3,($BV40-SUM($Q40:AH40)))))</f>
        <v>0</v>
      </c>
      <c r="AJ40" s="127">
        <f>IF(OR($I40="‡nv‡÷j Z¨vM",$I40="wUwm"),(IF(VALUE($G40)&gt;=AJ$6,(IF(($BV40-SUM($Q40:AI40))&gt;=$K40*0.3,$K40*0.3,($BV40-SUM($Q40:AI40)))),"")),(IF(($BV40-SUM($Q40:AI40))&gt;=$K40*0.3,$K40*0.3,($BV40-SUM($Q40:AI40)))))</f>
        <v>0</v>
      </c>
      <c r="AK40" s="127">
        <f>IF(OR($I40="‡nv‡÷j Z¨vM",$I40="wUwm"),(IF(VALUE($G40)&gt;=AK$6,(IF(($BV40-SUM($Q40:AJ40))&gt;=$K40*0.3,$K40*0.3,($BV40-SUM($Q40:AJ40)))),"")),(IF(($BV40-SUM($Q40:AJ40))&gt;=$K40*0.3,$K40*0.3,($BV40-SUM($Q40:AJ40)))))</f>
        <v>0</v>
      </c>
      <c r="AL40" s="127">
        <f>IF(OR($I40="‡nv‡÷j Z¨vM",$I40="wUwm"),(IF(VALUE($G40)&gt;=AL$6,(IF(($BV40-SUM($Q40:AK40))&gt;=$K40*0.3,$K40*0.3,($BV40-SUM($Q40:AK40)))),"")),(IF(($BV40-SUM($Q40:AK40))&gt;=$K40*0.3,$K40*0.3,($BV40-SUM($Q40:AK40)))))</f>
        <v>0</v>
      </c>
      <c r="AM40" s="127">
        <f>IF(OR($I40="‡nv‡÷j Z¨vM",$I40="wUwm"),(IF(VALUE($G40)&gt;=AM$6,(IF(($BV40-SUM($Q40:AL40))&gt;=$K40*0.3,$K40*0.3,($BV40-SUM($Q40:AL40)))),"")),(IF(($BV40-SUM($Q40:AL40))&gt;=$K40*0.3,$K40*0.3,($BV40-SUM($Q40:AL40)))))</f>
        <v>0</v>
      </c>
      <c r="AN40" s="127">
        <f>IF(OR($I40="‡nv‡÷j Z¨vM",$I40="wUwm"),(IF(VALUE($G40)&gt;=AN$6,(IF(($BV40-SUM($Q40:AM40))&gt;=$K40*0.3,$K40*0.3,($BV40-SUM($Q40:AM40)))),"")),(IF(($BV40-SUM($Q40:AM40))&gt;=$K40*0.3,$K40*0.3,($BV40-SUM($Q40:AM40)))))</f>
        <v>0</v>
      </c>
      <c r="AO40" s="127">
        <f>IF(OR($I40="‡nv‡÷j Z¨vM",$I40="wUwm"),(IF(VALUE($G40)&gt;=AO$6,(IF(($BV40-SUM($Q40:AN40))&gt;=$K40*0.3,$K40*0.3,($BV40-SUM($Q40:AN40)))),"")),(IF(($BV40-SUM($Q40:AN40))&gt;=$K40*0.3,$K40*0.3,($BV40-SUM($Q40:AN40)))))</f>
        <v>0</v>
      </c>
      <c r="AP40" s="127">
        <f>IF(OR($I40="‡nv‡÷j Z¨vM",$I40="wUwm"),(IF(VALUE($G40)&gt;=AP$6,(IF(($BV40-SUM($Q40:AO40))&gt;=$K40*0.3,$K40*0.3,($BV40-SUM($Q40:AO40)))),"")),(IF(($BV40-SUM($Q40:AO40))&gt;=$K40*0.3,$K40*0.3,($BV40-SUM($Q40:AO40)))))</f>
        <v>0</v>
      </c>
      <c r="AQ40" s="125">
        <f t="shared" si="2"/>
        <v>21280</v>
      </c>
      <c r="AR40" s="125">
        <v>21280</v>
      </c>
      <c r="AS40" s="125">
        <f>IF(LinkRpt!C$4=LinkRpt!C$2,VLOOKUP(LinkRpt!$A36,Rpt,LinkRpt!C$2+1),"")</f>
        <v>0</v>
      </c>
      <c r="AT40" s="125">
        <f>IF(LinkRpt!D$4=LinkRpt!D$2,VLOOKUP(LinkRpt!$A36,Rpt,LinkRpt!D$2+1),"")</f>
        <v>0</v>
      </c>
      <c r="AU40" s="125">
        <f>IF(LinkRpt!E$4=LinkRpt!E$2,VLOOKUP(LinkRpt!$A36,Rpt,LinkRpt!E$2+1),"")</f>
        <v>0</v>
      </c>
      <c r="AV40" s="125">
        <f>IF(LinkRpt!F$4=LinkRpt!F$2,VLOOKUP(LinkRpt!$A36,Rpt,LinkRpt!F$2+1),"")</f>
        <v>0</v>
      </c>
      <c r="AW40" s="125">
        <f>IF(LinkRpt!G$4=LinkRpt!G$2,VLOOKUP(LinkRpt!$A36,Rpt,LinkRpt!G$2+1),"")</f>
        <v>0</v>
      </c>
      <c r="AX40" s="125">
        <f>IF(LinkRpt!H$4=LinkRpt!H$2,VLOOKUP(LinkRpt!$A36,Rpt,LinkRpt!H$2+1),"")</f>
        <v>0</v>
      </c>
      <c r="AY40" s="125">
        <f>IF(LinkRpt!I$4=LinkRpt!I$2,VLOOKUP(LinkRpt!$A36,Rpt,LinkRpt!I$2+1),"")</f>
        <v>0</v>
      </c>
      <c r="AZ40" s="125">
        <f>IF(LinkRpt!J$4=LinkRpt!J$2,VLOOKUP(LinkRpt!$A36,Rpt,LinkRpt!J$2+1),"")</f>
        <v>0</v>
      </c>
      <c r="BA40" s="125">
        <f>IF(LinkRpt!K$4=LinkRpt!K$2,VLOOKUP(LinkRpt!$A36,Rpt,LinkRpt!K$2+1),"")</f>
        <v>0</v>
      </c>
      <c r="BB40" s="125">
        <f>IF(LinkRpt!L$4=LinkRpt!L$2,VLOOKUP(LinkRpt!$A36,Rpt,LinkRpt!L$2+1),"")</f>
        <v>0</v>
      </c>
      <c r="BC40" s="125">
        <f>IF(LinkRpt!M$4=LinkRpt!M$2,VLOOKUP(LinkRpt!$A36,Rpt,LinkRpt!M$2+1),"")</f>
        <v>0</v>
      </c>
      <c r="BD40" s="125">
        <f>IF(LinkRpt!N$4=LinkRpt!N$2,VLOOKUP(LinkRpt!$A36,Rpt,LinkRpt!N$2+1),"")</f>
        <v>0</v>
      </c>
      <c r="BE40" s="125">
        <f>IF(LinkRpt!O$4=LinkRpt!O$2,VLOOKUP(LinkRpt!$A36,Rpt,LinkRpt!O$2+1),"")</f>
        <v>0</v>
      </c>
      <c r="BF40" s="125">
        <f>IF(LinkRpt!P$4=LinkRpt!P$2,VLOOKUP(LinkRpt!$A36,Rpt,LinkRpt!P$2+1),"")</f>
        <v>0</v>
      </c>
      <c r="BG40" s="125">
        <f>IF(LinkRpt!Q$4=LinkRpt!Q$2,VLOOKUP(LinkRpt!$A36,Rpt,LinkRpt!Q$2+1),"")</f>
        <v>0</v>
      </c>
      <c r="BH40" s="125">
        <f>IF(LinkRpt!R$4=LinkRpt!R$2,VLOOKUP(LinkRpt!$A36,Rpt,LinkRpt!R$2+1),"")</f>
        <v>0</v>
      </c>
      <c r="BI40" s="125">
        <f>IF(LinkRpt!S$4=LinkRpt!S$2,VLOOKUP(LinkRpt!$A36,Rpt,LinkRpt!S$2+1),"")</f>
        <v>0</v>
      </c>
      <c r="BJ40" s="125">
        <f>IF(LinkRpt!T$4=LinkRpt!T$2,VLOOKUP(LinkRpt!$A36,Rpt,LinkRpt!T$2+1),"")</f>
        <v>0</v>
      </c>
      <c r="BK40" s="125">
        <f>IF(LinkRpt!U$4=LinkRpt!U$2,VLOOKUP(LinkRpt!$A36,Rpt,LinkRpt!U$2+1),"")</f>
        <v>0</v>
      </c>
      <c r="BL40" s="125">
        <f>IF(LinkRpt!V$4=LinkRpt!V$2,VLOOKUP(LinkRpt!$A36,Rpt,LinkRpt!V$2+1),"")</f>
        <v>0</v>
      </c>
      <c r="BM40" s="125">
        <f>IF(LinkRpt!W$4=LinkRpt!W$2,VLOOKUP(LinkRpt!$A36,Rpt,LinkRpt!W$2+1),"")</f>
        <v>0</v>
      </c>
      <c r="BN40" s="125">
        <f>IF(LinkRpt!X$4=LinkRpt!X$2,VLOOKUP(LinkRpt!$A36,Rpt,LinkRpt!X$2+1),"")</f>
        <v>0</v>
      </c>
      <c r="BO40" s="125">
        <f>IF(LinkRpt!Y$4=LinkRpt!Y$2,VLOOKUP(LinkRpt!$A36,Rpt,LinkRpt!Y$2+1),"")</f>
        <v>0</v>
      </c>
      <c r="BP40" s="125">
        <f>IF(LinkRpt!Z$4=LinkRpt!Z$2,VLOOKUP(LinkRpt!$A36,Rpt,LinkRpt!Z$2+1),"")</f>
        <v>0</v>
      </c>
      <c r="BQ40" s="125">
        <f>IF(LinkRpt!AA$4=LinkRpt!AA$2,VLOOKUP(LinkRpt!$A36,Rpt,LinkRpt!AA$2+1),"")</f>
        <v>0</v>
      </c>
      <c r="BR40" s="125">
        <f>IF(LinkRpt!AB$4=LinkRpt!AB$2,VLOOKUP(LinkRpt!$A36,Rpt,LinkRpt!AB$2+1),"")</f>
        <v>0</v>
      </c>
      <c r="BS40" s="125">
        <f>IF(LinkRpt!AC$4=LinkRpt!AC$2,VLOOKUP(LinkRpt!$A36,Rpt,LinkRpt!AC$2+1),"")</f>
        <v>0</v>
      </c>
      <c r="BT40" s="125">
        <f>IF(LinkRpt!AD$4=LinkRpt!AD$2,VLOOKUP(LinkRpt!$A36,Rpt,LinkRpt!AD$2+1),"")</f>
        <v>0</v>
      </c>
      <c r="BU40" s="125">
        <f>IF(LinkRpt!AE$4=LinkRpt!AE$2,VLOOKUP(LinkRpt!$A36,Rpt,LinkRpt!AE$2+1),"")</f>
        <v>0</v>
      </c>
      <c r="BV40" s="125">
        <f t="shared" si="8"/>
        <v>21280</v>
      </c>
      <c r="BW40" s="124">
        <v>1500</v>
      </c>
      <c r="BX40" s="127">
        <v>1500</v>
      </c>
      <c r="BY40" s="124">
        <v>1000</v>
      </c>
      <c r="BZ40" s="127">
        <v>1000</v>
      </c>
      <c r="CA40" s="124">
        <v>5000</v>
      </c>
      <c r="CB40" s="127">
        <v>5000</v>
      </c>
      <c r="CC40" s="124">
        <v>8000</v>
      </c>
      <c r="CD40" s="127">
        <f>1500+0</f>
        <v>1500</v>
      </c>
      <c r="CE40" s="124"/>
      <c r="CF40" s="127"/>
      <c r="CG40" s="129">
        <v>4340</v>
      </c>
      <c r="CH40" s="127">
        <v>0</v>
      </c>
      <c r="CI40" s="129">
        <v>4340</v>
      </c>
      <c r="CJ40" s="127">
        <v>15740</v>
      </c>
      <c r="CK40" s="129">
        <v>4340</v>
      </c>
      <c r="CL40" s="127">
        <v>0</v>
      </c>
      <c r="CM40" s="129">
        <v>4340</v>
      </c>
      <c r="CN40" s="127">
        <f>3780+4340</f>
        <v>8120</v>
      </c>
      <c r="CO40" s="129">
        <v>4340</v>
      </c>
      <c r="CP40" s="127">
        <v>4340</v>
      </c>
      <c r="CQ40" s="129">
        <v>4340</v>
      </c>
      <c r="CR40" s="127">
        <v>4340</v>
      </c>
      <c r="CS40" s="129">
        <v>4340</v>
      </c>
      <c r="CT40" s="127">
        <v>8680</v>
      </c>
      <c r="CU40" s="129">
        <v>4340</v>
      </c>
      <c r="CV40" s="127">
        <v>4340</v>
      </c>
      <c r="CW40" s="129">
        <v>4340</v>
      </c>
      <c r="CX40" s="127"/>
      <c r="CY40" s="131"/>
      <c r="CZ40" s="127"/>
      <c r="DA40" s="131"/>
      <c r="DB40" s="127"/>
      <c r="DC40" s="131"/>
      <c r="DD40" s="127"/>
      <c r="DE40" s="130"/>
      <c r="DF40" s="131"/>
      <c r="DG40" s="127"/>
      <c r="DH40" s="131"/>
      <c r="DI40" s="127"/>
      <c r="DJ40" s="131"/>
      <c r="DK40" s="127"/>
      <c r="DL40" s="131"/>
      <c r="DM40" s="127"/>
      <c r="DN40" s="131"/>
      <c r="DO40" s="127"/>
      <c r="DP40" s="131"/>
      <c r="DQ40" s="127"/>
      <c r="DR40" s="131"/>
      <c r="DS40" s="127"/>
      <c r="DT40" s="131"/>
      <c r="DU40" s="127"/>
      <c r="DV40" s="131"/>
      <c r="DW40" s="127"/>
      <c r="DX40" s="131"/>
      <c r="DY40" s="127"/>
      <c r="DZ40" s="131"/>
      <c r="EA40" s="127"/>
      <c r="EB40" s="128"/>
      <c r="EC40" s="127"/>
      <c r="ED40" s="132"/>
      <c r="EE40" s="128"/>
      <c r="EF40" s="127"/>
      <c r="EG40" s="128"/>
      <c r="EH40" s="127"/>
      <c r="EI40" s="128"/>
      <c r="EJ40" s="127"/>
      <c r="EK40" s="128"/>
      <c r="EL40" s="127"/>
      <c r="EM40" s="128"/>
      <c r="EN40" s="127"/>
      <c r="EO40" s="128"/>
      <c r="EP40" s="127"/>
      <c r="EQ40" s="124"/>
      <c r="ER40" s="127"/>
      <c r="ES40" s="124"/>
      <c r="ET40" s="127"/>
      <c r="EU40" s="124"/>
      <c r="EV40" s="127"/>
      <c r="EW40" s="124"/>
      <c r="EX40" s="127"/>
      <c r="EY40" s="124"/>
      <c r="EZ40" s="127"/>
      <c r="FA40" s="124"/>
      <c r="FB40" s="127"/>
      <c r="FC40" s="133">
        <f t="shared" si="3"/>
        <v>54560</v>
      </c>
      <c r="FD40" s="133">
        <f t="shared" si="4"/>
        <v>54560</v>
      </c>
      <c r="FE40" s="133">
        <f t="shared" si="5"/>
        <v>0</v>
      </c>
    </row>
    <row r="41" spans="1:161" ht="25.5" customHeight="1">
      <c r="A41" s="181">
        <v>2200096</v>
      </c>
      <c r="B41" s="134" t="s">
        <v>535</v>
      </c>
      <c r="C41" s="95" t="s">
        <v>536</v>
      </c>
      <c r="D41" s="83" t="s">
        <v>1062</v>
      </c>
      <c r="E41" s="95" t="s">
        <v>956</v>
      </c>
      <c r="F41" s="84" t="s">
        <v>537</v>
      </c>
      <c r="G41" s="84"/>
      <c r="H41" s="135"/>
      <c r="I41" s="136"/>
      <c r="J41" s="136"/>
      <c r="K41" s="93">
        <v>7200</v>
      </c>
      <c r="L41" s="88" t="s">
        <v>1072</v>
      </c>
      <c r="M41" s="122">
        <f t="shared" si="6"/>
        <v>25600</v>
      </c>
      <c r="N41" s="123">
        <f t="shared" si="0"/>
        <v>4320</v>
      </c>
      <c r="O41" s="124">
        <v>4000</v>
      </c>
      <c r="P41" s="124">
        <f t="shared" si="7"/>
        <v>0</v>
      </c>
      <c r="Q41" s="125">
        <v>4000</v>
      </c>
      <c r="R41" s="126">
        <f t="shared" si="10"/>
        <v>0</v>
      </c>
      <c r="S41" s="127">
        <f>IF(OR($I41="‡nv‡÷j Z¨vM",$I41="wUwm"),(IF(VALUE($G41)&gt;=S$6,(IF(($BV41-SUM($Q41:R41))&gt;=$K41*0.3,$K41*0.3,($BV41-SUM($Q41:R41)))),"")),(IF(($BV41-SUM($Q41:R41))&gt;=$K41*0.3,$K41*0.3,($BV41-SUM($Q41:R41)))))</f>
        <v>2160</v>
      </c>
      <c r="T41" s="127">
        <f>IF(OR($I41="‡nv‡÷j Z¨vM",$I41="wUwm"),(IF(VALUE($G41)&gt;=T$6,(IF(($BV41-SUM($Q41:S41))&gt;=$K41*0.3,$K41*0.3,($BV41-SUM($Q41:S41)))),"")),(IF(($BV41-SUM($Q41:S41))&gt;=$K41*0.3,$K41*0.3,($BV41-SUM($Q41:S41)))))</f>
        <v>2160</v>
      </c>
      <c r="U41" s="127">
        <f>IF(OR($I41="‡nv‡÷j Z¨vM",$I41="wUwm"),(IF(VALUE($G41)&gt;=U$6,(IF(($BV41-SUM($Q41:T41))&gt;=$K41*0.3,$K41*0.3,($BV41-SUM($Q41:T41)))),"")),(IF(($BV41-SUM($Q41:T41))&gt;=$K41*0.3,$K41*0.3,($BV41-SUM($Q41:T41)))))</f>
        <v>2160</v>
      </c>
      <c r="V41" s="127">
        <f>IF(OR($I41="‡nv‡÷j Z¨vM",$I41="wUwm"),(IF(VALUE($G41)&gt;=V$6,(IF(($BV41-SUM($Q41:U41))&gt;=$K41*0.3,$K41*0.3,($BV41-SUM($Q41:U41)))),"")),(IF(($BV41-SUM($Q41:U41))&gt;=$K41*0.3,$K41*0.3,($BV41-SUM($Q41:U41)))))</f>
        <v>2160</v>
      </c>
      <c r="W41" s="127">
        <f>IF(OR($I41="‡nv‡÷j Z¨vM",$I41="wUwm"),(IF(VALUE($G41)&gt;=W$6,(IF(($BV41-SUM($Q41:V41))&gt;=$K41*0.3,$K41*0.3,($BV41-SUM($Q41:V41)))),"")),(IF(($BV41-SUM($Q41:V41))&gt;=$K41*0.3,$K41*0.3,($BV41-SUM($Q41:V41)))))</f>
        <v>2160</v>
      </c>
      <c r="X41" s="127">
        <f>IF(OR($I41="‡nv‡÷j Z¨vM",$I41="wUwm"),(IF(VALUE($G41)&gt;=X$6,(IF(($BV41-SUM($Q41:W41))&gt;=$K41*0.3,$K41*0.3,($BV41-SUM($Q41:W41)))),"")),(IF(($BV41-SUM($Q41:W41))&gt;=$K41*0.3,$K41*0.3,($BV41-SUM($Q41:W41)))))</f>
        <v>2160</v>
      </c>
      <c r="Y41" s="127">
        <f>IF(OR($I41="‡nv‡÷j Z¨vM",$I41="wUwm"),(IF(VALUE($G41)&gt;=Y$6,(IF(($BV41-SUM($Q41:X41))&gt;=$K41*0.3,$K41*0.3,($BV41-SUM($Q41:X41)))),"")),(IF(($BV41-SUM($Q41:X41))&gt;=$K41*0.3,$K41*0.3,($BV41-SUM($Q41:X41)))))</f>
        <v>2160</v>
      </c>
      <c r="Z41" s="127">
        <f>IF(OR($I41="‡nv‡÷j Z¨vM",$I41="wUwm"),(IF(VALUE($G41)&gt;=Z$6,(IF(($BV41-SUM($Q41:Y41))&gt;=$K41*0.3,$K41*0.3,($BV41-SUM($Q41:Y41)))),"")),(IF(($BV41-SUM($Q41:Y41))&gt;=$K41*0.3,$K41*0.3,($BV41-SUM($Q41:Y41)))))</f>
        <v>2160</v>
      </c>
      <c r="AA41" s="127">
        <f>IF(OR($I41="‡nv‡÷j Z¨vM",$I41="wUwm"),(IF(VALUE($G41)&gt;=AA$6,(IF(($BV41-SUM($Q41:Z41))&gt;=$K41*0.3,$K41*0.3,($BV41-SUM($Q41:Z41)))),"")),(IF(($BV41-SUM($Q41:Z41))&gt;=$K41*0.3,$K41*0.3,($BV41-SUM($Q41:Z41)))))</f>
        <v>0</v>
      </c>
      <c r="AB41" s="127">
        <f>IF(OR($I41="‡nv‡÷j Z¨vM",$I41="wUwm"),(IF(VALUE($G41)&gt;=AB$6,(IF(($BV41-SUM($Q41:AA41))&gt;=$K41*0.3,$K41*0.3,($BV41-SUM($Q41:AA41)))),"")),(IF(($BV41-SUM($Q41:AA41))&gt;=$K41*0.3,$K41*0.3,($BV41-SUM($Q41:AA41)))))</f>
        <v>0</v>
      </c>
      <c r="AC41" s="127">
        <f>IF(OR($I41="‡nv‡÷j Z¨vM",$I41="wUwm"),(IF(VALUE($G41)&gt;=AC$6,(IF(($BV41-SUM($Q41:AB41))&gt;=$K41*0.3,$K41*0.3,($BV41-SUM($Q41:AB41)))),"")),(IF(($BV41-SUM($Q41:AB41))&gt;=$K41*0.3,$K41*0.3,($BV41-SUM($Q41:AB41)))))</f>
        <v>0</v>
      </c>
      <c r="AD41" s="127">
        <f>IF(OR($I41="‡nv‡÷j Z¨vM",$I41="wUwm"),(IF(VALUE($G41)&gt;=AD$6,(IF(($BV41-SUM($Q41:AC41))&gt;=$K41*0.3,$K41*0.3,($BV41-SUM($Q41:AC41)))),"")),(IF(($BV41-SUM($Q41:AC41))&gt;=$K41*0.3,$K41*0.3,($BV41-SUM($Q41:AC41)))))</f>
        <v>0</v>
      </c>
      <c r="AE41" s="127">
        <f>IF(OR($I41="‡nv‡÷j Z¨vM",$I41="wUwm"),(IF(VALUE($G41)&gt;=AE$6,(IF(($BV41-SUM($Q41:AD41))&gt;=$K41*0.3,$K41*0.3,($BV41-SUM($Q41:AD41)))),"")),(IF(($BV41-SUM($Q41:AD41))&gt;=$K41*0.3,$K41*0.3,($BV41-SUM($Q41:AD41)))))</f>
        <v>0</v>
      </c>
      <c r="AF41" s="127">
        <f>IF(OR($I41="‡nv‡÷j Z¨vM",$I41="wUwm"),(IF(VALUE($G41)&gt;=AF$6,(IF(($BV41-SUM($Q41:AE41))&gt;=$K41*0.3,$K41*0.3,($BV41-SUM($Q41:AE41)))),"")),(IF(($BV41-SUM($Q41:AE41))&gt;=$K41*0.3,$K41*0.3,($BV41-SUM($Q41:AE41)))))</f>
        <v>0</v>
      </c>
      <c r="AG41" s="127">
        <f>IF(OR($I41="‡nv‡÷j Z¨vM",$I41="wUwm"),(IF(VALUE($G41)&gt;=AG$6,(IF(($BV41-SUM($Q41:AF41))&gt;=$K41*0.3,$K41*0.3,($BV41-SUM($Q41:AF41)))),"")),(IF(($BV41-SUM($Q41:AF41))&gt;=$K41*0.3,$K41*0.3,($BV41-SUM($Q41:AF41)))))</f>
        <v>0</v>
      </c>
      <c r="AH41" s="127">
        <f>IF(OR($I41="‡nv‡÷j Z¨vM",$I41="wUwm"),(IF(VALUE($G41)&gt;=AH$6,(IF(($BV41-SUM($Q41:AG41))&gt;=$K41*0.3,$K41*0.3,($BV41-SUM($Q41:AG41)))),"")),(IF(($BV41-SUM($Q41:AG41))&gt;=$K41*0.3,$K41*0.3,($BV41-SUM($Q41:AG41)))))</f>
        <v>0</v>
      </c>
      <c r="AI41" s="127">
        <f>IF(OR($I41="‡nv‡÷j Z¨vM",$I41="wUwm"),(IF(VALUE($G41)&gt;=AI$6,(IF(($BV41-SUM($Q41:AH41))&gt;=$K41*0.3,$K41*0.3,($BV41-SUM($Q41:AH41)))),"")),(IF(($BV41-SUM($Q41:AH41))&gt;=$K41*0.3,$K41*0.3,($BV41-SUM($Q41:AH41)))))</f>
        <v>0</v>
      </c>
      <c r="AJ41" s="127">
        <f>IF(OR($I41="‡nv‡÷j Z¨vM",$I41="wUwm"),(IF(VALUE($G41)&gt;=AJ$6,(IF(($BV41-SUM($Q41:AI41))&gt;=$K41*0.3,$K41*0.3,($BV41-SUM($Q41:AI41)))),"")),(IF(($BV41-SUM($Q41:AI41))&gt;=$K41*0.3,$K41*0.3,($BV41-SUM($Q41:AI41)))))</f>
        <v>0</v>
      </c>
      <c r="AK41" s="127">
        <f>IF(OR($I41="‡nv‡÷j Z¨vM",$I41="wUwm"),(IF(VALUE($G41)&gt;=AK$6,(IF(($BV41-SUM($Q41:AJ41))&gt;=$K41*0.3,$K41*0.3,($BV41-SUM($Q41:AJ41)))),"")),(IF(($BV41-SUM($Q41:AJ41))&gt;=$K41*0.3,$K41*0.3,($BV41-SUM($Q41:AJ41)))))</f>
        <v>0</v>
      </c>
      <c r="AL41" s="127">
        <f>IF(OR($I41="‡nv‡÷j Z¨vM",$I41="wUwm"),(IF(VALUE($G41)&gt;=AL$6,(IF(($BV41-SUM($Q41:AK41))&gt;=$K41*0.3,$K41*0.3,($BV41-SUM($Q41:AK41)))),"")),(IF(($BV41-SUM($Q41:AK41))&gt;=$K41*0.3,$K41*0.3,($BV41-SUM($Q41:AK41)))))</f>
        <v>0</v>
      </c>
      <c r="AM41" s="127">
        <f>IF(OR($I41="‡nv‡÷j Z¨vM",$I41="wUwm"),(IF(VALUE($G41)&gt;=AM$6,(IF(($BV41-SUM($Q41:AL41))&gt;=$K41*0.3,$K41*0.3,($BV41-SUM($Q41:AL41)))),"")),(IF(($BV41-SUM($Q41:AL41))&gt;=$K41*0.3,$K41*0.3,($BV41-SUM($Q41:AL41)))))</f>
        <v>0</v>
      </c>
      <c r="AN41" s="127">
        <f>IF(OR($I41="‡nv‡÷j Z¨vM",$I41="wUwm"),(IF(VALUE($G41)&gt;=AN$6,(IF(($BV41-SUM($Q41:AM41))&gt;=$K41*0.3,$K41*0.3,($BV41-SUM($Q41:AM41)))),"")),(IF(($BV41-SUM($Q41:AM41))&gt;=$K41*0.3,$K41*0.3,($BV41-SUM($Q41:AM41)))))</f>
        <v>0</v>
      </c>
      <c r="AO41" s="127">
        <f>IF(OR($I41="‡nv‡÷j Z¨vM",$I41="wUwm"),(IF(VALUE($G41)&gt;=AO$6,(IF(($BV41-SUM($Q41:AN41))&gt;=$K41*0.3,$K41*0.3,($BV41-SUM($Q41:AN41)))),"")),(IF(($BV41-SUM($Q41:AN41))&gt;=$K41*0.3,$K41*0.3,($BV41-SUM($Q41:AN41)))))</f>
        <v>0</v>
      </c>
      <c r="AP41" s="127">
        <f>IF(OR($I41="‡nv‡÷j Z¨vM",$I41="wUwm"),(IF(VALUE($G41)&gt;=AP$6,(IF(($BV41-SUM($Q41:AO41))&gt;=$K41*0.3,$K41*0.3,($BV41-SUM($Q41:AO41)))),"")),(IF(($BV41-SUM($Q41:AO41))&gt;=$K41*0.3,$K41*0.3,($BV41-SUM($Q41:AO41)))))</f>
        <v>0</v>
      </c>
      <c r="AQ41" s="125">
        <f t="shared" si="2"/>
        <v>21280</v>
      </c>
      <c r="AR41" s="125">
        <v>21280</v>
      </c>
      <c r="AS41" s="125">
        <f>IF(LinkRpt!C$4=LinkRpt!C$2,VLOOKUP(LinkRpt!$A37,Rpt,LinkRpt!C$2+1),"")</f>
        <v>0</v>
      </c>
      <c r="AT41" s="125">
        <f>IF(LinkRpt!D$4=LinkRpt!D$2,VLOOKUP(LinkRpt!$A37,Rpt,LinkRpt!D$2+1),"")</f>
        <v>0</v>
      </c>
      <c r="AU41" s="125">
        <f>IF(LinkRpt!E$4=LinkRpt!E$2,VLOOKUP(LinkRpt!$A37,Rpt,LinkRpt!E$2+1),"")</f>
        <v>0</v>
      </c>
      <c r="AV41" s="125">
        <f>IF(LinkRpt!F$4=LinkRpt!F$2,VLOOKUP(LinkRpt!$A37,Rpt,LinkRpt!F$2+1),"")</f>
        <v>0</v>
      </c>
      <c r="AW41" s="125">
        <f>IF(LinkRpt!G$4=LinkRpt!G$2,VLOOKUP(LinkRpt!$A37,Rpt,LinkRpt!G$2+1),"")</f>
        <v>0</v>
      </c>
      <c r="AX41" s="125">
        <f>IF(LinkRpt!H$4=LinkRpt!H$2,VLOOKUP(LinkRpt!$A37,Rpt,LinkRpt!H$2+1),"")</f>
        <v>0</v>
      </c>
      <c r="AY41" s="125">
        <f>IF(LinkRpt!I$4=LinkRpt!I$2,VLOOKUP(LinkRpt!$A37,Rpt,LinkRpt!I$2+1),"")</f>
        <v>0</v>
      </c>
      <c r="AZ41" s="125">
        <f>IF(LinkRpt!J$4=LinkRpt!J$2,VLOOKUP(LinkRpt!$A37,Rpt,LinkRpt!J$2+1),"")</f>
        <v>0</v>
      </c>
      <c r="BA41" s="125">
        <f>IF(LinkRpt!K$4=LinkRpt!K$2,VLOOKUP(LinkRpt!$A37,Rpt,LinkRpt!K$2+1),"")</f>
        <v>0</v>
      </c>
      <c r="BB41" s="125">
        <f>IF(LinkRpt!L$4=LinkRpt!L$2,VLOOKUP(LinkRpt!$A37,Rpt,LinkRpt!L$2+1),"")</f>
        <v>0</v>
      </c>
      <c r="BC41" s="125">
        <f>IF(LinkRpt!M$4=LinkRpt!M$2,VLOOKUP(LinkRpt!$A37,Rpt,LinkRpt!M$2+1),"")</f>
        <v>0</v>
      </c>
      <c r="BD41" s="125">
        <f>IF(LinkRpt!N$4=LinkRpt!N$2,VLOOKUP(LinkRpt!$A37,Rpt,LinkRpt!N$2+1),"")</f>
        <v>0</v>
      </c>
      <c r="BE41" s="125">
        <f>IF(LinkRpt!O$4=LinkRpt!O$2,VLOOKUP(LinkRpt!$A37,Rpt,LinkRpt!O$2+1),"")</f>
        <v>0</v>
      </c>
      <c r="BF41" s="125">
        <f>IF(LinkRpt!P$4=LinkRpt!P$2,VLOOKUP(LinkRpt!$A37,Rpt,LinkRpt!P$2+1),"")</f>
        <v>0</v>
      </c>
      <c r="BG41" s="125">
        <f>IF(LinkRpt!Q$4=LinkRpt!Q$2,VLOOKUP(LinkRpt!$A37,Rpt,LinkRpt!Q$2+1),"")</f>
        <v>0</v>
      </c>
      <c r="BH41" s="125">
        <f>IF(LinkRpt!R$4=LinkRpt!R$2,VLOOKUP(LinkRpt!$A37,Rpt,LinkRpt!R$2+1),"")</f>
        <v>0</v>
      </c>
      <c r="BI41" s="125">
        <f>IF(LinkRpt!S$4=LinkRpt!S$2,VLOOKUP(LinkRpt!$A37,Rpt,LinkRpt!S$2+1),"")</f>
        <v>0</v>
      </c>
      <c r="BJ41" s="125">
        <f>IF(LinkRpt!T$4=LinkRpt!T$2,VLOOKUP(LinkRpt!$A37,Rpt,LinkRpt!T$2+1),"")</f>
        <v>0</v>
      </c>
      <c r="BK41" s="125">
        <f>IF(LinkRpt!U$4=LinkRpt!U$2,VLOOKUP(LinkRpt!$A37,Rpt,LinkRpt!U$2+1),"")</f>
        <v>0</v>
      </c>
      <c r="BL41" s="125">
        <f>IF(LinkRpt!V$4=LinkRpt!V$2,VLOOKUP(LinkRpt!$A37,Rpt,LinkRpt!V$2+1),"")</f>
        <v>0</v>
      </c>
      <c r="BM41" s="125">
        <f>IF(LinkRpt!W$4=LinkRpt!W$2,VLOOKUP(LinkRpt!$A37,Rpt,LinkRpt!W$2+1),"")</f>
        <v>0</v>
      </c>
      <c r="BN41" s="125">
        <f>IF(LinkRpt!X$4=LinkRpt!X$2,VLOOKUP(LinkRpt!$A37,Rpt,LinkRpt!X$2+1),"")</f>
        <v>0</v>
      </c>
      <c r="BO41" s="125">
        <f>IF(LinkRpt!Y$4=LinkRpt!Y$2,VLOOKUP(LinkRpt!$A37,Rpt,LinkRpt!Y$2+1),"")</f>
        <v>0</v>
      </c>
      <c r="BP41" s="125">
        <f>IF(LinkRpt!Z$4=LinkRpt!Z$2,VLOOKUP(LinkRpt!$A37,Rpt,LinkRpt!Z$2+1),"")</f>
        <v>0</v>
      </c>
      <c r="BQ41" s="125">
        <f>IF(LinkRpt!AA$4=LinkRpt!AA$2,VLOOKUP(LinkRpt!$A37,Rpt,LinkRpt!AA$2+1),"")</f>
        <v>0</v>
      </c>
      <c r="BR41" s="125">
        <f>IF(LinkRpt!AB$4=LinkRpt!AB$2,VLOOKUP(LinkRpt!$A37,Rpt,LinkRpt!AB$2+1),"")</f>
        <v>0</v>
      </c>
      <c r="BS41" s="125">
        <f>IF(LinkRpt!AC$4=LinkRpt!AC$2,VLOOKUP(LinkRpt!$A37,Rpt,LinkRpt!AC$2+1),"")</f>
        <v>0</v>
      </c>
      <c r="BT41" s="125">
        <f>IF(LinkRpt!AD$4=LinkRpt!AD$2,VLOOKUP(LinkRpt!$A37,Rpt,LinkRpt!AD$2+1),"")</f>
        <v>0</v>
      </c>
      <c r="BU41" s="125">
        <f>IF(LinkRpt!AE$4=LinkRpt!AE$2,VLOOKUP(LinkRpt!$A37,Rpt,LinkRpt!AE$2+1),"")</f>
        <v>0</v>
      </c>
      <c r="BV41" s="125">
        <f t="shared" si="8"/>
        <v>21280</v>
      </c>
      <c r="BW41" s="124">
        <v>1500</v>
      </c>
      <c r="BX41" s="127">
        <v>1500</v>
      </c>
      <c r="BY41" s="124">
        <v>1000</v>
      </c>
      <c r="BZ41" s="127">
        <v>1000</v>
      </c>
      <c r="CA41" s="124">
        <v>5000</v>
      </c>
      <c r="CB41" s="127">
        <v>5000</v>
      </c>
      <c r="CC41" s="124">
        <v>8000</v>
      </c>
      <c r="CD41" s="127">
        <v>1500</v>
      </c>
      <c r="CE41" s="124"/>
      <c r="CF41" s="127"/>
      <c r="CG41" s="129">
        <v>4620</v>
      </c>
      <c r="CH41" s="127">
        <v>11120</v>
      </c>
      <c r="CI41" s="129">
        <v>4620</v>
      </c>
      <c r="CJ41" s="127">
        <v>4620</v>
      </c>
      <c r="CK41" s="129">
        <v>4620</v>
      </c>
      <c r="CL41" s="127">
        <v>0</v>
      </c>
      <c r="CM41" s="129">
        <v>4620</v>
      </c>
      <c r="CN41" s="127">
        <v>9240</v>
      </c>
      <c r="CO41" s="129">
        <v>4620</v>
      </c>
      <c r="CP41" s="127">
        <v>4620</v>
      </c>
      <c r="CQ41" s="129">
        <v>4620</v>
      </c>
      <c r="CR41" s="127">
        <v>4620</v>
      </c>
      <c r="CS41" s="129">
        <v>4620</v>
      </c>
      <c r="CT41" s="127"/>
      <c r="CU41" s="129">
        <v>4620</v>
      </c>
      <c r="CV41" s="127">
        <v>9240</v>
      </c>
      <c r="CW41" s="129">
        <v>4620</v>
      </c>
      <c r="CX41" s="127"/>
      <c r="CY41" s="131"/>
      <c r="CZ41" s="127"/>
      <c r="DA41" s="131"/>
      <c r="DB41" s="127"/>
      <c r="DC41" s="131"/>
      <c r="DD41" s="127"/>
      <c r="DE41" s="130"/>
      <c r="DF41" s="131"/>
      <c r="DG41" s="127"/>
      <c r="DH41" s="131"/>
      <c r="DI41" s="127"/>
      <c r="DJ41" s="131"/>
      <c r="DK41" s="127"/>
      <c r="DL41" s="131"/>
      <c r="DM41" s="127"/>
      <c r="DN41" s="131"/>
      <c r="DO41" s="127"/>
      <c r="DP41" s="131"/>
      <c r="DQ41" s="127"/>
      <c r="DR41" s="131"/>
      <c r="DS41" s="127"/>
      <c r="DT41" s="131"/>
      <c r="DU41" s="127"/>
      <c r="DV41" s="131"/>
      <c r="DW41" s="127"/>
      <c r="DX41" s="131"/>
      <c r="DY41" s="127"/>
      <c r="DZ41" s="131"/>
      <c r="EA41" s="127"/>
      <c r="EB41" s="128"/>
      <c r="EC41" s="127"/>
      <c r="ED41" s="132"/>
      <c r="EE41" s="128"/>
      <c r="EF41" s="127"/>
      <c r="EG41" s="128"/>
      <c r="EH41" s="127"/>
      <c r="EI41" s="128"/>
      <c r="EJ41" s="127"/>
      <c r="EK41" s="128"/>
      <c r="EL41" s="127"/>
      <c r="EM41" s="128"/>
      <c r="EN41" s="127"/>
      <c r="EO41" s="128"/>
      <c r="EP41" s="127"/>
      <c r="EQ41" s="124"/>
      <c r="ER41" s="127"/>
      <c r="ES41" s="124"/>
      <c r="ET41" s="127"/>
      <c r="EU41" s="124"/>
      <c r="EV41" s="127"/>
      <c r="EW41" s="124"/>
      <c r="EX41" s="127"/>
      <c r="EY41" s="124"/>
      <c r="EZ41" s="127"/>
      <c r="FA41" s="124"/>
      <c r="FB41" s="127"/>
      <c r="FC41" s="133">
        <f t="shared" si="3"/>
        <v>57080</v>
      </c>
      <c r="FD41" s="133">
        <f t="shared" si="4"/>
        <v>52460</v>
      </c>
      <c r="FE41" s="133">
        <f t="shared" si="5"/>
        <v>4620</v>
      </c>
    </row>
    <row r="42" spans="1:161" ht="25.5" customHeight="1">
      <c r="A42" s="181">
        <v>2200100</v>
      </c>
      <c r="B42" s="134" t="s">
        <v>538</v>
      </c>
      <c r="C42" s="95" t="s">
        <v>539</v>
      </c>
      <c r="D42" s="83" t="s">
        <v>1062</v>
      </c>
      <c r="E42" s="95" t="s">
        <v>956</v>
      </c>
      <c r="F42" s="84" t="s">
        <v>540</v>
      </c>
      <c r="G42" s="84"/>
      <c r="H42" s="88"/>
      <c r="I42" s="121"/>
      <c r="J42" s="121"/>
      <c r="K42" s="93">
        <v>6800</v>
      </c>
      <c r="L42" s="88" t="s">
        <v>1071</v>
      </c>
      <c r="M42" s="122">
        <f t="shared" si="6"/>
        <v>24400</v>
      </c>
      <c r="N42" s="123">
        <f t="shared" si="0"/>
        <v>2040</v>
      </c>
      <c r="O42" s="124">
        <v>4000</v>
      </c>
      <c r="P42" s="124">
        <f t="shared" si="7"/>
        <v>0</v>
      </c>
      <c r="Q42" s="125">
        <v>4000</v>
      </c>
      <c r="R42" s="126">
        <f t="shared" si="10"/>
        <v>0</v>
      </c>
      <c r="S42" s="127">
        <f>IF(OR($I42="‡nv‡÷j Z¨vM",$I42="wUwm"),(IF(VALUE($G42)&gt;=S$6,(IF(($BV42-SUM($Q42:R42))&gt;=$K42*0.3,$K42*0.3,($BV42-SUM($Q42:R42)))),"")),(IF(($BV42-SUM($Q42:R42))&gt;=$K42*0.3,$K42*0.3,($BV42-SUM($Q42:R42)))))</f>
        <v>2040</v>
      </c>
      <c r="T42" s="127">
        <f>IF(OR($I42="‡nv‡÷j Z¨vM",$I42="wUwm"),(IF(VALUE($G42)&gt;=T$6,(IF(($BV42-SUM($Q42:S42))&gt;=$K42*0.3,$K42*0.3,($BV42-SUM($Q42:S42)))),"")),(IF(($BV42-SUM($Q42:S42))&gt;=$K42*0.3,$K42*0.3,($BV42-SUM($Q42:S42)))))</f>
        <v>2040</v>
      </c>
      <c r="U42" s="127">
        <f>IF(OR($I42="‡nv‡÷j Z¨vM",$I42="wUwm"),(IF(VALUE($G42)&gt;=U$6,(IF(($BV42-SUM($Q42:T42))&gt;=$K42*0.3,$K42*0.3,($BV42-SUM($Q42:T42)))),"")),(IF(($BV42-SUM($Q42:T42))&gt;=$K42*0.3,$K42*0.3,($BV42-SUM($Q42:T42)))))</f>
        <v>2040</v>
      </c>
      <c r="V42" s="127">
        <f>IF(OR($I42="‡nv‡÷j Z¨vM",$I42="wUwm"),(IF(VALUE($G42)&gt;=V$6,(IF(($BV42-SUM($Q42:U42))&gt;=$K42*0.3,$K42*0.3,($BV42-SUM($Q42:U42)))),"")),(IF(($BV42-SUM($Q42:U42))&gt;=$K42*0.3,$K42*0.3,($BV42-SUM($Q42:U42)))))</f>
        <v>2040</v>
      </c>
      <c r="W42" s="127">
        <f>IF(OR($I42="‡nv‡÷j Z¨vM",$I42="wUwm"),(IF(VALUE($G42)&gt;=W$6,(IF(($BV42-SUM($Q42:V42))&gt;=$K42*0.3,$K42*0.3,($BV42-SUM($Q42:V42)))),"")),(IF(($BV42-SUM($Q42:V42))&gt;=$K42*0.3,$K42*0.3,($BV42-SUM($Q42:V42)))))</f>
        <v>2040</v>
      </c>
      <c r="X42" s="127">
        <f>IF(OR($I42="‡nv‡÷j Z¨vM",$I42="wUwm"),(IF(VALUE($G42)&gt;=X$6,(IF(($BV42-SUM($Q42:W42))&gt;=$K42*0.3,$K42*0.3,($BV42-SUM($Q42:W42)))),"")),(IF(($BV42-SUM($Q42:W42))&gt;=$K42*0.3,$K42*0.3,($BV42-SUM($Q42:W42)))))</f>
        <v>2040</v>
      </c>
      <c r="Y42" s="127">
        <f>IF(OR($I42="‡nv‡÷j Z¨vM",$I42="wUwm"),(IF(VALUE($G42)&gt;=Y$6,(IF(($BV42-SUM($Q42:X42))&gt;=$K42*0.3,$K42*0.3,($BV42-SUM($Q42:X42)))),"")),(IF(($BV42-SUM($Q42:X42))&gt;=$K42*0.3,$K42*0.3,($BV42-SUM($Q42:X42)))))</f>
        <v>2040</v>
      </c>
      <c r="Z42" s="127">
        <f>IF(OR($I42="‡nv‡÷j Z¨vM",$I42="wUwm"),(IF(VALUE($G42)&gt;=Z$6,(IF(($BV42-SUM($Q42:Y42))&gt;=$K42*0.3,$K42*0.3,($BV42-SUM($Q42:Y42)))),"")),(IF(($BV42-SUM($Q42:Y42))&gt;=$K42*0.3,$K42*0.3,($BV42-SUM($Q42:Y42)))))</f>
        <v>2040</v>
      </c>
      <c r="AA42" s="127">
        <f>IF(OR($I42="‡nv‡÷j Z¨vM",$I42="wUwm"),(IF(VALUE($G42)&gt;=AA$6,(IF(($BV42-SUM($Q42:Z42))&gt;=$K42*0.3,$K42*0.3,($BV42-SUM($Q42:Z42)))),"")),(IF(($BV42-SUM($Q42:Z42))&gt;=$K42*0.3,$K42*0.3,($BV42-SUM($Q42:Z42)))))</f>
        <v>2040</v>
      </c>
      <c r="AB42" s="127">
        <f>IF(OR($I42="‡nv‡÷j Z¨vM",$I42="wUwm"),(IF(VALUE($G42)&gt;=AB$6,(IF(($BV42-SUM($Q42:AA42))&gt;=$K42*0.3,$K42*0.3,($BV42-SUM($Q42:AA42)))),"")),(IF(($BV42-SUM($Q42:AA42))&gt;=$K42*0.3,$K42*0.3,($BV42-SUM($Q42:AA42)))))</f>
        <v>0</v>
      </c>
      <c r="AC42" s="127">
        <f>IF(OR($I42="‡nv‡÷j Z¨vM",$I42="wUwm"),(IF(VALUE($G42)&gt;=AC$6,(IF(($BV42-SUM($Q42:AB42))&gt;=$K42*0.3,$K42*0.3,($BV42-SUM($Q42:AB42)))),"")),(IF(($BV42-SUM($Q42:AB42))&gt;=$K42*0.3,$K42*0.3,($BV42-SUM($Q42:AB42)))))</f>
        <v>0</v>
      </c>
      <c r="AD42" s="127">
        <f>IF(OR($I42="‡nv‡÷j Z¨vM",$I42="wUwm"),(IF(VALUE($G42)&gt;=AD$6,(IF(($BV42-SUM($Q42:AC42))&gt;=$K42*0.3,$K42*0.3,($BV42-SUM($Q42:AC42)))),"")),(IF(($BV42-SUM($Q42:AC42))&gt;=$K42*0.3,$K42*0.3,($BV42-SUM($Q42:AC42)))))</f>
        <v>0</v>
      </c>
      <c r="AE42" s="127">
        <f>IF(OR($I42="‡nv‡÷j Z¨vM",$I42="wUwm"),(IF(VALUE($G42)&gt;=AE$6,(IF(($BV42-SUM($Q42:AD42))&gt;=$K42*0.3,$K42*0.3,($BV42-SUM($Q42:AD42)))),"")),(IF(($BV42-SUM($Q42:AD42))&gt;=$K42*0.3,$K42*0.3,($BV42-SUM($Q42:AD42)))))</f>
        <v>0</v>
      </c>
      <c r="AF42" s="127">
        <f>IF(OR($I42="‡nv‡÷j Z¨vM",$I42="wUwm"),(IF(VALUE($G42)&gt;=AF$6,(IF(($BV42-SUM($Q42:AE42))&gt;=$K42*0.3,$K42*0.3,($BV42-SUM($Q42:AE42)))),"")),(IF(($BV42-SUM($Q42:AE42))&gt;=$K42*0.3,$K42*0.3,($BV42-SUM($Q42:AE42)))))</f>
        <v>0</v>
      </c>
      <c r="AG42" s="127">
        <f>IF(OR($I42="‡nv‡÷j Z¨vM",$I42="wUwm"),(IF(VALUE($G42)&gt;=AG$6,(IF(($BV42-SUM($Q42:AF42))&gt;=$K42*0.3,$K42*0.3,($BV42-SUM($Q42:AF42)))),"")),(IF(($BV42-SUM($Q42:AF42))&gt;=$K42*0.3,$K42*0.3,($BV42-SUM($Q42:AF42)))))</f>
        <v>0</v>
      </c>
      <c r="AH42" s="127">
        <f>IF(OR($I42="‡nv‡÷j Z¨vM",$I42="wUwm"),(IF(VALUE($G42)&gt;=AH$6,(IF(($BV42-SUM($Q42:AG42))&gt;=$K42*0.3,$K42*0.3,($BV42-SUM($Q42:AG42)))),"")),(IF(($BV42-SUM($Q42:AG42))&gt;=$K42*0.3,$K42*0.3,($BV42-SUM($Q42:AG42)))))</f>
        <v>0</v>
      </c>
      <c r="AI42" s="127">
        <f>IF(OR($I42="‡nv‡÷j Z¨vM",$I42="wUwm"),(IF(VALUE($G42)&gt;=AI$6,(IF(($BV42-SUM($Q42:AH42))&gt;=$K42*0.3,$K42*0.3,($BV42-SUM($Q42:AH42)))),"")),(IF(($BV42-SUM($Q42:AH42))&gt;=$K42*0.3,$K42*0.3,($BV42-SUM($Q42:AH42)))))</f>
        <v>0</v>
      </c>
      <c r="AJ42" s="127">
        <f>IF(OR($I42="‡nv‡÷j Z¨vM",$I42="wUwm"),(IF(VALUE($G42)&gt;=AJ$6,(IF(($BV42-SUM($Q42:AI42))&gt;=$K42*0.3,$K42*0.3,($BV42-SUM($Q42:AI42)))),"")),(IF(($BV42-SUM($Q42:AI42))&gt;=$K42*0.3,$K42*0.3,($BV42-SUM($Q42:AI42)))))</f>
        <v>0</v>
      </c>
      <c r="AK42" s="127">
        <f>IF(OR($I42="‡nv‡÷j Z¨vM",$I42="wUwm"),(IF(VALUE($G42)&gt;=AK$6,(IF(($BV42-SUM($Q42:AJ42))&gt;=$K42*0.3,$K42*0.3,($BV42-SUM($Q42:AJ42)))),"")),(IF(($BV42-SUM($Q42:AJ42))&gt;=$K42*0.3,$K42*0.3,($BV42-SUM($Q42:AJ42)))))</f>
        <v>0</v>
      </c>
      <c r="AL42" s="127">
        <f>IF(OR($I42="‡nv‡÷j Z¨vM",$I42="wUwm"),(IF(VALUE($G42)&gt;=AL$6,(IF(($BV42-SUM($Q42:AK42))&gt;=$K42*0.3,$K42*0.3,($BV42-SUM($Q42:AK42)))),"")),(IF(($BV42-SUM($Q42:AK42))&gt;=$K42*0.3,$K42*0.3,($BV42-SUM($Q42:AK42)))))</f>
        <v>0</v>
      </c>
      <c r="AM42" s="127">
        <f>IF(OR($I42="‡nv‡÷j Z¨vM",$I42="wUwm"),(IF(VALUE($G42)&gt;=AM$6,(IF(($BV42-SUM($Q42:AL42))&gt;=$K42*0.3,$K42*0.3,($BV42-SUM($Q42:AL42)))),"")),(IF(($BV42-SUM($Q42:AL42))&gt;=$K42*0.3,$K42*0.3,($BV42-SUM($Q42:AL42)))))</f>
        <v>0</v>
      </c>
      <c r="AN42" s="127">
        <f>IF(OR($I42="‡nv‡÷j Z¨vM",$I42="wUwm"),(IF(VALUE($G42)&gt;=AN$6,(IF(($BV42-SUM($Q42:AM42))&gt;=$K42*0.3,$K42*0.3,($BV42-SUM($Q42:AM42)))),"")),(IF(($BV42-SUM($Q42:AM42))&gt;=$K42*0.3,$K42*0.3,($BV42-SUM($Q42:AM42)))))</f>
        <v>0</v>
      </c>
      <c r="AO42" s="127">
        <f>IF(OR($I42="‡nv‡÷j Z¨vM",$I42="wUwm"),(IF(VALUE($G42)&gt;=AO$6,(IF(($BV42-SUM($Q42:AN42))&gt;=$K42*0.3,$K42*0.3,($BV42-SUM($Q42:AN42)))),"")),(IF(($BV42-SUM($Q42:AN42))&gt;=$K42*0.3,$K42*0.3,($BV42-SUM($Q42:AN42)))))</f>
        <v>0</v>
      </c>
      <c r="AP42" s="127">
        <f>IF(OR($I42="‡nv‡÷j Z¨vM",$I42="wUwm"),(IF(VALUE($G42)&gt;=AP$6,(IF(($BV42-SUM($Q42:AO42))&gt;=$K42*0.3,$K42*0.3,($BV42-SUM($Q42:AO42)))),"")),(IF(($BV42-SUM($Q42:AO42))&gt;=$K42*0.3,$K42*0.3,($BV42-SUM($Q42:AO42)))))</f>
        <v>0</v>
      </c>
      <c r="AQ42" s="125">
        <f t="shared" si="2"/>
        <v>22360</v>
      </c>
      <c r="AR42" s="125">
        <v>22360</v>
      </c>
      <c r="AS42" s="125">
        <f>IF(LinkRpt!C$4=LinkRpt!C$2,VLOOKUP(LinkRpt!$A38,Rpt,LinkRpt!C$2+1),"")</f>
        <v>0</v>
      </c>
      <c r="AT42" s="125">
        <f>IF(LinkRpt!D$4=LinkRpt!D$2,VLOOKUP(LinkRpt!$A38,Rpt,LinkRpt!D$2+1),"")</f>
        <v>0</v>
      </c>
      <c r="AU42" s="125">
        <f>IF(LinkRpt!E$4=LinkRpt!E$2,VLOOKUP(LinkRpt!$A38,Rpt,LinkRpt!E$2+1),"")</f>
        <v>0</v>
      </c>
      <c r="AV42" s="125">
        <f>IF(LinkRpt!F$4=LinkRpt!F$2,VLOOKUP(LinkRpt!$A38,Rpt,LinkRpt!F$2+1),"")</f>
        <v>0</v>
      </c>
      <c r="AW42" s="125">
        <f>IF(LinkRpt!G$4=LinkRpt!G$2,VLOOKUP(LinkRpt!$A38,Rpt,LinkRpt!G$2+1),"")</f>
        <v>0</v>
      </c>
      <c r="AX42" s="125">
        <f>IF(LinkRpt!H$4=LinkRpt!H$2,VLOOKUP(LinkRpt!$A38,Rpt,LinkRpt!H$2+1),"")</f>
        <v>0</v>
      </c>
      <c r="AY42" s="125">
        <f>IF(LinkRpt!I$4=LinkRpt!I$2,VLOOKUP(LinkRpt!$A38,Rpt,LinkRpt!I$2+1),"")</f>
        <v>0</v>
      </c>
      <c r="AZ42" s="125">
        <f>IF(LinkRpt!J$4=LinkRpt!J$2,VLOOKUP(LinkRpt!$A38,Rpt,LinkRpt!J$2+1),"")</f>
        <v>0</v>
      </c>
      <c r="BA42" s="125">
        <f>IF(LinkRpt!K$4=LinkRpt!K$2,VLOOKUP(LinkRpt!$A38,Rpt,LinkRpt!K$2+1),"")</f>
        <v>0</v>
      </c>
      <c r="BB42" s="125">
        <f>IF(LinkRpt!L$4=LinkRpt!L$2,VLOOKUP(LinkRpt!$A38,Rpt,LinkRpt!L$2+1),"")</f>
        <v>0</v>
      </c>
      <c r="BC42" s="125">
        <f>IF(LinkRpt!M$4=LinkRpt!M$2,VLOOKUP(LinkRpt!$A38,Rpt,LinkRpt!M$2+1),"")</f>
        <v>0</v>
      </c>
      <c r="BD42" s="125">
        <f>IF(LinkRpt!N$4=LinkRpt!N$2,VLOOKUP(LinkRpt!$A38,Rpt,LinkRpt!N$2+1),"")</f>
        <v>0</v>
      </c>
      <c r="BE42" s="125">
        <f>IF(LinkRpt!O$4=LinkRpt!O$2,VLOOKUP(LinkRpt!$A38,Rpt,LinkRpt!O$2+1),"")</f>
        <v>0</v>
      </c>
      <c r="BF42" s="125">
        <f>IF(LinkRpt!P$4=LinkRpt!P$2,VLOOKUP(LinkRpt!$A38,Rpt,LinkRpt!P$2+1),"")</f>
        <v>0</v>
      </c>
      <c r="BG42" s="125">
        <f>IF(LinkRpt!Q$4=LinkRpt!Q$2,VLOOKUP(LinkRpt!$A38,Rpt,LinkRpt!Q$2+1),"")</f>
        <v>0</v>
      </c>
      <c r="BH42" s="125">
        <f>IF(LinkRpt!R$4=LinkRpt!R$2,VLOOKUP(LinkRpt!$A38,Rpt,LinkRpt!R$2+1),"")</f>
        <v>0</v>
      </c>
      <c r="BI42" s="125">
        <f>IF(LinkRpt!S$4=LinkRpt!S$2,VLOOKUP(LinkRpt!$A38,Rpt,LinkRpt!S$2+1),"")</f>
        <v>0</v>
      </c>
      <c r="BJ42" s="125">
        <f>IF(LinkRpt!T$4=LinkRpt!T$2,VLOOKUP(LinkRpt!$A38,Rpt,LinkRpt!T$2+1),"")</f>
        <v>0</v>
      </c>
      <c r="BK42" s="125">
        <f>IF(LinkRpt!U$4=LinkRpt!U$2,VLOOKUP(LinkRpt!$A38,Rpt,LinkRpt!U$2+1),"")</f>
        <v>0</v>
      </c>
      <c r="BL42" s="125">
        <f>IF(LinkRpt!V$4=LinkRpt!V$2,VLOOKUP(LinkRpt!$A38,Rpt,LinkRpt!V$2+1),"")</f>
        <v>0</v>
      </c>
      <c r="BM42" s="125">
        <f>IF(LinkRpt!W$4=LinkRpt!W$2,VLOOKUP(LinkRpt!$A38,Rpt,LinkRpt!W$2+1),"")</f>
        <v>0</v>
      </c>
      <c r="BN42" s="125">
        <f>IF(LinkRpt!X$4=LinkRpt!X$2,VLOOKUP(LinkRpt!$A38,Rpt,LinkRpt!X$2+1),"")</f>
        <v>0</v>
      </c>
      <c r="BO42" s="125">
        <f>IF(LinkRpt!Y$4=LinkRpt!Y$2,VLOOKUP(LinkRpt!$A38,Rpt,LinkRpt!Y$2+1),"")</f>
        <v>0</v>
      </c>
      <c r="BP42" s="125">
        <f>IF(LinkRpt!Z$4=LinkRpt!Z$2,VLOOKUP(LinkRpt!$A38,Rpt,LinkRpt!Z$2+1),"")</f>
        <v>0</v>
      </c>
      <c r="BQ42" s="125">
        <f>IF(LinkRpt!AA$4=LinkRpt!AA$2,VLOOKUP(LinkRpt!$A38,Rpt,LinkRpt!AA$2+1),"")</f>
        <v>0</v>
      </c>
      <c r="BR42" s="125">
        <f>IF(LinkRpt!AB$4=LinkRpt!AB$2,VLOOKUP(LinkRpt!$A38,Rpt,LinkRpt!AB$2+1),"")</f>
        <v>0</v>
      </c>
      <c r="BS42" s="125">
        <f>IF(LinkRpt!AC$4=LinkRpt!AC$2,VLOOKUP(LinkRpt!$A38,Rpt,LinkRpt!AC$2+1),"")</f>
        <v>0</v>
      </c>
      <c r="BT42" s="125">
        <f>IF(LinkRpt!AD$4=LinkRpt!AD$2,VLOOKUP(LinkRpt!$A38,Rpt,LinkRpt!AD$2+1),"")</f>
        <v>0</v>
      </c>
      <c r="BU42" s="125">
        <f>IF(LinkRpt!AE$4=LinkRpt!AE$2,VLOOKUP(LinkRpt!$A38,Rpt,LinkRpt!AE$2+1),"")</f>
        <v>0</v>
      </c>
      <c r="BV42" s="125">
        <f t="shared" si="8"/>
        <v>22360</v>
      </c>
      <c r="BW42" s="124">
        <v>1500</v>
      </c>
      <c r="BX42" s="127">
        <v>1500</v>
      </c>
      <c r="BY42" s="124">
        <v>1000</v>
      </c>
      <c r="BZ42" s="127">
        <v>1000</v>
      </c>
      <c r="CA42" s="124">
        <v>5000</v>
      </c>
      <c r="CB42" s="127">
        <v>5000</v>
      </c>
      <c r="CC42" s="124">
        <v>8000</v>
      </c>
      <c r="CD42" s="127">
        <v>1500</v>
      </c>
      <c r="CE42" s="128"/>
      <c r="CF42" s="127"/>
      <c r="CG42" s="124"/>
      <c r="CH42" s="127"/>
      <c r="CI42" s="129">
        <v>4340</v>
      </c>
      <c r="CJ42" s="127">
        <v>0</v>
      </c>
      <c r="CK42" s="129">
        <v>4340</v>
      </c>
      <c r="CL42" s="127">
        <v>4620</v>
      </c>
      <c r="CM42" s="129">
        <v>4340</v>
      </c>
      <c r="CN42" s="127"/>
      <c r="CO42" s="129">
        <v>4340</v>
      </c>
      <c r="CP42" s="127"/>
      <c r="CQ42" s="129">
        <v>4340</v>
      </c>
      <c r="CR42" s="127">
        <v>13860</v>
      </c>
      <c r="CS42" s="129">
        <v>4340</v>
      </c>
      <c r="CT42" s="127"/>
      <c r="CU42" s="129">
        <v>4340</v>
      </c>
      <c r="CV42" s="127">
        <v>9240</v>
      </c>
      <c r="CW42" s="129">
        <v>4340</v>
      </c>
      <c r="CX42" s="127"/>
      <c r="CY42" s="129">
        <v>4340</v>
      </c>
      <c r="CZ42" s="127">
        <v>9240</v>
      </c>
      <c r="DA42" s="128"/>
      <c r="DB42" s="127"/>
      <c r="DC42" s="128"/>
      <c r="DD42" s="127"/>
      <c r="DE42" s="130"/>
      <c r="DF42" s="131"/>
      <c r="DG42" s="127"/>
      <c r="DH42" s="131"/>
      <c r="DI42" s="127"/>
      <c r="DJ42" s="131"/>
      <c r="DK42" s="127"/>
      <c r="DL42" s="131"/>
      <c r="DM42" s="127"/>
      <c r="DN42" s="131"/>
      <c r="DO42" s="127"/>
      <c r="DP42" s="131"/>
      <c r="DQ42" s="127"/>
      <c r="DR42" s="131"/>
      <c r="DS42" s="127"/>
      <c r="DT42" s="131"/>
      <c r="DU42" s="127"/>
      <c r="DV42" s="131"/>
      <c r="DW42" s="127"/>
      <c r="DX42" s="131"/>
      <c r="DY42" s="127"/>
      <c r="DZ42" s="131"/>
      <c r="EA42" s="127"/>
      <c r="EB42" s="128"/>
      <c r="EC42" s="127"/>
      <c r="ED42" s="132"/>
      <c r="EE42" s="128"/>
      <c r="EF42" s="127"/>
      <c r="EG42" s="128"/>
      <c r="EH42" s="127"/>
      <c r="EI42" s="128"/>
      <c r="EJ42" s="127"/>
      <c r="EK42" s="128"/>
      <c r="EL42" s="127"/>
      <c r="EM42" s="128"/>
      <c r="EN42" s="127"/>
      <c r="EO42" s="128"/>
      <c r="EP42" s="127"/>
      <c r="EQ42" s="124"/>
      <c r="ER42" s="127"/>
      <c r="ES42" s="124"/>
      <c r="ET42" s="127"/>
      <c r="EU42" s="124"/>
      <c r="EV42" s="127"/>
      <c r="EW42" s="124"/>
      <c r="EX42" s="127"/>
      <c r="EY42" s="124"/>
      <c r="EZ42" s="127"/>
      <c r="FA42" s="124"/>
      <c r="FB42" s="127"/>
      <c r="FC42" s="133">
        <f t="shared" si="3"/>
        <v>54560</v>
      </c>
      <c r="FD42" s="133">
        <f t="shared" si="4"/>
        <v>45960</v>
      </c>
      <c r="FE42" s="133">
        <f t="shared" si="5"/>
        <v>8600</v>
      </c>
    </row>
    <row r="43" spans="1:161" ht="25.5" customHeight="1">
      <c r="A43" s="181">
        <v>2200101</v>
      </c>
      <c r="B43" s="134" t="s">
        <v>541</v>
      </c>
      <c r="C43" s="95" t="s">
        <v>542</v>
      </c>
      <c r="D43" s="83" t="s">
        <v>1062</v>
      </c>
      <c r="E43" s="95" t="s">
        <v>956</v>
      </c>
      <c r="F43" s="84" t="s">
        <v>543</v>
      </c>
      <c r="G43" s="84"/>
      <c r="H43" s="135"/>
      <c r="I43" s="121"/>
      <c r="J43" s="121"/>
      <c r="K43" s="93">
        <v>6500</v>
      </c>
      <c r="L43" s="88" t="s">
        <v>1071</v>
      </c>
      <c r="M43" s="122">
        <f t="shared" si="6"/>
        <v>23500</v>
      </c>
      <c r="N43" s="123">
        <f t="shared" si="0"/>
        <v>9750</v>
      </c>
      <c r="O43" s="124">
        <v>4000</v>
      </c>
      <c r="P43" s="124">
        <f t="shared" si="7"/>
        <v>0</v>
      </c>
      <c r="Q43" s="125">
        <v>4000</v>
      </c>
      <c r="R43" s="126">
        <f t="shared" si="10"/>
        <v>0</v>
      </c>
      <c r="S43" s="127">
        <f>IF(OR($I43="‡nv‡÷j Z¨vM",$I43="wUwm"),(IF(VALUE($G43)&gt;=S$6,(IF(($BV43-SUM($Q43:R43))&gt;=$K43*0.3,$K43*0.3,($BV43-SUM($Q43:R43)))),"")),(IF(($BV43-SUM($Q43:R43))&gt;=$K43*0.3,$K43*0.3,($BV43-SUM($Q43:R43)))))</f>
        <v>1950</v>
      </c>
      <c r="T43" s="127">
        <f>IF(OR($I43="‡nv‡÷j Z¨vM",$I43="wUwm"),(IF(VALUE($G43)&gt;=T$6,(IF(($BV43-SUM($Q43:S43))&gt;=$K43*0.3,$K43*0.3,($BV43-SUM($Q43:S43)))),"")),(IF(($BV43-SUM($Q43:S43))&gt;=$K43*0.3,$K43*0.3,($BV43-SUM($Q43:S43)))))</f>
        <v>1950</v>
      </c>
      <c r="U43" s="127">
        <f>IF(OR($I43="‡nv‡÷j Z¨vM",$I43="wUwm"),(IF(VALUE($G43)&gt;=U$6,(IF(($BV43-SUM($Q43:T43))&gt;=$K43*0.3,$K43*0.3,($BV43-SUM($Q43:T43)))),"")),(IF(($BV43-SUM($Q43:T43))&gt;=$K43*0.3,$K43*0.3,($BV43-SUM($Q43:T43)))))</f>
        <v>1950</v>
      </c>
      <c r="V43" s="127">
        <f>IF(OR($I43="‡nv‡÷j Z¨vM",$I43="wUwm"),(IF(VALUE($G43)&gt;=V$6,(IF(($BV43-SUM($Q43:U43))&gt;=$K43*0.3,$K43*0.3,($BV43-SUM($Q43:U43)))),"")),(IF(($BV43-SUM($Q43:U43))&gt;=$K43*0.3,$K43*0.3,($BV43-SUM($Q43:U43)))))</f>
        <v>1950</v>
      </c>
      <c r="W43" s="127">
        <f>IF(OR($I43="‡nv‡÷j Z¨vM",$I43="wUwm"),(IF(VALUE($G43)&gt;=W$6,(IF(($BV43-SUM($Q43:V43))&gt;=$K43*0.3,$K43*0.3,($BV43-SUM($Q43:V43)))),"")),(IF(($BV43-SUM($Q43:V43))&gt;=$K43*0.3,$K43*0.3,($BV43-SUM($Q43:V43)))))</f>
        <v>1950</v>
      </c>
      <c r="X43" s="127">
        <f>IF(OR($I43="‡nv‡÷j Z¨vM",$I43="wUwm"),(IF(VALUE($G43)&gt;=X$6,(IF(($BV43-SUM($Q43:W43))&gt;=$K43*0.3,$K43*0.3,($BV43-SUM($Q43:W43)))),"")),(IF(($BV43-SUM($Q43:W43))&gt;=$K43*0.3,$K43*0.3,($BV43-SUM($Q43:W43)))))</f>
        <v>0</v>
      </c>
      <c r="Y43" s="127">
        <f>IF(OR($I43="‡nv‡÷j Z¨vM",$I43="wUwm"),(IF(VALUE($G43)&gt;=Y$6,(IF(($BV43-SUM($Q43:X43))&gt;=$K43*0.3,$K43*0.3,($BV43-SUM($Q43:X43)))),"")),(IF(($BV43-SUM($Q43:X43))&gt;=$K43*0.3,$K43*0.3,($BV43-SUM($Q43:X43)))))</f>
        <v>0</v>
      </c>
      <c r="Z43" s="127">
        <f>IF(OR($I43="‡nv‡÷j Z¨vM",$I43="wUwm"),(IF(VALUE($G43)&gt;=Z$6,(IF(($BV43-SUM($Q43:Y43))&gt;=$K43*0.3,$K43*0.3,($BV43-SUM($Q43:Y43)))),"")),(IF(($BV43-SUM($Q43:Y43))&gt;=$K43*0.3,$K43*0.3,($BV43-SUM($Q43:Y43)))))</f>
        <v>0</v>
      </c>
      <c r="AA43" s="127">
        <f>IF(OR($I43="‡nv‡÷j Z¨vM",$I43="wUwm"),(IF(VALUE($G43)&gt;=AA$6,(IF(($BV43-SUM($Q43:Z43))&gt;=$K43*0.3,$K43*0.3,($BV43-SUM($Q43:Z43)))),"")),(IF(($BV43-SUM($Q43:Z43))&gt;=$K43*0.3,$K43*0.3,($BV43-SUM($Q43:Z43)))))</f>
        <v>0</v>
      </c>
      <c r="AB43" s="127">
        <f>IF(OR($I43="‡nv‡÷j Z¨vM",$I43="wUwm"),(IF(VALUE($G43)&gt;=AB$6,(IF(($BV43-SUM($Q43:AA43))&gt;=$K43*0.3,$K43*0.3,($BV43-SUM($Q43:AA43)))),"")),(IF(($BV43-SUM($Q43:AA43))&gt;=$K43*0.3,$K43*0.3,($BV43-SUM($Q43:AA43)))))</f>
        <v>0</v>
      </c>
      <c r="AC43" s="127">
        <f>IF(OR($I43="‡nv‡÷j Z¨vM",$I43="wUwm"),(IF(VALUE($G43)&gt;=AC$6,(IF(($BV43-SUM($Q43:AB43))&gt;=$K43*0.3,$K43*0.3,($BV43-SUM($Q43:AB43)))),"")),(IF(($BV43-SUM($Q43:AB43))&gt;=$K43*0.3,$K43*0.3,($BV43-SUM($Q43:AB43)))))</f>
        <v>0</v>
      </c>
      <c r="AD43" s="127">
        <f>IF(OR($I43="‡nv‡÷j Z¨vM",$I43="wUwm"),(IF(VALUE($G43)&gt;=AD$6,(IF(($BV43-SUM($Q43:AC43))&gt;=$K43*0.3,$K43*0.3,($BV43-SUM($Q43:AC43)))),"")),(IF(($BV43-SUM($Q43:AC43))&gt;=$K43*0.3,$K43*0.3,($BV43-SUM($Q43:AC43)))))</f>
        <v>0</v>
      </c>
      <c r="AE43" s="127">
        <f>IF(OR($I43="‡nv‡÷j Z¨vM",$I43="wUwm"),(IF(VALUE($G43)&gt;=AE$6,(IF(($BV43-SUM($Q43:AD43))&gt;=$K43*0.3,$K43*0.3,($BV43-SUM($Q43:AD43)))),"")),(IF(($BV43-SUM($Q43:AD43))&gt;=$K43*0.3,$K43*0.3,($BV43-SUM($Q43:AD43)))))</f>
        <v>0</v>
      </c>
      <c r="AF43" s="127">
        <f>IF(OR($I43="‡nv‡÷j Z¨vM",$I43="wUwm"),(IF(VALUE($G43)&gt;=AF$6,(IF(($BV43-SUM($Q43:AE43))&gt;=$K43*0.3,$K43*0.3,($BV43-SUM($Q43:AE43)))),"")),(IF(($BV43-SUM($Q43:AE43))&gt;=$K43*0.3,$K43*0.3,($BV43-SUM($Q43:AE43)))))</f>
        <v>0</v>
      </c>
      <c r="AG43" s="127">
        <f>IF(OR($I43="‡nv‡÷j Z¨vM",$I43="wUwm"),(IF(VALUE($G43)&gt;=AG$6,(IF(($BV43-SUM($Q43:AF43))&gt;=$K43*0.3,$K43*0.3,($BV43-SUM($Q43:AF43)))),"")),(IF(($BV43-SUM($Q43:AF43))&gt;=$K43*0.3,$K43*0.3,($BV43-SUM($Q43:AF43)))))</f>
        <v>0</v>
      </c>
      <c r="AH43" s="127">
        <f>IF(OR($I43="‡nv‡÷j Z¨vM",$I43="wUwm"),(IF(VALUE($G43)&gt;=AH$6,(IF(($BV43-SUM($Q43:AG43))&gt;=$K43*0.3,$K43*0.3,($BV43-SUM($Q43:AG43)))),"")),(IF(($BV43-SUM($Q43:AG43))&gt;=$K43*0.3,$K43*0.3,($BV43-SUM($Q43:AG43)))))</f>
        <v>0</v>
      </c>
      <c r="AI43" s="127">
        <f>IF(OR($I43="‡nv‡÷j Z¨vM",$I43="wUwm"),(IF(VALUE($G43)&gt;=AI$6,(IF(($BV43-SUM($Q43:AH43))&gt;=$K43*0.3,$K43*0.3,($BV43-SUM($Q43:AH43)))),"")),(IF(($BV43-SUM($Q43:AH43))&gt;=$K43*0.3,$K43*0.3,($BV43-SUM($Q43:AH43)))))</f>
        <v>0</v>
      </c>
      <c r="AJ43" s="127">
        <f>IF(OR($I43="‡nv‡÷j Z¨vM",$I43="wUwm"),(IF(VALUE($G43)&gt;=AJ$6,(IF(($BV43-SUM($Q43:AI43))&gt;=$K43*0.3,$K43*0.3,($BV43-SUM($Q43:AI43)))),"")),(IF(($BV43-SUM($Q43:AI43))&gt;=$K43*0.3,$K43*0.3,($BV43-SUM($Q43:AI43)))))</f>
        <v>0</v>
      </c>
      <c r="AK43" s="127">
        <f>IF(OR($I43="‡nv‡÷j Z¨vM",$I43="wUwm"),(IF(VALUE($G43)&gt;=AK$6,(IF(($BV43-SUM($Q43:AJ43))&gt;=$K43*0.3,$K43*0.3,($BV43-SUM($Q43:AJ43)))),"")),(IF(($BV43-SUM($Q43:AJ43))&gt;=$K43*0.3,$K43*0.3,($BV43-SUM($Q43:AJ43)))))</f>
        <v>0</v>
      </c>
      <c r="AL43" s="127">
        <f>IF(OR($I43="‡nv‡÷j Z¨vM",$I43="wUwm"),(IF(VALUE($G43)&gt;=AL$6,(IF(($BV43-SUM($Q43:AK43))&gt;=$K43*0.3,$K43*0.3,($BV43-SUM($Q43:AK43)))),"")),(IF(($BV43-SUM($Q43:AK43))&gt;=$K43*0.3,$K43*0.3,($BV43-SUM($Q43:AK43)))))</f>
        <v>0</v>
      </c>
      <c r="AM43" s="127">
        <f>IF(OR($I43="‡nv‡÷j Z¨vM",$I43="wUwm"),(IF(VALUE($G43)&gt;=AM$6,(IF(($BV43-SUM($Q43:AL43))&gt;=$K43*0.3,$K43*0.3,($BV43-SUM($Q43:AL43)))),"")),(IF(($BV43-SUM($Q43:AL43))&gt;=$K43*0.3,$K43*0.3,($BV43-SUM($Q43:AL43)))))</f>
        <v>0</v>
      </c>
      <c r="AN43" s="127">
        <f>IF(OR($I43="‡nv‡÷j Z¨vM",$I43="wUwm"),(IF(VALUE($G43)&gt;=AN$6,(IF(($BV43-SUM($Q43:AM43))&gt;=$K43*0.3,$K43*0.3,($BV43-SUM($Q43:AM43)))),"")),(IF(($BV43-SUM($Q43:AM43))&gt;=$K43*0.3,$K43*0.3,($BV43-SUM($Q43:AM43)))))</f>
        <v>0</v>
      </c>
      <c r="AO43" s="127">
        <f>IF(OR($I43="‡nv‡÷j Z¨vM",$I43="wUwm"),(IF(VALUE($G43)&gt;=AO$6,(IF(($BV43-SUM($Q43:AN43))&gt;=$K43*0.3,$K43*0.3,($BV43-SUM($Q43:AN43)))),"")),(IF(($BV43-SUM($Q43:AN43))&gt;=$K43*0.3,$K43*0.3,($BV43-SUM($Q43:AN43)))))</f>
        <v>0</v>
      </c>
      <c r="AP43" s="127">
        <f>IF(OR($I43="‡nv‡÷j Z¨vM",$I43="wUwm"),(IF(VALUE($G43)&gt;=AP$6,(IF(($BV43-SUM($Q43:AO43))&gt;=$K43*0.3,$K43*0.3,($BV43-SUM($Q43:AO43)))),"")),(IF(($BV43-SUM($Q43:AO43))&gt;=$K43*0.3,$K43*0.3,($BV43-SUM($Q43:AO43)))))</f>
        <v>0</v>
      </c>
      <c r="AQ43" s="125">
        <f t="shared" si="2"/>
        <v>13750</v>
      </c>
      <c r="AR43" s="125">
        <v>13750</v>
      </c>
      <c r="AS43" s="125">
        <f>IF(LinkRpt!C$4=LinkRpt!C$2,VLOOKUP(LinkRpt!$A39,Rpt,LinkRpt!C$2+1),"")</f>
        <v>0</v>
      </c>
      <c r="AT43" s="125">
        <f>IF(LinkRpt!D$4=LinkRpt!D$2,VLOOKUP(LinkRpt!$A39,Rpt,LinkRpt!D$2+1),"")</f>
        <v>0</v>
      </c>
      <c r="AU43" s="125">
        <f>IF(LinkRpt!E$4=LinkRpt!E$2,VLOOKUP(LinkRpt!$A39,Rpt,LinkRpt!E$2+1),"")</f>
        <v>0</v>
      </c>
      <c r="AV43" s="125">
        <f>IF(LinkRpt!F$4=LinkRpt!F$2,VLOOKUP(LinkRpt!$A39,Rpt,LinkRpt!F$2+1),"")</f>
        <v>0</v>
      </c>
      <c r="AW43" s="125">
        <f>IF(LinkRpt!G$4=LinkRpt!G$2,VLOOKUP(LinkRpt!$A39,Rpt,LinkRpt!G$2+1),"")</f>
        <v>0</v>
      </c>
      <c r="AX43" s="125">
        <f>IF(LinkRpt!H$4=LinkRpt!H$2,VLOOKUP(LinkRpt!$A39,Rpt,LinkRpt!H$2+1),"")</f>
        <v>0</v>
      </c>
      <c r="AY43" s="125">
        <f>IF(LinkRpt!I$4=LinkRpt!I$2,VLOOKUP(LinkRpt!$A39,Rpt,LinkRpt!I$2+1),"")</f>
        <v>0</v>
      </c>
      <c r="AZ43" s="125">
        <f>IF(LinkRpt!J$4=LinkRpt!J$2,VLOOKUP(LinkRpt!$A39,Rpt,LinkRpt!J$2+1),"")</f>
        <v>0</v>
      </c>
      <c r="BA43" s="125">
        <f>IF(LinkRpt!K$4=LinkRpt!K$2,VLOOKUP(LinkRpt!$A39,Rpt,LinkRpt!K$2+1),"")</f>
        <v>0</v>
      </c>
      <c r="BB43" s="125">
        <f>IF(LinkRpt!L$4=LinkRpt!L$2,VLOOKUP(LinkRpt!$A39,Rpt,LinkRpt!L$2+1),"")</f>
        <v>0</v>
      </c>
      <c r="BC43" s="125">
        <f>IF(LinkRpt!M$4=LinkRpt!M$2,VLOOKUP(LinkRpt!$A39,Rpt,LinkRpt!M$2+1),"")</f>
        <v>0</v>
      </c>
      <c r="BD43" s="125">
        <f>IF(LinkRpt!N$4=LinkRpt!N$2,VLOOKUP(LinkRpt!$A39,Rpt,LinkRpt!N$2+1),"")</f>
        <v>0</v>
      </c>
      <c r="BE43" s="125">
        <f>IF(LinkRpt!O$4=LinkRpt!O$2,VLOOKUP(LinkRpt!$A39,Rpt,LinkRpt!O$2+1),"")</f>
        <v>0</v>
      </c>
      <c r="BF43" s="125">
        <f>IF(LinkRpt!P$4=LinkRpt!P$2,VLOOKUP(LinkRpt!$A39,Rpt,LinkRpt!P$2+1),"")</f>
        <v>0</v>
      </c>
      <c r="BG43" s="125">
        <f>IF(LinkRpt!Q$4=LinkRpt!Q$2,VLOOKUP(LinkRpt!$A39,Rpt,LinkRpt!Q$2+1),"")</f>
        <v>0</v>
      </c>
      <c r="BH43" s="125">
        <f>IF(LinkRpt!R$4=LinkRpt!R$2,VLOOKUP(LinkRpt!$A39,Rpt,LinkRpt!R$2+1),"")</f>
        <v>0</v>
      </c>
      <c r="BI43" s="125">
        <f>IF(LinkRpt!S$4=LinkRpt!S$2,VLOOKUP(LinkRpt!$A39,Rpt,LinkRpt!S$2+1),"")</f>
        <v>0</v>
      </c>
      <c r="BJ43" s="125">
        <f>IF(LinkRpt!T$4=LinkRpt!T$2,VLOOKUP(LinkRpt!$A39,Rpt,LinkRpt!T$2+1),"")</f>
        <v>0</v>
      </c>
      <c r="BK43" s="125">
        <f>IF(LinkRpt!U$4=LinkRpt!U$2,VLOOKUP(LinkRpt!$A39,Rpt,LinkRpt!U$2+1),"")</f>
        <v>0</v>
      </c>
      <c r="BL43" s="125">
        <f>IF(LinkRpt!V$4=LinkRpt!V$2,VLOOKUP(LinkRpt!$A39,Rpt,LinkRpt!V$2+1),"")</f>
        <v>0</v>
      </c>
      <c r="BM43" s="125">
        <f>IF(LinkRpt!W$4=LinkRpt!W$2,VLOOKUP(LinkRpt!$A39,Rpt,LinkRpt!W$2+1),"")</f>
        <v>0</v>
      </c>
      <c r="BN43" s="125">
        <f>IF(LinkRpt!X$4=LinkRpt!X$2,VLOOKUP(LinkRpt!$A39,Rpt,LinkRpt!X$2+1),"")</f>
        <v>0</v>
      </c>
      <c r="BO43" s="125">
        <f>IF(LinkRpt!Y$4=LinkRpt!Y$2,VLOOKUP(LinkRpt!$A39,Rpt,LinkRpt!Y$2+1),"")</f>
        <v>0</v>
      </c>
      <c r="BP43" s="125">
        <f>IF(LinkRpt!Z$4=LinkRpt!Z$2,VLOOKUP(LinkRpt!$A39,Rpt,LinkRpt!Z$2+1),"")</f>
        <v>0</v>
      </c>
      <c r="BQ43" s="125">
        <f>IF(LinkRpt!AA$4=LinkRpt!AA$2,VLOOKUP(LinkRpt!$A39,Rpt,LinkRpt!AA$2+1),"")</f>
        <v>0</v>
      </c>
      <c r="BR43" s="125">
        <f>IF(LinkRpt!AB$4=LinkRpt!AB$2,VLOOKUP(LinkRpt!$A39,Rpt,LinkRpt!AB$2+1),"")</f>
        <v>0</v>
      </c>
      <c r="BS43" s="125">
        <f>IF(LinkRpt!AC$4=LinkRpt!AC$2,VLOOKUP(LinkRpt!$A39,Rpt,LinkRpt!AC$2+1),"")</f>
        <v>0</v>
      </c>
      <c r="BT43" s="125">
        <f>IF(LinkRpt!AD$4=LinkRpt!AD$2,VLOOKUP(LinkRpt!$A39,Rpt,LinkRpt!AD$2+1),"")</f>
        <v>0</v>
      </c>
      <c r="BU43" s="125">
        <f>IF(LinkRpt!AE$4=LinkRpt!AE$2,VLOOKUP(LinkRpt!$A39,Rpt,LinkRpt!AE$2+1),"")</f>
        <v>0</v>
      </c>
      <c r="BV43" s="125">
        <f t="shared" si="8"/>
        <v>13750</v>
      </c>
      <c r="BW43" s="124">
        <v>1500</v>
      </c>
      <c r="BX43" s="127">
        <v>1500</v>
      </c>
      <c r="BY43" s="124">
        <v>1000</v>
      </c>
      <c r="BZ43" s="127">
        <v>1000</v>
      </c>
      <c r="CA43" s="124">
        <v>5000</v>
      </c>
      <c r="CB43" s="127">
        <v>5000</v>
      </c>
      <c r="CC43" s="124">
        <v>8000</v>
      </c>
      <c r="CD43" s="127">
        <f>1500+0</f>
        <v>1500</v>
      </c>
      <c r="CE43" s="128"/>
      <c r="CF43" s="127"/>
      <c r="CG43" s="124"/>
      <c r="CH43" s="127"/>
      <c r="CI43" s="129">
        <v>2310</v>
      </c>
      <c r="CJ43" s="127">
        <v>11120</v>
      </c>
      <c r="CK43" s="129">
        <v>2310</v>
      </c>
      <c r="CL43" s="127"/>
      <c r="CM43" s="129">
        <v>2310</v>
      </c>
      <c r="CN43" s="127">
        <v>0</v>
      </c>
      <c r="CO43" s="129">
        <v>2310</v>
      </c>
      <c r="CP43" s="127">
        <v>1470</v>
      </c>
      <c r="CQ43" s="129">
        <v>2310</v>
      </c>
      <c r="CR43" s="127">
        <v>2030</v>
      </c>
      <c r="CS43" s="129">
        <v>2310</v>
      </c>
      <c r="CT43" s="127">
        <v>4060</v>
      </c>
      <c r="CU43" s="129">
        <v>2310</v>
      </c>
      <c r="CV43" s="127"/>
      <c r="CW43" s="129">
        <v>2310</v>
      </c>
      <c r="CX43" s="127"/>
      <c r="CY43" s="129">
        <v>2310</v>
      </c>
      <c r="CZ43" s="127"/>
      <c r="DA43" s="128"/>
      <c r="DB43" s="127"/>
      <c r="DC43" s="128"/>
      <c r="DD43" s="127"/>
      <c r="DE43" s="130"/>
      <c r="DF43" s="131"/>
      <c r="DG43" s="127"/>
      <c r="DH43" s="131"/>
      <c r="DI43" s="127"/>
      <c r="DJ43" s="131"/>
      <c r="DK43" s="127"/>
      <c r="DL43" s="131"/>
      <c r="DM43" s="127"/>
      <c r="DN43" s="131"/>
      <c r="DO43" s="127"/>
      <c r="DP43" s="131"/>
      <c r="DQ43" s="127"/>
      <c r="DR43" s="131"/>
      <c r="DS43" s="127"/>
      <c r="DT43" s="131"/>
      <c r="DU43" s="127"/>
      <c r="DV43" s="131"/>
      <c r="DW43" s="127"/>
      <c r="DX43" s="131"/>
      <c r="DY43" s="127"/>
      <c r="DZ43" s="131"/>
      <c r="EA43" s="127"/>
      <c r="EB43" s="128"/>
      <c r="EC43" s="127"/>
      <c r="ED43" s="132"/>
      <c r="EE43" s="128"/>
      <c r="EF43" s="127"/>
      <c r="EG43" s="128"/>
      <c r="EH43" s="127"/>
      <c r="EI43" s="128"/>
      <c r="EJ43" s="127"/>
      <c r="EK43" s="128"/>
      <c r="EL43" s="127"/>
      <c r="EM43" s="128"/>
      <c r="EN43" s="127"/>
      <c r="EO43" s="128"/>
      <c r="EP43" s="127"/>
      <c r="EQ43" s="124"/>
      <c r="ER43" s="127"/>
      <c r="ES43" s="124"/>
      <c r="ET43" s="127"/>
      <c r="EU43" s="124"/>
      <c r="EV43" s="127"/>
      <c r="EW43" s="124"/>
      <c r="EX43" s="127"/>
      <c r="EY43" s="124"/>
      <c r="EZ43" s="127"/>
      <c r="FA43" s="124"/>
      <c r="FB43" s="127"/>
      <c r="FC43" s="133">
        <f t="shared" si="3"/>
        <v>36290</v>
      </c>
      <c r="FD43" s="133">
        <f t="shared" si="4"/>
        <v>27680</v>
      </c>
      <c r="FE43" s="133">
        <f t="shared" si="5"/>
        <v>8610</v>
      </c>
    </row>
    <row r="44" spans="1:161" ht="25.5" customHeight="1">
      <c r="A44" s="181">
        <v>2200102</v>
      </c>
      <c r="B44" s="134" t="s">
        <v>544</v>
      </c>
      <c r="C44" s="95" t="s">
        <v>545</v>
      </c>
      <c r="D44" s="83" t="s">
        <v>1062</v>
      </c>
      <c r="E44" s="95" t="s">
        <v>956</v>
      </c>
      <c r="F44" s="84" t="s">
        <v>546</v>
      </c>
      <c r="G44" s="84"/>
      <c r="H44" s="120"/>
      <c r="I44" s="136"/>
      <c r="J44" s="136"/>
      <c r="K44" s="93">
        <v>7200</v>
      </c>
      <c r="L44" s="88" t="s">
        <v>1072</v>
      </c>
      <c r="M44" s="122">
        <f t="shared" si="6"/>
        <v>25600</v>
      </c>
      <c r="N44" s="123">
        <f t="shared" si="0"/>
        <v>10800</v>
      </c>
      <c r="O44" s="124">
        <v>4000</v>
      </c>
      <c r="P44" s="124">
        <f t="shared" si="7"/>
        <v>0</v>
      </c>
      <c r="Q44" s="125">
        <v>4000</v>
      </c>
      <c r="R44" s="126">
        <f t="shared" si="10"/>
        <v>0</v>
      </c>
      <c r="S44" s="127">
        <f>IF(OR($I44="‡nv‡÷j Z¨vM",$I44="wUwm"),(IF(VALUE($G44)&gt;=S$6,(IF(($BV44-SUM($Q44:R44))&gt;=$K44*0.3,$K44*0.3,($BV44-SUM($Q44:R44)))),"")),(IF(($BV44-SUM($Q44:R44))&gt;=$K44*0.3,$K44*0.3,($BV44-SUM($Q44:R44)))))</f>
        <v>2160</v>
      </c>
      <c r="T44" s="127">
        <f>IF(OR($I44="‡nv‡÷j Z¨vM",$I44="wUwm"),(IF(VALUE($G44)&gt;=T$6,(IF(($BV44-SUM($Q44:S44))&gt;=$K44*0.3,$K44*0.3,($BV44-SUM($Q44:S44)))),"")),(IF(($BV44-SUM($Q44:S44))&gt;=$K44*0.3,$K44*0.3,($BV44-SUM($Q44:S44)))))</f>
        <v>2160</v>
      </c>
      <c r="U44" s="127">
        <f>IF(OR($I44="‡nv‡÷j Z¨vM",$I44="wUwm"),(IF(VALUE($G44)&gt;=U$6,(IF(($BV44-SUM($Q44:T44))&gt;=$K44*0.3,$K44*0.3,($BV44-SUM($Q44:T44)))),"")),(IF(($BV44-SUM($Q44:T44))&gt;=$K44*0.3,$K44*0.3,($BV44-SUM($Q44:T44)))))</f>
        <v>2160</v>
      </c>
      <c r="V44" s="127">
        <f>IF(OR($I44="‡nv‡÷j Z¨vM",$I44="wUwm"),(IF(VALUE($G44)&gt;=V$6,(IF(($BV44-SUM($Q44:U44))&gt;=$K44*0.3,$K44*0.3,($BV44-SUM($Q44:U44)))),"")),(IF(($BV44-SUM($Q44:U44))&gt;=$K44*0.3,$K44*0.3,($BV44-SUM($Q44:U44)))))</f>
        <v>2160</v>
      </c>
      <c r="W44" s="127">
        <f>IF(OR($I44="‡nv‡÷j Z¨vM",$I44="wUwm"),(IF(VALUE($G44)&gt;=W$6,(IF(($BV44-SUM($Q44:V44))&gt;=$K44*0.3,$K44*0.3,($BV44-SUM($Q44:V44)))),"")),(IF(($BV44-SUM($Q44:V44))&gt;=$K44*0.3,$K44*0.3,($BV44-SUM($Q44:V44)))))</f>
        <v>2160</v>
      </c>
      <c r="X44" s="127">
        <f>IF(OR($I44="‡nv‡÷j Z¨vM",$I44="wUwm"),(IF(VALUE($G44)&gt;=X$6,(IF(($BV44-SUM($Q44:W44))&gt;=$K44*0.3,$K44*0.3,($BV44-SUM($Q44:W44)))),"")),(IF(($BV44-SUM($Q44:W44))&gt;=$K44*0.3,$K44*0.3,($BV44-SUM($Q44:W44)))))</f>
        <v>0</v>
      </c>
      <c r="Y44" s="127">
        <f>IF(OR($I44="‡nv‡÷j Z¨vM",$I44="wUwm"),(IF(VALUE($G44)&gt;=Y$6,(IF(($BV44-SUM($Q44:X44))&gt;=$K44*0.3,$K44*0.3,($BV44-SUM($Q44:X44)))),"")),(IF(($BV44-SUM($Q44:X44))&gt;=$K44*0.3,$K44*0.3,($BV44-SUM($Q44:X44)))))</f>
        <v>0</v>
      </c>
      <c r="Z44" s="127">
        <f>IF(OR($I44="‡nv‡÷j Z¨vM",$I44="wUwm"),(IF(VALUE($G44)&gt;=Z$6,(IF(($BV44-SUM($Q44:Y44))&gt;=$K44*0.3,$K44*0.3,($BV44-SUM($Q44:Y44)))),"")),(IF(($BV44-SUM($Q44:Y44))&gt;=$K44*0.3,$K44*0.3,($BV44-SUM($Q44:Y44)))))</f>
        <v>0</v>
      </c>
      <c r="AA44" s="127">
        <f>IF(OR($I44="‡nv‡÷j Z¨vM",$I44="wUwm"),(IF(VALUE($G44)&gt;=AA$6,(IF(($BV44-SUM($Q44:Z44))&gt;=$K44*0.3,$K44*0.3,($BV44-SUM($Q44:Z44)))),"")),(IF(($BV44-SUM($Q44:Z44))&gt;=$K44*0.3,$K44*0.3,($BV44-SUM($Q44:Z44)))))</f>
        <v>0</v>
      </c>
      <c r="AB44" s="127">
        <f>IF(OR($I44="‡nv‡÷j Z¨vM",$I44="wUwm"),(IF(VALUE($G44)&gt;=AB$6,(IF(($BV44-SUM($Q44:AA44))&gt;=$K44*0.3,$K44*0.3,($BV44-SUM($Q44:AA44)))),"")),(IF(($BV44-SUM($Q44:AA44))&gt;=$K44*0.3,$K44*0.3,($BV44-SUM($Q44:AA44)))))</f>
        <v>0</v>
      </c>
      <c r="AC44" s="127">
        <f>IF(OR($I44="‡nv‡÷j Z¨vM",$I44="wUwm"),(IF(VALUE($G44)&gt;=AC$6,(IF(($BV44-SUM($Q44:AB44))&gt;=$K44*0.3,$K44*0.3,($BV44-SUM($Q44:AB44)))),"")),(IF(($BV44-SUM($Q44:AB44))&gt;=$K44*0.3,$K44*0.3,($BV44-SUM($Q44:AB44)))))</f>
        <v>0</v>
      </c>
      <c r="AD44" s="127">
        <f>IF(OR($I44="‡nv‡÷j Z¨vM",$I44="wUwm"),(IF(VALUE($G44)&gt;=AD$6,(IF(($BV44-SUM($Q44:AC44))&gt;=$K44*0.3,$K44*0.3,($BV44-SUM($Q44:AC44)))),"")),(IF(($BV44-SUM($Q44:AC44))&gt;=$K44*0.3,$K44*0.3,($BV44-SUM($Q44:AC44)))))</f>
        <v>0</v>
      </c>
      <c r="AE44" s="127">
        <f>IF(OR($I44="‡nv‡÷j Z¨vM",$I44="wUwm"),(IF(VALUE($G44)&gt;=AE$6,(IF(($BV44-SUM($Q44:AD44))&gt;=$K44*0.3,$K44*0.3,($BV44-SUM($Q44:AD44)))),"")),(IF(($BV44-SUM($Q44:AD44))&gt;=$K44*0.3,$K44*0.3,($BV44-SUM($Q44:AD44)))))</f>
        <v>0</v>
      </c>
      <c r="AF44" s="127">
        <f>IF(OR($I44="‡nv‡÷j Z¨vM",$I44="wUwm"),(IF(VALUE($G44)&gt;=AF$6,(IF(($BV44-SUM($Q44:AE44))&gt;=$K44*0.3,$K44*0.3,($BV44-SUM($Q44:AE44)))),"")),(IF(($BV44-SUM($Q44:AE44))&gt;=$K44*0.3,$K44*0.3,($BV44-SUM($Q44:AE44)))))</f>
        <v>0</v>
      </c>
      <c r="AG44" s="127">
        <f>IF(OR($I44="‡nv‡÷j Z¨vM",$I44="wUwm"),(IF(VALUE($G44)&gt;=AG$6,(IF(($BV44-SUM($Q44:AF44))&gt;=$K44*0.3,$K44*0.3,($BV44-SUM($Q44:AF44)))),"")),(IF(($BV44-SUM($Q44:AF44))&gt;=$K44*0.3,$K44*0.3,($BV44-SUM($Q44:AF44)))))</f>
        <v>0</v>
      </c>
      <c r="AH44" s="127">
        <f>IF(OR($I44="‡nv‡÷j Z¨vM",$I44="wUwm"),(IF(VALUE($G44)&gt;=AH$6,(IF(($BV44-SUM($Q44:AG44))&gt;=$K44*0.3,$K44*0.3,($BV44-SUM($Q44:AG44)))),"")),(IF(($BV44-SUM($Q44:AG44))&gt;=$K44*0.3,$K44*0.3,($BV44-SUM($Q44:AG44)))))</f>
        <v>0</v>
      </c>
      <c r="AI44" s="127">
        <f>IF(OR($I44="‡nv‡÷j Z¨vM",$I44="wUwm"),(IF(VALUE($G44)&gt;=AI$6,(IF(($BV44-SUM($Q44:AH44))&gt;=$K44*0.3,$K44*0.3,($BV44-SUM($Q44:AH44)))),"")),(IF(($BV44-SUM($Q44:AH44))&gt;=$K44*0.3,$K44*0.3,($BV44-SUM($Q44:AH44)))))</f>
        <v>0</v>
      </c>
      <c r="AJ44" s="127">
        <f>IF(OR($I44="‡nv‡÷j Z¨vM",$I44="wUwm"),(IF(VALUE($G44)&gt;=AJ$6,(IF(($BV44-SUM($Q44:AI44))&gt;=$K44*0.3,$K44*0.3,($BV44-SUM($Q44:AI44)))),"")),(IF(($BV44-SUM($Q44:AI44))&gt;=$K44*0.3,$K44*0.3,($BV44-SUM($Q44:AI44)))))</f>
        <v>0</v>
      </c>
      <c r="AK44" s="127">
        <f>IF(OR($I44="‡nv‡÷j Z¨vM",$I44="wUwm"),(IF(VALUE($G44)&gt;=AK$6,(IF(($BV44-SUM($Q44:AJ44))&gt;=$K44*0.3,$K44*0.3,($BV44-SUM($Q44:AJ44)))),"")),(IF(($BV44-SUM($Q44:AJ44))&gt;=$K44*0.3,$K44*0.3,($BV44-SUM($Q44:AJ44)))))</f>
        <v>0</v>
      </c>
      <c r="AL44" s="127">
        <f>IF(OR($I44="‡nv‡÷j Z¨vM",$I44="wUwm"),(IF(VALUE($G44)&gt;=AL$6,(IF(($BV44-SUM($Q44:AK44))&gt;=$K44*0.3,$K44*0.3,($BV44-SUM($Q44:AK44)))),"")),(IF(($BV44-SUM($Q44:AK44))&gt;=$K44*0.3,$K44*0.3,($BV44-SUM($Q44:AK44)))))</f>
        <v>0</v>
      </c>
      <c r="AM44" s="127">
        <f>IF(OR($I44="‡nv‡÷j Z¨vM",$I44="wUwm"),(IF(VALUE($G44)&gt;=AM$6,(IF(($BV44-SUM($Q44:AL44))&gt;=$K44*0.3,$K44*0.3,($BV44-SUM($Q44:AL44)))),"")),(IF(($BV44-SUM($Q44:AL44))&gt;=$K44*0.3,$K44*0.3,($BV44-SUM($Q44:AL44)))))</f>
        <v>0</v>
      </c>
      <c r="AN44" s="127">
        <f>IF(OR($I44="‡nv‡÷j Z¨vM",$I44="wUwm"),(IF(VALUE($G44)&gt;=AN$6,(IF(($BV44-SUM($Q44:AM44))&gt;=$K44*0.3,$K44*0.3,($BV44-SUM($Q44:AM44)))),"")),(IF(($BV44-SUM($Q44:AM44))&gt;=$K44*0.3,$K44*0.3,($BV44-SUM($Q44:AM44)))))</f>
        <v>0</v>
      </c>
      <c r="AO44" s="127">
        <f>IF(OR($I44="‡nv‡÷j Z¨vM",$I44="wUwm"),(IF(VALUE($G44)&gt;=AO$6,(IF(($BV44-SUM($Q44:AN44))&gt;=$K44*0.3,$K44*0.3,($BV44-SUM($Q44:AN44)))),"")),(IF(($BV44-SUM($Q44:AN44))&gt;=$K44*0.3,$K44*0.3,($BV44-SUM($Q44:AN44)))))</f>
        <v>0</v>
      </c>
      <c r="AP44" s="127">
        <f>IF(OR($I44="‡nv‡÷j Z¨vM",$I44="wUwm"),(IF(VALUE($G44)&gt;=AP$6,(IF(($BV44-SUM($Q44:AO44))&gt;=$K44*0.3,$K44*0.3,($BV44-SUM($Q44:AO44)))),"")),(IF(($BV44-SUM($Q44:AO44))&gt;=$K44*0.3,$K44*0.3,($BV44-SUM($Q44:AO44)))))</f>
        <v>0</v>
      </c>
      <c r="AQ44" s="125">
        <f t="shared" si="2"/>
        <v>14800</v>
      </c>
      <c r="AR44" s="125">
        <v>14800</v>
      </c>
      <c r="AS44" s="125">
        <f>IF(LinkRpt!C$4=LinkRpt!C$2,VLOOKUP(LinkRpt!$A40,Rpt,LinkRpt!C$2+1),"")</f>
        <v>0</v>
      </c>
      <c r="AT44" s="125">
        <f>IF(LinkRpt!D$4=LinkRpt!D$2,VLOOKUP(LinkRpt!$A40,Rpt,LinkRpt!D$2+1),"")</f>
        <v>0</v>
      </c>
      <c r="AU44" s="125">
        <f>IF(LinkRpt!E$4=LinkRpt!E$2,VLOOKUP(LinkRpt!$A40,Rpt,LinkRpt!E$2+1),"")</f>
        <v>0</v>
      </c>
      <c r="AV44" s="125">
        <f>IF(LinkRpt!F$4=LinkRpt!F$2,VLOOKUP(LinkRpt!$A40,Rpt,LinkRpt!F$2+1),"")</f>
        <v>0</v>
      </c>
      <c r="AW44" s="125">
        <f>IF(LinkRpt!G$4=LinkRpt!G$2,VLOOKUP(LinkRpt!$A40,Rpt,LinkRpt!G$2+1),"")</f>
        <v>0</v>
      </c>
      <c r="AX44" s="125">
        <f>IF(LinkRpt!H$4=LinkRpt!H$2,VLOOKUP(LinkRpt!$A40,Rpt,LinkRpt!H$2+1),"")</f>
        <v>0</v>
      </c>
      <c r="AY44" s="125">
        <f>IF(LinkRpt!I$4=LinkRpt!I$2,VLOOKUP(LinkRpt!$A40,Rpt,LinkRpt!I$2+1),"")</f>
        <v>0</v>
      </c>
      <c r="AZ44" s="125">
        <f>IF(LinkRpt!J$4=LinkRpt!J$2,VLOOKUP(LinkRpt!$A40,Rpt,LinkRpt!J$2+1),"")</f>
        <v>0</v>
      </c>
      <c r="BA44" s="125">
        <f>IF(LinkRpt!K$4=LinkRpt!K$2,VLOOKUP(LinkRpt!$A40,Rpt,LinkRpt!K$2+1),"")</f>
        <v>0</v>
      </c>
      <c r="BB44" s="125">
        <f>IF(LinkRpt!L$4=LinkRpt!L$2,VLOOKUP(LinkRpt!$A40,Rpt,LinkRpt!L$2+1),"")</f>
        <v>0</v>
      </c>
      <c r="BC44" s="125">
        <f>IF(LinkRpt!M$4=LinkRpt!M$2,VLOOKUP(LinkRpt!$A40,Rpt,LinkRpt!M$2+1),"")</f>
        <v>0</v>
      </c>
      <c r="BD44" s="125">
        <f>IF(LinkRpt!N$4=LinkRpt!N$2,VLOOKUP(LinkRpt!$A40,Rpt,LinkRpt!N$2+1),"")</f>
        <v>0</v>
      </c>
      <c r="BE44" s="125">
        <f>IF(LinkRpt!O$4=LinkRpt!O$2,VLOOKUP(LinkRpt!$A40,Rpt,LinkRpt!O$2+1),"")</f>
        <v>0</v>
      </c>
      <c r="BF44" s="125">
        <f>IF(LinkRpt!P$4=LinkRpt!P$2,VLOOKUP(LinkRpt!$A40,Rpt,LinkRpt!P$2+1),"")</f>
        <v>0</v>
      </c>
      <c r="BG44" s="125">
        <f>IF(LinkRpt!Q$4=LinkRpt!Q$2,VLOOKUP(LinkRpt!$A40,Rpt,LinkRpt!Q$2+1),"")</f>
        <v>0</v>
      </c>
      <c r="BH44" s="125">
        <f>IF(LinkRpt!R$4=LinkRpt!R$2,VLOOKUP(LinkRpt!$A40,Rpt,LinkRpt!R$2+1),"")</f>
        <v>0</v>
      </c>
      <c r="BI44" s="125">
        <f>IF(LinkRpt!S$4=LinkRpt!S$2,VLOOKUP(LinkRpt!$A40,Rpt,LinkRpt!S$2+1),"")</f>
        <v>0</v>
      </c>
      <c r="BJ44" s="125">
        <f>IF(LinkRpt!T$4=LinkRpt!T$2,VLOOKUP(LinkRpt!$A40,Rpt,LinkRpt!T$2+1),"")</f>
        <v>0</v>
      </c>
      <c r="BK44" s="125">
        <f>IF(LinkRpt!U$4=LinkRpt!U$2,VLOOKUP(LinkRpt!$A40,Rpt,LinkRpt!U$2+1),"")</f>
        <v>0</v>
      </c>
      <c r="BL44" s="125">
        <f>IF(LinkRpt!V$4=LinkRpt!V$2,VLOOKUP(LinkRpt!$A40,Rpt,LinkRpt!V$2+1),"")</f>
        <v>0</v>
      </c>
      <c r="BM44" s="125">
        <f>IF(LinkRpt!W$4=LinkRpt!W$2,VLOOKUP(LinkRpt!$A40,Rpt,LinkRpt!W$2+1),"")</f>
        <v>0</v>
      </c>
      <c r="BN44" s="125">
        <f>IF(LinkRpt!X$4=LinkRpt!X$2,VLOOKUP(LinkRpt!$A40,Rpt,LinkRpt!X$2+1),"")</f>
        <v>0</v>
      </c>
      <c r="BO44" s="125">
        <f>IF(LinkRpt!Y$4=LinkRpt!Y$2,VLOOKUP(LinkRpt!$A40,Rpt,LinkRpt!Y$2+1),"")</f>
        <v>0</v>
      </c>
      <c r="BP44" s="125">
        <f>IF(LinkRpt!Z$4=LinkRpt!Z$2,VLOOKUP(LinkRpt!$A40,Rpt,LinkRpt!Z$2+1),"")</f>
        <v>0</v>
      </c>
      <c r="BQ44" s="125">
        <f>IF(LinkRpt!AA$4=LinkRpt!AA$2,VLOOKUP(LinkRpt!$A40,Rpt,LinkRpt!AA$2+1),"")</f>
        <v>0</v>
      </c>
      <c r="BR44" s="125">
        <f>IF(LinkRpt!AB$4=LinkRpt!AB$2,VLOOKUP(LinkRpt!$A40,Rpt,LinkRpt!AB$2+1),"")</f>
        <v>0</v>
      </c>
      <c r="BS44" s="125">
        <f>IF(LinkRpt!AC$4=LinkRpt!AC$2,VLOOKUP(LinkRpt!$A40,Rpt,LinkRpt!AC$2+1),"")</f>
        <v>0</v>
      </c>
      <c r="BT44" s="125">
        <f>IF(LinkRpt!AD$4=LinkRpt!AD$2,VLOOKUP(LinkRpt!$A40,Rpt,LinkRpt!AD$2+1),"")</f>
        <v>0</v>
      </c>
      <c r="BU44" s="125">
        <f>IF(LinkRpt!AE$4=LinkRpt!AE$2,VLOOKUP(LinkRpt!$A40,Rpt,LinkRpt!AE$2+1),"")</f>
        <v>0</v>
      </c>
      <c r="BV44" s="125">
        <f t="shared" si="8"/>
        <v>14800</v>
      </c>
      <c r="BW44" s="124">
        <v>1500</v>
      </c>
      <c r="BX44" s="127">
        <v>1500</v>
      </c>
      <c r="BY44" s="124">
        <v>1000</v>
      </c>
      <c r="BZ44" s="127">
        <v>1000</v>
      </c>
      <c r="CA44" s="124">
        <v>5000</v>
      </c>
      <c r="CB44" s="127">
        <v>5000</v>
      </c>
      <c r="CC44" s="124">
        <v>8000</v>
      </c>
      <c r="CD44" s="127">
        <f>1500+0</f>
        <v>1500</v>
      </c>
      <c r="CE44" s="128"/>
      <c r="CF44" s="127"/>
      <c r="CG44" s="124"/>
      <c r="CH44" s="127"/>
      <c r="CI44" s="129">
        <v>3220</v>
      </c>
      <c r="CJ44" s="127">
        <v>9720</v>
      </c>
      <c r="CK44" s="129">
        <v>3220</v>
      </c>
      <c r="CL44" s="127">
        <v>3220</v>
      </c>
      <c r="CM44" s="129">
        <v>3220</v>
      </c>
      <c r="CN44" s="127">
        <v>3220</v>
      </c>
      <c r="CO44" s="129">
        <v>3220</v>
      </c>
      <c r="CP44" s="127">
        <f>3220+3220</f>
        <v>6440</v>
      </c>
      <c r="CQ44" s="129">
        <v>3220</v>
      </c>
      <c r="CR44" s="127">
        <v>0</v>
      </c>
      <c r="CS44" s="129">
        <v>3220</v>
      </c>
      <c r="CT44" s="127">
        <v>3220</v>
      </c>
      <c r="CU44" s="129">
        <v>3220</v>
      </c>
      <c r="CV44" s="127">
        <v>3220</v>
      </c>
      <c r="CW44" s="129">
        <v>3220</v>
      </c>
      <c r="CX44" s="127">
        <v>3220</v>
      </c>
      <c r="CY44" s="129">
        <v>3220</v>
      </c>
      <c r="CZ44" s="127">
        <v>3220</v>
      </c>
      <c r="DA44" s="128"/>
      <c r="DB44" s="127"/>
      <c r="DC44" s="128"/>
      <c r="DD44" s="127"/>
      <c r="DE44" s="130"/>
      <c r="DF44" s="131"/>
      <c r="DG44" s="127"/>
      <c r="DH44" s="131"/>
      <c r="DI44" s="127"/>
      <c r="DJ44" s="131"/>
      <c r="DK44" s="127"/>
      <c r="DL44" s="131"/>
      <c r="DM44" s="127"/>
      <c r="DN44" s="131"/>
      <c r="DO44" s="127"/>
      <c r="DP44" s="131"/>
      <c r="DQ44" s="127"/>
      <c r="DR44" s="131"/>
      <c r="DS44" s="127"/>
      <c r="DT44" s="131"/>
      <c r="DU44" s="127"/>
      <c r="DV44" s="131"/>
      <c r="DW44" s="127"/>
      <c r="DX44" s="131"/>
      <c r="DY44" s="127"/>
      <c r="DZ44" s="131"/>
      <c r="EA44" s="127"/>
      <c r="EB44" s="128"/>
      <c r="EC44" s="127"/>
      <c r="ED44" s="132"/>
      <c r="EE44" s="128"/>
      <c r="EF44" s="127"/>
      <c r="EG44" s="128"/>
      <c r="EH44" s="127"/>
      <c r="EI44" s="128"/>
      <c r="EJ44" s="127"/>
      <c r="EK44" s="128"/>
      <c r="EL44" s="127"/>
      <c r="EM44" s="128"/>
      <c r="EN44" s="127"/>
      <c r="EO44" s="128"/>
      <c r="EP44" s="127"/>
      <c r="EQ44" s="124"/>
      <c r="ER44" s="127"/>
      <c r="ES44" s="124"/>
      <c r="ET44" s="127"/>
      <c r="EU44" s="124"/>
      <c r="EV44" s="127"/>
      <c r="EW44" s="124"/>
      <c r="EX44" s="127"/>
      <c r="EY44" s="124"/>
      <c r="EZ44" s="127"/>
      <c r="FA44" s="124"/>
      <c r="FB44" s="127"/>
      <c r="FC44" s="133">
        <f t="shared" si="3"/>
        <v>44480</v>
      </c>
      <c r="FD44" s="133">
        <f t="shared" si="4"/>
        <v>44480</v>
      </c>
      <c r="FE44" s="133">
        <f t="shared" si="5"/>
        <v>0</v>
      </c>
    </row>
    <row r="45" spans="1:161" ht="25.5" customHeight="1">
      <c r="A45" s="181">
        <v>2200103</v>
      </c>
      <c r="B45" s="134" t="s">
        <v>547</v>
      </c>
      <c r="C45" s="95" t="s">
        <v>548</v>
      </c>
      <c r="D45" s="83" t="s">
        <v>1062</v>
      </c>
      <c r="E45" s="95" t="s">
        <v>956</v>
      </c>
      <c r="F45" s="84" t="s">
        <v>549</v>
      </c>
      <c r="G45" s="84"/>
      <c r="H45" s="135"/>
      <c r="I45" s="136"/>
      <c r="J45" s="136"/>
      <c r="K45" s="93">
        <v>7200</v>
      </c>
      <c r="L45" s="88" t="s">
        <v>1072</v>
      </c>
      <c r="M45" s="122">
        <f t="shared" si="6"/>
        <v>25600</v>
      </c>
      <c r="N45" s="123">
        <f t="shared" si="0"/>
        <v>4320</v>
      </c>
      <c r="O45" s="124">
        <v>4000</v>
      </c>
      <c r="P45" s="124">
        <f t="shared" si="7"/>
        <v>0</v>
      </c>
      <c r="Q45" s="125">
        <v>4000</v>
      </c>
      <c r="R45" s="126">
        <f t="shared" si="10"/>
        <v>0</v>
      </c>
      <c r="S45" s="127">
        <f>IF(OR($I45="‡nv‡÷j Z¨vM",$I45="wUwm"),(IF(VALUE($G45)&gt;=S$6,(IF(($BV45-SUM($Q45:R45))&gt;=$K45*0.3,$K45*0.3,($BV45-SUM($Q45:R45)))),"")),(IF(($BV45-SUM($Q45:R45))&gt;=$K45*0.3,$K45*0.3,($BV45-SUM($Q45:R45)))))</f>
        <v>2160</v>
      </c>
      <c r="T45" s="127">
        <f>IF(OR($I45="‡nv‡÷j Z¨vM",$I45="wUwm"),(IF(VALUE($G45)&gt;=T$6,(IF(($BV45-SUM($Q45:S45))&gt;=$K45*0.3,$K45*0.3,($BV45-SUM($Q45:S45)))),"")),(IF(($BV45-SUM($Q45:S45))&gt;=$K45*0.3,$K45*0.3,($BV45-SUM($Q45:S45)))))</f>
        <v>2160</v>
      </c>
      <c r="U45" s="127">
        <f>IF(OR($I45="‡nv‡÷j Z¨vM",$I45="wUwm"),(IF(VALUE($G45)&gt;=U$6,(IF(($BV45-SUM($Q45:T45))&gt;=$K45*0.3,$K45*0.3,($BV45-SUM($Q45:T45)))),"")),(IF(($BV45-SUM($Q45:T45))&gt;=$K45*0.3,$K45*0.3,($BV45-SUM($Q45:T45)))))</f>
        <v>2160</v>
      </c>
      <c r="V45" s="127">
        <f>IF(OR($I45="‡nv‡÷j Z¨vM",$I45="wUwm"),(IF(VALUE($G45)&gt;=V$6,(IF(($BV45-SUM($Q45:U45))&gt;=$K45*0.3,$K45*0.3,($BV45-SUM($Q45:U45)))),"")),(IF(($BV45-SUM($Q45:U45))&gt;=$K45*0.3,$K45*0.3,($BV45-SUM($Q45:U45)))))</f>
        <v>2160</v>
      </c>
      <c r="W45" s="127">
        <f>IF(OR($I45="‡nv‡÷j Z¨vM",$I45="wUwm"),(IF(VALUE($G45)&gt;=W$6,(IF(($BV45-SUM($Q45:V45))&gt;=$K45*0.3,$K45*0.3,($BV45-SUM($Q45:V45)))),"")),(IF(($BV45-SUM($Q45:V45))&gt;=$K45*0.3,$K45*0.3,($BV45-SUM($Q45:V45)))))</f>
        <v>2160</v>
      </c>
      <c r="X45" s="127">
        <f>IF(OR($I45="‡nv‡÷j Z¨vM",$I45="wUwm"),(IF(VALUE($G45)&gt;=X$6,(IF(($BV45-SUM($Q45:W45))&gt;=$K45*0.3,$K45*0.3,($BV45-SUM($Q45:W45)))),"")),(IF(($BV45-SUM($Q45:W45))&gt;=$K45*0.3,$K45*0.3,($BV45-SUM($Q45:W45)))))</f>
        <v>2160</v>
      </c>
      <c r="Y45" s="127">
        <f>IF(OR($I45="‡nv‡÷j Z¨vM",$I45="wUwm"),(IF(VALUE($G45)&gt;=Y$6,(IF(($BV45-SUM($Q45:X45))&gt;=$K45*0.3,$K45*0.3,($BV45-SUM($Q45:X45)))),"")),(IF(($BV45-SUM($Q45:X45))&gt;=$K45*0.3,$K45*0.3,($BV45-SUM($Q45:X45)))))</f>
        <v>2160</v>
      </c>
      <c r="Z45" s="127">
        <f>IF(OR($I45="‡nv‡÷j Z¨vM",$I45="wUwm"),(IF(VALUE($G45)&gt;=Z$6,(IF(($BV45-SUM($Q45:Y45))&gt;=$K45*0.3,$K45*0.3,($BV45-SUM($Q45:Y45)))),"")),(IF(($BV45-SUM($Q45:Y45))&gt;=$K45*0.3,$K45*0.3,($BV45-SUM($Q45:Y45)))))</f>
        <v>2160</v>
      </c>
      <c r="AA45" s="127">
        <f>IF(OR($I45="‡nv‡÷j Z¨vM",$I45="wUwm"),(IF(VALUE($G45)&gt;=AA$6,(IF(($BV45-SUM($Q45:Z45))&gt;=$K45*0.3,$K45*0.3,($BV45-SUM($Q45:Z45)))),"")),(IF(($BV45-SUM($Q45:Z45))&gt;=$K45*0.3,$K45*0.3,($BV45-SUM($Q45:Z45)))))</f>
        <v>0</v>
      </c>
      <c r="AB45" s="127">
        <f>IF(OR($I45="‡nv‡÷j Z¨vM",$I45="wUwm"),(IF(VALUE($G45)&gt;=AB$6,(IF(($BV45-SUM($Q45:AA45))&gt;=$K45*0.3,$K45*0.3,($BV45-SUM($Q45:AA45)))),"")),(IF(($BV45-SUM($Q45:AA45))&gt;=$K45*0.3,$K45*0.3,($BV45-SUM($Q45:AA45)))))</f>
        <v>0</v>
      </c>
      <c r="AC45" s="127">
        <f>IF(OR($I45="‡nv‡÷j Z¨vM",$I45="wUwm"),(IF(VALUE($G45)&gt;=AC$6,(IF(($BV45-SUM($Q45:AB45))&gt;=$K45*0.3,$K45*0.3,($BV45-SUM($Q45:AB45)))),"")),(IF(($BV45-SUM($Q45:AB45))&gt;=$K45*0.3,$K45*0.3,($BV45-SUM($Q45:AB45)))))</f>
        <v>0</v>
      </c>
      <c r="AD45" s="127">
        <f>IF(OR($I45="‡nv‡÷j Z¨vM",$I45="wUwm"),(IF(VALUE($G45)&gt;=AD$6,(IF(($BV45-SUM($Q45:AC45))&gt;=$K45*0.3,$K45*0.3,($BV45-SUM($Q45:AC45)))),"")),(IF(($BV45-SUM($Q45:AC45))&gt;=$K45*0.3,$K45*0.3,($BV45-SUM($Q45:AC45)))))</f>
        <v>0</v>
      </c>
      <c r="AE45" s="127">
        <f>IF(OR($I45="‡nv‡÷j Z¨vM",$I45="wUwm"),(IF(VALUE($G45)&gt;=AE$6,(IF(($BV45-SUM($Q45:AD45))&gt;=$K45*0.3,$K45*0.3,($BV45-SUM($Q45:AD45)))),"")),(IF(($BV45-SUM($Q45:AD45))&gt;=$K45*0.3,$K45*0.3,($BV45-SUM($Q45:AD45)))))</f>
        <v>0</v>
      </c>
      <c r="AF45" s="127">
        <f>IF(OR($I45="‡nv‡÷j Z¨vM",$I45="wUwm"),(IF(VALUE($G45)&gt;=AF$6,(IF(($BV45-SUM($Q45:AE45))&gt;=$K45*0.3,$K45*0.3,($BV45-SUM($Q45:AE45)))),"")),(IF(($BV45-SUM($Q45:AE45))&gt;=$K45*0.3,$K45*0.3,($BV45-SUM($Q45:AE45)))))</f>
        <v>0</v>
      </c>
      <c r="AG45" s="127">
        <f>IF(OR($I45="‡nv‡÷j Z¨vM",$I45="wUwm"),(IF(VALUE($G45)&gt;=AG$6,(IF(($BV45-SUM($Q45:AF45))&gt;=$K45*0.3,$K45*0.3,($BV45-SUM($Q45:AF45)))),"")),(IF(($BV45-SUM($Q45:AF45))&gt;=$K45*0.3,$K45*0.3,($BV45-SUM($Q45:AF45)))))</f>
        <v>0</v>
      </c>
      <c r="AH45" s="127">
        <f>IF(OR($I45="‡nv‡÷j Z¨vM",$I45="wUwm"),(IF(VALUE($G45)&gt;=AH$6,(IF(($BV45-SUM($Q45:AG45))&gt;=$K45*0.3,$K45*0.3,($BV45-SUM($Q45:AG45)))),"")),(IF(($BV45-SUM($Q45:AG45))&gt;=$K45*0.3,$K45*0.3,($BV45-SUM($Q45:AG45)))))</f>
        <v>0</v>
      </c>
      <c r="AI45" s="127">
        <f>IF(OR($I45="‡nv‡÷j Z¨vM",$I45="wUwm"),(IF(VALUE($G45)&gt;=AI$6,(IF(($BV45-SUM($Q45:AH45))&gt;=$K45*0.3,$K45*0.3,($BV45-SUM($Q45:AH45)))),"")),(IF(($BV45-SUM($Q45:AH45))&gt;=$K45*0.3,$K45*0.3,($BV45-SUM($Q45:AH45)))))</f>
        <v>0</v>
      </c>
      <c r="AJ45" s="127">
        <f>IF(OR($I45="‡nv‡÷j Z¨vM",$I45="wUwm"),(IF(VALUE($G45)&gt;=AJ$6,(IF(($BV45-SUM($Q45:AI45))&gt;=$K45*0.3,$K45*0.3,($BV45-SUM($Q45:AI45)))),"")),(IF(($BV45-SUM($Q45:AI45))&gt;=$K45*0.3,$K45*0.3,($BV45-SUM($Q45:AI45)))))</f>
        <v>0</v>
      </c>
      <c r="AK45" s="127">
        <f>IF(OR($I45="‡nv‡÷j Z¨vM",$I45="wUwm"),(IF(VALUE($G45)&gt;=AK$6,(IF(($BV45-SUM($Q45:AJ45))&gt;=$K45*0.3,$K45*0.3,($BV45-SUM($Q45:AJ45)))),"")),(IF(($BV45-SUM($Q45:AJ45))&gt;=$K45*0.3,$K45*0.3,($BV45-SUM($Q45:AJ45)))))</f>
        <v>0</v>
      </c>
      <c r="AL45" s="127">
        <f>IF(OR($I45="‡nv‡÷j Z¨vM",$I45="wUwm"),(IF(VALUE($G45)&gt;=AL$6,(IF(($BV45-SUM($Q45:AK45))&gt;=$K45*0.3,$K45*0.3,($BV45-SUM($Q45:AK45)))),"")),(IF(($BV45-SUM($Q45:AK45))&gt;=$K45*0.3,$K45*0.3,($BV45-SUM($Q45:AK45)))))</f>
        <v>0</v>
      </c>
      <c r="AM45" s="127">
        <f>IF(OR($I45="‡nv‡÷j Z¨vM",$I45="wUwm"),(IF(VALUE($G45)&gt;=AM$6,(IF(($BV45-SUM($Q45:AL45))&gt;=$K45*0.3,$K45*0.3,($BV45-SUM($Q45:AL45)))),"")),(IF(($BV45-SUM($Q45:AL45))&gt;=$K45*0.3,$K45*0.3,($BV45-SUM($Q45:AL45)))))</f>
        <v>0</v>
      </c>
      <c r="AN45" s="127">
        <f>IF(OR($I45="‡nv‡÷j Z¨vM",$I45="wUwm"),(IF(VALUE($G45)&gt;=AN$6,(IF(($BV45-SUM($Q45:AM45))&gt;=$K45*0.3,$K45*0.3,($BV45-SUM($Q45:AM45)))),"")),(IF(($BV45-SUM($Q45:AM45))&gt;=$K45*0.3,$K45*0.3,($BV45-SUM($Q45:AM45)))))</f>
        <v>0</v>
      </c>
      <c r="AO45" s="127">
        <f>IF(OR($I45="‡nv‡÷j Z¨vM",$I45="wUwm"),(IF(VALUE($G45)&gt;=AO$6,(IF(($BV45-SUM($Q45:AN45))&gt;=$K45*0.3,$K45*0.3,($BV45-SUM($Q45:AN45)))),"")),(IF(($BV45-SUM($Q45:AN45))&gt;=$K45*0.3,$K45*0.3,($BV45-SUM($Q45:AN45)))))</f>
        <v>0</v>
      </c>
      <c r="AP45" s="127">
        <f>IF(OR($I45="‡nv‡÷j Z¨vM",$I45="wUwm"),(IF(VALUE($G45)&gt;=AP$6,(IF(($BV45-SUM($Q45:AO45))&gt;=$K45*0.3,$K45*0.3,($BV45-SUM($Q45:AO45)))),"")),(IF(($BV45-SUM($Q45:AO45))&gt;=$K45*0.3,$K45*0.3,($BV45-SUM($Q45:AO45)))))</f>
        <v>0</v>
      </c>
      <c r="AQ45" s="125">
        <f t="shared" si="2"/>
        <v>21280</v>
      </c>
      <c r="AR45" s="125">
        <v>21280</v>
      </c>
      <c r="AS45" s="125">
        <f>IF(LinkRpt!C$4=LinkRpt!C$2,VLOOKUP(LinkRpt!$A41,Rpt,LinkRpt!C$2+1),"")</f>
        <v>0</v>
      </c>
      <c r="AT45" s="125">
        <f>IF(LinkRpt!D$4=LinkRpt!D$2,VLOOKUP(LinkRpt!$A41,Rpt,LinkRpt!D$2+1),"")</f>
        <v>0</v>
      </c>
      <c r="AU45" s="125">
        <f>IF(LinkRpt!E$4=LinkRpt!E$2,VLOOKUP(LinkRpt!$A41,Rpt,LinkRpt!E$2+1),"")</f>
        <v>0</v>
      </c>
      <c r="AV45" s="125">
        <f>IF(LinkRpt!F$4=LinkRpt!F$2,VLOOKUP(LinkRpt!$A41,Rpt,LinkRpt!F$2+1),"")</f>
        <v>0</v>
      </c>
      <c r="AW45" s="125">
        <f>IF(LinkRpt!G$4=LinkRpt!G$2,VLOOKUP(LinkRpt!$A41,Rpt,LinkRpt!G$2+1),"")</f>
        <v>0</v>
      </c>
      <c r="AX45" s="125">
        <f>IF(LinkRpt!H$4=LinkRpt!H$2,VLOOKUP(LinkRpt!$A41,Rpt,LinkRpt!H$2+1),"")</f>
        <v>0</v>
      </c>
      <c r="AY45" s="125">
        <f>IF(LinkRpt!I$4=LinkRpt!I$2,VLOOKUP(LinkRpt!$A41,Rpt,LinkRpt!I$2+1),"")</f>
        <v>0</v>
      </c>
      <c r="AZ45" s="125">
        <f>IF(LinkRpt!J$4=LinkRpt!J$2,VLOOKUP(LinkRpt!$A41,Rpt,LinkRpt!J$2+1),"")</f>
        <v>0</v>
      </c>
      <c r="BA45" s="125">
        <f>IF(LinkRpt!K$4=LinkRpt!K$2,VLOOKUP(LinkRpt!$A41,Rpt,LinkRpt!K$2+1),"")</f>
        <v>0</v>
      </c>
      <c r="BB45" s="125">
        <f>IF(LinkRpt!L$4=LinkRpt!L$2,VLOOKUP(LinkRpt!$A41,Rpt,LinkRpt!L$2+1),"")</f>
        <v>0</v>
      </c>
      <c r="BC45" s="125">
        <f>IF(LinkRpt!M$4=LinkRpt!M$2,VLOOKUP(LinkRpt!$A41,Rpt,LinkRpt!M$2+1),"")</f>
        <v>0</v>
      </c>
      <c r="BD45" s="125">
        <f>IF(LinkRpt!N$4=LinkRpt!N$2,VLOOKUP(LinkRpt!$A41,Rpt,LinkRpt!N$2+1),"")</f>
        <v>0</v>
      </c>
      <c r="BE45" s="125">
        <f>IF(LinkRpt!O$4=LinkRpt!O$2,VLOOKUP(LinkRpt!$A41,Rpt,LinkRpt!O$2+1),"")</f>
        <v>0</v>
      </c>
      <c r="BF45" s="125">
        <f>IF(LinkRpt!P$4=LinkRpt!P$2,VLOOKUP(LinkRpt!$A41,Rpt,LinkRpt!P$2+1),"")</f>
        <v>0</v>
      </c>
      <c r="BG45" s="125">
        <f>IF(LinkRpt!Q$4=LinkRpt!Q$2,VLOOKUP(LinkRpt!$A41,Rpt,LinkRpt!Q$2+1),"")</f>
        <v>0</v>
      </c>
      <c r="BH45" s="125">
        <f>IF(LinkRpt!R$4=LinkRpt!R$2,VLOOKUP(LinkRpt!$A41,Rpt,LinkRpt!R$2+1),"")</f>
        <v>0</v>
      </c>
      <c r="BI45" s="125">
        <f>IF(LinkRpt!S$4=LinkRpt!S$2,VLOOKUP(LinkRpt!$A41,Rpt,LinkRpt!S$2+1),"")</f>
        <v>0</v>
      </c>
      <c r="BJ45" s="125">
        <f>IF(LinkRpt!T$4=LinkRpt!T$2,VLOOKUP(LinkRpt!$A41,Rpt,LinkRpt!T$2+1),"")</f>
        <v>0</v>
      </c>
      <c r="BK45" s="125">
        <f>IF(LinkRpt!U$4=LinkRpt!U$2,VLOOKUP(LinkRpt!$A41,Rpt,LinkRpt!U$2+1),"")</f>
        <v>0</v>
      </c>
      <c r="BL45" s="125">
        <f>IF(LinkRpt!V$4=LinkRpt!V$2,VLOOKUP(LinkRpt!$A41,Rpt,LinkRpt!V$2+1),"")</f>
        <v>0</v>
      </c>
      <c r="BM45" s="125">
        <f>IF(LinkRpt!W$4=LinkRpt!W$2,VLOOKUP(LinkRpt!$A41,Rpt,LinkRpt!W$2+1),"")</f>
        <v>0</v>
      </c>
      <c r="BN45" s="125">
        <f>IF(LinkRpt!X$4=LinkRpt!X$2,VLOOKUP(LinkRpt!$A41,Rpt,LinkRpt!X$2+1),"")</f>
        <v>0</v>
      </c>
      <c r="BO45" s="125">
        <f>IF(LinkRpt!Y$4=LinkRpt!Y$2,VLOOKUP(LinkRpt!$A41,Rpt,LinkRpt!Y$2+1),"")</f>
        <v>0</v>
      </c>
      <c r="BP45" s="125">
        <f>IF(LinkRpt!Z$4=LinkRpt!Z$2,VLOOKUP(LinkRpt!$A41,Rpt,LinkRpt!Z$2+1),"")</f>
        <v>0</v>
      </c>
      <c r="BQ45" s="125">
        <f>IF(LinkRpt!AA$4=LinkRpt!AA$2,VLOOKUP(LinkRpt!$A41,Rpt,LinkRpt!AA$2+1),"")</f>
        <v>0</v>
      </c>
      <c r="BR45" s="125">
        <f>IF(LinkRpt!AB$4=LinkRpt!AB$2,VLOOKUP(LinkRpt!$A41,Rpt,LinkRpt!AB$2+1),"")</f>
        <v>0</v>
      </c>
      <c r="BS45" s="125">
        <f>IF(LinkRpt!AC$4=LinkRpt!AC$2,VLOOKUP(LinkRpt!$A41,Rpt,LinkRpt!AC$2+1),"")</f>
        <v>0</v>
      </c>
      <c r="BT45" s="125">
        <f>IF(LinkRpt!AD$4=LinkRpt!AD$2,VLOOKUP(LinkRpt!$A41,Rpt,LinkRpt!AD$2+1),"")</f>
        <v>0</v>
      </c>
      <c r="BU45" s="125">
        <f>IF(LinkRpt!AE$4=LinkRpt!AE$2,VLOOKUP(LinkRpt!$A41,Rpt,LinkRpt!AE$2+1),"")</f>
        <v>0</v>
      </c>
      <c r="BV45" s="125">
        <f t="shared" si="8"/>
        <v>21280</v>
      </c>
      <c r="BW45" s="124">
        <v>1500</v>
      </c>
      <c r="BX45" s="127">
        <v>1500</v>
      </c>
      <c r="BY45" s="124">
        <v>1000</v>
      </c>
      <c r="BZ45" s="127">
        <v>500</v>
      </c>
      <c r="CA45" s="124">
        <v>5000</v>
      </c>
      <c r="CB45" s="127">
        <v>0</v>
      </c>
      <c r="CC45" s="124">
        <v>8000</v>
      </c>
      <c r="CD45" s="127">
        <v>0</v>
      </c>
      <c r="CE45" s="124"/>
      <c r="CF45" s="127"/>
      <c r="CG45" s="129">
        <v>4620</v>
      </c>
      <c r="CH45" s="127">
        <f>5500+8000+0</f>
        <v>13500</v>
      </c>
      <c r="CI45" s="129">
        <v>4620</v>
      </c>
      <c r="CJ45" s="127">
        <v>0</v>
      </c>
      <c r="CK45" s="129">
        <v>4620</v>
      </c>
      <c r="CL45" s="127">
        <v>0</v>
      </c>
      <c r="CM45" s="129">
        <v>4620</v>
      </c>
      <c r="CN45" s="127">
        <v>18480</v>
      </c>
      <c r="CO45" s="129">
        <v>4620</v>
      </c>
      <c r="CP45" s="127"/>
      <c r="CQ45" s="129">
        <v>4620</v>
      </c>
      <c r="CR45" s="127"/>
      <c r="CS45" s="129">
        <v>4620</v>
      </c>
      <c r="CT45" s="127">
        <v>18480</v>
      </c>
      <c r="CU45" s="129">
        <v>4620</v>
      </c>
      <c r="CV45" s="127"/>
      <c r="CW45" s="129">
        <v>4620</v>
      </c>
      <c r="CX45" s="127"/>
      <c r="CY45" s="131"/>
      <c r="CZ45" s="127"/>
      <c r="DA45" s="131"/>
      <c r="DB45" s="127"/>
      <c r="DC45" s="131"/>
      <c r="DD45" s="127"/>
      <c r="DE45" s="130"/>
      <c r="DF45" s="131"/>
      <c r="DG45" s="127"/>
      <c r="DH45" s="131"/>
      <c r="DI45" s="127"/>
      <c r="DJ45" s="131"/>
      <c r="DK45" s="127"/>
      <c r="DL45" s="131"/>
      <c r="DM45" s="127"/>
      <c r="DN45" s="131"/>
      <c r="DO45" s="127"/>
      <c r="DP45" s="131"/>
      <c r="DQ45" s="127"/>
      <c r="DR45" s="131"/>
      <c r="DS45" s="127"/>
      <c r="DT45" s="131"/>
      <c r="DU45" s="127"/>
      <c r="DV45" s="131"/>
      <c r="DW45" s="127"/>
      <c r="DX45" s="131"/>
      <c r="DY45" s="127"/>
      <c r="DZ45" s="131"/>
      <c r="EA45" s="127"/>
      <c r="EB45" s="128"/>
      <c r="EC45" s="127"/>
      <c r="ED45" s="132"/>
      <c r="EE45" s="128"/>
      <c r="EF45" s="127"/>
      <c r="EG45" s="128"/>
      <c r="EH45" s="127"/>
      <c r="EI45" s="128"/>
      <c r="EJ45" s="127"/>
      <c r="EK45" s="128"/>
      <c r="EL45" s="127"/>
      <c r="EM45" s="128"/>
      <c r="EN45" s="127"/>
      <c r="EO45" s="128"/>
      <c r="EP45" s="127"/>
      <c r="EQ45" s="124"/>
      <c r="ER45" s="127"/>
      <c r="ES45" s="124"/>
      <c r="ET45" s="127"/>
      <c r="EU45" s="124"/>
      <c r="EV45" s="127"/>
      <c r="EW45" s="124"/>
      <c r="EX45" s="127"/>
      <c r="EY45" s="124"/>
      <c r="EZ45" s="127"/>
      <c r="FA45" s="124"/>
      <c r="FB45" s="127"/>
      <c r="FC45" s="133">
        <f t="shared" si="3"/>
        <v>57080</v>
      </c>
      <c r="FD45" s="133">
        <f t="shared" si="4"/>
        <v>52460</v>
      </c>
      <c r="FE45" s="133">
        <f t="shared" si="5"/>
        <v>4620</v>
      </c>
    </row>
    <row r="46" spans="1:161" ht="25.5" customHeight="1">
      <c r="A46" s="181">
        <v>2200104</v>
      </c>
      <c r="B46" s="134" t="s">
        <v>550</v>
      </c>
      <c r="C46" s="95" t="s">
        <v>551</v>
      </c>
      <c r="D46" s="83" t="s">
        <v>1062</v>
      </c>
      <c r="E46" s="95" t="s">
        <v>956</v>
      </c>
      <c r="F46" s="84" t="s">
        <v>552</v>
      </c>
      <c r="G46" s="84"/>
      <c r="H46" s="135"/>
      <c r="I46" s="121"/>
      <c r="J46" s="121"/>
      <c r="K46" s="93">
        <v>6500</v>
      </c>
      <c r="L46" s="88" t="s">
        <v>1071</v>
      </c>
      <c r="M46" s="122">
        <f t="shared" si="6"/>
        <v>23500</v>
      </c>
      <c r="N46" s="123">
        <f t="shared" si="0"/>
        <v>11700</v>
      </c>
      <c r="O46" s="124">
        <v>4000</v>
      </c>
      <c r="P46" s="124">
        <f t="shared" si="7"/>
        <v>0</v>
      </c>
      <c r="Q46" s="125">
        <v>4000</v>
      </c>
      <c r="R46" s="126">
        <f t="shared" si="10"/>
        <v>0</v>
      </c>
      <c r="S46" s="127">
        <f>IF(OR($I46="‡nv‡÷j Z¨vM",$I46="wUwm"),(IF(VALUE($G46)&gt;=S$6,(IF(($BV46-SUM($Q46:R46))&gt;=$K46*0.3,$K46*0.3,($BV46-SUM($Q46:R46)))),"")),(IF(($BV46-SUM($Q46:R46))&gt;=$K46*0.3,$K46*0.3,($BV46-SUM($Q46:R46)))))</f>
        <v>1950</v>
      </c>
      <c r="T46" s="127">
        <f>IF(OR($I46="‡nv‡÷j Z¨vM",$I46="wUwm"),(IF(VALUE($G46)&gt;=T$6,(IF(($BV46-SUM($Q46:S46))&gt;=$K46*0.3,$K46*0.3,($BV46-SUM($Q46:S46)))),"")),(IF(($BV46-SUM($Q46:S46))&gt;=$K46*0.3,$K46*0.3,($BV46-SUM($Q46:S46)))))</f>
        <v>1950</v>
      </c>
      <c r="U46" s="127">
        <f>IF(OR($I46="‡nv‡÷j Z¨vM",$I46="wUwm"),(IF(VALUE($G46)&gt;=U$6,(IF(($BV46-SUM($Q46:T46))&gt;=$K46*0.3,$K46*0.3,($BV46-SUM($Q46:T46)))),"")),(IF(($BV46-SUM($Q46:T46))&gt;=$K46*0.3,$K46*0.3,($BV46-SUM($Q46:T46)))))</f>
        <v>1950</v>
      </c>
      <c r="V46" s="127">
        <f>IF(OR($I46="‡nv‡÷j Z¨vM",$I46="wUwm"),(IF(VALUE($G46)&gt;=V$6,(IF(($BV46-SUM($Q46:U46))&gt;=$K46*0.3,$K46*0.3,($BV46-SUM($Q46:U46)))),"")),(IF(($BV46-SUM($Q46:U46))&gt;=$K46*0.3,$K46*0.3,($BV46-SUM($Q46:U46)))))</f>
        <v>1950</v>
      </c>
      <c r="W46" s="127">
        <f>IF(OR($I46="‡nv‡÷j Z¨vM",$I46="wUwm"),(IF(VALUE($G46)&gt;=W$6,(IF(($BV46-SUM($Q46:V46))&gt;=$K46*0.3,$K46*0.3,($BV46-SUM($Q46:V46)))),"")),(IF(($BV46-SUM($Q46:V46))&gt;=$K46*0.3,$K46*0.3,($BV46-SUM($Q46:V46)))))</f>
        <v>0</v>
      </c>
      <c r="X46" s="127">
        <f>IF(OR($I46="‡nv‡÷j Z¨vM",$I46="wUwm"),(IF(VALUE($G46)&gt;=X$6,(IF(($BV46-SUM($Q46:W46))&gt;=$K46*0.3,$K46*0.3,($BV46-SUM($Q46:W46)))),"")),(IF(($BV46-SUM($Q46:W46))&gt;=$K46*0.3,$K46*0.3,($BV46-SUM($Q46:W46)))))</f>
        <v>0</v>
      </c>
      <c r="Y46" s="127">
        <f>IF(OR($I46="‡nv‡÷j Z¨vM",$I46="wUwm"),(IF(VALUE($G46)&gt;=Y$6,(IF(($BV46-SUM($Q46:X46))&gt;=$K46*0.3,$K46*0.3,($BV46-SUM($Q46:X46)))),"")),(IF(($BV46-SUM($Q46:X46))&gt;=$K46*0.3,$K46*0.3,($BV46-SUM($Q46:X46)))))</f>
        <v>0</v>
      </c>
      <c r="Z46" s="127">
        <f>IF(OR($I46="‡nv‡÷j Z¨vM",$I46="wUwm"),(IF(VALUE($G46)&gt;=Z$6,(IF(($BV46-SUM($Q46:Y46))&gt;=$K46*0.3,$K46*0.3,($BV46-SUM($Q46:Y46)))),"")),(IF(($BV46-SUM($Q46:Y46))&gt;=$K46*0.3,$K46*0.3,($BV46-SUM($Q46:Y46)))))</f>
        <v>0</v>
      </c>
      <c r="AA46" s="127">
        <f>IF(OR($I46="‡nv‡÷j Z¨vM",$I46="wUwm"),(IF(VALUE($G46)&gt;=AA$6,(IF(($BV46-SUM($Q46:Z46))&gt;=$K46*0.3,$K46*0.3,($BV46-SUM($Q46:Z46)))),"")),(IF(($BV46-SUM($Q46:Z46))&gt;=$K46*0.3,$K46*0.3,($BV46-SUM($Q46:Z46)))))</f>
        <v>0</v>
      </c>
      <c r="AB46" s="127">
        <f>IF(OR($I46="‡nv‡÷j Z¨vM",$I46="wUwm"),(IF(VALUE($G46)&gt;=AB$6,(IF(($BV46-SUM($Q46:AA46))&gt;=$K46*0.3,$K46*0.3,($BV46-SUM($Q46:AA46)))),"")),(IF(($BV46-SUM($Q46:AA46))&gt;=$K46*0.3,$K46*0.3,($BV46-SUM($Q46:AA46)))))</f>
        <v>0</v>
      </c>
      <c r="AC46" s="127">
        <f>IF(OR($I46="‡nv‡÷j Z¨vM",$I46="wUwm"),(IF(VALUE($G46)&gt;=AC$6,(IF(($BV46-SUM($Q46:AB46))&gt;=$K46*0.3,$K46*0.3,($BV46-SUM($Q46:AB46)))),"")),(IF(($BV46-SUM($Q46:AB46))&gt;=$K46*0.3,$K46*0.3,($BV46-SUM($Q46:AB46)))))</f>
        <v>0</v>
      </c>
      <c r="AD46" s="127">
        <f>IF(OR($I46="‡nv‡÷j Z¨vM",$I46="wUwm"),(IF(VALUE($G46)&gt;=AD$6,(IF(($BV46-SUM($Q46:AC46))&gt;=$K46*0.3,$K46*0.3,($BV46-SUM($Q46:AC46)))),"")),(IF(($BV46-SUM($Q46:AC46))&gt;=$K46*0.3,$K46*0.3,($BV46-SUM($Q46:AC46)))))</f>
        <v>0</v>
      </c>
      <c r="AE46" s="127">
        <f>IF(OR($I46="‡nv‡÷j Z¨vM",$I46="wUwm"),(IF(VALUE($G46)&gt;=AE$6,(IF(($BV46-SUM($Q46:AD46))&gt;=$K46*0.3,$K46*0.3,($BV46-SUM($Q46:AD46)))),"")),(IF(($BV46-SUM($Q46:AD46))&gt;=$K46*0.3,$K46*0.3,($BV46-SUM($Q46:AD46)))))</f>
        <v>0</v>
      </c>
      <c r="AF46" s="127">
        <f>IF(OR($I46="‡nv‡÷j Z¨vM",$I46="wUwm"),(IF(VALUE($G46)&gt;=AF$6,(IF(($BV46-SUM($Q46:AE46))&gt;=$K46*0.3,$K46*0.3,($BV46-SUM($Q46:AE46)))),"")),(IF(($BV46-SUM($Q46:AE46))&gt;=$K46*0.3,$K46*0.3,($BV46-SUM($Q46:AE46)))))</f>
        <v>0</v>
      </c>
      <c r="AG46" s="127">
        <f>IF(OR($I46="‡nv‡÷j Z¨vM",$I46="wUwm"),(IF(VALUE($G46)&gt;=AG$6,(IF(($BV46-SUM($Q46:AF46))&gt;=$K46*0.3,$K46*0.3,($BV46-SUM($Q46:AF46)))),"")),(IF(($BV46-SUM($Q46:AF46))&gt;=$K46*0.3,$K46*0.3,($BV46-SUM($Q46:AF46)))))</f>
        <v>0</v>
      </c>
      <c r="AH46" s="127">
        <f>IF(OR($I46="‡nv‡÷j Z¨vM",$I46="wUwm"),(IF(VALUE($G46)&gt;=AH$6,(IF(($BV46-SUM($Q46:AG46))&gt;=$K46*0.3,$K46*0.3,($BV46-SUM($Q46:AG46)))),"")),(IF(($BV46-SUM($Q46:AG46))&gt;=$K46*0.3,$K46*0.3,($BV46-SUM($Q46:AG46)))))</f>
        <v>0</v>
      </c>
      <c r="AI46" s="127">
        <f>IF(OR($I46="‡nv‡÷j Z¨vM",$I46="wUwm"),(IF(VALUE($G46)&gt;=AI$6,(IF(($BV46-SUM($Q46:AH46))&gt;=$K46*0.3,$K46*0.3,($BV46-SUM($Q46:AH46)))),"")),(IF(($BV46-SUM($Q46:AH46))&gt;=$K46*0.3,$K46*0.3,($BV46-SUM($Q46:AH46)))))</f>
        <v>0</v>
      </c>
      <c r="AJ46" s="127">
        <f>IF(OR($I46="‡nv‡÷j Z¨vM",$I46="wUwm"),(IF(VALUE($G46)&gt;=AJ$6,(IF(($BV46-SUM($Q46:AI46))&gt;=$K46*0.3,$K46*0.3,($BV46-SUM($Q46:AI46)))),"")),(IF(($BV46-SUM($Q46:AI46))&gt;=$K46*0.3,$K46*0.3,($BV46-SUM($Q46:AI46)))))</f>
        <v>0</v>
      </c>
      <c r="AK46" s="127">
        <f>IF(OR($I46="‡nv‡÷j Z¨vM",$I46="wUwm"),(IF(VALUE($G46)&gt;=AK$6,(IF(($BV46-SUM($Q46:AJ46))&gt;=$K46*0.3,$K46*0.3,($BV46-SUM($Q46:AJ46)))),"")),(IF(($BV46-SUM($Q46:AJ46))&gt;=$K46*0.3,$K46*0.3,($BV46-SUM($Q46:AJ46)))))</f>
        <v>0</v>
      </c>
      <c r="AL46" s="127">
        <f>IF(OR($I46="‡nv‡÷j Z¨vM",$I46="wUwm"),(IF(VALUE($G46)&gt;=AL$6,(IF(($BV46-SUM($Q46:AK46))&gt;=$K46*0.3,$K46*0.3,($BV46-SUM($Q46:AK46)))),"")),(IF(($BV46-SUM($Q46:AK46))&gt;=$K46*0.3,$K46*0.3,($BV46-SUM($Q46:AK46)))))</f>
        <v>0</v>
      </c>
      <c r="AM46" s="127">
        <f>IF(OR($I46="‡nv‡÷j Z¨vM",$I46="wUwm"),(IF(VALUE($G46)&gt;=AM$6,(IF(($BV46-SUM($Q46:AL46))&gt;=$K46*0.3,$K46*0.3,($BV46-SUM($Q46:AL46)))),"")),(IF(($BV46-SUM($Q46:AL46))&gt;=$K46*0.3,$K46*0.3,($BV46-SUM($Q46:AL46)))))</f>
        <v>0</v>
      </c>
      <c r="AN46" s="127">
        <f>IF(OR($I46="‡nv‡÷j Z¨vM",$I46="wUwm"),(IF(VALUE($G46)&gt;=AN$6,(IF(($BV46-SUM($Q46:AM46))&gt;=$K46*0.3,$K46*0.3,($BV46-SUM($Q46:AM46)))),"")),(IF(($BV46-SUM($Q46:AM46))&gt;=$K46*0.3,$K46*0.3,($BV46-SUM($Q46:AM46)))))</f>
        <v>0</v>
      </c>
      <c r="AO46" s="127">
        <f>IF(OR($I46="‡nv‡÷j Z¨vM",$I46="wUwm"),(IF(VALUE($G46)&gt;=AO$6,(IF(($BV46-SUM($Q46:AN46))&gt;=$K46*0.3,$K46*0.3,($BV46-SUM($Q46:AN46)))),"")),(IF(($BV46-SUM($Q46:AN46))&gt;=$K46*0.3,$K46*0.3,($BV46-SUM($Q46:AN46)))))</f>
        <v>0</v>
      </c>
      <c r="AP46" s="127">
        <f>IF(OR($I46="‡nv‡÷j Z¨vM",$I46="wUwm"),(IF(VALUE($G46)&gt;=AP$6,(IF(($BV46-SUM($Q46:AO46))&gt;=$K46*0.3,$K46*0.3,($BV46-SUM($Q46:AO46)))),"")),(IF(($BV46-SUM($Q46:AO46))&gt;=$K46*0.3,$K46*0.3,($BV46-SUM($Q46:AO46)))))</f>
        <v>0</v>
      </c>
      <c r="AQ46" s="125">
        <f t="shared" si="2"/>
        <v>11800</v>
      </c>
      <c r="AR46" s="125">
        <v>11800</v>
      </c>
      <c r="AS46" s="125">
        <f>IF(LinkRpt!C$4=LinkRpt!C$2,VLOOKUP(LinkRpt!$A42,Rpt,LinkRpt!C$2+1),"")</f>
        <v>0</v>
      </c>
      <c r="AT46" s="125">
        <f>IF(LinkRpt!D$4=LinkRpt!D$2,VLOOKUP(LinkRpt!$A42,Rpt,LinkRpt!D$2+1),"")</f>
        <v>0</v>
      </c>
      <c r="AU46" s="125">
        <f>IF(LinkRpt!E$4=LinkRpt!E$2,VLOOKUP(LinkRpt!$A42,Rpt,LinkRpt!E$2+1),"")</f>
        <v>0</v>
      </c>
      <c r="AV46" s="125">
        <f>IF(LinkRpt!F$4=LinkRpt!F$2,VLOOKUP(LinkRpt!$A42,Rpt,LinkRpt!F$2+1),"")</f>
        <v>0</v>
      </c>
      <c r="AW46" s="125">
        <f>IF(LinkRpt!G$4=LinkRpt!G$2,VLOOKUP(LinkRpt!$A42,Rpt,LinkRpt!G$2+1),"")</f>
        <v>0</v>
      </c>
      <c r="AX46" s="125">
        <f>IF(LinkRpt!H$4=LinkRpt!H$2,VLOOKUP(LinkRpt!$A42,Rpt,LinkRpt!H$2+1),"")</f>
        <v>0</v>
      </c>
      <c r="AY46" s="125">
        <f>IF(LinkRpt!I$4=LinkRpt!I$2,VLOOKUP(LinkRpt!$A42,Rpt,LinkRpt!I$2+1),"")</f>
        <v>0</v>
      </c>
      <c r="AZ46" s="125">
        <f>IF(LinkRpt!J$4=LinkRpt!J$2,VLOOKUP(LinkRpt!$A42,Rpt,LinkRpt!J$2+1),"")</f>
        <v>0</v>
      </c>
      <c r="BA46" s="125">
        <f>IF(LinkRpt!K$4=LinkRpt!K$2,VLOOKUP(LinkRpt!$A42,Rpt,LinkRpt!K$2+1),"")</f>
        <v>0</v>
      </c>
      <c r="BB46" s="125">
        <f>IF(LinkRpt!L$4=LinkRpt!L$2,VLOOKUP(LinkRpt!$A42,Rpt,LinkRpt!L$2+1),"")</f>
        <v>0</v>
      </c>
      <c r="BC46" s="125">
        <f>IF(LinkRpt!M$4=LinkRpt!M$2,VLOOKUP(LinkRpt!$A42,Rpt,LinkRpt!M$2+1),"")</f>
        <v>0</v>
      </c>
      <c r="BD46" s="125">
        <f>IF(LinkRpt!N$4=LinkRpt!N$2,VLOOKUP(LinkRpt!$A42,Rpt,LinkRpt!N$2+1),"")</f>
        <v>0</v>
      </c>
      <c r="BE46" s="125">
        <f>IF(LinkRpt!O$4=LinkRpt!O$2,VLOOKUP(LinkRpt!$A42,Rpt,LinkRpt!O$2+1),"")</f>
        <v>0</v>
      </c>
      <c r="BF46" s="125">
        <f>IF(LinkRpt!P$4=LinkRpt!P$2,VLOOKUP(LinkRpt!$A42,Rpt,LinkRpt!P$2+1),"")</f>
        <v>0</v>
      </c>
      <c r="BG46" s="125">
        <f>IF(LinkRpt!Q$4=LinkRpt!Q$2,VLOOKUP(LinkRpt!$A42,Rpt,LinkRpt!Q$2+1),"")</f>
        <v>0</v>
      </c>
      <c r="BH46" s="125">
        <f>IF(LinkRpt!R$4=LinkRpt!R$2,VLOOKUP(LinkRpt!$A42,Rpt,LinkRpt!R$2+1),"")</f>
        <v>0</v>
      </c>
      <c r="BI46" s="125">
        <f>IF(LinkRpt!S$4=LinkRpt!S$2,VLOOKUP(LinkRpt!$A42,Rpt,LinkRpt!S$2+1),"")</f>
        <v>0</v>
      </c>
      <c r="BJ46" s="125">
        <f>IF(LinkRpt!T$4=LinkRpt!T$2,VLOOKUP(LinkRpt!$A42,Rpt,LinkRpt!T$2+1),"")</f>
        <v>0</v>
      </c>
      <c r="BK46" s="125">
        <f>IF(LinkRpt!U$4=LinkRpt!U$2,VLOOKUP(LinkRpt!$A42,Rpt,LinkRpt!U$2+1),"")</f>
        <v>0</v>
      </c>
      <c r="BL46" s="125">
        <f>IF(LinkRpt!V$4=LinkRpt!V$2,VLOOKUP(LinkRpt!$A42,Rpt,LinkRpt!V$2+1),"")</f>
        <v>0</v>
      </c>
      <c r="BM46" s="125">
        <f>IF(LinkRpt!W$4=LinkRpt!W$2,VLOOKUP(LinkRpt!$A42,Rpt,LinkRpt!W$2+1),"")</f>
        <v>0</v>
      </c>
      <c r="BN46" s="125">
        <f>IF(LinkRpt!X$4=LinkRpt!X$2,VLOOKUP(LinkRpt!$A42,Rpt,LinkRpt!X$2+1),"")</f>
        <v>0</v>
      </c>
      <c r="BO46" s="125">
        <f>IF(LinkRpt!Y$4=LinkRpt!Y$2,VLOOKUP(LinkRpt!$A42,Rpt,LinkRpt!Y$2+1),"")</f>
        <v>0</v>
      </c>
      <c r="BP46" s="125">
        <f>IF(LinkRpt!Z$4=LinkRpt!Z$2,VLOOKUP(LinkRpt!$A42,Rpt,LinkRpt!Z$2+1),"")</f>
        <v>0</v>
      </c>
      <c r="BQ46" s="125">
        <f>IF(LinkRpt!AA$4=LinkRpt!AA$2,VLOOKUP(LinkRpt!$A42,Rpt,LinkRpt!AA$2+1),"")</f>
        <v>0</v>
      </c>
      <c r="BR46" s="125">
        <f>IF(LinkRpt!AB$4=LinkRpt!AB$2,VLOOKUP(LinkRpt!$A42,Rpt,LinkRpt!AB$2+1),"")</f>
        <v>0</v>
      </c>
      <c r="BS46" s="125">
        <f>IF(LinkRpt!AC$4=LinkRpt!AC$2,VLOOKUP(LinkRpt!$A42,Rpt,LinkRpt!AC$2+1),"")</f>
        <v>0</v>
      </c>
      <c r="BT46" s="125">
        <f>IF(LinkRpt!AD$4=LinkRpt!AD$2,VLOOKUP(LinkRpt!$A42,Rpt,LinkRpt!AD$2+1),"")</f>
        <v>0</v>
      </c>
      <c r="BU46" s="125">
        <f>IF(LinkRpt!AE$4=LinkRpt!AE$2,VLOOKUP(LinkRpt!$A42,Rpt,LinkRpt!AE$2+1),"")</f>
        <v>0</v>
      </c>
      <c r="BV46" s="125">
        <f t="shared" si="8"/>
        <v>11800</v>
      </c>
      <c r="BW46" s="124">
        <v>1500</v>
      </c>
      <c r="BX46" s="127">
        <v>1500</v>
      </c>
      <c r="BY46" s="124">
        <v>1000</v>
      </c>
      <c r="BZ46" s="127">
        <f>500+0</f>
        <v>500</v>
      </c>
      <c r="CA46" s="124">
        <v>5000</v>
      </c>
      <c r="CB46" s="127">
        <v>0</v>
      </c>
      <c r="CC46" s="124">
        <v>8000</v>
      </c>
      <c r="CD46" s="127">
        <v>0</v>
      </c>
      <c r="CE46" s="128"/>
      <c r="CF46" s="127"/>
      <c r="CG46" s="124"/>
      <c r="CH46" s="127"/>
      <c r="CI46" s="129">
        <v>4620</v>
      </c>
      <c r="CJ46" s="127">
        <v>18120</v>
      </c>
      <c r="CK46" s="129">
        <v>4620</v>
      </c>
      <c r="CL46" s="127">
        <v>4620</v>
      </c>
      <c r="CM46" s="129">
        <v>4620</v>
      </c>
      <c r="CN46" s="127">
        <v>4620</v>
      </c>
      <c r="CO46" s="129">
        <v>4620</v>
      </c>
      <c r="CP46" s="127">
        <v>4620</v>
      </c>
      <c r="CQ46" s="129">
        <v>4620</v>
      </c>
      <c r="CR46" s="127">
        <v>4620</v>
      </c>
      <c r="CS46" s="129">
        <v>4620</v>
      </c>
      <c r="CT46" s="127">
        <v>4620</v>
      </c>
      <c r="CU46" s="129">
        <v>4620</v>
      </c>
      <c r="CV46" s="127"/>
      <c r="CW46" s="129">
        <v>4620</v>
      </c>
      <c r="CX46" s="127">
        <v>6000</v>
      </c>
      <c r="CY46" s="129">
        <v>4620</v>
      </c>
      <c r="CZ46" s="127">
        <f>4620+4620</f>
        <v>9240</v>
      </c>
      <c r="DA46" s="128"/>
      <c r="DB46" s="127"/>
      <c r="DC46" s="128"/>
      <c r="DD46" s="127"/>
      <c r="DE46" s="130"/>
      <c r="DF46" s="131"/>
      <c r="DG46" s="127"/>
      <c r="DH46" s="131"/>
      <c r="DI46" s="127"/>
      <c r="DJ46" s="131"/>
      <c r="DK46" s="127"/>
      <c r="DL46" s="131"/>
      <c r="DM46" s="127"/>
      <c r="DN46" s="131"/>
      <c r="DO46" s="127"/>
      <c r="DP46" s="131"/>
      <c r="DQ46" s="127"/>
      <c r="DR46" s="131"/>
      <c r="DS46" s="127"/>
      <c r="DT46" s="131"/>
      <c r="DU46" s="127"/>
      <c r="DV46" s="131"/>
      <c r="DW46" s="127"/>
      <c r="DX46" s="131"/>
      <c r="DY46" s="127"/>
      <c r="DZ46" s="131"/>
      <c r="EA46" s="127"/>
      <c r="EB46" s="128"/>
      <c r="EC46" s="127"/>
      <c r="ED46" s="132"/>
      <c r="EE46" s="128"/>
      <c r="EF46" s="127"/>
      <c r="EG46" s="128"/>
      <c r="EH46" s="127"/>
      <c r="EI46" s="128"/>
      <c r="EJ46" s="127"/>
      <c r="EK46" s="128"/>
      <c r="EL46" s="127"/>
      <c r="EM46" s="128"/>
      <c r="EN46" s="127"/>
      <c r="EO46" s="128"/>
      <c r="EP46" s="127"/>
      <c r="EQ46" s="124"/>
      <c r="ER46" s="127"/>
      <c r="ES46" s="124"/>
      <c r="ET46" s="127"/>
      <c r="EU46" s="124"/>
      <c r="EV46" s="127"/>
      <c r="EW46" s="124"/>
      <c r="EX46" s="127"/>
      <c r="EY46" s="124"/>
      <c r="EZ46" s="127"/>
      <c r="FA46" s="124"/>
      <c r="FB46" s="127"/>
      <c r="FC46" s="133">
        <f t="shared" si="3"/>
        <v>57080</v>
      </c>
      <c r="FD46" s="133">
        <f t="shared" si="4"/>
        <v>58460</v>
      </c>
      <c r="FE46" s="133">
        <f t="shared" si="5"/>
        <v>-1380</v>
      </c>
    </row>
    <row r="47" spans="1:161" ht="25.5" customHeight="1">
      <c r="A47" s="181">
        <v>2200108</v>
      </c>
      <c r="B47" s="134" t="s">
        <v>553</v>
      </c>
      <c r="C47" s="95" t="s">
        <v>554</v>
      </c>
      <c r="D47" s="83" t="s">
        <v>1062</v>
      </c>
      <c r="E47" s="95" t="s">
        <v>956</v>
      </c>
      <c r="F47" s="84" t="s">
        <v>555</v>
      </c>
      <c r="G47" s="84" t="s">
        <v>1090</v>
      </c>
      <c r="H47" s="135"/>
      <c r="I47" s="136" t="s">
        <v>1083</v>
      </c>
      <c r="J47" s="136"/>
      <c r="K47" s="93">
        <v>6500</v>
      </c>
      <c r="L47" s="88" t="s">
        <v>1072</v>
      </c>
      <c r="M47" s="122">
        <f t="shared" si="6"/>
        <v>21700</v>
      </c>
      <c r="N47" s="123">
        <f t="shared" si="0"/>
        <v>0</v>
      </c>
      <c r="O47" s="124">
        <v>4000</v>
      </c>
      <c r="P47" s="124">
        <f t="shared" si="7"/>
        <v>6000</v>
      </c>
      <c r="Q47" s="125">
        <v>4000</v>
      </c>
      <c r="R47" s="180">
        <f>IF(AND(I47="‡nv‡÷j Z¨vM",M47&lt;=BV47),6000-J47,0)</f>
        <v>6000</v>
      </c>
      <c r="S47" s="127">
        <f>IF(OR($I47="‡nv‡÷j Z¨vM",$I47="wUwm"),(IF(VALUE($G47)&gt;=S$6,(IF(($BV47-SUM($Q47:R47))&gt;=$K47*0.3,$K47*0.3,($BV47-SUM($Q47:R47)))),"")),(IF(($BV47-SUM($Q47:R47))&gt;=$K47*0.3,$K47*0.3,($BV47-SUM($Q47:R47)))))</f>
        <v>1950</v>
      </c>
      <c r="T47" s="127">
        <f>IF(OR($I47="‡nv‡÷j Z¨vM",$I47="wUwm"),(IF(VALUE($G47)&gt;=T$6,(IF(($BV47-SUM($Q47:S47))&gt;=$K47*0.3,$K47*0.3,($BV47-SUM($Q47:S47)))),"")),(IF(($BV47-SUM($Q47:S47))&gt;=$K47*0.3,$K47*0.3,($BV47-SUM($Q47:S47)))))</f>
        <v>1950</v>
      </c>
      <c r="U47" s="127">
        <f>IF(OR($I47="‡nv‡÷j Z¨vM",$I47="wUwm"),(IF(VALUE($G47)&gt;=U$6,(IF(($BV47-SUM($Q47:T47))&gt;=$K47*0.3,$K47*0.3,($BV47-SUM($Q47:T47)))),"")),(IF(($BV47-SUM($Q47:T47))&gt;=$K47*0.3,$K47*0.3,($BV47-SUM($Q47:T47)))))</f>
        <v>1950</v>
      </c>
      <c r="V47" s="127">
        <f>IF(OR($I47="‡nv‡÷j Z¨vM",$I47="wUwm"),(IF(VALUE($G47)&gt;=V$6,(IF(($BV47-SUM($Q47:U47))&gt;=$K47*0.3,$K47*0.3,($BV47-SUM($Q47:U47)))),"")),(IF(($BV47-SUM($Q47:U47))&gt;=$K47*0.3,$K47*0.3,($BV47-SUM($Q47:U47)))))</f>
        <v>1950</v>
      </c>
      <c r="W47" s="127">
        <f>IF(OR($I47="‡nv‡÷j Z¨vM",$I47="wUwm"),(IF(VALUE($G47)&gt;=W$6,(IF(($BV47-SUM($Q47:V47))&gt;=$K47*0.3,$K47*0.3,($BV47-SUM($Q47:V47)))),"")),(IF(($BV47-SUM($Q47:V47))&gt;=$K47*0.3,$K47*0.3,($BV47-SUM($Q47:V47)))))</f>
        <v>1950</v>
      </c>
      <c r="X47" s="127">
        <f>IF(OR($I47="‡nv‡÷j Z¨vM",$I47="wUwm"),(IF(VALUE($G47)&gt;=X$6,(IF(($BV47-SUM($Q47:W47))&gt;=$K47*0.3,$K47*0.3,($BV47-SUM($Q47:W47)))),"")),(IF(($BV47-SUM($Q47:W47))&gt;=$K47*0.3,$K47*0.3,($BV47-SUM($Q47:W47)))))</f>
        <v>1950</v>
      </c>
      <c r="Y47" s="127" t="str">
        <f>IF(OR($I47="‡nv‡÷j Z¨vM",$I47="wUwm"),(IF(VALUE($G47)&gt;=Y$6,(IF(($BV47-SUM($Q47:X47))&gt;=$K47*0.3,$K47*0.3,($BV47-SUM($Q47:X47)))),"")),(IF(($BV47-SUM($Q47:X47))&gt;=$K47*0.3,$K47*0.3,($BV47-SUM($Q47:X47)))))</f>
        <v/>
      </c>
      <c r="Z47" s="127" t="str">
        <f>IF(OR($I47="‡nv‡÷j Z¨vM",$I47="wUwm"),(IF(VALUE($G47)&gt;=Z$6,(IF(($BV47-SUM($Q47:Y47))&gt;=$K47*0.3,$K47*0.3,($BV47-SUM($Q47:Y47)))),"")),(IF(($BV47-SUM($Q47:Y47))&gt;=$K47*0.3,$K47*0.3,($BV47-SUM($Q47:Y47)))))</f>
        <v/>
      </c>
      <c r="AA47" s="127" t="str">
        <f>IF(OR($I47="‡nv‡÷j Z¨vM",$I47="wUwm"),(IF(VALUE($G47)&gt;=AA$6,(IF(($BV47-SUM($Q47:Z47))&gt;=$K47*0.3,$K47*0.3,($BV47-SUM($Q47:Z47)))),"")),(IF(($BV47-SUM($Q47:Z47))&gt;=$K47*0.3,$K47*0.3,($BV47-SUM($Q47:Z47)))))</f>
        <v/>
      </c>
      <c r="AB47" s="127" t="str">
        <f>IF(OR($I47="‡nv‡÷j Z¨vM",$I47="wUwm"),(IF(VALUE($G47)&gt;=AB$6,(IF(($BV47-SUM($Q47:AA47))&gt;=$K47*0.3,$K47*0.3,($BV47-SUM($Q47:AA47)))),"")),(IF(($BV47-SUM($Q47:AA47))&gt;=$K47*0.3,$K47*0.3,($BV47-SUM($Q47:AA47)))))</f>
        <v/>
      </c>
      <c r="AC47" s="127" t="str">
        <f>IF(OR($I47="‡nv‡÷j Z¨vM",$I47="wUwm"),(IF(VALUE($G47)&gt;=AC$6,(IF(($BV47-SUM($Q47:AB47))&gt;=$K47*0.3,$K47*0.3,($BV47-SUM($Q47:AB47)))),"")),(IF(($BV47-SUM($Q47:AB47))&gt;=$K47*0.3,$K47*0.3,($BV47-SUM($Q47:AB47)))))</f>
        <v/>
      </c>
      <c r="AD47" s="127" t="str">
        <f>IF(OR($I47="‡nv‡÷j Z¨vM",$I47="wUwm"),(IF(VALUE($G47)&gt;=AD$6,(IF(($BV47-SUM($Q47:AC47))&gt;=$K47*0.3,$K47*0.3,($BV47-SUM($Q47:AC47)))),"")),(IF(($BV47-SUM($Q47:AC47))&gt;=$K47*0.3,$K47*0.3,($BV47-SUM($Q47:AC47)))))</f>
        <v/>
      </c>
      <c r="AE47" s="127" t="str">
        <f>IF(OR($I47="‡nv‡÷j Z¨vM",$I47="wUwm"),(IF(VALUE($G47)&gt;=AE$6,(IF(($BV47-SUM($Q47:AD47))&gt;=$K47*0.3,$K47*0.3,($BV47-SUM($Q47:AD47)))),"")),(IF(($BV47-SUM($Q47:AD47))&gt;=$K47*0.3,$K47*0.3,($BV47-SUM($Q47:AD47)))))</f>
        <v/>
      </c>
      <c r="AF47" s="127" t="str">
        <f>IF(OR($I47="‡nv‡÷j Z¨vM",$I47="wUwm"),(IF(VALUE($G47)&gt;=AF$6,(IF(($BV47-SUM($Q47:AE47))&gt;=$K47*0.3,$K47*0.3,($BV47-SUM($Q47:AE47)))),"")),(IF(($BV47-SUM($Q47:AE47))&gt;=$K47*0.3,$K47*0.3,($BV47-SUM($Q47:AE47)))))</f>
        <v/>
      </c>
      <c r="AG47" s="127" t="str">
        <f>IF(OR($I47="‡nv‡÷j Z¨vM",$I47="wUwm"),(IF(VALUE($G47)&gt;=AG$6,(IF(($BV47-SUM($Q47:AF47))&gt;=$K47*0.3,$K47*0.3,($BV47-SUM($Q47:AF47)))),"")),(IF(($BV47-SUM($Q47:AF47))&gt;=$K47*0.3,$K47*0.3,($BV47-SUM($Q47:AF47)))))</f>
        <v/>
      </c>
      <c r="AH47" s="127" t="str">
        <f>IF(OR($I47="‡nv‡÷j Z¨vM",$I47="wUwm"),(IF(VALUE($G47)&gt;=AH$6,(IF(($BV47-SUM($Q47:AG47))&gt;=$K47*0.3,$K47*0.3,($BV47-SUM($Q47:AG47)))),"")),(IF(($BV47-SUM($Q47:AG47))&gt;=$K47*0.3,$K47*0.3,($BV47-SUM($Q47:AG47)))))</f>
        <v/>
      </c>
      <c r="AI47" s="127" t="str">
        <f>IF(OR($I47="‡nv‡÷j Z¨vM",$I47="wUwm"),(IF(VALUE($G47)&gt;=AI$6,(IF(($BV47-SUM($Q47:AH47))&gt;=$K47*0.3,$K47*0.3,($BV47-SUM($Q47:AH47)))),"")),(IF(($BV47-SUM($Q47:AH47))&gt;=$K47*0.3,$K47*0.3,($BV47-SUM($Q47:AH47)))))</f>
        <v/>
      </c>
      <c r="AJ47" s="127" t="str">
        <f>IF(OR($I47="‡nv‡÷j Z¨vM",$I47="wUwm"),(IF(VALUE($G47)&gt;=AJ$6,(IF(($BV47-SUM($Q47:AI47))&gt;=$K47*0.3,$K47*0.3,($BV47-SUM($Q47:AI47)))),"")),(IF(($BV47-SUM($Q47:AI47))&gt;=$K47*0.3,$K47*0.3,($BV47-SUM($Q47:AI47)))))</f>
        <v/>
      </c>
      <c r="AK47" s="127" t="str">
        <f>IF(OR($I47="‡nv‡÷j Z¨vM",$I47="wUwm"),(IF(VALUE($G47)&gt;=AK$6,(IF(($BV47-SUM($Q47:AJ47))&gt;=$K47*0.3,$K47*0.3,($BV47-SUM($Q47:AJ47)))),"")),(IF(($BV47-SUM($Q47:AJ47))&gt;=$K47*0.3,$K47*0.3,($BV47-SUM($Q47:AJ47)))))</f>
        <v/>
      </c>
      <c r="AL47" s="127" t="str">
        <f>IF(OR($I47="‡nv‡÷j Z¨vM",$I47="wUwm"),(IF(VALUE($G47)&gt;=AL$6,(IF(($BV47-SUM($Q47:AK47))&gt;=$K47*0.3,$K47*0.3,($BV47-SUM($Q47:AK47)))),"")),(IF(($BV47-SUM($Q47:AK47))&gt;=$K47*0.3,$K47*0.3,($BV47-SUM($Q47:AK47)))))</f>
        <v/>
      </c>
      <c r="AM47" s="127" t="str">
        <f>IF(OR($I47="‡nv‡÷j Z¨vM",$I47="wUwm"),(IF(VALUE($G47)&gt;=AM$6,(IF(($BV47-SUM($Q47:AL47))&gt;=$K47*0.3,$K47*0.3,($BV47-SUM($Q47:AL47)))),"")),(IF(($BV47-SUM($Q47:AL47))&gt;=$K47*0.3,$K47*0.3,($BV47-SUM($Q47:AL47)))))</f>
        <v/>
      </c>
      <c r="AN47" s="127" t="str">
        <f>IF(OR($I47="‡nv‡÷j Z¨vM",$I47="wUwm"),(IF(VALUE($G47)&gt;=AN$6,(IF(($BV47-SUM($Q47:AM47))&gt;=$K47*0.3,$K47*0.3,($BV47-SUM($Q47:AM47)))),"")),(IF(($BV47-SUM($Q47:AM47))&gt;=$K47*0.3,$K47*0.3,($BV47-SUM($Q47:AM47)))))</f>
        <v/>
      </c>
      <c r="AO47" s="127" t="str">
        <f>IF(OR($I47="‡nv‡÷j Z¨vM",$I47="wUwm"),(IF(VALUE($G47)&gt;=AO$6,(IF(($BV47-SUM($Q47:AN47))&gt;=$K47*0.3,$K47*0.3,($BV47-SUM($Q47:AN47)))),"")),(IF(($BV47-SUM($Q47:AN47))&gt;=$K47*0.3,$K47*0.3,($BV47-SUM($Q47:AN47)))))</f>
        <v/>
      </c>
      <c r="AP47" s="127" t="str">
        <f>IF(OR($I47="‡nv‡÷j Z¨vM",$I47="wUwm"),(IF(VALUE($G47)&gt;=AP$6,(IF(($BV47-SUM($Q47:AO47))&gt;=$K47*0.3,$K47*0.3,($BV47-SUM($Q47:AO47)))),"")),(IF(($BV47-SUM($Q47:AO47))&gt;=$K47*0.3,$K47*0.3,($BV47-SUM($Q47:AO47)))))</f>
        <v/>
      </c>
      <c r="AQ47" s="125">
        <f t="shared" si="2"/>
        <v>21700</v>
      </c>
      <c r="AR47" s="125">
        <v>21700</v>
      </c>
      <c r="AS47" s="125">
        <f>IF(LinkRpt!C$4=LinkRpt!C$2,VLOOKUP(LinkRpt!$A43,Rpt,LinkRpt!C$2+1),"")</f>
        <v>0</v>
      </c>
      <c r="AT47" s="125">
        <f>IF(LinkRpt!D$4=LinkRpt!D$2,VLOOKUP(LinkRpt!$A43,Rpt,LinkRpt!D$2+1),"")</f>
        <v>0</v>
      </c>
      <c r="AU47" s="125">
        <f>IF(LinkRpt!E$4=LinkRpt!E$2,VLOOKUP(LinkRpt!$A43,Rpt,LinkRpt!E$2+1),"")</f>
        <v>0</v>
      </c>
      <c r="AV47" s="125">
        <f>IF(LinkRpt!F$4=LinkRpt!F$2,VLOOKUP(LinkRpt!$A43,Rpt,LinkRpt!F$2+1),"")</f>
        <v>0</v>
      </c>
      <c r="AW47" s="125">
        <f>IF(LinkRpt!G$4=LinkRpt!G$2,VLOOKUP(LinkRpt!$A43,Rpt,LinkRpt!G$2+1),"")</f>
        <v>0</v>
      </c>
      <c r="AX47" s="125">
        <f>IF(LinkRpt!H$4=LinkRpt!H$2,VLOOKUP(LinkRpt!$A43,Rpt,LinkRpt!H$2+1),"")</f>
        <v>0</v>
      </c>
      <c r="AY47" s="125">
        <f>IF(LinkRpt!I$4=LinkRpt!I$2,VLOOKUP(LinkRpt!$A43,Rpt,LinkRpt!I$2+1),"")</f>
        <v>0</v>
      </c>
      <c r="AZ47" s="125">
        <f>IF(LinkRpt!J$4=LinkRpt!J$2,VLOOKUP(LinkRpt!$A43,Rpt,LinkRpt!J$2+1),"")</f>
        <v>0</v>
      </c>
      <c r="BA47" s="125">
        <f>IF(LinkRpt!K$4=LinkRpt!K$2,VLOOKUP(LinkRpt!$A43,Rpt,LinkRpt!K$2+1),"")</f>
        <v>0</v>
      </c>
      <c r="BB47" s="125">
        <f>IF(LinkRpt!L$4=LinkRpt!L$2,VLOOKUP(LinkRpt!$A43,Rpt,LinkRpt!L$2+1),"")</f>
        <v>0</v>
      </c>
      <c r="BC47" s="125">
        <f>IF(LinkRpt!M$4=LinkRpt!M$2,VLOOKUP(LinkRpt!$A43,Rpt,LinkRpt!M$2+1),"")</f>
        <v>0</v>
      </c>
      <c r="BD47" s="125">
        <f>IF(LinkRpt!N$4=LinkRpt!N$2,VLOOKUP(LinkRpt!$A43,Rpt,LinkRpt!N$2+1),"")</f>
        <v>0</v>
      </c>
      <c r="BE47" s="125">
        <f>IF(LinkRpt!O$4=LinkRpt!O$2,VLOOKUP(LinkRpt!$A43,Rpt,LinkRpt!O$2+1),"")</f>
        <v>0</v>
      </c>
      <c r="BF47" s="125">
        <f>IF(LinkRpt!P$4=LinkRpt!P$2,VLOOKUP(LinkRpt!$A43,Rpt,LinkRpt!P$2+1),"")</f>
        <v>0</v>
      </c>
      <c r="BG47" s="125">
        <f>IF(LinkRpt!Q$4=LinkRpt!Q$2,VLOOKUP(LinkRpt!$A43,Rpt,LinkRpt!Q$2+1),"")</f>
        <v>0</v>
      </c>
      <c r="BH47" s="125">
        <f>IF(LinkRpt!R$4=LinkRpt!R$2,VLOOKUP(LinkRpt!$A43,Rpt,LinkRpt!R$2+1),"")</f>
        <v>0</v>
      </c>
      <c r="BI47" s="125">
        <f>IF(LinkRpt!S$4=LinkRpt!S$2,VLOOKUP(LinkRpt!$A43,Rpt,LinkRpt!S$2+1),"")</f>
        <v>0</v>
      </c>
      <c r="BJ47" s="125">
        <f>IF(LinkRpt!T$4=LinkRpt!T$2,VLOOKUP(LinkRpt!$A43,Rpt,LinkRpt!T$2+1),"")</f>
        <v>0</v>
      </c>
      <c r="BK47" s="125">
        <f>IF(LinkRpt!U$4=LinkRpt!U$2,VLOOKUP(LinkRpt!$A43,Rpt,LinkRpt!U$2+1),"")</f>
        <v>0</v>
      </c>
      <c r="BL47" s="125">
        <f>IF(LinkRpt!V$4=LinkRpt!V$2,VLOOKUP(LinkRpt!$A43,Rpt,LinkRpt!V$2+1),"")</f>
        <v>0</v>
      </c>
      <c r="BM47" s="125">
        <f>IF(LinkRpt!W$4=LinkRpt!W$2,VLOOKUP(LinkRpt!$A43,Rpt,LinkRpt!W$2+1),"")</f>
        <v>0</v>
      </c>
      <c r="BN47" s="125">
        <f>IF(LinkRpt!X$4=LinkRpt!X$2,VLOOKUP(LinkRpt!$A43,Rpt,LinkRpt!X$2+1),"")</f>
        <v>0</v>
      </c>
      <c r="BO47" s="125">
        <f>IF(LinkRpt!Y$4=LinkRpt!Y$2,VLOOKUP(LinkRpt!$A43,Rpt,LinkRpt!Y$2+1),"")</f>
        <v>0</v>
      </c>
      <c r="BP47" s="125">
        <f>IF(LinkRpt!Z$4=LinkRpt!Z$2,VLOOKUP(LinkRpt!$A43,Rpt,LinkRpt!Z$2+1),"")</f>
        <v>0</v>
      </c>
      <c r="BQ47" s="125">
        <f>IF(LinkRpt!AA$4=LinkRpt!AA$2,VLOOKUP(LinkRpt!$A43,Rpt,LinkRpt!AA$2+1),"")</f>
        <v>0</v>
      </c>
      <c r="BR47" s="125">
        <f>IF(LinkRpt!AB$4=LinkRpt!AB$2,VLOOKUP(LinkRpt!$A43,Rpt,LinkRpt!AB$2+1),"")</f>
        <v>0</v>
      </c>
      <c r="BS47" s="125">
        <f>IF(LinkRpt!AC$4=LinkRpt!AC$2,VLOOKUP(LinkRpt!$A43,Rpt,LinkRpt!AC$2+1),"")</f>
        <v>0</v>
      </c>
      <c r="BT47" s="125">
        <f>IF(LinkRpt!AD$4=LinkRpt!AD$2,VLOOKUP(LinkRpt!$A43,Rpt,LinkRpt!AD$2+1),"")</f>
        <v>0</v>
      </c>
      <c r="BU47" s="125">
        <f>IF(LinkRpt!AE$4=LinkRpt!AE$2,VLOOKUP(LinkRpt!$A43,Rpt,LinkRpt!AE$2+1),"")</f>
        <v>0</v>
      </c>
      <c r="BV47" s="125">
        <f t="shared" si="8"/>
        <v>21700</v>
      </c>
      <c r="BW47" s="124">
        <v>1500</v>
      </c>
      <c r="BX47" s="127">
        <v>1500</v>
      </c>
      <c r="BY47" s="124">
        <v>1000</v>
      </c>
      <c r="BZ47" s="127">
        <f>500+0</f>
        <v>500</v>
      </c>
      <c r="CA47" s="124">
        <v>5000</v>
      </c>
      <c r="CB47" s="127">
        <v>0</v>
      </c>
      <c r="CC47" s="124">
        <v>8000</v>
      </c>
      <c r="CD47" s="127">
        <v>0</v>
      </c>
      <c r="CE47" s="128"/>
      <c r="CF47" s="127"/>
      <c r="CG47" s="124"/>
      <c r="CH47" s="127"/>
      <c r="CI47" s="129">
        <v>2310</v>
      </c>
      <c r="CJ47" s="127">
        <v>10810</v>
      </c>
      <c r="CK47" s="129">
        <v>2310</v>
      </c>
      <c r="CL47" s="127">
        <v>7310</v>
      </c>
      <c r="CM47" s="129">
        <v>2310</v>
      </c>
      <c r="CN47" s="127">
        <v>2310</v>
      </c>
      <c r="CO47" s="129">
        <v>2310</v>
      </c>
      <c r="CP47" s="127">
        <v>2310</v>
      </c>
      <c r="CQ47" s="129">
        <v>2310</v>
      </c>
      <c r="CR47" s="127">
        <v>2310</v>
      </c>
      <c r="CS47" s="129">
        <v>2310</v>
      </c>
      <c r="CT47" s="127">
        <v>2310</v>
      </c>
      <c r="CU47" s="129">
        <v>2310</v>
      </c>
      <c r="CV47" s="127">
        <v>2310</v>
      </c>
      <c r="CW47" s="129">
        <v>2310</v>
      </c>
      <c r="CX47" s="127">
        <v>2310</v>
      </c>
      <c r="CY47" s="129">
        <v>2310</v>
      </c>
      <c r="CZ47" s="127">
        <v>2310</v>
      </c>
      <c r="DA47" s="128"/>
      <c r="DB47" s="127"/>
      <c r="DC47" s="128"/>
      <c r="DD47" s="127"/>
      <c r="DE47" s="130"/>
      <c r="DF47" s="131"/>
      <c r="DG47" s="127"/>
      <c r="DH47" s="131"/>
      <c r="DI47" s="127"/>
      <c r="DJ47" s="131"/>
      <c r="DK47" s="127"/>
      <c r="DL47" s="131"/>
      <c r="DM47" s="127"/>
      <c r="DN47" s="131"/>
      <c r="DO47" s="127"/>
      <c r="DP47" s="131"/>
      <c r="DQ47" s="127"/>
      <c r="DR47" s="131"/>
      <c r="DS47" s="127"/>
      <c r="DT47" s="131"/>
      <c r="DU47" s="127"/>
      <c r="DV47" s="131"/>
      <c r="DW47" s="127"/>
      <c r="DX47" s="131"/>
      <c r="DY47" s="127"/>
      <c r="DZ47" s="131"/>
      <c r="EA47" s="127"/>
      <c r="EB47" s="128"/>
      <c r="EC47" s="127"/>
      <c r="ED47" s="132"/>
      <c r="EE47" s="128"/>
      <c r="EF47" s="127"/>
      <c r="EG47" s="128"/>
      <c r="EH47" s="127"/>
      <c r="EI47" s="128"/>
      <c r="EJ47" s="127"/>
      <c r="EK47" s="128"/>
      <c r="EL47" s="127"/>
      <c r="EM47" s="128"/>
      <c r="EN47" s="127"/>
      <c r="EO47" s="128"/>
      <c r="EP47" s="127"/>
      <c r="EQ47" s="124"/>
      <c r="ER47" s="127"/>
      <c r="ES47" s="124"/>
      <c r="ET47" s="127"/>
      <c r="EU47" s="124"/>
      <c r="EV47" s="127"/>
      <c r="EW47" s="124"/>
      <c r="EX47" s="127"/>
      <c r="EY47" s="124"/>
      <c r="EZ47" s="127"/>
      <c r="FA47" s="124"/>
      <c r="FB47" s="127"/>
      <c r="FC47" s="133">
        <f t="shared" si="3"/>
        <v>36290</v>
      </c>
      <c r="FD47" s="133">
        <f t="shared" si="4"/>
        <v>36290</v>
      </c>
      <c r="FE47" s="133">
        <f t="shared" si="5"/>
        <v>0</v>
      </c>
    </row>
    <row r="48" spans="1:161" ht="25.5" customHeight="1">
      <c r="A48" s="181">
        <v>2200109</v>
      </c>
      <c r="B48" s="134" t="s">
        <v>556</v>
      </c>
      <c r="C48" s="95" t="s">
        <v>557</v>
      </c>
      <c r="D48" s="83" t="s">
        <v>1062</v>
      </c>
      <c r="E48" s="95" t="s">
        <v>956</v>
      </c>
      <c r="F48" s="85" t="s">
        <v>558</v>
      </c>
      <c r="G48" s="85"/>
      <c r="H48" s="142"/>
      <c r="I48" s="136"/>
      <c r="J48" s="136"/>
      <c r="K48" s="93">
        <v>7200</v>
      </c>
      <c r="L48" s="88" t="s">
        <v>1072</v>
      </c>
      <c r="M48" s="122">
        <f t="shared" si="6"/>
        <v>25600</v>
      </c>
      <c r="N48" s="123">
        <f t="shared" si="0"/>
        <v>10800</v>
      </c>
      <c r="O48" s="124">
        <v>4000</v>
      </c>
      <c r="P48" s="124">
        <f t="shared" si="7"/>
        <v>0</v>
      </c>
      <c r="Q48" s="125">
        <v>4000</v>
      </c>
      <c r="R48" s="126">
        <f t="shared" si="10"/>
        <v>0</v>
      </c>
      <c r="S48" s="127">
        <f>IF(OR($I48="‡nv‡÷j Z¨vM",$I48="wUwm"),(IF(VALUE($G48)&gt;=S$6,(IF(($BV48-SUM($Q48:R48))&gt;=$K48*0.3,$K48*0.3,($BV48-SUM($Q48:R48)))),"")),(IF(($BV48-SUM($Q48:R48))&gt;=$K48*0.3,$K48*0.3,($BV48-SUM($Q48:R48)))))</f>
        <v>2160</v>
      </c>
      <c r="T48" s="127">
        <f>IF(OR($I48="‡nv‡÷j Z¨vM",$I48="wUwm"),(IF(VALUE($G48)&gt;=T$6,(IF(($BV48-SUM($Q48:S48))&gt;=$K48*0.3,$K48*0.3,($BV48-SUM($Q48:S48)))),"")),(IF(($BV48-SUM($Q48:S48))&gt;=$K48*0.3,$K48*0.3,($BV48-SUM($Q48:S48)))))</f>
        <v>2160</v>
      </c>
      <c r="U48" s="127">
        <f>IF(OR($I48="‡nv‡÷j Z¨vM",$I48="wUwm"),(IF(VALUE($G48)&gt;=U$6,(IF(($BV48-SUM($Q48:T48))&gt;=$K48*0.3,$K48*0.3,($BV48-SUM($Q48:T48)))),"")),(IF(($BV48-SUM($Q48:T48))&gt;=$K48*0.3,$K48*0.3,($BV48-SUM($Q48:T48)))))</f>
        <v>2160</v>
      </c>
      <c r="V48" s="127">
        <f>IF(OR($I48="‡nv‡÷j Z¨vM",$I48="wUwm"),(IF(VALUE($G48)&gt;=V$6,(IF(($BV48-SUM($Q48:U48))&gt;=$K48*0.3,$K48*0.3,($BV48-SUM($Q48:U48)))),"")),(IF(($BV48-SUM($Q48:U48))&gt;=$K48*0.3,$K48*0.3,($BV48-SUM($Q48:U48)))))</f>
        <v>2160</v>
      </c>
      <c r="W48" s="127">
        <f>IF(OR($I48="‡nv‡÷j Z¨vM",$I48="wUwm"),(IF(VALUE($G48)&gt;=W$6,(IF(($BV48-SUM($Q48:V48))&gt;=$K48*0.3,$K48*0.3,($BV48-SUM($Q48:V48)))),"")),(IF(($BV48-SUM($Q48:V48))&gt;=$K48*0.3,$K48*0.3,($BV48-SUM($Q48:V48)))))</f>
        <v>2160</v>
      </c>
      <c r="X48" s="127">
        <f>IF(OR($I48="‡nv‡÷j Z¨vM",$I48="wUwm"),(IF(VALUE($G48)&gt;=X$6,(IF(($BV48-SUM($Q48:W48))&gt;=$K48*0.3,$K48*0.3,($BV48-SUM($Q48:W48)))),"")),(IF(($BV48-SUM($Q48:W48))&gt;=$K48*0.3,$K48*0.3,($BV48-SUM($Q48:W48)))))</f>
        <v>0</v>
      </c>
      <c r="Y48" s="127">
        <f>IF(OR($I48="‡nv‡÷j Z¨vM",$I48="wUwm"),(IF(VALUE($G48)&gt;=Y$6,(IF(($BV48-SUM($Q48:X48))&gt;=$K48*0.3,$K48*0.3,($BV48-SUM($Q48:X48)))),"")),(IF(($BV48-SUM($Q48:X48))&gt;=$K48*0.3,$K48*0.3,($BV48-SUM($Q48:X48)))))</f>
        <v>0</v>
      </c>
      <c r="Z48" s="127">
        <f>IF(OR($I48="‡nv‡÷j Z¨vM",$I48="wUwm"),(IF(VALUE($G48)&gt;=Z$6,(IF(($BV48-SUM($Q48:Y48))&gt;=$K48*0.3,$K48*0.3,($BV48-SUM($Q48:Y48)))),"")),(IF(($BV48-SUM($Q48:Y48))&gt;=$K48*0.3,$K48*0.3,($BV48-SUM($Q48:Y48)))))</f>
        <v>0</v>
      </c>
      <c r="AA48" s="127">
        <f>IF(OR($I48="‡nv‡÷j Z¨vM",$I48="wUwm"),(IF(VALUE($G48)&gt;=AA$6,(IF(($BV48-SUM($Q48:Z48))&gt;=$K48*0.3,$K48*0.3,($BV48-SUM($Q48:Z48)))),"")),(IF(($BV48-SUM($Q48:Z48))&gt;=$K48*0.3,$K48*0.3,($BV48-SUM($Q48:Z48)))))</f>
        <v>0</v>
      </c>
      <c r="AB48" s="127">
        <f>IF(OR($I48="‡nv‡÷j Z¨vM",$I48="wUwm"),(IF(VALUE($G48)&gt;=AB$6,(IF(($BV48-SUM($Q48:AA48))&gt;=$K48*0.3,$K48*0.3,($BV48-SUM($Q48:AA48)))),"")),(IF(($BV48-SUM($Q48:AA48))&gt;=$K48*0.3,$K48*0.3,($BV48-SUM($Q48:AA48)))))</f>
        <v>0</v>
      </c>
      <c r="AC48" s="127">
        <f>IF(OR($I48="‡nv‡÷j Z¨vM",$I48="wUwm"),(IF(VALUE($G48)&gt;=AC$6,(IF(($BV48-SUM($Q48:AB48))&gt;=$K48*0.3,$K48*0.3,($BV48-SUM($Q48:AB48)))),"")),(IF(($BV48-SUM($Q48:AB48))&gt;=$K48*0.3,$K48*0.3,($BV48-SUM($Q48:AB48)))))</f>
        <v>0</v>
      </c>
      <c r="AD48" s="127">
        <f>IF(OR($I48="‡nv‡÷j Z¨vM",$I48="wUwm"),(IF(VALUE($G48)&gt;=AD$6,(IF(($BV48-SUM($Q48:AC48))&gt;=$K48*0.3,$K48*0.3,($BV48-SUM($Q48:AC48)))),"")),(IF(($BV48-SUM($Q48:AC48))&gt;=$K48*0.3,$K48*0.3,($BV48-SUM($Q48:AC48)))))</f>
        <v>0</v>
      </c>
      <c r="AE48" s="127">
        <f>IF(OR($I48="‡nv‡÷j Z¨vM",$I48="wUwm"),(IF(VALUE($G48)&gt;=AE$6,(IF(($BV48-SUM($Q48:AD48))&gt;=$K48*0.3,$K48*0.3,($BV48-SUM($Q48:AD48)))),"")),(IF(($BV48-SUM($Q48:AD48))&gt;=$K48*0.3,$K48*0.3,($BV48-SUM($Q48:AD48)))))</f>
        <v>0</v>
      </c>
      <c r="AF48" s="127">
        <f>IF(OR($I48="‡nv‡÷j Z¨vM",$I48="wUwm"),(IF(VALUE($G48)&gt;=AF$6,(IF(($BV48-SUM($Q48:AE48))&gt;=$K48*0.3,$K48*0.3,($BV48-SUM($Q48:AE48)))),"")),(IF(($BV48-SUM($Q48:AE48))&gt;=$K48*0.3,$K48*0.3,($BV48-SUM($Q48:AE48)))))</f>
        <v>0</v>
      </c>
      <c r="AG48" s="127">
        <f>IF(OR($I48="‡nv‡÷j Z¨vM",$I48="wUwm"),(IF(VALUE($G48)&gt;=AG$6,(IF(($BV48-SUM($Q48:AF48))&gt;=$K48*0.3,$K48*0.3,($BV48-SUM($Q48:AF48)))),"")),(IF(($BV48-SUM($Q48:AF48))&gt;=$K48*0.3,$K48*0.3,($BV48-SUM($Q48:AF48)))))</f>
        <v>0</v>
      </c>
      <c r="AH48" s="127">
        <f>IF(OR($I48="‡nv‡÷j Z¨vM",$I48="wUwm"),(IF(VALUE($G48)&gt;=AH$6,(IF(($BV48-SUM($Q48:AG48))&gt;=$K48*0.3,$K48*0.3,($BV48-SUM($Q48:AG48)))),"")),(IF(($BV48-SUM($Q48:AG48))&gt;=$K48*0.3,$K48*0.3,($BV48-SUM($Q48:AG48)))))</f>
        <v>0</v>
      </c>
      <c r="AI48" s="127">
        <f>IF(OR($I48="‡nv‡÷j Z¨vM",$I48="wUwm"),(IF(VALUE($G48)&gt;=AI$6,(IF(($BV48-SUM($Q48:AH48))&gt;=$K48*0.3,$K48*0.3,($BV48-SUM($Q48:AH48)))),"")),(IF(($BV48-SUM($Q48:AH48))&gt;=$K48*0.3,$K48*0.3,($BV48-SUM($Q48:AH48)))))</f>
        <v>0</v>
      </c>
      <c r="AJ48" s="127">
        <f>IF(OR($I48="‡nv‡÷j Z¨vM",$I48="wUwm"),(IF(VALUE($G48)&gt;=AJ$6,(IF(($BV48-SUM($Q48:AI48))&gt;=$K48*0.3,$K48*0.3,($BV48-SUM($Q48:AI48)))),"")),(IF(($BV48-SUM($Q48:AI48))&gt;=$K48*0.3,$K48*0.3,($BV48-SUM($Q48:AI48)))))</f>
        <v>0</v>
      </c>
      <c r="AK48" s="127">
        <f>IF(OR($I48="‡nv‡÷j Z¨vM",$I48="wUwm"),(IF(VALUE($G48)&gt;=AK$6,(IF(($BV48-SUM($Q48:AJ48))&gt;=$K48*0.3,$K48*0.3,($BV48-SUM($Q48:AJ48)))),"")),(IF(($BV48-SUM($Q48:AJ48))&gt;=$K48*0.3,$K48*0.3,($BV48-SUM($Q48:AJ48)))))</f>
        <v>0</v>
      </c>
      <c r="AL48" s="127">
        <f>IF(OR($I48="‡nv‡÷j Z¨vM",$I48="wUwm"),(IF(VALUE($G48)&gt;=AL$6,(IF(($BV48-SUM($Q48:AK48))&gt;=$K48*0.3,$K48*0.3,($BV48-SUM($Q48:AK48)))),"")),(IF(($BV48-SUM($Q48:AK48))&gt;=$K48*0.3,$K48*0.3,($BV48-SUM($Q48:AK48)))))</f>
        <v>0</v>
      </c>
      <c r="AM48" s="127">
        <f>IF(OR($I48="‡nv‡÷j Z¨vM",$I48="wUwm"),(IF(VALUE($G48)&gt;=AM$6,(IF(($BV48-SUM($Q48:AL48))&gt;=$K48*0.3,$K48*0.3,($BV48-SUM($Q48:AL48)))),"")),(IF(($BV48-SUM($Q48:AL48))&gt;=$K48*0.3,$K48*0.3,($BV48-SUM($Q48:AL48)))))</f>
        <v>0</v>
      </c>
      <c r="AN48" s="127">
        <f>IF(OR($I48="‡nv‡÷j Z¨vM",$I48="wUwm"),(IF(VALUE($G48)&gt;=AN$6,(IF(($BV48-SUM($Q48:AM48))&gt;=$K48*0.3,$K48*0.3,($BV48-SUM($Q48:AM48)))),"")),(IF(($BV48-SUM($Q48:AM48))&gt;=$K48*0.3,$K48*0.3,($BV48-SUM($Q48:AM48)))))</f>
        <v>0</v>
      </c>
      <c r="AO48" s="127">
        <f>IF(OR($I48="‡nv‡÷j Z¨vM",$I48="wUwm"),(IF(VALUE($G48)&gt;=AO$6,(IF(($BV48-SUM($Q48:AN48))&gt;=$K48*0.3,$K48*0.3,($BV48-SUM($Q48:AN48)))),"")),(IF(($BV48-SUM($Q48:AN48))&gt;=$K48*0.3,$K48*0.3,($BV48-SUM($Q48:AN48)))))</f>
        <v>0</v>
      </c>
      <c r="AP48" s="127">
        <f>IF(OR($I48="‡nv‡÷j Z¨vM",$I48="wUwm"),(IF(VALUE($G48)&gt;=AP$6,(IF(($BV48-SUM($Q48:AO48))&gt;=$K48*0.3,$K48*0.3,($BV48-SUM($Q48:AO48)))),"")),(IF(($BV48-SUM($Q48:AO48))&gt;=$K48*0.3,$K48*0.3,($BV48-SUM($Q48:AO48)))))</f>
        <v>0</v>
      </c>
      <c r="AQ48" s="125">
        <f t="shared" si="2"/>
        <v>14800</v>
      </c>
      <c r="AR48" s="125">
        <v>14800</v>
      </c>
      <c r="AS48" s="125">
        <f>IF(LinkRpt!C$4=LinkRpt!C$2,VLOOKUP(LinkRpt!$A44,Rpt,LinkRpt!C$2+1),"")</f>
        <v>0</v>
      </c>
      <c r="AT48" s="125">
        <f>IF(LinkRpt!D$4=LinkRpt!D$2,VLOOKUP(LinkRpt!$A44,Rpt,LinkRpt!D$2+1),"")</f>
        <v>0</v>
      </c>
      <c r="AU48" s="125">
        <f>IF(LinkRpt!E$4=LinkRpt!E$2,VLOOKUP(LinkRpt!$A44,Rpt,LinkRpt!E$2+1),"")</f>
        <v>0</v>
      </c>
      <c r="AV48" s="125">
        <f>IF(LinkRpt!F$4=LinkRpt!F$2,VLOOKUP(LinkRpt!$A44,Rpt,LinkRpt!F$2+1),"")</f>
        <v>0</v>
      </c>
      <c r="AW48" s="125">
        <f>IF(LinkRpt!G$4=LinkRpt!G$2,VLOOKUP(LinkRpt!$A44,Rpt,LinkRpt!G$2+1),"")</f>
        <v>0</v>
      </c>
      <c r="AX48" s="125">
        <f>IF(LinkRpt!H$4=LinkRpt!H$2,VLOOKUP(LinkRpt!$A44,Rpt,LinkRpt!H$2+1),"")</f>
        <v>0</v>
      </c>
      <c r="AY48" s="125">
        <f>IF(LinkRpt!I$4=LinkRpt!I$2,VLOOKUP(LinkRpt!$A44,Rpt,LinkRpt!I$2+1),"")</f>
        <v>0</v>
      </c>
      <c r="AZ48" s="125">
        <f>IF(LinkRpt!J$4=LinkRpt!J$2,VLOOKUP(LinkRpt!$A44,Rpt,LinkRpt!J$2+1),"")</f>
        <v>0</v>
      </c>
      <c r="BA48" s="125">
        <f>IF(LinkRpt!K$4=LinkRpt!K$2,VLOOKUP(LinkRpt!$A44,Rpt,LinkRpt!K$2+1),"")</f>
        <v>0</v>
      </c>
      <c r="BB48" s="125">
        <f>IF(LinkRpt!L$4=LinkRpt!L$2,VLOOKUP(LinkRpt!$A44,Rpt,LinkRpt!L$2+1),"")</f>
        <v>0</v>
      </c>
      <c r="BC48" s="125">
        <f>IF(LinkRpt!M$4=LinkRpt!M$2,VLOOKUP(LinkRpt!$A44,Rpt,LinkRpt!M$2+1),"")</f>
        <v>0</v>
      </c>
      <c r="BD48" s="125">
        <f>IF(LinkRpt!N$4=LinkRpt!N$2,VLOOKUP(LinkRpt!$A44,Rpt,LinkRpt!N$2+1),"")</f>
        <v>0</v>
      </c>
      <c r="BE48" s="125">
        <f>IF(LinkRpt!O$4=LinkRpt!O$2,VLOOKUP(LinkRpt!$A44,Rpt,LinkRpt!O$2+1),"")</f>
        <v>0</v>
      </c>
      <c r="BF48" s="125">
        <f>IF(LinkRpt!P$4=LinkRpt!P$2,VLOOKUP(LinkRpt!$A44,Rpt,LinkRpt!P$2+1),"")</f>
        <v>0</v>
      </c>
      <c r="BG48" s="125">
        <f>IF(LinkRpt!Q$4=LinkRpt!Q$2,VLOOKUP(LinkRpt!$A44,Rpt,LinkRpt!Q$2+1),"")</f>
        <v>0</v>
      </c>
      <c r="BH48" s="125">
        <f>IF(LinkRpt!R$4=LinkRpt!R$2,VLOOKUP(LinkRpt!$A44,Rpt,LinkRpt!R$2+1),"")</f>
        <v>0</v>
      </c>
      <c r="BI48" s="125">
        <f>IF(LinkRpt!S$4=LinkRpt!S$2,VLOOKUP(LinkRpt!$A44,Rpt,LinkRpt!S$2+1),"")</f>
        <v>0</v>
      </c>
      <c r="BJ48" s="125">
        <f>IF(LinkRpt!T$4=LinkRpt!T$2,VLOOKUP(LinkRpt!$A44,Rpt,LinkRpt!T$2+1),"")</f>
        <v>0</v>
      </c>
      <c r="BK48" s="125">
        <f>IF(LinkRpt!U$4=LinkRpt!U$2,VLOOKUP(LinkRpt!$A44,Rpt,LinkRpt!U$2+1),"")</f>
        <v>0</v>
      </c>
      <c r="BL48" s="125">
        <f>IF(LinkRpt!V$4=LinkRpt!V$2,VLOOKUP(LinkRpt!$A44,Rpt,LinkRpt!V$2+1),"")</f>
        <v>0</v>
      </c>
      <c r="BM48" s="125">
        <f>IF(LinkRpt!W$4=LinkRpt!W$2,VLOOKUP(LinkRpt!$A44,Rpt,LinkRpt!W$2+1),"")</f>
        <v>0</v>
      </c>
      <c r="BN48" s="125">
        <f>IF(LinkRpt!X$4=LinkRpt!X$2,VLOOKUP(LinkRpt!$A44,Rpt,LinkRpt!X$2+1),"")</f>
        <v>0</v>
      </c>
      <c r="BO48" s="125">
        <f>IF(LinkRpt!Y$4=LinkRpt!Y$2,VLOOKUP(LinkRpt!$A44,Rpt,LinkRpt!Y$2+1),"")</f>
        <v>0</v>
      </c>
      <c r="BP48" s="125">
        <f>IF(LinkRpt!Z$4=LinkRpt!Z$2,VLOOKUP(LinkRpt!$A44,Rpt,LinkRpt!Z$2+1),"")</f>
        <v>0</v>
      </c>
      <c r="BQ48" s="125">
        <f>IF(LinkRpt!AA$4=LinkRpt!AA$2,VLOOKUP(LinkRpt!$A44,Rpt,LinkRpt!AA$2+1),"")</f>
        <v>0</v>
      </c>
      <c r="BR48" s="125">
        <f>IF(LinkRpt!AB$4=LinkRpt!AB$2,VLOOKUP(LinkRpt!$A44,Rpt,LinkRpt!AB$2+1),"")</f>
        <v>0</v>
      </c>
      <c r="BS48" s="125">
        <f>IF(LinkRpt!AC$4=LinkRpt!AC$2,VLOOKUP(LinkRpt!$A44,Rpt,LinkRpt!AC$2+1),"")</f>
        <v>0</v>
      </c>
      <c r="BT48" s="125">
        <f>IF(LinkRpt!AD$4=LinkRpt!AD$2,VLOOKUP(LinkRpt!$A44,Rpt,LinkRpt!AD$2+1),"")</f>
        <v>0</v>
      </c>
      <c r="BU48" s="125">
        <f>IF(LinkRpt!AE$4=LinkRpt!AE$2,VLOOKUP(LinkRpt!$A44,Rpt,LinkRpt!AE$2+1),"")</f>
        <v>0</v>
      </c>
      <c r="BV48" s="125">
        <f t="shared" si="8"/>
        <v>14800</v>
      </c>
      <c r="BW48" s="124">
        <v>1500</v>
      </c>
      <c r="BX48" s="127">
        <v>1500</v>
      </c>
      <c r="BY48" s="124">
        <v>1000</v>
      </c>
      <c r="BZ48" s="127">
        <f>500+0</f>
        <v>500</v>
      </c>
      <c r="CA48" s="124">
        <v>5000</v>
      </c>
      <c r="CB48" s="127">
        <v>0</v>
      </c>
      <c r="CC48" s="124">
        <v>8000</v>
      </c>
      <c r="CD48" s="127">
        <v>0</v>
      </c>
      <c r="CE48" s="124"/>
      <c r="CF48" s="127"/>
      <c r="CG48" s="129">
        <v>2310</v>
      </c>
      <c r="CH48" s="127"/>
      <c r="CI48" s="129">
        <v>2310</v>
      </c>
      <c r="CJ48" s="127"/>
      <c r="CK48" s="129">
        <v>2310</v>
      </c>
      <c r="CL48" s="127"/>
      <c r="CM48" s="129">
        <v>2310</v>
      </c>
      <c r="CN48" s="127">
        <v>13500</v>
      </c>
      <c r="CO48" s="129">
        <v>2310</v>
      </c>
      <c r="CP48" s="127"/>
      <c r="CQ48" s="129">
        <v>2310</v>
      </c>
      <c r="CR48" s="127"/>
      <c r="CS48" s="129">
        <v>2310</v>
      </c>
      <c r="CT48" s="127"/>
      <c r="CU48" s="129">
        <v>2310</v>
      </c>
      <c r="CV48" s="127"/>
      <c r="CW48" s="129">
        <v>2310</v>
      </c>
      <c r="CX48" s="127"/>
      <c r="CY48" s="131"/>
      <c r="CZ48" s="127"/>
      <c r="DA48" s="131"/>
      <c r="DB48" s="127"/>
      <c r="DC48" s="131"/>
      <c r="DD48" s="127"/>
      <c r="DE48" s="130"/>
      <c r="DF48" s="131"/>
      <c r="DG48" s="127"/>
      <c r="DH48" s="131"/>
      <c r="DI48" s="127"/>
      <c r="DJ48" s="131"/>
      <c r="DK48" s="127"/>
      <c r="DL48" s="131"/>
      <c r="DM48" s="127"/>
      <c r="DN48" s="131"/>
      <c r="DO48" s="127"/>
      <c r="DP48" s="131"/>
      <c r="DQ48" s="127"/>
      <c r="DR48" s="131"/>
      <c r="DS48" s="127"/>
      <c r="DT48" s="131"/>
      <c r="DU48" s="127"/>
      <c r="DV48" s="131"/>
      <c r="DW48" s="127"/>
      <c r="DX48" s="131"/>
      <c r="DY48" s="127"/>
      <c r="DZ48" s="131"/>
      <c r="EA48" s="127"/>
      <c r="EB48" s="128"/>
      <c r="EC48" s="127"/>
      <c r="ED48" s="132"/>
      <c r="EE48" s="128"/>
      <c r="EF48" s="127"/>
      <c r="EG48" s="128"/>
      <c r="EH48" s="127"/>
      <c r="EI48" s="128"/>
      <c r="EJ48" s="127"/>
      <c r="EK48" s="128"/>
      <c r="EL48" s="127"/>
      <c r="EM48" s="128"/>
      <c r="EN48" s="127"/>
      <c r="EO48" s="128"/>
      <c r="EP48" s="127"/>
      <c r="EQ48" s="124"/>
      <c r="ER48" s="127"/>
      <c r="ES48" s="124"/>
      <c r="ET48" s="127"/>
      <c r="EU48" s="124"/>
      <c r="EV48" s="127"/>
      <c r="EW48" s="124"/>
      <c r="EX48" s="127"/>
      <c r="EY48" s="124"/>
      <c r="EZ48" s="127"/>
      <c r="FA48" s="124"/>
      <c r="FB48" s="127"/>
      <c r="FC48" s="133">
        <f t="shared" si="3"/>
        <v>36290</v>
      </c>
      <c r="FD48" s="133">
        <f t="shared" si="4"/>
        <v>15500</v>
      </c>
      <c r="FE48" s="133">
        <f t="shared" si="5"/>
        <v>20790</v>
      </c>
    </row>
    <row r="49" spans="1:161" ht="25.5" customHeight="1">
      <c r="A49" s="181">
        <v>2200110</v>
      </c>
      <c r="B49" s="134" t="s">
        <v>559</v>
      </c>
      <c r="C49" s="95" t="s">
        <v>560</v>
      </c>
      <c r="D49" s="83" t="s">
        <v>1062</v>
      </c>
      <c r="E49" s="95" t="s">
        <v>956</v>
      </c>
      <c r="F49" s="84" t="s">
        <v>561</v>
      </c>
      <c r="G49" s="84"/>
      <c r="H49" s="135"/>
      <c r="I49" s="136"/>
      <c r="J49" s="136"/>
      <c r="K49" s="93">
        <v>7200</v>
      </c>
      <c r="L49" s="88" t="s">
        <v>1072</v>
      </c>
      <c r="M49" s="122">
        <f t="shared" si="6"/>
        <v>25600</v>
      </c>
      <c r="N49" s="123">
        <f t="shared" si="0"/>
        <v>-1680</v>
      </c>
      <c r="O49" s="124">
        <v>4000</v>
      </c>
      <c r="P49" s="124">
        <f t="shared" si="7"/>
        <v>0</v>
      </c>
      <c r="Q49" s="125">
        <v>4000</v>
      </c>
      <c r="R49" s="126">
        <f t="shared" si="10"/>
        <v>0</v>
      </c>
      <c r="S49" s="127">
        <f>IF(OR($I49="‡nv‡÷j Z¨vM",$I49="wUwm"),(IF(VALUE($G49)&gt;=S$6,(IF(($BV49-SUM($Q49:R49))&gt;=$K49*0.3,$K49*0.3,($BV49-SUM($Q49:R49)))),"")),(IF(($BV49-SUM($Q49:R49))&gt;=$K49*0.3,$K49*0.3,($BV49-SUM($Q49:R49)))))</f>
        <v>2160</v>
      </c>
      <c r="T49" s="127">
        <f>IF(OR($I49="‡nv‡÷j Z¨vM",$I49="wUwm"),(IF(VALUE($G49)&gt;=T$6,(IF(($BV49-SUM($Q49:S49))&gt;=$K49*0.3,$K49*0.3,($BV49-SUM($Q49:S49)))),"")),(IF(($BV49-SUM($Q49:S49))&gt;=$K49*0.3,$K49*0.3,($BV49-SUM($Q49:S49)))))</f>
        <v>2160</v>
      </c>
      <c r="U49" s="127">
        <f>IF(OR($I49="‡nv‡÷j Z¨vM",$I49="wUwm"),(IF(VALUE($G49)&gt;=U$6,(IF(($BV49-SUM($Q49:T49))&gt;=$K49*0.3,$K49*0.3,($BV49-SUM($Q49:T49)))),"")),(IF(($BV49-SUM($Q49:T49))&gt;=$K49*0.3,$K49*0.3,($BV49-SUM($Q49:T49)))))</f>
        <v>2160</v>
      </c>
      <c r="V49" s="127">
        <f>IF(OR($I49="‡nv‡÷j Z¨vM",$I49="wUwm"),(IF(VALUE($G49)&gt;=V$6,(IF(($BV49-SUM($Q49:U49))&gt;=$K49*0.3,$K49*0.3,($BV49-SUM($Q49:U49)))),"")),(IF(($BV49-SUM($Q49:U49))&gt;=$K49*0.3,$K49*0.3,($BV49-SUM($Q49:U49)))))</f>
        <v>2160</v>
      </c>
      <c r="W49" s="127">
        <f>IF(OR($I49="‡nv‡÷j Z¨vM",$I49="wUwm"),(IF(VALUE($G49)&gt;=W$6,(IF(($BV49-SUM($Q49:V49))&gt;=$K49*0.3,$K49*0.3,($BV49-SUM($Q49:V49)))),"")),(IF(($BV49-SUM($Q49:V49))&gt;=$K49*0.3,$K49*0.3,($BV49-SUM($Q49:V49)))))</f>
        <v>2160</v>
      </c>
      <c r="X49" s="127">
        <f>IF(OR($I49="‡nv‡÷j Z¨vM",$I49="wUwm"),(IF(VALUE($G49)&gt;=X$6,(IF(($BV49-SUM($Q49:W49))&gt;=$K49*0.3,$K49*0.3,($BV49-SUM($Q49:W49)))),"")),(IF(($BV49-SUM($Q49:W49))&gt;=$K49*0.3,$K49*0.3,($BV49-SUM($Q49:W49)))))</f>
        <v>2160</v>
      </c>
      <c r="Y49" s="127">
        <f>IF(OR($I49="‡nv‡÷j Z¨vM",$I49="wUwm"),(IF(VALUE($G49)&gt;=Y$6,(IF(($BV49-SUM($Q49:X49))&gt;=$K49*0.3,$K49*0.3,($BV49-SUM($Q49:X49)))),"")),(IF(($BV49-SUM($Q49:X49))&gt;=$K49*0.3,$K49*0.3,($BV49-SUM($Q49:X49)))))</f>
        <v>2160</v>
      </c>
      <c r="Z49" s="127">
        <f>IF(OR($I49="‡nv‡÷j Z¨vM",$I49="wUwm"),(IF(VALUE($G49)&gt;=Z$6,(IF(($BV49-SUM($Q49:Y49))&gt;=$K49*0.3,$K49*0.3,($BV49-SUM($Q49:Y49)))),"")),(IF(($BV49-SUM($Q49:Y49))&gt;=$K49*0.3,$K49*0.3,($BV49-SUM($Q49:Y49)))))</f>
        <v>2160</v>
      </c>
      <c r="AA49" s="127">
        <f>IF(OR($I49="‡nv‡÷j Z¨vM",$I49="wUwm"),(IF(VALUE($G49)&gt;=AA$6,(IF(($BV49-SUM($Q49:Z49))&gt;=$K49*0.3,$K49*0.3,($BV49-SUM($Q49:Z49)))),"")),(IF(($BV49-SUM($Q49:Z49))&gt;=$K49*0.3,$K49*0.3,($BV49-SUM($Q49:Z49)))))</f>
        <v>2160</v>
      </c>
      <c r="AB49" s="127">
        <f>IF(OR($I49="‡nv‡÷j Z¨vM",$I49="wUwm"),(IF(VALUE($G49)&gt;=AB$6,(IF(($BV49-SUM($Q49:AA49))&gt;=$K49*0.3,$K49*0.3,($BV49-SUM($Q49:AA49)))),"")),(IF(($BV49-SUM($Q49:AA49))&gt;=$K49*0.3,$K49*0.3,($BV49-SUM($Q49:AA49)))))</f>
        <v>2160</v>
      </c>
      <c r="AC49" s="127">
        <f>IF(OR($I49="‡nv‡÷j Z¨vM",$I49="wUwm"),(IF(VALUE($G49)&gt;=AC$6,(IF(($BV49-SUM($Q49:AB49))&gt;=$K49*0.3,$K49*0.3,($BV49-SUM($Q49:AB49)))),"")),(IF(($BV49-SUM($Q49:AB49))&gt;=$K49*0.3,$K49*0.3,($BV49-SUM($Q49:AB49)))))</f>
        <v>1680</v>
      </c>
      <c r="AD49" s="127">
        <f>IF(OR($I49="‡nv‡÷j Z¨vM",$I49="wUwm"),(IF(VALUE($G49)&gt;=AD$6,(IF(($BV49-SUM($Q49:AC49))&gt;=$K49*0.3,$K49*0.3,($BV49-SUM($Q49:AC49)))),"")),(IF(($BV49-SUM($Q49:AC49))&gt;=$K49*0.3,$K49*0.3,($BV49-SUM($Q49:AC49)))))</f>
        <v>0</v>
      </c>
      <c r="AE49" s="127">
        <f>IF(OR($I49="‡nv‡÷j Z¨vM",$I49="wUwm"),(IF(VALUE($G49)&gt;=AE$6,(IF(($BV49-SUM($Q49:AD49))&gt;=$K49*0.3,$K49*0.3,($BV49-SUM($Q49:AD49)))),"")),(IF(($BV49-SUM($Q49:AD49))&gt;=$K49*0.3,$K49*0.3,($BV49-SUM($Q49:AD49)))))</f>
        <v>0</v>
      </c>
      <c r="AF49" s="127">
        <f>IF(OR($I49="‡nv‡÷j Z¨vM",$I49="wUwm"),(IF(VALUE($G49)&gt;=AF$6,(IF(($BV49-SUM($Q49:AE49))&gt;=$K49*0.3,$K49*0.3,($BV49-SUM($Q49:AE49)))),"")),(IF(($BV49-SUM($Q49:AE49))&gt;=$K49*0.3,$K49*0.3,($BV49-SUM($Q49:AE49)))))</f>
        <v>0</v>
      </c>
      <c r="AG49" s="127">
        <f>IF(OR($I49="‡nv‡÷j Z¨vM",$I49="wUwm"),(IF(VALUE($G49)&gt;=AG$6,(IF(($BV49-SUM($Q49:AF49))&gt;=$K49*0.3,$K49*0.3,($BV49-SUM($Q49:AF49)))),"")),(IF(($BV49-SUM($Q49:AF49))&gt;=$K49*0.3,$K49*0.3,($BV49-SUM($Q49:AF49)))))</f>
        <v>0</v>
      </c>
      <c r="AH49" s="127">
        <f>IF(OR($I49="‡nv‡÷j Z¨vM",$I49="wUwm"),(IF(VALUE($G49)&gt;=AH$6,(IF(($BV49-SUM($Q49:AG49))&gt;=$K49*0.3,$K49*0.3,($BV49-SUM($Q49:AG49)))),"")),(IF(($BV49-SUM($Q49:AG49))&gt;=$K49*0.3,$K49*0.3,($BV49-SUM($Q49:AG49)))))</f>
        <v>0</v>
      </c>
      <c r="AI49" s="127">
        <f>IF(OR($I49="‡nv‡÷j Z¨vM",$I49="wUwm"),(IF(VALUE($G49)&gt;=AI$6,(IF(($BV49-SUM($Q49:AH49))&gt;=$K49*0.3,$K49*0.3,($BV49-SUM($Q49:AH49)))),"")),(IF(($BV49-SUM($Q49:AH49))&gt;=$K49*0.3,$K49*0.3,($BV49-SUM($Q49:AH49)))))</f>
        <v>0</v>
      </c>
      <c r="AJ49" s="127">
        <f>IF(OR($I49="‡nv‡÷j Z¨vM",$I49="wUwm"),(IF(VALUE($G49)&gt;=AJ$6,(IF(($BV49-SUM($Q49:AI49))&gt;=$K49*0.3,$K49*0.3,($BV49-SUM($Q49:AI49)))),"")),(IF(($BV49-SUM($Q49:AI49))&gt;=$K49*0.3,$K49*0.3,($BV49-SUM($Q49:AI49)))))</f>
        <v>0</v>
      </c>
      <c r="AK49" s="127">
        <f>IF(OR($I49="‡nv‡÷j Z¨vM",$I49="wUwm"),(IF(VALUE($G49)&gt;=AK$6,(IF(($BV49-SUM($Q49:AJ49))&gt;=$K49*0.3,$K49*0.3,($BV49-SUM($Q49:AJ49)))),"")),(IF(($BV49-SUM($Q49:AJ49))&gt;=$K49*0.3,$K49*0.3,($BV49-SUM($Q49:AJ49)))))</f>
        <v>0</v>
      </c>
      <c r="AL49" s="127">
        <f>IF(OR($I49="‡nv‡÷j Z¨vM",$I49="wUwm"),(IF(VALUE($G49)&gt;=AL$6,(IF(($BV49-SUM($Q49:AK49))&gt;=$K49*0.3,$K49*0.3,($BV49-SUM($Q49:AK49)))),"")),(IF(($BV49-SUM($Q49:AK49))&gt;=$K49*0.3,$K49*0.3,($BV49-SUM($Q49:AK49)))))</f>
        <v>0</v>
      </c>
      <c r="AM49" s="127">
        <f>IF(OR($I49="‡nv‡÷j Z¨vM",$I49="wUwm"),(IF(VALUE($G49)&gt;=AM$6,(IF(($BV49-SUM($Q49:AL49))&gt;=$K49*0.3,$K49*0.3,($BV49-SUM($Q49:AL49)))),"")),(IF(($BV49-SUM($Q49:AL49))&gt;=$K49*0.3,$K49*0.3,($BV49-SUM($Q49:AL49)))))</f>
        <v>0</v>
      </c>
      <c r="AN49" s="127">
        <f>IF(OR($I49="‡nv‡÷j Z¨vM",$I49="wUwm"),(IF(VALUE($G49)&gt;=AN$6,(IF(($BV49-SUM($Q49:AM49))&gt;=$K49*0.3,$K49*0.3,($BV49-SUM($Q49:AM49)))),"")),(IF(($BV49-SUM($Q49:AM49))&gt;=$K49*0.3,$K49*0.3,($BV49-SUM($Q49:AM49)))))</f>
        <v>0</v>
      </c>
      <c r="AO49" s="127">
        <f>IF(OR($I49="‡nv‡÷j Z¨vM",$I49="wUwm"),(IF(VALUE($G49)&gt;=AO$6,(IF(($BV49-SUM($Q49:AN49))&gt;=$K49*0.3,$K49*0.3,($BV49-SUM($Q49:AN49)))),"")),(IF(($BV49-SUM($Q49:AN49))&gt;=$K49*0.3,$K49*0.3,($BV49-SUM($Q49:AN49)))))</f>
        <v>0</v>
      </c>
      <c r="AP49" s="127">
        <f>IF(OR($I49="‡nv‡÷j Z¨vM",$I49="wUwm"),(IF(VALUE($G49)&gt;=AP$6,(IF(($BV49-SUM($Q49:AO49))&gt;=$K49*0.3,$K49*0.3,($BV49-SUM($Q49:AO49)))),"")),(IF(($BV49-SUM($Q49:AO49))&gt;=$K49*0.3,$K49*0.3,($BV49-SUM($Q49:AO49)))))</f>
        <v>0</v>
      </c>
      <c r="AQ49" s="125">
        <f t="shared" si="2"/>
        <v>27280</v>
      </c>
      <c r="AR49" s="125">
        <v>27280</v>
      </c>
      <c r="AS49" s="125">
        <f>IF(LinkRpt!C$4=LinkRpt!C$2,VLOOKUP(LinkRpt!$A45,Rpt,LinkRpt!C$2+1),"")</f>
        <v>0</v>
      </c>
      <c r="AT49" s="125">
        <f>IF(LinkRpt!D$4=LinkRpt!D$2,VLOOKUP(LinkRpt!$A45,Rpt,LinkRpt!D$2+1),"")</f>
        <v>0</v>
      </c>
      <c r="AU49" s="125">
        <f>IF(LinkRpt!E$4=LinkRpt!E$2,VLOOKUP(LinkRpt!$A45,Rpt,LinkRpt!E$2+1),"")</f>
        <v>0</v>
      </c>
      <c r="AV49" s="125">
        <f>IF(LinkRpt!F$4=LinkRpt!F$2,VLOOKUP(LinkRpt!$A45,Rpt,LinkRpt!F$2+1),"")</f>
        <v>0</v>
      </c>
      <c r="AW49" s="125">
        <f>IF(LinkRpt!G$4=LinkRpt!G$2,VLOOKUP(LinkRpt!$A45,Rpt,LinkRpt!G$2+1),"")</f>
        <v>0</v>
      </c>
      <c r="AX49" s="125">
        <f>IF(LinkRpt!H$4=LinkRpt!H$2,VLOOKUP(LinkRpt!$A45,Rpt,LinkRpt!H$2+1),"")</f>
        <v>0</v>
      </c>
      <c r="AY49" s="125">
        <f>IF(LinkRpt!I$4=LinkRpt!I$2,VLOOKUP(LinkRpt!$A45,Rpt,LinkRpt!I$2+1),"")</f>
        <v>0</v>
      </c>
      <c r="AZ49" s="125">
        <f>IF(LinkRpt!J$4=LinkRpt!J$2,VLOOKUP(LinkRpt!$A45,Rpt,LinkRpt!J$2+1),"")</f>
        <v>0</v>
      </c>
      <c r="BA49" s="125">
        <f>IF(LinkRpt!K$4=LinkRpt!K$2,VLOOKUP(LinkRpt!$A45,Rpt,LinkRpt!K$2+1),"")</f>
        <v>0</v>
      </c>
      <c r="BB49" s="125">
        <f>IF(LinkRpt!L$4=LinkRpt!L$2,VLOOKUP(LinkRpt!$A45,Rpt,LinkRpt!L$2+1),"")</f>
        <v>0</v>
      </c>
      <c r="BC49" s="125">
        <f>IF(LinkRpt!M$4=LinkRpt!M$2,VLOOKUP(LinkRpt!$A45,Rpt,LinkRpt!M$2+1),"")</f>
        <v>0</v>
      </c>
      <c r="BD49" s="125">
        <f>IF(LinkRpt!N$4=LinkRpt!N$2,VLOOKUP(LinkRpt!$A45,Rpt,LinkRpt!N$2+1),"")</f>
        <v>0</v>
      </c>
      <c r="BE49" s="125">
        <f>IF(LinkRpt!O$4=LinkRpt!O$2,VLOOKUP(LinkRpt!$A45,Rpt,LinkRpt!O$2+1),"")</f>
        <v>0</v>
      </c>
      <c r="BF49" s="125">
        <f>IF(LinkRpt!P$4=LinkRpt!P$2,VLOOKUP(LinkRpt!$A45,Rpt,LinkRpt!P$2+1),"")</f>
        <v>0</v>
      </c>
      <c r="BG49" s="125">
        <f>IF(LinkRpt!Q$4=LinkRpt!Q$2,VLOOKUP(LinkRpt!$A45,Rpt,LinkRpt!Q$2+1),"")</f>
        <v>0</v>
      </c>
      <c r="BH49" s="125">
        <f>IF(LinkRpt!R$4=LinkRpt!R$2,VLOOKUP(LinkRpt!$A45,Rpt,LinkRpt!R$2+1),"")</f>
        <v>0</v>
      </c>
      <c r="BI49" s="125">
        <f>IF(LinkRpt!S$4=LinkRpt!S$2,VLOOKUP(LinkRpt!$A45,Rpt,LinkRpt!S$2+1),"")</f>
        <v>0</v>
      </c>
      <c r="BJ49" s="125">
        <f>IF(LinkRpt!T$4=LinkRpt!T$2,VLOOKUP(LinkRpt!$A45,Rpt,LinkRpt!T$2+1),"")</f>
        <v>0</v>
      </c>
      <c r="BK49" s="125">
        <f>IF(LinkRpt!U$4=LinkRpt!U$2,VLOOKUP(LinkRpt!$A45,Rpt,LinkRpt!U$2+1),"")</f>
        <v>0</v>
      </c>
      <c r="BL49" s="125">
        <f>IF(LinkRpt!V$4=LinkRpt!V$2,VLOOKUP(LinkRpt!$A45,Rpt,LinkRpt!V$2+1),"")</f>
        <v>0</v>
      </c>
      <c r="BM49" s="125">
        <f>IF(LinkRpt!W$4=LinkRpt!W$2,VLOOKUP(LinkRpt!$A45,Rpt,LinkRpt!W$2+1),"")</f>
        <v>0</v>
      </c>
      <c r="BN49" s="125">
        <f>IF(LinkRpt!X$4=LinkRpt!X$2,VLOOKUP(LinkRpt!$A45,Rpt,LinkRpt!X$2+1),"")</f>
        <v>0</v>
      </c>
      <c r="BO49" s="125">
        <f>IF(LinkRpt!Y$4=LinkRpt!Y$2,VLOOKUP(LinkRpt!$A45,Rpt,LinkRpt!Y$2+1),"")</f>
        <v>0</v>
      </c>
      <c r="BP49" s="125">
        <f>IF(LinkRpt!Z$4=LinkRpt!Z$2,VLOOKUP(LinkRpt!$A45,Rpt,LinkRpt!Z$2+1),"")</f>
        <v>0</v>
      </c>
      <c r="BQ49" s="125">
        <f>IF(LinkRpt!AA$4=LinkRpt!AA$2,VLOOKUP(LinkRpt!$A45,Rpt,LinkRpt!AA$2+1),"")</f>
        <v>0</v>
      </c>
      <c r="BR49" s="125">
        <f>IF(LinkRpt!AB$4=LinkRpt!AB$2,VLOOKUP(LinkRpt!$A45,Rpt,LinkRpt!AB$2+1),"")</f>
        <v>0</v>
      </c>
      <c r="BS49" s="125">
        <f>IF(LinkRpt!AC$4=LinkRpt!AC$2,VLOOKUP(LinkRpt!$A45,Rpt,LinkRpt!AC$2+1),"")</f>
        <v>0</v>
      </c>
      <c r="BT49" s="125">
        <f>IF(LinkRpt!AD$4=LinkRpt!AD$2,VLOOKUP(LinkRpt!$A45,Rpt,LinkRpt!AD$2+1),"")</f>
        <v>0</v>
      </c>
      <c r="BU49" s="125">
        <f>IF(LinkRpt!AE$4=LinkRpt!AE$2,VLOOKUP(LinkRpt!$A45,Rpt,LinkRpt!AE$2+1),"")</f>
        <v>0</v>
      </c>
      <c r="BV49" s="125">
        <f t="shared" si="8"/>
        <v>27280</v>
      </c>
      <c r="BW49" s="124">
        <v>1500</v>
      </c>
      <c r="BX49" s="127">
        <v>1500</v>
      </c>
      <c r="BY49" s="124">
        <v>1000</v>
      </c>
      <c r="BZ49" s="127">
        <f>500+0</f>
        <v>500</v>
      </c>
      <c r="CA49" s="124">
        <v>5000</v>
      </c>
      <c r="CB49" s="127">
        <v>0</v>
      </c>
      <c r="CC49" s="124">
        <v>8000</v>
      </c>
      <c r="CD49" s="127">
        <v>0</v>
      </c>
      <c r="CE49" s="128"/>
      <c r="CF49" s="127"/>
      <c r="CG49" s="124"/>
      <c r="CH49" s="127"/>
      <c r="CI49" s="129">
        <v>2310</v>
      </c>
      <c r="CJ49" s="127">
        <v>0</v>
      </c>
      <c r="CK49" s="129">
        <v>2310</v>
      </c>
      <c r="CL49" s="127">
        <v>0</v>
      </c>
      <c r="CM49" s="129">
        <v>2310</v>
      </c>
      <c r="CN49" s="127">
        <v>0</v>
      </c>
      <c r="CO49" s="129">
        <v>2310</v>
      </c>
      <c r="CP49" s="127">
        <v>19590</v>
      </c>
      <c r="CQ49" s="129">
        <v>2310</v>
      </c>
      <c r="CR49" s="127"/>
      <c r="CS49" s="129">
        <v>2310</v>
      </c>
      <c r="CT49" s="127"/>
      <c r="CU49" s="129">
        <v>2310</v>
      </c>
      <c r="CV49" s="127"/>
      <c r="CW49" s="129">
        <v>2310</v>
      </c>
      <c r="CX49" s="127"/>
      <c r="CY49" s="129">
        <v>2310</v>
      </c>
      <c r="CZ49" s="127">
        <v>10150</v>
      </c>
      <c r="DA49" s="128"/>
      <c r="DB49" s="127"/>
      <c r="DC49" s="128"/>
      <c r="DD49" s="127"/>
      <c r="DE49" s="130"/>
      <c r="DF49" s="131"/>
      <c r="DG49" s="127"/>
      <c r="DH49" s="131"/>
      <c r="DI49" s="127"/>
      <c r="DJ49" s="131"/>
      <c r="DK49" s="127"/>
      <c r="DL49" s="131"/>
      <c r="DM49" s="127"/>
      <c r="DN49" s="131"/>
      <c r="DO49" s="127"/>
      <c r="DP49" s="131"/>
      <c r="DQ49" s="127"/>
      <c r="DR49" s="131"/>
      <c r="DS49" s="127"/>
      <c r="DT49" s="131"/>
      <c r="DU49" s="127"/>
      <c r="DV49" s="131"/>
      <c r="DW49" s="127"/>
      <c r="DX49" s="131"/>
      <c r="DY49" s="127"/>
      <c r="DZ49" s="131"/>
      <c r="EA49" s="127"/>
      <c r="EB49" s="128"/>
      <c r="EC49" s="127"/>
      <c r="ED49" s="132"/>
      <c r="EE49" s="128"/>
      <c r="EF49" s="127"/>
      <c r="EG49" s="128"/>
      <c r="EH49" s="127"/>
      <c r="EI49" s="128"/>
      <c r="EJ49" s="127"/>
      <c r="EK49" s="128"/>
      <c r="EL49" s="127"/>
      <c r="EM49" s="128"/>
      <c r="EN49" s="127"/>
      <c r="EO49" s="128"/>
      <c r="EP49" s="127"/>
      <c r="EQ49" s="124"/>
      <c r="ER49" s="127"/>
      <c r="ES49" s="124"/>
      <c r="ET49" s="127"/>
      <c r="EU49" s="124"/>
      <c r="EV49" s="127"/>
      <c r="EW49" s="124"/>
      <c r="EX49" s="127"/>
      <c r="EY49" s="124"/>
      <c r="EZ49" s="127"/>
      <c r="FA49" s="124"/>
      <c r="FB49" s="127"/>
      <c r="FC49" s="133">
        <f t="shared" si="3"/>
        <v>36290</v>
      </c>
      <c r="FD49" s="133">
        <f t="shared" si="4"/>
        <v>31740</v>
      </c>
      <c r="FE49" s="133">
        <f t="shared" si="5"/>
        <v>4550</v>
      </c>
    </row>
    <row r="50" spans="1:161" ht="25.5" customHeight="1">
      <c r="A50" s="181">
        <v>2200111</v>
      </c>
      <c r="B50" s="134" t="s">
        <v>562</v>
      </c>
      <c r="C50" s="95" t="s">
        <v>563</v>
      </c>
      <c r="D50" s="83" t="s">
        <v>1062</v>
      </c>
      <c r="E50" s="95" t="s">
        <v>956</v>
      </c>
      <c r="F50" s="84" t="s">
        <v>564</v>
      </c>
      <c r="G50" s="84"/>
      <c r="H50" s="135"/>
      <c r="I50" s="121"/>
      <c r="J50" s="121"/>
      <c r="K50" s="93">
        <v>7200</v>
      </c>
      <c r="L50" s="88" t="s">
        <v>1074</v>
      </c>
      <c r="M50" s="122">
        <f t="shared" si="6"/>
        <v>25600</v>
      </c>
      <c r="N50" s="123">
        <f t="shared" si="0"/>
        <v>2160</v>
      </c>
      <c r="O50" s="124">
        <v>4000</v>
      </c>
      <c r="P50" s="124">
        <f t="shared" si="7"/>
        <v>0</v>
      </c>
      <c r="Q50" s="125">
        <v>4000</v>
      </c>
      <c r="R50" s="126">
        <f t="shared" si="10"/>
        <v>0</v>
      </c>
      <c r="S50" s="127">
        <f>IF(OR($I50="‡nv‡÷j Z¨vM",$I50="wUwm"),(IF(VALUE($G50)&gt;=S$6,(IF(($BV50-SUM($Q50:R50))&gt;=$K50*0.3,$K50*0.3,($BV50-SUM($Q50:R50)))),"")),(IF(($BV50-SUM($Q50:R50))&gt;=$K50*0.3,$K50*0.3,($BV50-SUM($Q50:R50)))))</f>
        <v>2160</v>
      </c>
      <c r="T50" s="127">
        <f>IF(OR($I50="‡nv‡÷j Z¨vM",$I50="wUwm"),(IF(VALUE($G50)&gt;=T$6,(IF(($BV50-SUM($Q50:S50))&gt;=$K50*0.3,$K50*0.3,($BV50-SUM($Q50:S50)))),"")),(IF(($BV50-SUM($Q50:S50))&gt;=$K50*0.3,$K50*0.3,($BV50-SUM($Q50:S50)))))</f>
        <v>2160</v>
      </c>
      <c r="U50" s="127">
        <f>IF(OR($I50="‡nv‡÷j Z¨vM",$I50="wUwm"),(IF(VALUE($G50)&gt;=U$6,(IF(($BV50-SUM($Q50:T50))&gt;=$K50*0.3,$K50*0.3,($BV50-SUM($Q50:T50)))),"")),(IF(($BV50-SUM($Q50:T50))&gt;=$K50*0.3,$K50*0.3,($BV50-SUM($Q50:T50)))))</f>
        <v>2160</v>
      </c>
      <c r="V50" s="127">
        <f>IF(OR($I50="‡nv‡÷j Z¨vM",$I50="wUwm"),(IF(VALUE($G50)&gt;=V$6,(IF(($BV50-SUM($Q50:U50))&gt;=$K50*0.3,$K50*0.3,($BV50-SUM($Q50:U50)))),"")),(IF(($BV50-SUM($Q50:U50))&gt;=$K50*0.3,$K50*0.3,($BV50-SUM($Q50:U50)))))</f>
        <v>2160</v>
      </c>
      <c r="W50" s="127">
        <f>IF(OR($I50="‡nv‡÷j Z¨vM",$I50="wUwm"),(IF(VALUE($G50)&gt;=W$6,(IF(($BV50-SUM($Q50:V50))&gt;=$K50*0.3,$K50*0.3,($BV50-SUM($Q50:V50)))),"")),(IF(($BV50-SUM($Q50:V50))&gt;=$K50*0.3,$K50*0.3,($BV50-SUM($Q50:V50)))))</f>
        <v>2160</v>
      </c>
      <c r="X50" s="127">
        <f>IF(OR($I50="‡nv‡÷j Z¨vM",$I50="wUwm"),(IF(VALUE($G50)&gt;=X$6,(IF(($BV50-SUM($Q50:W50))&gt;=$K50*0.3,$K50*0.3,($BV50-SUM($Q50:W50)))),"")),(IF(($BV50-SUM($Q50:W50))&gt;=$K50*0.3,$K50*0.3,($BV50-SUM($Q50:W50)))))</f>
        <v>2160</v>
      </c>
      <c r="Y50" s="127">
        <f>IF(OR($I50="‡nv‡÷j Z¨vM",$I50="wUwm"),(IF(VALUE($G50)&gt;=Y$6,(IF(($BV50-SUM($Q50:X50))&gt;=$K50*0.3,$K50*0.3,($BV50-SUM($Q50:X50)))),"")),(IF(($BV50-SUM($Q50:X50))&gt;=$K50*0.3,$K50*0.3,($BV50-SUM($Q50:X50)))))</f>
        <v>2160</v>
      </c>
      <c r="Z50" s="127">
        <f>IF(OR($I50="‡nv‡÷j Z¨vM",$I50="wUwm"),(IF(VALUE($G50)&gt;=Z$6,(IF(($BV50-SUM($Q50:Y50))&gt;=$K50*0.3,$K50*0.3,($BV50-SUM($Q50:Y50)))),"")),(IF(($BV50-SUM($Q50:Y50))&gt;=$K50*0.3,$K50*0.3,($BV50-SUM($Q50:Y50)))))</f>
        <v>2160</v>
      </c>
      <c r="AA50" s="127">
        <f>IF(OR($I50="‡nv‡÷j Z¨vM",$I50="wUwm"),(IF(VALUE($G50)&gt;=AA$6,(IF(($BV50-SUM($Q50:Z50))&gt;=$K50*0.3,$K50*0.3,($BV50-SUM($Q50:Z50)))),"")),(IF(($BV50-SUM($Q50:Z50))&gt;=$K50*0.3,$K50*0.3,($BV50-SUM($Q50:Z50)))))</f>
        <v>2160</v>
      </c>
      <c r="AB50" s="127">
        <f>IF(OR($I50="‡nv‡÷j Z¨vM",$I50="wUwm"),(IF(VALUE($G50)&gt;=AB$6,(IF(($BV50-SUM($Q50:AA50))&gt;=$K50*0.3,$K50*0.3,($BV50-SUM($Q50:AA50)))),"")),(IF(($BV50-SUM($Q50:AA50))&gt;=$K50*0.3,$K50*0.3,($BV50-SUM($Q50:AA50)))))</f>
        <v>0</v>
      </c>
      <c r="AC50" s="127">
        <f>IF(OR($I50="‡nv‡÷j Z¨vM",$I50="wUwm"),(IF(VALUE($G50)&gt;=AC$6,(IF(($BV50-SUM($Q50:AB50))&gt;=$K50*0.3,$K50*0.3,($BV50-SUM($Q50:AB50)))),"")),(IF(($BV50-SUM($Q50:AB50))&gt;=$K50*0.3,$K50*0.3,($BV50-SUM($Q50:AB50)))))</f>
        <v>0</v>
      </c>
      <c r="AD50" s="127">
        <f>IF(OR($I50="‡nv‡÷j Z¨vM",$I50="wUwm"),(IF(VALUE($G50)&gt;=AD$6,(IF(($BV50-SUM($Q50:AC50))&gt;=$K50*0.3,$K50*0.3,($BV50-SUM($Q50:AC50)))),"")),(IF(($BV50-SUM($Q50:AC50))&gt;=$K50*0.3,$K50*0.3,($BV50-SUM($Q50:AC50)))))</f>
        <v>0</v>
      </c>
      <c r="AE50" s="127">
        <f>IF(OR($I50="‡nv‡÷j Z¨vM",$I50="wUwm"),(IF(VALUE($G50)&gt;=AE$6,(IF(($BV50-SUM($Q50:AD50))&gt;=$K50*0.3,$K50*0.3,($BV50-SUM($Q50:AD50)))),"")),(IF(($BV50-SUM($Q50:AD50))&gt;=$K50*0.3,$K50*0.3,($BV50-SUM($Q50:AD50)))))</f>
        <v>0</v>
      </c>
      <c r="AF50" s="127">
        <f>IF(OR($I50="‡nv‡÷j Z¨vM",$I50="wUwm"),(IF(VALUE($G50)&gt;=AF$6,(IF(($BV50-SUM($Q50:AE50))&gt;=$K50*0.3,$K50*0.3,($BV50-SUM($Q50:AE50)))),"")),(IF(($BV50-SUM($Q50:AE50))&gt;=$K50*0.3,$K50*0.3,($BV50-SUM($Q50:AE50)))))</f>
        <v>0</v>
      </c>
      <c r="AG50" s="127">
        <f>IF(OR($I50="‡nv‡÷j Z¨vM",$I50="wUwm"),(IF(VALUE($G50)&gt;=AG$6,(IF(($BV50-SUM($Q50:AF50))&gt;=$K50*0.3,$K50*0.3,($BV50-SUM($Q50:AF50)))),"")),(IF(($BV50-SUM($Q50:AF50))&gt;=$K50*0.3,$K50*0.3,($BV50-SUM($Q50:AF50)))))</f>
        <v>0</v>
      </c>
      <c r="AH50" s="127">
        <f>IF(OR($I50="‡nv‡÷j Z¨vM",$I50="wUwm"),(IF(VALUE($G50)&gt;=AH$6,(IF(($BV50-SUM($Q50:AG50))&gt;=$K50*0.3,$K50*0.3,($BV50-SUM($Q50:AG50)))),"")),(IF(($BV50-SUM($Q50:AG50))&gt;=$K50*0.3,$K50*0.3,($BV50-SUM($Q50:AG50)))))</f>
        <v>0</v>
      </c>
      <c r="AI50" s="127">
        <f>IF(OR($I50="‡nv‡÷j Z¨vM",$I50="wUwm"),(IF(VALUE($G50)&gt;=AI$6,(IF(($BV50-SUM($Q50:AH50))&gt;=$K50*0.3,$K50*0.3,($BV50-SUM($Q50:AH50)))),"")),(IF(($BV50-SUM($Q50:AH50))&gt;=$K50*0.3,$K50*0.3,($BV50-SUM($Q50:AH50)))))</f>
        <v>0</v>
      </c>
      <c r="AJ50" s="127">
        <f>IF(OR($I50="‡nv‡÷j Z¨vM",$I50="wUwm"),(IF(VALUE($G50)&gt;=AJ$6,(IF(($BV50-SUM($Q50:AI50))&gt;=$K50*0.3,$K50*0.3,($BV50-SUM($Q50:AI50)))),"")),(IF(($BV50-SUM($Q50:AI50))&gt;=$K50*0.3,$K50*0.3,($BV50-SUM($Q50:AI50)))))</f>
        <v>0</v>
      </c>
      <c r="AK50" s="127">
        <f>IF(OR($I50="‡nv‡÷j Z¨vM",$I50="wUwm"),(IF(VALUE($G50)&gt;=AK$6,(IF(($BV50-SUM($Q50:AJ50))&gt;=$K50*0.3,$K50*0.3,($BV50-SUM($Q50:AJ50)))),"")),(IF(($BV50-SUM($Q50:AJ50))&gt;=$K50*0.3,$K50*0.3,($BV50-SUM($Q50:AJ50)))))</f>
        <v>0</v>
      </c>
      <c r="AL50" s="127">
        <f>IF(OR($I50="‡nv‡÷j Z¨vM",$I50="wUwm"),(IF(VALUE($G50)&gt;=AL$6,(IF(($BV50-SUM($Q50:AK50))&gt;=$K50*0.3,$K50*0.3,($BV50-SUM($Q50:AK50)))),"")),(IF(($BV50-SUM($Q50:AK50))&gt;=$K50*0.3,$K50*0.3,($BV50-SUM($Q50:AK50)))))</f>
        <v>0</v>
      </c>
      <c r="AM50" s="127">
        <f>IF(OR($I50="‡nv‡÷j Z¨vM",$I50="wUwm"),(IF(VALUE($G50)&gt;=AM$6,(IF(($BV50-SUM($Q50:AL50))&gt;=$K50*0.3,$K50*0.3,($BV50-SUM($Q50:AL50)))),"")),(IF(($BV50-SUM($Q50:AL50))&gt;=$K50*0.3,$K50*0.3,($BV50-SUM($Q50:AL50)))))</f>
        <v>0</v>
      </c>
      <c r="AN50" s="127">
        <f>IF(OR($I50="‡nv‡÷j Z¨vM",$I50="wUwm"),(IF(VALUE($G50)&gt;=AN$6,(IF(($BV50-SUM($Q50:AM50))&gt;=$K50*0.3,$K50*0.3,($BV50-SUM($Q50:AM50)))),"")),(IF(($BV50-SUM($Q50:AM50))&gt;=$K50*0.3,$K50*0.3,($BV50-SUM($Q50:AM50)))))</f>
        <v>0</v>
      </c>
      <c r="AO50" s="127">
        <f>IF(OR($I50="‡nv‡÷j Z¨vM",$I50="wUwm"),(IF(VALUE($G50)&gt;=AO$6,(IF(($BV50-SUM($Q50:AN50))&gt;=$K50*0.3,$K50*0.3,($BV50-SUM($Q50:AN50)))),"")),(IF(($BV50-SUM($Q50:AN50))&gt;=$K50*0.3,$K50*0.3,($BV50-SUM($Q50:AN50)))))</f>
        <v>0</v>
      </c>
      <c r="AP50" s="127">
        <f>IF(OR($I50="‡nv‡÷j Z¨vM",$I50="wUwm"),(IF(VALUE($G50)&gt;=AP$6,(IF(($BV50-SUM($Q50:AO50))&gt;=$K50*0.3,$K50*0.3,($BV50-SUM($Q50:AO50)))),"")),(IF(($BV50-SUM($Q50:AO50))&gt;=$K50*0.3,$K50*0.3,($BV50-SUM($Q50:AO50)))))</f>
        <v>0</v>
      </c>
      <c r="AQ50" s="125">
        <f t="shared" si="2"/>
        <v>23440</v>
      </c>
      <c r="AR50" s="125">
        <v>23440</v>
      </c>
      <c r="AS50" s="125">
        <f>IF(LinkRpt!C$4=LinkRpt!C$2,VLOOKUP(LinkRpt!$A46,Rpt,LinkRpt!C$2+1),"")</f>
        <v>0</v>
      </c>
      <c r="AT50" s="125">
        <f>IF(LinkRpt!D$4=LinkRpt!D$2,VLOOKUP(LinkRpt!$A46,Rpt,LinkRpt!D$2+1),"")</f>
        <v>0</v>
      </c>
      <c r="AU50" s="125">
        <f>IF(LinkRpt!E$4=LinkRpt!E$2,VLOOKUP(LinkRpt!$A46,Rpt,LinkRpt!E$2+1),"")</f>
        <v>0</v>
      </c>
      <c r="AV50" s="125">
        <f>IF(LinkRpt!F$4=LinkRpt!F$2,VLOOKUP(LinkRpt!$A46,Rpt,LinkRpt!F$2+1),"")</f>
        <v>0</v>
      </c>
      <c r="AW50" s="125">
        <f>IF(LinkRpt!G$4=LinkRpt!G$2,VLOOKUP(LinkRpt!$A46,Rpt,LinkRpt!G$2+1),"")</f>
        <v>0</v>
      </c>
      <c r="AX50" s="125">
        <f>IF(LinkRpt!H$4=LinkRpt!H$2,VLOOKUP(LinkRpt!$A46,Rpt,LinkRpt!H$2+1),"")</f>
        <v>0</v>
      </c>
      <c r="AY50" s="125">
        <f>IF(LinkRpt!I$4=LinkRpt!I$2,VLOOKUP(LinkRpt!$A46,Rpt,LinkRpt!I$2+1),"")</f>
        <v>0</v>
      </c>
      <c r="AZ50" s="125">
        <f>IF(LinkRpt!J$4=LinkRpt!J$2,VLOOKUP(LinkRpt!$A46,Rpt,LinkRpt!J$2+1),"")</f>
        <v>0</v>
      </c>
      <c r="BA50" s="125">
        <f>IF(LinkRpt!K$4=LinkRpt!K$2,VLOOKUP(LinkRpt!$A46,Rpt,LinkRpt!K$2+1),"")</f>
        <v>0</v>
      </c>
      <c r="BB50" s="125">
        <f>IF(LinkRpt!L$4=LinkRpt!L$2,VLOOKUP(LinkRpt!$A46,Rpt,LinkRpt!L$2+1),"")</f>
        <v>0</v>
      </c>
      <c r="BC50" s="125">
        <f>IF(LinkRpt!M$4=LinkRpt!M$2,VLOOKUP(LinkRpt!$A46,Rpt,LinkRpt!M$2+1),"")</f>
        <v>0</v>
      </c>
      <c r="BD50" s="125">
        <f>IF(LinkRpt!N$4=LinkRpt!N$2,VLOOKUP(LinkRpt!$A46,Rpt,LinkRpt!N$2+1),"")</f>
        <v>0</v>
      </c>
      <c r="BE50" s="125">
        <f>IF(LinkRpt!O$4=LinkRpt!O$2,VLOOKUP(LinkRpt!$A46,Rpt,LinkRpt!O$2+1),"")</f>
        <v>0</v>
      </c>
      <c r="BF50" s="125">
        <f>IF(LinkRpt!P$4=LinkRpt!P$2,VLOOKUP(LinkRpt!$A46,Rpt,LinkRpt!P$2+1),"")</f>
        <v>0</v>
      </c>
      <c r="BG50" s="125">
        <f>IF(LinkRpt!Q$4=LinkRpt!Q$2,VLOOKUP(LinkRpt!$A46,Rpt,LinkRpt!Q$2+1),"")</f>
        <v>0</v>
      </c>
      <c r="BH50" s="125">
        <f>IF(LinkRpt!R$4=LinkRpt!R$2,VLOOKUP(LinkRpt!$A46,Rpt,LinkRpt!R$2+1),"")</f>
        <v>0</v>
      </c>
      <c r="BI50" s="125">
        <f>IF(LinkRpt!S$4=LinkRpt!S$2,VLOOKUP(LinkRpt!$A46,Rpt,LinkRpt!S$2+1),"")</f>
        <v>0</v>
      </c>
      <c r="BJ50" s="125">
        <f>IF(LinkRpt!T$4=LinkRpt!T$2,VLOOKUP(LinkRpt!$A46,Rpt,LinkRpt!T$2+1),"")</f>
        <v>0</v>
      </c>
      <c r="BK50" s="125">
        <f>IF(LinkRpt!U$4=LinkRpt!U$2,VLOOKUP(LinkRpt!$A46,Rpt,LinkRpt!U$2+1),"")</f>
        <v>0</v>
      </c>
      <c r="BL50" s="125">
        <f>IF(LinkRpt!V$4=LinkRpt!V$2,VLOOKUP(LinkRpt!$A46,Rpt,LinkRpt!V$2+1),"")</f>
        <v>0</v>
      </c>
      <c r="BM50" s="125">
        <f>IF(LinkRpt!W$4=LinkRpt!W$2,VLOOKUP(LinkRpt!$A46,Rpt,LinkRpt!W$2+1),"")</f>
        <v>0</v>
      </c>
      <c r="BN50" s="125">
        <f>IF(LinkRpt!X$4=LinkRpt!X$2,VLOOKUP(LinkRpt!$A46,Rpt,LinkRpt!X$2+1),"")</f>
        <v>0</v>
      </c>
      <c r="BO50" s="125">
        <f>IF(LinkRpt!Y$4=LinkRpt!Y$2,VLOOKUP(LinkRpt!$A46,Rpt,LinkRpt!Y$2+1),"")</f>
        <v>0</v>
      </c>
      <c r="BP50" s="125">
        <f>IF(LinkRpt!Z$4=LinkRpt!Z$2,VLOOKUP(LinkRpt!$A46,Rpt,LinkRpt!Z$2+1),"")</f>
        <v>0</v>
      </c>
      <c r="BQ50" s="125">
        <f>IF(LinkRpt!AA$4=LinkRpt!AA$2,VLOOKUP(LinkRpt!$A46,Rpt,LinkRpt!AA$2+1),"")</f>
        <v>0</v>
      </c>
      <c r="BR50" s="125">
        <f>IF(LinkRpt!AB$4=LinkRpt!AB$2,VLOOKUP(LinkRpt!$A46,Rpt,LinkRpt!AB$2+1),"")</f>
        <v>0</v>
      </c>
      <c r="BS50" s="125">
        <f>IF(LinkRpt!AC$4=LinkRpt!AC$2,VLOOKUP(LinkRpt!$A46,Rpt,LinkRpt!AC$2+1),"")</f>
        <v>0</v>
      </c>
      <c r="BT50" s="125">
        <f>IF(LinkRpt!AD$4=LinkRpt!AD$2,VLOOKUP(LinkRpt!$A46,Rpt,LinkRpt!AD$2+1),"")</f>
        <v>0</v>
      </c>
      <c r="BU50" s="125">
        <f>IF(LinkRpt!AE$4=LinkRpt!AE$2,VLOOKUP(LinkRpt!$A46,Rpt,LinkRpt!AE$2+1),"")</f>
        <v>0</v>
      </c>
      <c r="BV50" s="125">
        <f t="shared" si="8"/>
        <v>23440</v>
      </c>
      <c r="BW50" s="124">
        <v>1500</v>
      </c>
      <c r="BX50" s="127">
        <v>1500</v>
      </c>
      <c r="BY50" s="124">
        <v>1000</v>
      </c>
      <c r="BZ50" s="127">
        <v>1000</v>
      </c>
      <c r="CA50" s="124">
        <v>5000</v>
      </c>
      <c r="CB50" s="127">
        <v>5000</v>
      </c>
      <c r="CC50" s="124">
        <v>8000</v>
      </c>
      <c r="CD50" s="127">
        <f>1500+0</f>
        <v>1500</v>
      </c>
      <c r="CE50" s="128"/>
      <c r="CF50" s="127"/>
      <c r="CG50" s="124"/>
      <c r="CH50" s="127"/>
      <c r="CI50" s="129">
        <v>4620</v>
      </c>
      <c r="CJ50" s="127">
        <v>11120</v>
      </c>
      <c r="CK50" s="129">
        <v>4620</v>
      </c>
      <c r="CL50" s="127">
        <v>4620</v>
      </c>
      <c r="CM50" s="129">
        <v>4620</v>
      </c>
      <c r="CN50" s="127">
        <v>4620</v>
      </c>
      <c r="CO50" s="129">
        <v>4620</v>
      </c>
      <c r="CP50" s="127">
        <v>4620</v>
      </c>
      <c r="CQ50" s="129">
        <v>4620</v>
      </c>
      <c r="CR50" s="127"/>
      <c r="CS50" s="129">
        <v>4620</v>
      </c>
      <c r="CT50" s="127">
        <v>4630</v>
      </c>
      <c r="CU50" s="129">
        <v>4620</v>
      </c>
      <c r="CV50" s="127">
        <v>4630</v>
      </c>
      <c r="CW50" s="129">
        <v>4620</v>
      </c>
      <c r="CX50" s="127">
        <v>4620</v>
      </c>
      <c r="CY50" s="129">
        <v>4620</v>
      </c>
      <c r="CZ50" s="127">
        <v>4620</v>
      </c>
      <c r="DA50" s="128"/>
      <c r="DB50" s="127"/>
      <c r="DC50" s="128"/>
      <c r="DD50" s="127"/>
      <c r="DE50" s="130"/>
      <c r="DF50" s="131"/>
      <c r="DG50" s="127"/>
      <c r="DH50" s="131"/>
      <c r="DI50" s="127"/>
      <c r="DJ50" s="131"/>
      <c r="DK50" s="127"/>
      <c r="DL50" s="131"/>
      <c r="DM50" s="127"/>
      <c r="DN50" s="131"/>
      <c r="DO50" s="127"/>
      <c r="DP50" s="131"/>
      <c r="DQ50" s="127"/>
      <c r="DR50" s="131"/>
      <c r="DS50" s="127"/>
      <c r="DT50" s="131"/>
      <c r="DU50" s="127"/>
      <c r="DV50" s="131"/>
      <c r="DW50" s="127"/>
      <c r="DX50" s="131"/>
      <c r="DY50" s="127"/>
      <c r="DZ50" s="131"/>
      <c r="EA50" s="127"/>
      <c r="EB50" s="128"/>
      <c r="EC50" s="127"/>
      <c r="ED50" s="132"/>
      <c r="EE50" s="128"/>
      <c r="EF50" s="127"/>
      <c r="EG50" s="128"/>
      <c r="EH50" s="127"/>
      <c r="EI50" s="128"/>
      <c r="EJ50" s="127"/>
      <c r="EK50" s="128"/>
      <c r="EL50" s="127"/>
      <c r="EM50" s="128"/>
      <c r="EN50" s="127"/>
      <c r="EO50" s="128"/>
      <c r="EP50" s="127"/>
      <c r="EQ50" s="124"/>
      <c r="ER50" s="127"/>
      <c r="ES50" s="124"/>
      <c r="ET50" s="127"/>
      <c r="EU50" s="124"/>
      <c r="EV50" s="127"/>
      <c r="EW50" s="124"/>
      <c r="EX50" s="127"/>
      <c r="EY50" s="124"/>
      <c r="EZ50" s="127"/>
      <c r="FA50" s="124"/>
      <c r="FB50" s="127"/>
      <c r="FC50" s="133">
        <f t="shared" si="3"/>
        <v>57080</v>
      </c>
      <c r="FD50" s="133">
        <f t="shared" si="4"/>
        <v>52480</v>
      </c>
      <c r="FE50" s="133">
        <f t="shared" si="5"/>
        <v>4600</v>
      </c>
    </row>
    <row r="51" spans="1:161" ht="25.5" customHeight="1">
      <c r="A51" s="181">
        <v>2200112</v>
      </c>
      <c r="B51" s="134" t="s">
        <v>565</v>
      </c>
      <c r="C51" s="95" t="s">
        <v>566</v>
      </c>
      <c r="D51" s="83" t="s">
        <v>1062</v>
      </c>
      <c r="E51" s="95" t="s">
        <v>956</v>
      </c>
      <c r="F51" s="84" t="s">
        <v>567</v>
      </c>
      <c r="G51" s="84" t="s">
        <v>1095</v>
      </c>
      <c r="H51" s="93" t="s">
        <v>1088</v>
      </c>
      <c r="I51" s="143" t="s">
        <v>1083</v>
      </c>
      <c r="J51" s="121"/>
      <c r="K51" s="93">
        <v>7200</v>
      </c>
      <c r="L51" s="88" t="s">
        <v>1074</v>
      </c>
      <c r="M51" s="122">
        <f t="shared" si="6"/>
        <v>14320</v>
      </c>
      <c r="N51" s="123">
        <f t="shared" si="0"/>
        <v>0</v>
      </c>
      <c r="O51" s="124">
        <v>4000</v>
      </c>
      <c r="P51" s="124">
        <f t="shared" si="7"/>
        <v>6000</v>
      </c>
      <c r="Q51" s="125">
        <v>4000</v>
      </c>
      <c r="R51" s="180">
        <f>IF(AND(I51="‡nv‡÷j Z¨vM",M51&lt;=BV51),6000-J51,0)</f>
        <v>6000</v>
      </c>
      <c r="S51" s="127">
        <f>IF(OR($I51="‡nv‡÷j Z¨vM",$I51="wUwm"),(IF(VALUE($G51)&gt;=S$6,(IF(($BV51-SUM($Q51:R51))&gt;=$K51*0.3,$K51*0.3,($BV51-SUM($Q51:R51)))),"")),(IF(($BV51-SUM($Q51:R51))&gt;=$K51*0.3,$K51*0.3,($BV51-SUM($Q51:R51)))))</f>
        <v>2160</v>
      </c>
      <c r="T51" s="127">
        <f>IF(OR($I51="‡nv‡÷j Z¨vM",$I51="wUwm"),(IF(VALUE($G51)&gt;=T$6,(IF(($BV51-SUM($Q51:S51))&gt;=$K51*0.3,$K51*0.3,($BV51-SUM($Q51:S51)))),"")),(IF(($BV51-SUM($Q51:S51))&gt;=$K51*0.3,$K51*0.3,($BV51-SUM($Q51:S51)))))</f>
        <v>2160</v>
      </c>
      <c r="U51" s="127" t="str">
        <f>IF(OR($I51="‡nv‡÷j Z¨vM",$I51="wUwm"),(IF(VALUE($G51)&gt;=U$6,(IF(($BV51-SUM($Q51:T51))&gt;=$K51*0.3,$K51*0.3,($BV51-SUM($Q51:T51)))),"")),(IF(($BV51-SUM($Q51:T51))&gt;=$K51*0.3,$K51*0.3,($BV51-SUM($Q51:T51)))))</f>
        <v/>
      </c>
      <c r="V51" s="127" t="str">
        <f>IF(OR($I51="‡nv‡÷j Z¨vM",$I51="wUwm"),(IF(VALUE($G51)&gt;=V$6,(IF(($BV51-SUM($Q51:U51))&gt;=$K51*0.3,$K51*0.3,($BV51-SUM($Q51:U51)))),"")),(IF(($BV51-SUM($Q51:U51))&gt;=$K51*0.3,$K51*0.3,($BV51-SUM($Q51:U51)))))</f>
        <v/>
      </c>
      <c r="W51" s="127" t="str">
        <f>IF(OR($I51="‡nv‡÷j Z¨vM",$I51="wUwm"),(IF(VALUE($G51)&gt;=W$6,(IF(($BV51-SUM($Q51:V51))&gt;=$K51*0.3,$K51*0.3,($BV51-SUM($Q51:V51)))),"")),(IF(($BV51-SUM($Q51:V51))&gt;=$K51*0.3,$K51*0.3,($BV51-SUM($Q51:V51)))))</f>
        <v/>
      </c>
      <c r="X51" s="127" t="str">
        <f>IF(OR($I51="‡nv‡÷j Z¨vM",$I51="wUwm"),(IF(VALUE($G51)&gt;=X$6,(IF(($BV51-SUM($Q51:W51))&gt;=$K51*0.3,$K51*0.3,($BV51-SUM($Q51:W51)))),"")),(IF(($BV51-SUM($Q51:W51))&gt;=$K51*0.3,$K51*0.3,($BV51-SUM($Q51:W51)))))</f>
        <v/>
      </c>
      <c r="Y51" s="127" t="str">
        <f>IF(OR($I51="‡nv‡÷j Z¨vM",$I51="wUwm"),(IF(VALUE($G51)&gt;=Y$6,(IF(($BV51-SUM($Q51:X51))&gt;=$K51*0.3,$K51*0.3,($BV51-SUM($Q51:X51)))),"")),(IF(($BV51-SUM($Q51:X51))&gt;=$K51*0.3,$K51*0.3,($BV51-SUM($Q51:X51)))))</f>
        <v/>
      </c>
      <c r="Z51" s="127" t="str">
        <f>IF(OR($I51="‡nv‡÷j Z¨vM",$I51="wUwm"),(IF(VALUE($G51)&gt;=Z$6,(IF(($BV51-SUM($Q51:Y51))&gt;=$K51*0.3,$K51*0.3,($BV51-SUM($Q51:Y51)))),"")),(IF(($BV51-SUM($Q51:Y51))&gt;=$K51*0.3,$K51*0.3,($BV51-SUM($Q51:Y51)))))</f>
        <v/>
      </c>
      <c r="AA51" s="127" t="str">
        <f>IF(OR($I51="‡nv‡÷j Z¨vM",$I51="wUwm"),(IF(VALUE($G51)&gt;=AA$6,(IF(($BV51-SUM($Q51:Z51))&gt;=$K51*0.3,$K51*0.3,($BV51-SUM($Q51:Z51)))),"")),(IF(($BV51-SUM($Q51:Z51))&gt;=$K51*0.3,$K51*0.3,($BV51-SUM($Q51:Z51)))))</f>
        <v/>
      </c>
      <c r="AB51" s="127" t="str">
        <f>IF(OR($I51="‡nv‡÷j Z¨vM",$I51="wUwm"),(IF(VALUE($G51)&gt;=AB$6,(IF(($BV51-SUM($Q51:AA51))&gt;=$K51*0.3,$K51*0.3,($BV51-SUM($Q51:AA51)))),"")),(IF(($BV51-SUM($Q51:AA51))&gt;=$K51*0.3,$K51*0.3,($BV51-SUM($Q51:AA51)))))</f>
        <v/>
      </c>
      <c r="AC51" s="127" t="str">
        <f>IF(OR($I51="‡nv‡÷j Z¨vM",$I51="wUwm"),(IF(VALUE($G51)&gt;=AC$6,(IF(($BV51-SUM($Q51:AB51))&gt;=$K51*0.3,$K51*0.3,($BV51-SUM($Q51:AB51)))),"")),(IF(($BV51-SUM($Q51:AB51))&gt;=$K51*0.3,$K51*0.3,($BV51-SUM($Q51:AB51)))))</f>
        <v/>
      </c>
      <c r="AD51" s="127" t="str">
        <f>IF(OR($I51="‡nv‡÷j Z¨vM",$I51="wUwm"),(IF(VALUE($G51)&gt;=AD$6,(IF(($BV51-SUM($Q51:AC51))&gt;=$K51*0.3,$K51*0.3,($BV51-SUM($Q51:AC51)))),"")),(IF(($BV51-SUM($Q51:AC51))&gt;=$K51*0.3,$K51*0.3,($BV51-SUM($Q51:AC51)))))</f>
        <v/>
      </c>
      <c r="AE51" s="127" t="str">
        <f>IF(OR($I51="‡nv‡÷j Z¨vM",$I51="wUwm"),(IF(VALUE($G51)&gt;=AE$6,(IF(($BV51-SUM($Q51:AD51))&gt;=$K51*0.3,$K51*0.3,($BV51-SUM($Q51:AD51)))),"")),(IF(($BV51-SUM($Q51:AD51))&gt;=$K51*0.3,$K51*0.3,($BV51-SUM($Q51:AD51)))))</f>
        <v/>
      </c>
      <c r="AF51" s="127" t="str">
        <f>IF(OR($I51="‡nv‡÷j Z¨vM",$I51="wUwm"),(IF(VALUE($G51)&gt;=AF$6,(IF(($BV51-SUM($Q51:AE51))&gt;=$K51*0.3,$K51*0.3,($BV51-SUM($Q51:AE51)))),"")),(IF(($BV51-SUM($Q51:AE51))&gt;=$K51*0.3,$K51*0.3,($BV51-SUM($Q51:AE51)))))</f>
        <v/>
      </c>
      <c r="AG51" s="127" t="str">
        <f>IF(OR($I51="‡nv‡÷j Z¨vM",$I51="wUwm"),(IF(VALUE($G51)&gt;=AG$6,(IF(($BV51-SUM($Q51:AF51))&gt;=$K51*0.3,$K51*0.3,($BV51-SUM($Q51:AF51)))),"")),(IF(($BV51-SUM($Q51:AF51))&gt;=$K51*0.3,$K51*0.3,($BV51-SUM($Q51:AF51)))))</f>
        <v/>
      </c>
      <c r="AH51" s="127" t="str">
        <f>IF(OR($I51="‡nv‡÷j Z¨vM",$I51="wUwm"),(IF(VALUE($G51)&gt;=AH$6,(IF(($BV51-SUM($Q51:AG51))&gt;=$K51*0.3,$K51*0.3,($BV51-SUM($Q51:AG51)))),"")),(IF(($BV51-SUM($Q51:AG51))&gt;=$K51*0.3,$K51*0.3,($BV51-SUM($Q51:AG51)))))</f>
        <v/>
      </c>
      <c r="AI51" s="127" t="str">
        <f>IF(OR($I51="‡nv‡÷j Z¨vM",$I51="wUwm"),(IF(VALUE($G51)&gt;=AI$6,(IF(($BV51-SUM($Q51:AH51))&gt;=$K51*0.3,$K51*0.3,($BV51-SUM($Q51:AH51)))),"")),(IF(($BV51-SUM($Q51:AH51))&gt;=$K51*0.3,$K51*0.3,($BV51-SUM($Q51:AH51)))))</f>
        <v/>
      </c>
      <c r="AJ51" s="127" t="str">
        <f>IF(OR($I51="‡nv‡÷j Z¨vM",$I51="wUwm"),(IF(VALUE($G51)&gt;=AJ$6,(IF(($BV51-SUM($Q51:AI51))&gt;=$K51*0.3,$K51*0.3,($BV51-SUM($Q51:AI51)))),"")),(IF(($BV51-SUM($Q51:AI51))&gt;=$K51*0.3,$K51*0.3,($BV51-SUM($Q51:AI51)))))</f>
        <v/>
      </c>
      <c r="AK51" s="127" t="str">
        <f>IF(OR($I51="‡nv‡÷j Z¨vM",$I51="wUwm"),(IF(VALUE($G51)&gt;=AK$6,(IF(($BV51-SUM($Q51:AJ51))&gt;=$K51*0.3,$K51*0.3,($BV51-SUM($Q51:AJ51)))),"")),(IF(($BV51-SUM($Q51:AJ51))&gt;=$K51*0.3,$K51*0.3,($BV51-SUM($Q51:AJ51)))))</f>
        <v/>
      </c>
      <c r="AL51" s="127" t="str">
        <f>IF(OR($I51="‡nv‡÷j Z¨vM",$I51="wUwm"),(IF(VALUE($G51)&gt;=AL$6,(IF(($BV51-SUM($Q51:AK51))&gt;=$K51*0.3,$K51*0.3,($BV51-SUM($Q51:AK51)))),"")),(IF(($BV51-SUM($Q51:AK51))&gt;=$K51*0.3,$K51*0.3,($BV51-SUM($Q51:AK51)))))</f>
        <v/>
      </c>
      <c r="AM51" s="127" t="str">
        <f>IF(OR($I51="‡nv‡÷j Z¨vM",$I51="wUwm"),(IF(VALUE($G51)&gt;=AM$6,(IF(($BV51-SUM($Q51:AL51))&gt;=$K51*0.3,$K51*0.3,($BV51-SUM($Q51:AL51)))),"")),(IF(($BV51-SUM($Q51:AL51))&gt;=$K51*0.3,$K51*0.3,($BV51-SUM($Q51:AL51)))))</f>
        <v/>
      </c>
      <c r="AN51" s="127" t="str">
        <f>IF(OR($I51="‡nv‡÷j Z¨vM",$I51="wUwm"),(IF(VALUE($G51)&gt;=AN$6,(IF(($BV51-SUM($Q51:AM51))&gt;=$K51*0.3,$K51*0.3,($BV51-SUM($Q51:AM51)))),"")),(IF(($BV51-SUM($Q51:AM51))&gt;=$K51*0.3,$K51*0.3,($BV51-SUM($Q51:AM51)))))</f>
        <v/>
      </c>
      <c r="AO51" s="127" t="str">
        <f>IF(OR($I51="‡nv‡÷j Z¨vM",$I51="wUwm"),(IF(VALUE($G51)&gt;=AO$6,(IF(($BV51-SUM($Q51:AN51))&gt;=$K51*0.3,$K51*0.3,($BV51-SUM($Q51:AN51)))),"")),(IF(($BV51-SUM($Q51:AN51))&gt;=$K51*0.3,$K51*0.3,($BV51-SUM($Q51:AN51)))))</f>
        <v/>
      </c>
      <c r="AP51" s="127" t="str">
        <f>IF(OR($I51="‡nv‡÷j Z¨vM",$I51="wUwm"),(IF(VALUE($G51)&gt;=AP$6,(IF(($BV51-SUM($Q51:AO51))&gt;=$K51*0.3,$K51*0.3,($BV51-SUM($Q51:AO51)))),"")),(IF(($BV51-SUM($Q51:AO51))&gt;=$K51*0.3,$K51*0.3,($BV51-SUM($Q51:AO51)))))</f>
        <v/>
      </c>
      <c r="AQ51" s="125">
        <f t="shared" si="2"/>
        <v>14320</v>
      </c>
      <c r="AR51" s="125">
        <v>14320</v>
      </c>
      <c r="AS51" s="125">
        <f>IF(LinkRpt!C$4=LinkRpt!C$2,VLOOKUP(LinkRpt!$A47,Rpt,LinkRpt!C$2+1),"")</f>
        <v>0</v>
      </c>
      <c r="AT51" s="125">
        <f>IF(LinkRpt!D$4=LinkRpt!D$2,VLOOKUP(LinkRpt!$A47,Rpt,LinkRpt!D$2+1),"")</f>
        <v>0</v>
      </c>
      <c r="AU51" s="125">
        <f>IF(LinkRpt!E$4=LinkRpt!E$2,VLOOKUP(LinkRpt!$A47,Rpt,LinkRpt!E$2+1),"")</f>
        <v>0</v>
      </c>
      <c r="AV51" s="125">
        <f>IF(LinkRpt!F$4=LinkRpt!F$2,VLOOKUP(LinkRpt!$A47,Rpt,LinkRpt!F$2+1),"")</f>
        <v>0</v>
      </c>
      <c r="AW51" s="125">
        <f>IF(LinkRpt!G$4=LinkRpt!G$2,VLOOKUP(LinkRpt!$A47,Rpt,LinkRpt!G$2+1),"")</f>
        <v>0</v>
      </c>
      <c r="AX51" s="125">
        <f>IF(LinkRpt!H$4=LinkRpt!H$2,VLOOKUP(LinkRpt!$A47,Rpt,LinkRpt!H$2+1),"")</f>
        <v>0</v>
      </c>
      <c r="AY51" s="125">
        <f>IF(LinkRpt!I$4=LinkRpt!I$2,VLOOKUP(LinkRpt!$A47,Rpt,LinkRpt!I$2+1),"")</f>
        <v>0</v>
      </c>
      <c r="AZ51" s="125">
        <f>IF(LinkRpt!J$4=LinkRpt!J$2,VLOOKUP(LinkRpt!$A47,Rpt,LinkRpt!J$2+1),"")</f>
        <v>0</v>
      </c>
      <c r="BA51" s="125">
        <f>IF(LinkRpt!K$4=LinkRpt!K$2,VLOOKUP(LinkRpt!$A47,Rpt,LinkRpt!K$2+1),"")</f>
        <v>0</v>
      </c>
      <c r="BB51" s="125">
        <f>IF(LinkRpt!L$4=LinkRpt!L$2,VLOOKUP(LinkRpt!$A47,Rpt,LinkRpt!L$2+1),"")</f>
        <v>0</v>
      </c>
      <c r="BC51" s="125">
        <f>IF(LinkRpt!M$4=LinkRpt!M$2,VLOOKUP(LinkRpt!$A47,Rpt,LinkRpt!M$2+1),"")</f>
        <v>0</v>
      </c>
      <c r="BD51" s="125">
        <f>IF(LinkRpt!N$4=LinkRpt!N$2,VLOOKUP(LinkRpt!$A47,Rpt,LinkRpt!N$2+1),"")</f>
        <v>0</v>
      </c>
      <c r="BE51" s="125">
        <f>IF(LinkRpt!O$4=LinkRpt!O$2,VLOOKUP(LinkRpt!$A47,Rpt,LinkRpt!O$2+1),"")</f>
        <v>0</v>
      </c>
      <c r="BF51" s="125">
        <f>IF(LinkRpt!P$4=LinkRpt!P$2,VLOOKUP(LinkRpt!$A47,Rpt,LinkRpt!P$2+1),"")</f>
        <v>0</v>
      </c>
      <c r="BG51" s="125">
        <f>IF(LinkRpt!Q$4=LinkRpt!Q$2,VLOOKUP(LinkRpt!$A47,Rpt,LinkRpt!Q$2+1),"")</f>
        <v>0</v>
      </c>
      <c r="BH51" s="125">
        <f>IF(LinkRpt!R$4=LinkRpt!R$2,VLOOKUP(LinkRpt!$A47,Rpt,LinkRpt!R$2+1),"")</f>
        <v>0</v>
      </c>
      <c r="BI51" s="125">
        <f>IF(LinkRpt!S$4=LinkRpt!S$2,VLOOKUP(LinkRpt!$A47,Rpt,LinkRpt!S$2+1),"")</f>
        <v>0</v>
      </c>
      <c r="BJ51" s="125">
        <f>IF(LinkRpt!T$4=LinkRpt!T$2,VLOOKUP(LinkRpt!$A47,Rpt,LinkRpt!T$2+1),"")</f>
        <v>0</v>
      </c>
      <c r="BK51" s="125">
        <f>IF(LinkRpt!U$4=LinkRpt!U$2,VLOOKUP(LinkRpt!$A47,Rpt,LinkRpt!U$2+1),"")</f>
        <v>0</v>
      </c>
      <c r="BL51" s="125">
        <f>IF(LinkRpt!V$4=LinkRpt!V$2,VLOOKUP(LinkRpt!$A47,Rpt,LinkRpt!V$2+1),"")</f>
        <v>0</v>
      </c>
      <c r="BM51" s="125">
        <f>IF(LinkRpt!W$4=LinkRpt!W$2,VLOOKUP(LinkRpt!$A47,Rpt,LinkRpt!W$2+1),"")</f>
        <v>0</v>
      </c>
      <c r="BN51" s="125">
        <f>IF(LinkRpt!X$4=LinkRpt!X$2,VLOOKUP(LinkRpt!$A47,Rpt,LinkRpt!X$2+1),"")</f>
        <v>0</v>
      </c>
      <c r="BO51" s="125">
        <f>IF(LinkRpt!Y$4=LinkRpt!Y$2,VLOOKUP(LinkRpt!$A47,Rpt,LinkRpt!Y$2+1),"")</f>
        <v>0</v>
      </c>
      <c r="BP51" s="125">
        <f>IF(LinkRpt!Z$4=LinkRpt!Z$2,VLOOKUP(LinkRpt!$A47,Rpt,LinkRpt!Z$2+1),"")</f>
        <v>0</v>
      </c>
      <c r="BQ51" s="125">
        <f>IF(LinkRpt!AA$4=LinkRpt!AA$2,VLOOKUP(LinkRpt!$A47,Rpt,LinkRpt!AA$2+1),"")</f>
        <v>0</v>
      </c>
      <c r="BR51" s="125">
        <f>IF(LinkRpt!AB$4=LinkRpt!AB$2,VLOOKUP(LinkRpt!$A47,Rpt,LinkRpt!AB$2+1),"")</f>
        <v>0</v>
      </c>
      <c r="BS51" s="125">
        <f>IF(LinkRpt!AC$4=LinkRpt!AC$2,VLOOKUP(LinkRpt!$A47,Rpt,LinkRpt!AC$2+1),"")</f>
        <v>0</v>
      </c>
      <c r="BT51" s="125">
        <f>IF(LinkRpt!AD$4=LinkRpt!AD$2,VLOOKUP(LinkRpt!$A47,Rpt,LinkRpt!AD$2+1),"")</f>
        <v>0</v>
      </c>
      <c r="BU51" s="125">
        <f>IF(LinkRpt!AE$4=LinkRpt!AE$2,VLOOKUP(LinkRpt!$A47,Rpt,LinkRpt!AE$2+1),"")</f>
        <v>0</v>
      </c>
      <c r="BV51" s="125">
        <f t="shared" si="8"/>
        <v>14320</v>
      </c>
      <c r="BW51" s="124">
        <v>1500</v>
      </c>
      <c r="BX51" s="127">
        <v>1500</v>
      </c>
      <c r="BY51" s="124">
        <v>1000</v>
      </c>
      <c r="BZ51" s="127">
        <v>1000</v>
      </c>
      <c r="CA51" s="124">
        <v>5000</v>
      </c>
      <c r="CB51" s="127">
        <v>5000</v>
      </c>
      <c r="CC51" s="124">
        <v>8000</v>
      </c>
      <c r="CD51" s="127">
        <f>1500+0</f>
        <v>1500</v>
      </c>
      <c r="CE51" s="128"/>
      <c r="CF51" s="127"/>
      <c r="CG51" s="124"/>
      <c r="CH51" s="127"/>
      <c r="CI51" s="129">
        <v>3920</v>
      </c>
      <c r="CJ51" s="127">
        <v>4620</v>
      </c>
      <c r="CK51" s="129">
        <v>3920</v>
      </c>
      <c r="CL51" s="127">
        <v>3220</v>
      </c>
      <c r="CM51" s="129">
        <v>3920</v>
      </c>
      <c r="CN51" s="127">
        <v>3920</v>
      </c>
      <c r="CO51" s="129">
        <v>3920</v>
      </c>
      <c r="CP51" s="127">
        <f>3920+10420</f>
        <v>14340</v>
      </c>
      <c r="CQ51" s="129">
        <v>3920</v>
      </c>
      <c r="CR51" s="127">
        <v>0</v>
      </c>
      <c r="CS51" s="129">
        <v>3920</v>
      </c>
      <c r="CT51" s="127">
        <v>3920</v>
      </c>
      <c r="CU51" s="129">
        <v>3920</v>
      </c>
      <c r="CV51" s="127">
        <v>3920</v>
      </c>
      <c r="CW51" s="129">
        <v>3920</v>
      </c>
      <c r="CX51" s="127"/>
      <c r="CY51" s="129">
        <v>3920</v>
      </c>
      <c r="CZ51" s="127">
        <f>3920+3920</f>
        <v>7840</v>
      </c>
      <c r="DA51" s="128"/>
      <c r="DB51" s="127"/>
      <c r="DC51" s="128"/>
      <c r="DD51" s="127"/>
      <c r="DE51" s="130"/>
      <c r="DF51" s="131"/>
      <c r="DG51" s="127"/>
      <c r="DH51" s="131"/>
      <c r="DI51" s="127"/>
      <c r="DJ51" s="131"/>
      <c r="DK51" s="127"/>
      <c r="DL51" s="131"/>
      <c r="DM51" s="127"/>
      <c r="DN51" s="131"/>
      <c r="DO51" s="127"/>
      <c r="DP51" s="131"/>
      <c r="DQ51" s="127"/>
      <c r="DR51" s="131"/>
      <c r="DS51" s="127"/>
      <c r="DT51" s="131"/>
      <c r="DU51" s="127"/>
      <c r="DV51" s="131"/>
      <c r="DW51" s="127"/>
      <c r="DX51" s="131"/>
      <c r="DY51" s="127"/>
      <c r="DZ51" s="131"/>
      <c r="EA51" s="127"/>
      <c r="EB51" s="128"/>
      <c r="EC51" s="127"/>
      <c r="ED51" s="132"/>
      <c r="EE51" s="128"/>
      <c r="EF51" s="127"/>
      <c r="EG51" s="128"/>
      <c r="EH51" s="127"/>
      <c r="EI51" s="128"/>
      <c r="EJ51" s="127"/>
      <c r="EK51" s="128"/>
      <c r="EL51" s="127"/>
      <c r="EM51" s="128"/>
      <c r="EN51" s="127"/>
      <c r="EO51" s="128"/>
      <c r="EP51" s="127"/>
      <c r="EQ51" s="124"/>
      <c r="ER51" s="127"/>
      <c r="ES51" s="124"/>
      <c r="ET51" s="127"/>
      <c r="EU51" s="124"/>
      <c r="EV51" s="127"/>
      <c r="EW51" s="124"/>
      <c r="EX51" s="127"/>
      <c r="EY51" s="124"/>
      <c r="EZ51" s="127"/>
      <c r="FA51" s="124"/>
      <c r="FB51" s="127"/>
      <c r="FC51" s="133">
        <f t="shared" si="3"/>
        <v>50780</v>
      </c>
      <c r="FD51" s="133">
        <f t="shared" si="4"/>
        <v>50780</v>
      </c>
      <c r="FE51" s="133">
        <f t="shared" si="5"/>
        <v>0</v>
      </c>
    </row>
    <row r="52" spans="1:161" ht="25.5" customHeight="1">
      <c r="A52" s="181">
        <v>2200113</v>
      </c>
      <c r="B52" s="134" t="s">
        <v>568</v>
      </c>
      <c r="C52" s="95" t="s">
        <v>569</v>
      </c>
      <c r="D52" s="83" t="s">
        <v>1062</v>
      </c>
      <c r="E52" s="95" t="s">
        <v>956</v>
      </c>
      <c r="F52" s="86" t="s">
        <v>570</v>
      </c>
      <c r="G52" s="86"/>
      <c r="H52" s="135"/>
      <c r="I52" s="136"/>
      <c r="J52" s="136"/>
      <c r="K52" s="93">
        <v>6800</v>
      </c>
      <c r="L52" s="88" t="s">
        <v>1071</v>
      </c>
      <c r="M52" s="122">
        <f t="shared" si="6"/>
        <v>24400</v>
      </c>
      <c r="N52" s="123">
        <f t="shared" si="0"/>
        <v>2040</v>
      </c>
      <c r="O52" s="124">
        <v>4000</v>
      </c>
      <c r="P52" s="124">
        <f t="shared" si="7"/>
        <v>0</v>
      </c>
      <c r="Q52" s="125">
        <v>4000</v>
      </c>
      <c r="R52" s="126">
        <f t="shared" si="10"/>
        <v>0</v>
      </c>
      <c r="S52" s="127">
        <f>IF(OR($I52="‡nv‡÷j Z¨vM",$I52="wUwm"),(IF(VALUE($G52)&gt;=S$6,(IF(($BV52-SUM($Q52:R52))&gt;=$K52*0.3,$K52*0.3,($BV52-SUM($Q52:R52)))),"")),(IF(($BV52-SUM($Q52:R52))&gt;=$K52*0.3,$K52*0.3,($BV52-SUM($Q52:R52)))))</f>
        <v>2040</v>
      </c>
      <c r="T52" s="127">
        <f>IF(OR($I52="‡nv‡÷j Z¨vM",$I52="wUwm"),(IF(VALUE($G52)&gt;=T$6,(IF(($BV52-SUM($Q52:S52))&gt;=$K52*0.3,$K52*0.3,($BV52-SUM($Q52:S52)))),"")),(IF(($BV52-SUM($Q52:S52))&gt;=$K52*0.3,$K52*0.3,($BV52-SUM($Q52:S52)))))</f>
        <v>2040</v>
      </c>
      <c r="U52" s="127">
        <f>IF(OR($I52="‡nv‡÷j Z¨vM",$I52="wUwm"),(IF(VALUE($G52)&gt;=U$6,(IF(($BV52-SUM($Q52:T52))&gt;=$K52*0.3,$K52*0.3,($BV52-SUM($Q52:T52)))),"")),(IF(($BV52-SUM($Q52:T52))&gt;=$K52*0.3,$K52*0.3,($BV52-SUM($Q52:T52)))))</f>
        <v>2040</v>
      </c>
      <c r="V52" s="127">
        <f>IF(OR($I52="‡nv‡÷j Z¨vM",$I52="wUwm"),(IF(VALUE($G52)&gt;=V$6,(IF(($BV52-SUM($Q52:U52))&gt;=$K52*0.3,$K52*0.3,($BV52-SUM($Q52:U52)))),"")),(IF(($BV52-SUM($Q52:U52))&gt;=$K52*0.3,$K52*0.3,($BV52-SUM($Q52:U52)))))</f>
        <v>2040</v>
      </c>
      <c r="W52" s="127">
        <f>IF(OR($I52="‡nv‡÷j Z¨vM",$I52="wUwm"),(IF(VALUE($G52)&gt;=W$6,(IF(($BV52-SUM($Q52:V52))&gt;=$K52*0.3,$K52*0.3,($BV52-SUM($Q52:V52)))),"")),(IF(($BV52-SUM($Q52:V52))&gt;=$K52*0.3,$K52*0.3,($BV52-SUM($Q52:V52)))))</f>
        <v>2040</v>
      </c>
      <c r="X52" s="127">
        <f>IF(OR($I52="‡nv‡÷j Z¨vM",$I52="wUwm"),(IF(VALUE($G52)&gt;=X$6,(IF(($BV52-SUM($Q52:W52))&gt;=$K52*0.3,$K52*0.3,($BV52-SUM($Q52:W52)))),"")),(IF(($BV52-SUM($Q52:W52))&gt;=$K52*0.3,$K52*0.3,($BV52-SUM($Q52:W52)))))</f>
        <v>2040</v>
      </c>
      <c r="Y52" s="127">
        <f>IF(OR($I52="‡nv‡÷j Z¨vM",$I52="wUwm"),(IF(VALUE($G52)&gt;=Y$6,(IF(($BV52-SUM($Q52:X52))&gt;=$K52*0.3,$K52*0.3,($BV52-SUM($Q52:X52)))),"")),(IF(($BV52-SUM($Q52:X52))&gt;=$K52*0.3,$K52*0.3,($BV52-SUM($Q52:X52)))))</f>
        <v>2040</v>
      </c>
      <c r="Z52" s="127">
        <f>IF(OR($I52="‡nv‡÷j Z¨vM",$I52="wUwm"),(IF(VALUE($G52)&gt;=Z$6,(IF(($BV52-SUM($Q52:Y52))&gt;=$K52*0.3,$K52*0.3,($BV52-SUM($Q52:Y52)))),"")),(IF(($BV52-SUM($Q52:Y52))&gt;=$K52*0.3,$K52*0.3,($BV52-SUM($Q52:Y52)))))</f>
        <v>2040</v>
      </c>
      <c r="AA52" s="127">
        <f>IF(OR($I52="‡nv‡÷j Z¨vM",$I52="wUwm"),(IF(VALUE($G52)&gt;=AA$6,(IF(($BV52-SUM($Q52:Z52))&gt;=$K52*0.3,$K52*0.3,($BV52-SUM($Q52:Z52)))),"")),(IF(($BV52-SUM($Q52:Z52))&gt;=$K52*0.3,$K52*0.3,($BV52-SUM($Q52:Z52)))))</f>
        <v>2040</v>
      </c>
      <c r="AB52" s="127">
        <f>IF(OR($I52="‡nv‡÷j Z¨vM",$I52="wUwm"),(IF(VALUE($G52)&gt;=AB$6,(IF(($BV52-SUM($Q52:AA52))&gt;=$K52*0.3,$K52*0.3,($BV52-SUM($Q52:AA52)))),"")),(IF(($BV52-SUM($Q52:AA52))&gt;=$K52*0.3,$K52*0.3,($BV52-SUM($Q52:AA52)))))</f>
        <v>0</v>
      </c>
      <c r="AC52" s="127">
        <f>IF(OR($I52="‡nv‡÷j Z¨vM",$I52="wUwm"),(IF(VALUE($G52)&gt;=AC$6,(IF(($BV52-SUM($Q52:AB52))&gt;=$K52*0.3,$K52*0.3,($BV52-SUM($Q52:AB52)))),"")),(IF(($BV52-SUM($Q52:AB52))&gt;=$K52*0.3,$K52*0.3,($BV52-SUM($Q52:AB52)))))</f>
        <v>0</v>
      </c>
      <c r="AD52" s="127">
        <f>IF(OR($I52="‡nv‡÷j Z¨vM",$I52="wUwm"),(IF(VALUE($G52)&gt;=AD$6,(IF(($BV52-SUM($Q52:AC52))&gt;=$K52*0.3,$K52*0.3,($BV52-SUM($Q52:AC52)))),"")),(IF(($BV52-SUM($Q52:AC52))&gt;=$K52*0.3,$K52*0.3,($BV52-SUM($Q52:AC52)))))</f>
        <v>0</v>
      </c>
      <c r="AE52" s="127">
        <f>IF(OR($I52="‡nv‡÷j Z¨vM",$I52="wUwm"),(IF(VALUE($G52)&gt;=AE$6,(IF(($BV52-SUM($Q52:AD52))&gt;=$K52*0.3,$K52*0.3,($BV52-SUM($Q52:AD52)))),"")),(IF(($BV52-SUM($Q52:AD52))&gt;=$K52*0.3,$K52*0.3,($BV52-SUM($Q52:AD52)))))</f>
        <v>0</v>
      </c>
      <c r="AF52" s="127">
        <f>IF(OR($I52="‡nv‡÷j Z¨vM",$I52="wUwm"),(IF(VALUE($G52)&gt;=AF$6,(IF(($BV52-SUM($Q52:AE52))&gt;=$K52*0.3,$K52*0.3,($BV52-SUM($Q52:AE52)))),"")),(IF(($BV52-SUM($Q52:AE52))&gt;=$K52*0.3,$K52*0.3,($BV52-SUM($Q52:AE52)))))</f>
        <v>0</v>
      </c>
      <c r="AG52" s="127">
        <f>IF(OR($I52="‡nv‡÷j Z¨vM",$I52="wUwm"),(IF(VALUE($G52)&gt;=AG$6,(IF(($BV52-SUM($Q52:AF52))&gt;=$K52*0.3,$K52*0.3,($BV52-SUM($Q52:AF52)))),"")),(IF(($BV52-SUM($Q52:AF52))&gt;=$K52*0.3,$K52*0.3,($BV52-SUM($Q52:AF52)))))</f>
        <v>0</v>
      </c>
      <c r="AH52" s="127">
        <f>IF(OR($I52="‡nv‡÷j Z¨vM",$I52="wUwm"),(IF(VALUE($G52)&gt;=AH$6,(IF(($BV52-SUM($Q52:AG52))&gt;=$K52*0.3,$K52*0.3,($BV52-SUM($Q52:AG52)))),"")),(IF(($BV52-SUM($Q52:AG52))&gt;=$K52*0.3,$K52*0.3,($BV52-SUM($Q52:AG52)))))</f>
        <v>0</v>
      </c>
      <c r="AI52" s="127">
        <f>IF(OR($I52="‡nv‡÷j Z¨vM",$I52="wUwm"),(IF(VALUE($G52)&gt;=AI$6,(IF(($BV52-SUM($Q52:AH52))&gt;=$K52*0.3,$K52*0.3,($BV52-SUM($Q52:AH52)))),"")),(IF(($BV52-SUM($Q52:AH52))&gt;=$K52*0.3,$K52*0.3,($BV52-SUM($Q52:AH52)))))</f>
        <v>0</v>
      </c>
      <c r="AJ52" s="127">
        <f>IF(OR($I52="‡nv‡÷j Z¨vM",$I52="wUwm"),(IF(VALUE($G52)&gt;=AJ$6,(IF(($BV52-SUM($Q52:AI52))&gt;=$K52*0.3,$K52*0.3,($BV52-SUM($Q52:AI52)))),"")),(IF(($BV52-SUM($Q52:AI52))&gt;=$K52*0.3,$K52*0.3,($BV52-SUM($Q52:AI52)))))</f>
        <v>0</v>
      </c>
      <c r="AK52" s="127">
        <f>IF(OR($I52="‡nv‡÷j Z¨vM",$I52="wUwm"),(IF(VALUE($G52)&gt;=AK$6,(IF(($BV52-SUM($Q52:AJ52))&gt;=$K52*0.3,$K52*0.3,($BV52-SUM($Q52:AJ52)))),"")),(IF(($BV52-SUM($Q52:AJ52))&gt;=$K52*0.3,$K52*0.3,($BV52-SUM($Q52:AJ52)))))</f>
        <v>0</v>
      </c>
      <c r="AL52" s="127">
        <f>IF(OR($I52="‡nv‡÷j Z¨vM",$I52="wUwm"),(IF(VALUE($G52)&gt;=AL$6,(IF(($BV52-SUM($Q52:AK52))&gt;=$K52*0.3,$K52*0.3,($BV52-SUM($Q52:AK52)))),"")),(IF(($BV52-SUM($Q52:AK52))&gt;=$K52*0.3,$K52*0.3,($BV52-SUM($Q52:AK52)))))</f>
        <v>0</v>
      </c>
      <c r="AM52" s="127">
        <f>IF(OR($I52="‡nv‡÷j Z¨vM",$I52="wUwm"),(IF(VALUE($G52)&gt;=AM$6,(IF(($BV52-SUM($Q52:AL52))&gt;=$K52*0.3,$K52*0.3,($BV52-SUM($Q52:AL52)))),"")),(IF(($BV52-SUM($Q52:AL52))&gt;=$K52*0.3,$K52*0.3,($BV52-SUM($Q52:AL52)))))</f>
        <v>0</v>
      </c>
      <c r="AN52" s="127">
        <f>IF(OR($I52="‡nv‡÷j Z¨vM",$I52="wUwm"),(IF(VALUE($G52)&gt;=AN$6,(IF(($BV52-SUM($Q52:AM52))&gt;=$K52*0.3,$K52*0.3,($BV52-SUM($Q52:AM52)))),"")),(IF(($BV52-SUM($Q52:AM52))&gt;=$K52*0.3,$K52*0.3,($BV52-SUM($Q52:AM52)))))</f>
        <v>0</v>
      </c>
      <c r="AO52" s="127">
        <f>IF(OR($I52="‡nv‡÷j Z¨vM",$I52="wUwm"),(IF(VALUE($G52)&gt;=AO$6,(IF(($BV52-SUM($Q52:AN52))&gt;=$K52*0.3,$K52*0.3,($BV52-SUM($Q52:AN52)))),"")),(IF(($BV52-SUM($Q52:AN52))&gt;=$K52*0.3,$K52*0.3,($BV52-SUM($Q52:AN52)))))</f>
        <v>0</v>
      </c>
      <c r="AP52" s="127">
        <f>IF(OR($I52="‡nv‡÷j Z¨vM",$I52="wUwm"),(IF(VALUE($G52)&gt;=AP$6,(IF(($BV52-SUM($Q52:AO52))&gt;=$K52*0.3,$K52*0.3,($BV52-SUM($Q52:AO52)))),"")),(IF(($BV52-SUM($Q52:AO52))&gt;=$K52*0.3,$K52*0.3,($BV52-SUM($Q52:AO52)))))</f>
        <v>0</v>
      </c>
      <c r="AQ52" s="125">
        <f t="shared" si="2"/>
        <v>22360</v>
      </c>
      <c r="AR52" s="125">
        <v>22360</v>
      </c>
      <c r="AS52" s="125">
        <f>IF(LinkRpt!C$4=LinkRpt!C$2,VLOOKUP(LinkRpt!$A48,Rpt,LinkRpt!C$2+1),"")</f>
        <v>0</v>
      </c>
      <c r="AT52" s="125">
        <f>IF(LinkRpt!D$4=LinkRpt!D$2,VLOOKUP(LinkRpt!$A48,Rpt,LinkRpt!D$2+1),"")</f>
        <v>0</v>
      </c>
      <c r="AU52" s="125">
        <f>IF(LinkRpt!E$4=LinkRpt!E$2,VLOOKUP(LinkRpt!$A48,Rpt,LinkRpt!E$2+1),"")</f>
        <v>0</v>
      </c>
      <c r="AV52" s="125">
        <f>IF(LinkRpt!F$4=LinkRpt!F$2,VLOOKUP(LinkRpt!$A48,Rpt,LinkRpt!F$2+1),"")</f>
        <v>0</v>
      </c>
      <c r="AW52" s="125">
        <f>IF(LinkRpt!G$4=LinkRpt!G$2,VLOOKUP(LinkRpt!$A48,Rpt,LinkRpt!G$2+1),"")</f>
        <v>0</v>
      </c>
      <c r="AX52" s="125">
        <f>IF(LinkRpt!H$4=LinkRpt!H$2,VLOOKUP(LinkRpt!$A48,Rpt,LinkRpt!H$2+1),"")</f>
        <v>0</v>
      </c>
      <c r="AY52" s="125">
        <f>IF(LinkRpt!I$4=LinkRpt!I$2,VLOOKUP(LinkRpt!$A48,Rpt,LinkRpt!I$2+1),"")</f>
        <v>0</v>
      </c>
      <c r="AZ52" s="125">
        <f>IF(LinkRpt!J$4=LinkRpt!J$2,VLOOKUP(LinkRpt!$A48,Rpt,LinkRpt!J$2+1),"")</f>
        <v>0</v>
      </c>
      <c r="BA52" s="125">
        <f>IF(LinkRpt!K$4=LinkRpt!K$2,VLOOKUP(LinkRpt!$A48,Rpt,LinkRpt!K$2+1),"")</f>
        <v>0</v>
      </c>
      <c r="BB52" s="125">
        <f>IF(LinkRpt!L$4=LinkRpt!L$2,VLOOKUP(LinkRpt!$A48,Rpt,LinkRpt!L$2+1),"")</f>
        <v>0</v>
      </c>
      <c r="BC52" s="125">
        <f>IF(LinkRpt!M$4=LinkRpt!M$2,VLOOKUP(LinkRpt!$A48,Rpt,LinkRpt!M$2+1),"")</f>
        <v>0</v>
      </c>
      <c r="BD52" s="125">
        <f>IF(LinkRpt!N$4=LinkRpt!N$2,VLOOKUP(LinkRpt!$A48,Rpt,LinkRpt!N$2+1),"")</f>
        <v>0</v>
      </c>
      <c r="BE52" s="125">
        <f>IF(LinkRpt!O$4=LinkRpt!O$2,VLOOKUP(LinkRpt!$A48,Rpt,LinkRpt!O$2+1),"")</f>
        <v>0</v>
      </c>
      <c r="BF52" s="125">
        <f>IF(LinkRpt!P$4=LinkRpt!P$2,VLOOKUP(LinkRpt!$A48,Rpt,LinkRpt!P$2+1),"")</f>
        <v>0</v>
      </c>
      <c r="BG52" s="125">
        <f>IF(LinkRpt!Q$4=LinkRpt!Q$2,VLOOKUP(LinkRpt!$A48,Rpt,LinkRpt!Q$2+1),"")</f>
        <v>0</v>
      </c>
      <c r="BH52" s="125">
        <f>IF(LinkRpt!R$4=LinkRpt!R$2,VLOOKUP(LinkRpt!$A48,Rpt,LinkRpt!R$2+1),"")</f>
        <v>0</v>
      </c>
      <c r="BI52" s="125">
        <f>IF(LinkRpt!S$4=LinkRpt!S$2,VLOOKUP(LinkRpt!$A48,Rpt,LinkRpt!S$2+1),"")</f>
        <v>0</v>
      </c>
      <c r="BJ52" s="125">
        <f>IF(LinkRpt!T$4=LinkRpt!T$2,VLOOKUP(LinkRpt!$A48,Rpt,LinkRpt!T$2+1),"")</f>
        <v>0</v>
      </c>
      <c r="BK52" s="125">
        <f>IF(LinkRpt!U$4=LinkRpt!U$2,VLOOKUP(LinkRpt!$A48,Rpt,LinkRpt!U$2+1),"")</f>
        <v>0</v>
      </c>
      <c r="BL52" s="125">
        <f>IF(LinkRpt!V$4=LinkRpt!V$2,VLOOKUP(LinkRpt!$A48,Rpt,LinkRpt!V$2+1),"")</f>
        <v>0</v>
      </c>
      <c r="BM52" s="125">
        <f>IF(LinkRpt!W$4=LinkRpt!W$2,VLOOKUP(LinkRpt!$A48,Rpt,LinkRpt!W$2+1),"")</f>
        <v>0</v>
      </c>
      <c r="BN52" s="125">
        <f>IF(LinkRpt!X$4=LinkRpt!X$2,VLOOKUP(LinkRpt!$A48,Rpt,LinkRpt!X$2+1),"")</f>
        <v>0</v>
      </c>
      <c r="BO52" s="125">
        <f>IF(LinkRpt!Y$4=LinkRpt!Y$2,VLOOKUP(LinkRpt!$A48,Rpt,LinkRpt!Y$2+1),"")</f>
        <v>0</v>
      </c>
      <c r="BP52" s="125">
        <f>IF(LinkRpt!Z$4=LinkRpt!Z$2,VLOOKUP(LinkRpt!$A48,Rpt,LinkRpt!Z$2+1),"")</f>
        <v>0</v>
      </c>
      <c r="BQ52" s="125">
        <f>IF(LinkRpt!AA$4=LinkRpt!AA$2,VLOOKUP(LinkRpt!$A48,Rpt,LinkRpt!AA$2+1),"")</f>
        <v>0</v>
      </c>
      <c r="BR52" s="125">
        <f>IF(LinkRpt!AB$4=LinkRpt!AB$2,VLOOKUP(LinkRpt!$A48,Rpt,LinkRpt!AB$2+1),"")</f>
        <v>0</v>
      </c>
      <c r="BS52" s="125">
        <f>IF(LinkRpt!AC$4=LinkRpt!AC$2,VLOOKUP(LinkRpt!$A48,Rpt,LinkRpt!AC$2+1),"")</f>
        <v>0</v>
      </c>
      <c r="BT52" s="125">
        <f>IF(LinkRpt!AD$4=LinkRpt!AD$2,VLOOKUP(LinkRpt!$A48,Rpt,LinkRpt!AD$2+1),"")</f>
        <v>0</v>
      </c>
      <c r="BU52" s="125">
        <f>IF(LinkRpt!AE$4=LinkRpt!AE$2,VLOOKUP(LinkRpt!$A48,Rpt,LinkRpt!AE$2+1),"")</f>
        <v>0</v>
      </c>
      <c r="BV52" s="125">
        <f t="shared" si="8"/>
        <v>22360</v>
      </c>
      <c r="BW52" s="124">
        <v>1500</v>
      </c>
      <c r="BX52" s="127">
        <v>1500</v>
      </c>
      <c r="BY52" s="124">
        <v>1000</v>
      </c>
      <c r="BZ52" s="127">
        <v>1000</v>
      </c>
      <c r="CA52" s="124">
        <v>5000</v>
      </c>
      <c r="CB52" s="127">
        <v>5000</v>
      </c>
      <c r="CC52" s="124">
        <v>8000</v>
      </c>
      <c r="CD52" s="127">
        <v>8000</v>
      </c>
      <c r="CE52" s="128"/>
      <c r="CF52" s="127"/>
      <c r="CG52" s="124"/>
      <c r="CH52" s="127"/>
      <c r="CI52" s="129">
        <v>2310</v>
      </c>
      <c r="CJ52" s="127">
        <v>0</v>
      </c>
      <c r="CK52" s="129">
        <v>2310</v>
      </c>
      <c r="CL52" s="127">
        <v>0</v>
      </c>
      <c r="CM52" s="129">
        <v>2310</v>
      </c>
      <c r="CN52" s="127">
        <v>0</v>
      </c>
      <c r="CO52" s="129">
        <v>2310</v>
      </c>
      <c r="CP52" s="127">
        <v>9240</v>
      </c>
      <c r="CQ52" s="129">
        <v>2310</v>
      </c>
      <c r="CR52" s="127"/>
      <c r="CS52" s="129">
        <v>2310</v>
      </c>
      <c r="CT52" s="127"/>
      <c r="CU52" s="129">
        <v>2310</v>
      </c>
      <c r="CV52" s="127"/>
      <c r="CW52" s="129">
        <v>2310</v>
      </c>
      <c r="CX52" s="127">
        <v>6930</v>
      </c>
      <c r="CY52" s="129">
        <v>2310</v>
      </c>
      <c r="CZ52" s="127"/>
      <c r="DA52" s="128"/>
      <c r="DB52" s="127"/>
      <c r="DC52" s="128"/>
      <c r="DD52" s="127"/>
      <c r="DE52" s="130"/>
      <c r="DF52" s="131"/>
      <c r="DG52" s="127"/>
      <c r="DH52" s="131"/>
      <c r="DI52" s="127"/>
      <c r="DJ52" s="131"/>
      <c r="DK52" s="127"/>
      <c r="DL52" s="131"/>
      <c r="DM52" s="127"/>
      <c r="DN52" s="131"/>
      <c r="DO52" s="127"/>
      <c r="DP52" s="131"/>
      <c r="DQ52" s="127"/>
      <c r="DR52" s="131"/>
      <c r="DS52" s="127"/>
      <c r="DT52" s="131"/>
      <c r="DU52" s="127"/>
      <c r="DV52" s="131"/>
      <c r="DW52" s="127"/>
      <c r="DX52" s="131"/>
      <c r="DY52" s="127"/>
      <c r="DZ52" s="131"/>
      <c r="EA52" s="127"/>
      <c r="EB52" s="128"/>
      <c r="EC52" s="127"/>
      <c r="ED52" s="132"/>
      <c r="EE52" s="128"/>
      <c r="EF52" s="127"/>
      <c r="EG52" s="128"/>
      <c r="EH52" s="127"/>
      <c r="EI52" s="128"/>
      <c r="EJ52" s="127"/>
      <c r="EK52" s="128"/>
      <c r="EL52" s="127"/>
      <c r="EM52" s="128"/>
      <c r="EN52" s="127"/>
      <c r="EO52" s="128"/>
      <c r="EP52" s="127"/>
      <c r="EQ52" s="124"/>
      <c r="ER52" s="127"/>
      <c r="ES52" s="124"/>
      <c r="ET52" s="127"/>
      <c r="EU52" s="124"/>
      <c r="EV52" s="127"/>
      <c r="EW52" s="124"/>
      <c r="EX52" s="127"/>
      <c r="EY52" s="124"/>
      <c r="EZ52" s="127"/>
      <c r="FA52" s="124"/>
      <c r="FB52" s="127"/>
      <c r="FC52" s="133">
        <f t="shared" si="3"/>
        <v>36290</v>
      </c>
      <c r="FD52" s="133">
        <f t="shared" si="4"/>
        <v>31670</v>
      </c>
      <c r="FE52" s="133">
        <f t="shared" si="5"/>
        <v>4620</v>
      </c>
    </row>
    <row r="53" spans="1:161" ht="25.5" customHeight="1">
      <c r="A53" s="181">
        <v>2200114</v>
      </c>
      <c r="B53" s="134" t="s">
        <v>1047</v>
      </c>
      <c r="C53" s="95" t="s">
        <v>571</v>
      </c>
      <c r="D53" s="83" t="s">
        <v>1062</v>
      </c>
      <c r="E53" s="95" t="s">
        <v>956</v>
      </c>
      <c r="F53" s="84" t="s">
        <v>572</v>
      </c>
      <c r="G53" s="84"/>
      <c r="H53" s="135"/>
      <c r="I53" s="136"/>
      <c r="J53" s="136"/>
      <c r="K53" s="93">
        <v>6800</v>
      </c>
      <c r="L53" s="88" t="s">
        <v>1071</v>
      </c>
      <c r="M53" s="122">
        <f t="shared" si="6"/>
        <v>24400</v>
      </c>
      <c r="N53" s="123">
        <f t="shared" si="0"/>
        <v>18360</v>
      </c>
      <c r="O53" s="124">
        <v>4000</v>
      </c>
      <c r="P53" s="124">
        <f t="shared" si="7"/>
        <v>0</v>
      </c>
      <c r="Q53" s="125">
        <v>4000</v>
      </c>
      <c r="R53" s="126">
        <f t="shared" si="10"/>
        <v>0</v>
      </c>
      <c r="S53" s="127">
        <f>IF(OR($I53="‡nv‡÷j Z¨vM",$I53="wUwm"),(IF(VALUE($G53)&gt;=S$6,(IF(($BV53-SUM($Q53:R53))&gt;=$K53*0.3,$K53*0.3,($BV53-SUM($Q53:R53)))),"")),(IF(($BV53-SUM($Q53:R53))&gt;=$K53*0.3,$K53*0.3,($BV53-SUM($Q53:R53)))))</f>
        <v>2040</v>
      </c>
      <c r="T53" s="127">
        <f>IF(OR($I53="‡nv‡÷j Z¨vM",$I53="wUwm"),(IF(VALUE($G53)&gt;=T$6,(IF(($BV53-SUM($Q53:S53))&gt;=$K53*0.3,$K53*0.3,($BV53-SUM($Q53:S53)))),"")),(IF(($BV53-SUM($Q53:S53))&gt;=$K53*0.3,$K53*0.3,($BV53-SUM($Q53:S53)))))</f>
        <v>0</v>
      </c>
      <c r="U53" s="127">
        <f>IF(OR($I53="‡nv‡÷j Z¨vM",$I53="wUwm"),(IF(VALUE($G53)&gt;=U$6,(IF(($BV53-SUM($Q53:T53))&gt;=$K53*0.3,$K53*0.3,($BV53-SUM($Q53:T53)))),"")),(IF(($BV53-SUM($Q53:T53))&gt;=$K53*0.3,$K53*0.3,($BV53-SUM($Q53:T53)))))</f>
        <v>0</v>
      </c>
      <c r="V53" s="127">
        <f>IF(OR($I53="‡nv‡÷j Z¨vM",$I53="wUwm"),(IF(VALUE($G53)&gt;=V$6,(IF(($BV53-SUM($Q53:U53))&gt;=$K53*0.3,$K53*0.3,($BV53-SUM($Q53:U53)))),"")),(IF(($BV53-SUM($Q53:U53))&gt;=$K53*0.3,$K53*0.3,($BV53-SUM($Q53:U53)))))</f>
        <v>0</v>
      </c>
      <c r="W53" s="127">
        <f>IF(OR($I53="‡nv‡÷j Z¨vM",$I53="wUwm"),(IF(VALUE($G53)&gt;=W$6,(IF(($BV53-SUM($Q53:V53))&gt;=$K53*0.3,$K53*0.3,($BV53-SUM($Q53:V53)))),"")),(IF(($BV53-SUM($Q53:V53))&gt;=$K53*0.3,$K53*0.3,($BV53-SUM($Q53:V53)))))</f>
        <v>0</v>
      </c>
      <c r="X53" s="127">
        <f>IF(OR($I53="‡nv‡÷j Z¨vM",$I53="wUwm"),(IF(VALUE($G53)&gt;=X$6,(IF(($BV53-SUM($Q53:W53))&gt;=$K53*0.3,$K53*0.3,($BV53-SUM($Q53:W53)))),"")),(IF(($BV53-SUM($Q53:W53))&gt;=$K53*0.3,$K53*0.3,($BV53-SUM($Q53:W53)))))</f>
        <v>0</v>
      </c>
      <c r="Y53" s="127">
        <f>IF(OR($I53="‡nv‡÷j Z¨vM",$I53="wUwm"),(IF(VALUE($G53)&gt;=Y$6,(IF(($BV53-SUM($Q53:X53))&gt;=$K53*0.3,$K53*0.3,($BV53-SUM($Q53:X53)))),"")),(IF(($BV53-SUM($Q53:X53))&gt;=$K53*0.3,$K53*0.3,($BV53-SUM($Q53:X53)))))</f>
        <v>0</v>
      </c>
      <c r="Z53" s="127">
        <f>IF(OR($I53="‡nv‡÷j Z¨vM",$I53="wUwm"),(IF(VALUE($G53)&gt;=Z$6,(IF(($BV53-SUM($Q53:Y53))&gt;=$K53*0.3,$K53*0.3,($BV53-SUM($Q53:Y53)))),"")),(IF(($BV53-SUM($Q53:Y53))&gt;=$K53*0.3,$K53*0.3,($BV53-SUM($Q53:Y53)))))</f>
        <v>0</v>
      </c>
      <c r="AA53" s="127">
        <f>IF(OR($I53="‡nv‡÷j Z¨vM",$I53="wUwm"),(IF(VALUE($G53)&gt;=AA$6,(IF(($BV53-SUM($Q53:Z53))&gt;=$K53*0.3,$K53*0.3,($BV53-SUM($Q53:Z53)))),"")),(IF(($BV53-SUM($Q53:Z53))&gt;=$K53*0.3,$K53*0.3,($BV53-SUM($Q53:Z53)))))</f>
        <v>0</v>
      </c>
      <c r="AB53" s="127">
        <f>IF(OR($I53="‡nv‡÷j Z¨vM",$I53="wUwm"),(IF(VALUE($G53)&gt;=AB$6,(IF(($BV53-SUM($Q53:AA53))&gt;=$K53*0.3,$K53*0.3,($BV53-SUM($Q53:AA53)))),"")),(IF(($BV53-SUM($Q53:AA53))&gt;=$K53*0.3,$K53*0.3,($BV53-SUM($Q53:AA53)))))</f>
        <v>0</v>
      </c>
      <c r="AC53" s="127">
        <f>IF(OR($I53="‡nv‡÷j Z¨vM",$I53="wUwm"),(IF(VALUE($G53)&gt;=AC$6,(IF(($BV53-SUM($Q53:AB53))&gt;=$K53*0.3,$K53*0.3,($BV53-SUM($Q53:AB53)))),"")),(IF(($BV53-SUM($Q53:AB53))&gt;=$K53*0.3,$K53*0.3,($BV53-SUM($Q53:AB53)))))</f>
        <v>0</v>
      </c>
      <c r="AD53" s="127">
        <f>IF(OR($I53="‡nv‡÷j Z¨vM",$I53="wUwm"),(IF(VALUE($G53)&gt;=AD$6,(IF(($BV53-SUM($Q53:AC53))&gt;=$K53*0.3,$K53*0.3,($BV53-SUM($Q53:AC53)))),"")),(IF(($BV53-SUM($Q53:AC53))&gt;=$K53*0.3,$K53*0.3,($BV53-SUM($Q53:AC53)))))</f>
        <v>0</v>
      </c>
      <c r="AE53" s="127">
        <f>IF(OR($I53="‡nv‡÷j Z¨vM",$I53="wUwm"),(IF(VALUE($G53)&gt;=AE$6,(IF(($BV53-SUM($Q53:AD53))&gt;=$K53*0.3,$K53*0.3,($BV53-SUM($Q53:AD53)))),"")),(IF(($BV53-SUM($Q53:AD53))&gt;=$K53*0.3,$K53*0.3,($BV53-SUM($Q53:AD53)))))</f>
        <v>0</v>
      </c>
      <c r="AF53" s="127">
        <f>IF(OR($I53="‡nv‡÷j Z¨vM",$I53="wUwm"),(IF(VALUE($G53)&gt;=AF$6,(IF(($BV53-SUM($Q53:AE53))&gt;=$K53*0.3,$K53*0.3,($BV53-SUM($Q53:AE53)))),"")),(IF(($BV53-SUM($Q53:AE53))&gt;=$K53*0.3,$K53*0.3,($BV53-SUM($Q53:AE53)))))</f>
        <v>0</v>
      </c>
      <c r="AG53" s="127">
        <f>IF(OR($I53="‡nv‡÷j Z¨vM",$I53="wUwm"),(IF(VALUE($G53)&gt;=AG$6,(IF(($BV53-SUM($Q53:AF53))&gt;=$K53*0.3,$K53*0.3,($BV53-SUM($Q53:AF53)))),"")),(IF(($BV53-SUM($Q53:AF53))&gt;=$K53*0.3,$K53*0.3,($BV53-SUM($Q53:AF53)))))</f>
        <v>0</v>
      </c>
      <c r="AH53" s="127">
        <f>IF(OR($I53="‡nv‡÷j Z¨vM",$I53="wUwm"),(IF(VALUE($G53)&gt;=AH$6,(IF(($BV53-SUM($Q53:AG53))&gt;=$K53*0.3,$K53*0.3,($BV53-SUM($Q53:AG53)))),"")),(IF(($BV53-SUM($Q53:AG53))&gt;=$K53*0.3,$K53*0.3,($BV53-SUM($Q53:AG53)))))</f>
        <v>0</v>
      </c>
      <c r="AI53" s="127">
        <f>IF(OR($I53="‡nv‡÷j Z¨vM",$I53="wUwm"),(IF(VALUE($G53)&gt;=AI$6,(IF(($BV53-SUM($Q53:AH53))&gt;=$K53*0.3,$K53*0.3,($BV53-SUM($Q53:AH53)))),"")),(IF(($BV53-SUM($Q53:AH53))&gt;=$K53*0.3,$K53*0.3,($BV53-SUM($Q53:AH53)))))</f>
        <v>0</v>
      </c>
      <c r="AJ53" s="127">
        <f>IF(OR($I53="‡nv‡÷j Z¨vM",$I53="wUwm"),(IF(VALUE($G53)&gt;=AJ$6,(IF(($BV53-SUM($Q53:AI53))&gt;=$K53*0.3,$K53*0.3,($BV53-SUM($Q53:AI53)))),"")),(IF(($BV53-SUM($Q53:AI53))&gt;=$K53*0.3,$K53*0.3,($BV53-SUM($Q53:AI53)))))</f>
        <v>0</v>
      </c>
      <c r="AK53" s="127">
        <f>IF(OR($I53="‡nv‡÷j Z¨vM",$I53="wUwm"),(IF(VALUE($G53)&gt;=AK$6,(IF(($BV53-SUM($Q53:AJ53))&gt;=$K53*0.3,$K53*0.3,($BV53-SUM($Q53:AJ53)))),"")),(IF(($BV53-SUM($Q53:AJ53))&gt;=$K53*0.3,$K53*0.3,($BV53-SUM($Q53:AJ53)))))</f>
        <v>0</v>
      </c>
      <c r="AL53" s="127">
        <f>IF(OR($I53="‡nv‡÷j Z¨vM",$I53="wUwm"),(IF(VALUE($G53)&gt;=AL$6,(IF(($BV53-SUM($Q53:AK53))&gt;=$K53*0.3,$K53*0.3,($BV53-SUM($Q53:AK53)))),"")),(IF(($BV53-SUM($Q53:AK53))&gt;=$K53*0.3,$K53*0.3,($BV53-SUM($Q53:AK53)))))</f>
        <v>0</v>
      </c>
      <c r="AM53" s="127">
        <f>IF(OR($I53="‡nv‡÷j Z¨vM",$I53="wUwm"),(IF(VALUE($G53)&gt;=AM$6,(IF(($BV53-SUM($Q53:AL53))&gt;=$K53*0.3,$K53*0.3,($BV53-SUM($Q53:AL53)))),"")),(IF(($BV53-SUM($Q53:AL53))&gt;=$K53*0.3,$K53*0.3,($BV53-SUM($Q53:AL53)))))</f>
        <v>0</v>
      </c>
      <c r="AN53" s="127">
        <f>IF(OR($I53="‡nv‡÷j Z¨vM",$I53="wUwm"),(IF(VALUE($G53)&gt;=AN$6,(IF(($BV53-SUM($Q53:AM53))&gt;=$K53*0.3,$K53*0.3,($BV53-SUM($Q53:AM53)))),"")),(IF(($BV53-SUM($Q53:AM53))&gt;=$K53*0.3,$K53*0.3,($BV53-SUM($Q53:AM53)))))</f>
        <v>0</v>
      </c>
      <c r="AO53" s="127">
        <f>IF(OR($I53="‡nv‡÷j Z¨vM",$I53="wUwm"),(IF(VALUE($G53)&gt;=AO$6,(IF(($BV53-SUM($Q53:AN53))&gt;=$K53*0.3,$K53*0.3,($BV53-SUM($Q53:AN53)))),"")),(IF(($BV53-SUM($Q53:AN53))&gt;=$K53*0.3,$K53*0.3,($BV53-SUM($Q53:AN53)))))</f>
        <v>0</v>
      </c>
      <c r="AP53" s="127">
        <f>IF(OR($I53="‡nv‡÷j Z¨vM",$I53="wUwm"),(IF(VALUE($G53)&gt;=AP$6,(IF(($BV53-SUM($Q53:AO53))&gt;=$K53*0.3,$K53*0.3,($BV53-SUM($Q53:AO53)))),"")),(IF(($BV53-SUM($Q53:AO53))&gt;=$K53*0.3,$K53*0.3,($BV53-SUM($Q53:AO53)))))</f>
        <v>0</v>
      </c>
      <c r="AQ53" s="125">
        <f t="shared" si="2"/>
        <v>6040</v>
      </c>
      <c r="AR53" s="125">
        <v>6040</v>
      </c>
      <c r="AS53" s="125">
        <f>IF(LinkRpt!C$4=LinkRpt!C$2,VLOOKUP(LinkRpt!$A49,Rpt,LinkRpt!C$2+1),"")</f>
        <v>0</v>
      </c>
      <c r="AT53" s="125">
        <f>IF(LinkRpt!D$4=LinkRpt!D$2,VLOOKUP(LinkRpt!$A49,Rpt,LinkRpt!D$2+1),"")</f>
        <v>0</v>
      </c>
      <c r="AU53" s="125">
        <f>IF(LinkRpt!E$4=LinkRpt!E$2,VLOOKUP(LinkRpt!$A49,Rpt,LinkRpt!E$2+1),"")</f>
        <v>0</v>
      </c>
      <c r="AV53" s="125">
        <f>IF(LinkRpt!F$4=LinkRpt!F$2,VLOOKUP(LinkRpt!$A49,Rpt,LinkRpt!F$2+1),"")</f>
        <v>0</v>
      </c>
      <c r="AW53" s="125">
        <f>IF(LinkRpt!G$4=LinkRpt!G$2,VLOOKUP(LinkRpt!$A49,Rpt,LinkRpt!G$2+1),"")</f>
        <v>0</v>
      </c>
      <c r="AX53" s="125">
        <f>IF(LinkRpt!H$4=LinkRpt!H$2,VLOOKUP(LinkRpt!$A49,Rpt,LinkRpt!H$2+1),"")</f>
        <v>0</v>
      </c>
      <c r="AY53" s="125">
        <f>IF(LinkRpt!I$4=LinkRpt!I$2,VLOOKUP(LinkRpt!$A49,Rpt,LinkRpt!I$2+1),"")</f>
        <v>0</v>
      </c>
      <c r="AZ53" s="125">
        <f>IF(LinkRpt!J$4=LinkRpt!J$2,VLOOKUP(LinkRpt!$A49,Rpt,LinkRpt!J$2+1),"")</f>
        <v>0</v>
      </c>
      <c r="BA53" s="125">
        <f>IF(LinkRpt!K$4=LinkRpt!K$2,VLOOKUP(LinkRpt!$A49,Rpt,LinkRpt!K$2+1),"")</f>
        <v>0</v>
      </c>
      <c r="BB53" s="125">
        <f>IF(LinkRpt!L$4=LinkRpt!L$2,VLOOKUP(LinkRpt!$A49,Rpt,LinkRpt!L$2+1),"")</f>
        <v>0</v>
      </c>
      <c r="BC53" s="125">
        <f>IF(LinkRpt!M$4=LinkRpt!M$2,VLOOKUP(LinkRpt!$A49,Rpt,LinkRpt!M$2+1),"")</f>
        <v>0</v>
      </c>
      <c r="BD53" s="125">
        <f>IF(LinkRpt!N$4=LinkRpt!N$2,VLOOKUP(LinkRpt!$A49,Rpt,LinkRpt!N$2+1),"")</f>
        <v>0</v>
      </c>
      <c r="BE53" s="125">
        <f>IF(LinkRpt!O$4=LinkRpt!O$2,VLOOKUP(LinkRpt!$A49,Rpt,LinkRpt!O$2+1),"")</f>
        <v>0</v>
      </c>
      <c r="BF53" s="125">
        <f>IF(LinkRpt!P$4=LinkRpt!P$2,VLOOKUP(LinkRpt!$A49,Rpt,LinkRpt!P$2+1),"")</f>
        <v>0</v>
      </c>
      <c r="BG53" s="125">
        <f>IF(LinkRpt!Q$4=LinkRpt!Q$2,VLOOKUP(LinkRpt!$A49,Rpt,LinkRpt!Q$2+1),"")</f>
        <v>0</v>
      </c>
      <c r="BH53" s="125">
        <f>IF(LinkRpt!R$4=LinkRpt!R$2,VLOOKUP(LinkRpt!$A49,Rpt,LinkRpt!R$2+1),"")</f>
        <v>0</v>
      </c>
      <c r="BI53" s="125">
        <f>IF(LinkRpt!S$4=LinkRpt!S$2,VLOOKUP(LinkRpt!$A49,Rpt,LinkRpt!S$2+1),"")</f>
        <v>0</v>
      </c>
      <c r="BJ53" s="125">
        <f>IF(LinkRpt!T$4=LinkRpt!T$2,VLOOKUP(LinkRpt!$A49,Rpt,LinkRpt!T$2+1),"")</f>
        <v>0</v>
      </c>
      <c r="BK53" s="125">
        <f>IF(LinkRpt!U$4=LinkRpt!U$2,VLOOKUP(LinkRpt!$A49,Rpt,LinkRpt!U$2+1),"")</f>
        <v>0</v>
      </c>
      <c r="BL53" s="125">
        <f>IF(LinkRpt!V$4=LinkRpt!V$2,VLOOKUP(LinkRpt!$A49,Rpt,LinkRpt!V$2+1),"")</f>
        <v>0</v>
      </c>
      <c r="BM53" s="125">
        <f>IF(LinkRpt!W$4=LinkRpt!W$2,VLOOKUP(LinkRpt!$A49,Rpt,LinkRpt!W$2+1),"")</f>
        <v>0</v>
      </c>
      <c r="BN53" s="125">
        <f>IF(LinkRpt!X$4=LinkRpt!X$2,VLOOKUP(LinkRpt!$A49,Rpt,LinkRpt!X$2+1),"")</f>
        <v>0</v>
      </c>
      <c r="BO53" s="125">
        <f>IF(LinkRpt!Y$4=LinkRpt!Y$2,VLOOKUP(LinkRpt!$A49,Rpt,LinkRpt!Y$2+1),"")</f>
        <v>0</v>
      </c>
      <c r="BP53" s="125">
        <f>IF(LinkRpt!Z$4=LinkRpt!Z$2,VLOOKUP(LinkRpt!$A49,Rpt,LinkRpt!Z$2+1),"")</f>
        <v>0</v>
      </c>
      <c r="BQ53" s="125">
        <f>IF(LinkRpt!AA$4=LinkRpt!AA$2,VLOOKUP(LinkRpt!$A49,Rpt,LinkRpt!AA$2+1),"")</f>
        <v>0</v>
      </c>
      <c r="BR53" s="125">
        <f>IF(LinkRpt!AB$4=LinkRpt!AB$2,VLOOKUP(LinkRpt!$A49,Rpt,LinkRpt!AB$2+1),"")</f>
        <v>0</v>
      </c>
      <c r="BS53" s="125">
        <f>IF(LinkRpt!AC$4=LinkRpt!AC$2,VLOOKUP(LinkRpt!$A49,Rpt,LinkRpt!AC$2+1),"")</f>
        <v>0</v>
      </c>
      <c r="BT53" s="125">
        <f>IF(LinkRpt!AD$4=LinkRpt!AD$2,VLOOKUP(LinkRpt!$A49,Rpt,LinkRpt!AD$2+1),"")</f>
        <v>0</v>
      </c>
      <c r="BU53" s="125">
        <f>IF(LinkRpt!AE$4=LinkRpt!AE$2,VLOOKUP(LinkRpt!$A49,Rpt,LinkRpt!AE$2+1),"")</f>
        <v>0</v>
      </c>
      <c r="BV53" s="125">
        <f t="shared" si="8"/>
        <v>6040</v>
      </c>
      <c r="BW53" s="124">
        <v>1500</v>
      </c>
      <c r="BX53" s="127">
        <v>1500</v>
      </c>
      <c r="BY53" s="124">
        <v>1000</v>
      </c>
      <c r="BZ53" s="127">
        <v>1000</v>
      </c>
      <c r="CA53" s="124">
        <v>5000</v>
      </c>
      <c r="CB53" s="127">
        <v>5000</v>
      </c>
      <c r="CC53" s="124">
        <v>8000</v>
      </c>
      <c r="CD53" s="127">
        <v>8000</v>
      </c>
      <c r="CE53" s="124"/>
      <c r="CF53" s="127"/>
      <c r="CG53" s="129">
        <v>4620</v>
      </c>
      <c r="CH53" s="127">
        <v>0</v>
      </c>
      <c r="CI53" s="129">
        <v>4620</v>
      </c>
      <c r="CJ53" s="127">
        <v>9240</v>
      </c>
      <c r="CK53" s="129">
        <v>4620</v>
      </c>
      <c r="CL53" s="127">
        <v>0</v>
      </c>
      <c r="CM53" s="129">
        <v>4620</v>
      </c>
      <c r="CN53" s="127">
        <v>4620</v>
      </c>
      <c r="CO53" s="129">
        <v>4620</v>
      </c>
      <c r="CP53" s="127"/>
      <c r="CQ53" s="129">
        <v>4620</v>
      </c>
      <c r="CR53" s="127"/>
      <c r="CS53" s="129">
        <v>4620</v>
      </c>
      <c r="CT53" s="127"/>
      <c r="CU53" s="129">
        <v>4620</v>
      </c>
      <c r="CV53" s="127"/>
      <c r="CW53" s="129">
        <v>4620</v>
      </c>
      <c r="CX53" s="127">
        <v>10000</v>
      </c>
      <c r="CY53" s="131"/>
      <c r="CZ53" s="127"/>
      <c r="DA53" s="131"/>
      <c r="DB53" s="127"/>
      <c r="DC53" s="131"/>
      <c r="DD53" s="127"/>
      <c r="DE53" s="130"/>
      <c r="DF53" s="131"/>
      <c r="DG53" s="127"/>
      <c r="DH53" s="131"/>
      <c r="DI53" s="127"/>
      <c r="DJ53" s="131"/>
      <c r="DK53" s="127"/>
      <c r="DL53" s="131"/>
      <c r="DM53" s="127"/>
      <c r="DN53" s="131"/>
      <c r="DO53" s="127"/>
      <c r="DP53" s="131"/>
      <c r="DQ53" s="127"/>
      <c r="DR53" s="131"/>
      <c r="DS53" s="127"/>
      <c r="DT53" s="131"/>
      <c r="DU53" s="127"/>
      <c r="DV53" s="131"/>
      <c r="DW53" s="127"/>
      <c r="DX53" s="131"/>
      <c r="DY53" s="127"/>
      <c r="DZ53" s="131"/>
      <c r="EA53" s="127"/>
      <c r="EB53" s="128"/>
      <c r="EC53" s="127"/>
      <c r="ED53" s="132"/>
      <c r="EE53" s="128"/>
      <c r="EF53" s="127"/>
      <c r="EG53" s="128"/>
      <c r="EH53" s="127"/>
      <c r="EI53" s="128"/>
      <c r="EJ53" s="127"/>
      <c r="EK53" s="128"/>
      <c r="EL53" s="127"/>
      <c r="EM53" s="128"/>
      <c r="EN53" s="127"/>
      <c r="EO53" s="128"/>
      <c r="EP53" s="127"/>
      <c r="EQ53" s="124"/>
      <c r="ER53" s="127"/>
      <c r="ES53" s="124"/>
      <c r="ET53" s="127"/>
      <c r="EU53" s="124"/>
      <c r="EV53" s="127"/>
      <c r="EW53" s="124"/>
      <c r="EX53" s="127"/>
      <c r="EY53" s="124"/>
      <c r="EZ53" s="127"/>
      <c r="FA53" s="124"/>
      <c r="FB53" s="127"/>
      <c r="FC53" s="133">
        <f t="shared" si="3"/>
        <v>57080</v>
      </c>
      <c r="FD53" s="133">
        <f t="shared" si="4"/>
        <v>39360</v>
      </c>
      <c r="FE53" s="133">
        <f t="shared" si="5"/>
        <v>17720</v>
      </c>
    </row>
    <row r="54" spans="1:161" ht="25.5" customHeight="1">
      <c r="A54" s="181">
        <v>2200115</v>
      </c>
      <c r="B54" s="134" t="s">
        <v>573</v>
      </c>
      <c r="C54" s="95" t="s">
        <v>574</v>
      </c>
      <c r="D54" s="83" t="s">
        <v>1062</v>
      </c>
      <c r="E54" s="95" t="s">
        <v>956</v>
      </c>
      <c r="F54" s="84" t="s">
        <v>575</v>
      </c>
      <c r="G54" s="84"/>
      <c r="H54" s="135"/>
      <c r="I54" s="121"/>
      <c r="J54" s="121"/>
      <c r="K54" s="93">
        <v>6800</v>
      </c>
      <c r="L54" s="88" t="s">
        <v>1071</v>
      </c>
      <c r="M54" s="122">
        <f t="shared" si="6"/>
        <v>24400</v>
      </c>
      <c r="N54" s="123">
        <f t="shared" si="0"/>
        <v>2040</v>
      </c>
      <c r="O54" s="124">
        <v>4000</v>
      </c>
      <c r="P54" s="124">
        <f t="shared" si="7"/>
        <v>0</v>
      </c>
      <c r="Q54" s="125">
        <v>4000</v>
      </c>
      <c r="R54" s="126">
        <f t="shared" si="10"/>
        <v>0</v>
      </c>
      <c r="S54" s="127">
        <f>IF(OR($I54="‡nv‡÷j Z¨vM",$I54="wUwm"),(IF(VALUE($G54)&gt;=S$6,(IF(($BV54-SUM($Q54:R54))&gt;=$K54*0.3,$K54*0.3,($BV54-SUM($Q54:R54)))),"")),(IF(($BV54-SUM($Q54:R54))&gt;=$K54*0.3,$K54*0.3,($BV54-SUM($Q54:R54)))))</f>
        <v>2040</v>
      </c>
      <c r="T54" s="127">
        <f>IF(OR($I54="‡nv‡÷j Z¨vM",$I54="wUwm"),(IF(VALUE($G54)&gt;=T$6,(IF(($BV54-SUM($Q54:S54))&gt;=$K54*0.3,$K54*0.3,($BV54-SUM($Q54:S54)))),"")),(IF(($BV54-SUM($Q54:S54))&gt;=$K54*0.3,$K54*0.3,($BV54-SUM($Q54:S54)))))</f>
        <v>2040</v>
      </c>
      <c r="U54" s="127">
        <f>IF(OR($I54="‡nv‡÷j Z¨vM",$I54="wUwm"),(IF(VALUE($G54)&gt;=U$6,(IF(($BV54-SUM($Q54:T54))&gt;=$K54*0.3,$K54*0.3,($BV54-SUM($Q54:T54)))),"")),(IF(($BV54-SUM($Q54:T54))&gt;=$K54*0.3,$K54*0.3,($BV54-SUM($Q54:T54)))))</f>
        <v>2040</v>
      </c>
      <c r="V54" s="127">
        <f>IF(OR($I54="‡nv‡÷j Z¨vM",$I54="wUwm"),(IF(VALUE($G54)&gt;=V$6,(IF(($BV54-SUM($Q54:U54))&gt;=$K54*0.3,$K54*0.3,($BV54-SUM($Q54:U54)))),"")),(IF(($BV54-SUM($Q54:U54))&gt;=$K54*0.3,$K54*0.3,($BV54-SUM($Q54:U54)))))</f>
        <v>2040</v>
      </c>
      <c r="W54" s="127">
        <f>IF(OR($I54="‡nv‡÷j Z¨vM",$I54="wUwm"),(IF(VALUE($G54)&gt;=W$6,(IF(($BV54-SUM($Q54:V54))&gt;=$K54*0.3,$K54*0.3,($BV54-SUM($Q54:V54)))),"")),(IF(($BV54-SUM($Q54:V54))&gt;=$K54*0.3,$K54*0.3,($BV54-SUM($Q54:V54)))))</f>
        <v>2040</v>
      </c>
      <c r="X54" s="127">
        <f>IF(OR($I54="‡nv‡÷j Z¨vM",$I54="wUwm"),(IF(VALUE($G54)&gt;=X$6,(IF(($BV54-SUM($Q54:W54))&gt;=$K54*0.3,$K54*0.3,($BV54-SUM($Q54:W54)))),"")),(IF(($BV54-SUM($Q54:W54))&gt;=$K54*0.3,$K54*0.3,($BV54-SUM($Q54:W54)))))</f>
        <v>2040</v>
      </c>
      <c r="Y54" s="127">
        <f>IF(OR($I54="‡nv‡÷j Z¨vM",$I54="wUwm"),(IF(VALUE($G54)&gt;=Y$6,(IF(($BV54-SUM($Q54:X54))&gt;=$K54*0.3,$K54*0.3,($BV54-SUM($Q54:X54)))),"")),(IF(($BV54-SUM($Q54:X54))&gt;=$K54*0.3,$K54*0.3,($BV54-SUM($Q54:X54)))))</f>
        <v>2040</v>
      </c>
      <c r="Z54" s="127">
        <f>IF(OR($I54="‡nv‡÷j Z¨vM",$I54="wUwm"),(IF(VALUE($G54)&gt;=Z$6,(IF(($BV54-SUM($Q54:Y54))&gt;=$K54*0.3,$K54*0.3,($BV54-SUM($Q54:Y54)))),"")),(IF(($BV54-SUM($Q54:Y54))&gt;=$K54*0.3,$K54*0.3,($BV54-SUM($Q54:Y54)))))</f>
        <v>2040</v>
      </c>
      <c r="AA54" s="127">
        <f>IF(OR($I54="‡nv‡÷j Z¨vM",$I54="wUwm"),(IF(VALUE($G54)&gt;=AA$6,(IF(($BV54-SUM($Q54:Z54))&gt;=$K54*0.3,$K54*0.3,($BV54-SUM($Q54:Z54)))),"")),(IF(($BV54-SUM($Q54:Z54))&gt;=$K54*0.3,$K54*0.3,($BV54-SUM($Q54:Z54)))))</f>
        <v>2040</v>
      </c>
      <c r="AB54" s="127">
        <f>IF(OR($I54="‡nv‡÷j Z¨vM",$I54="wUwm"),(IF(VALUE($G54)&gt;=AB$6,(IF(($BV54-SUM($Q54:AA54))&gt;=$K54*0.3,$K54*0.3,($BV54-SUM($Q54:AA54)))),"")),(IF(($BV54-SUM($Q54:AA54))&gt;=$K54*0.3,$K54*0.3,($BV54-SUM($Q54:AA54)))))</f>
        <v>0</v>
      </c>
      <c r="AC54" s="127">
        <f>IF(OR($I54="‡nv‡÷j Z¨vM",$I54="wUwm"),(IF(VALUE($G54)&gt;=AC$6,(IF(($BV54-SUM($Q54:AB54))&gt;=$K54*0.3,$K54*0.3,($BV54-SUM($Q54:AB54)))),"")),(IF(($BV54-SUM($Q54:AB54))&gt;=$K54*0.3,$K54*0.3,($BV54-SUM($Q54:AB54)))))</f>
        <v>0</v>
      </c>
      <c r="AD54" s="127">
        <f>IF(OR($I54="‡nv‡÷j Z¨vM",$I54="wUwm"),(IF(VALUE($G54)&gt;=AD$6,(IF(($BV54-SUM($Q54:AC54))&gt;=$K54*0.3,$K54*0.3,($BV54-SUM($Q54:AC54)))),"")),(IF(($BV54-SUM($Q54:AC54))&gt;=$K54*0.3,$K54*0.3,($BV54-SUM($Q54:AC54)))))</f>
        <v>0</v>
      </c>
      <c r="AE54" s="127">
        <f>IF(OR($I54="‡nv‡÷j Z¨vM",$I54="wUwm"),(IF(VALUE($G54)&gt;=AE$6,(IF(($BV54-SUM($Q54:AD54))&gt;=$K54*0.3,$K54*0.3,($BV54-SUM($Q54:AD54)))),"")),(IF(($BV54-SUM($Q54:AD54))&gt;=$K54*0.3,$K54*0.3,($BV54-SUM($Q54:AD54)))))</f>
        <v>0</v>
      </c>
      <c r="AF54" s="127">
        <f>IF(OR($I54="‡nv‡÷j Z¨vM",$I54="wUwm"),(IF(VALUE($G54)&gt;=AF$6,(IF(($BV54-SUM($Q54:AE54))&gt;=$K54*0.3,$K54*0.3,($BV54-SUM($Q54:AE54)))),"")),(IF(($BV54-SUM($Q54:AE54))&gt;=$K54*0.3,$K54*0.3,($BV54-SUM($Q54:AE54)))))</f>
        <v>0</v>
      </c>
      <c r="AG54" s="127">
        <f>IF(OR($I54="‡nv‡÷j Z¨vM",$I54="wUwm"),(IF(VALUE($G54)&gt;=AG$6,(IF(($BV54-SUM($Q54:AF54))&gt;=$K54*0.3,$K54*0.3,($BV54-SUM($Q54:AF54)))),"")),(IF(($BV54-SUM($Q54:AF54))&gt;=$K54*0.3,$K54*0.3,($BV54-SUM($Q54:AF54)))))</f>
        <v>0</v>
      </c>
      <c r="AH54" s="127">
        <f>IF(OR($I54="‡nv‡÷j Z¨vM",$I54="wUwm"),(IF(VALUE($G54)&gt;=AH$6,(IF(($BV54-SUM($Q54:AG54))&gt;=$K54*0.3,$K54*0.3,($BV54-SUM($Q54:AG54)))),"")),(IF(($BV54-SUM($Q54:AG54))&gt;=$K54*0.3,$K54*0.3,($BV54-SUM($Q54:AG54)))))</f>
        <v>0</v>
      </c>
      <c r="AI54" s="127">
        <f>IF(OR($I54="‡nv‡÷j Z¨vM",$I54="wUwm"),(IF(VALUE($G54)&gt;=AI$6,(IF(($BV54-SUM($Q54:AH54))&gt;=$K54*0.3,$K54*0.3,($BV54-SUM($Q54:AH54)))),"")),(IF(($BV54-SUM($Q54:AH54))&gt;=$K54*0.3,$K54*0.3,($BV54-SUM($Q54:AH54)))))</f>
        <v>0</v>
      </c>
      <c r="AJ54" s="127">
        <f>IF(OR($I54="‡nv‡÷j Z¨vM",$I54="wUwm"),(IF(VALUE($G54)&gt;=AJ$6,(IF(($BV54-SUM($Q54:AI54))&gt;=$K54*0.3,$K54*0.3,($BV54-SUM($Q54:AI54)))),"")),(IF(($BV54-SUM($Q54:AI54))&gt;=$K54*0.3,$K54*0.3,($BV54-SUM($Q54:AI54)))))</f>
        <v>0</v>
      </c>
      <c r="AK54" s="127">
        <f>IF(OR($I54="‡nv‡÷j Z¨vM",$I54="wUwm"),(IF(VALUE($G54)&gt;=AK$6,(IF(($BV54-SUM($Q54:AJ54))&gt;=$K54*0.3,$K54*0.3,($BV54-SUM($Q54:AJ54)))),"")),(IF(($BV54-SUM($Q54:AJ54))&gt;=$K54*0.3,$K54*0.3,($BV54-SUM($Q54:AJ54)))))</f>
        <v>0</v>
      </c>
      <c r="AL54" s="127">
        <f>IF(OR($I54="‡nv‡÷j Z¨vM",$I54="wUwm"),(IF(VALUE($G54)&gt;=AL$6,(IF(($BV54-SUM($Q54:AK54))&gt;=$K54*0.3,$K54*0.3,($BV54-SUM($Q54:AK54)))),"")),(IF(($BV54-SUM($Q54:AK54))&gt;=$K54*0.3,$K54*0.3,($BV54-SUM($Q54:AK54)))))</f>
        <v>0</v>
      </c>
      <c r="AM54" s="127">
        <f>IF(OR($I54="‡nv‡÷j Z¨vM",$I54="wUwm"),(IF(VALUE($G54)&gt;=AM$6,(IF(($BV54-SUM($Q54:AL54))&gt;=$K54*0.3,$K54*0.3,($BV54-SUM($Q54:AL54)))),"")),(IF(($BV54-SUM($Q54:AL54))&gt;=$K54*0.3,$K54*0.3,($BV54-SUM($Q54:AL54)))))</f>
        <v>0</v>
      </c>
      <c r="AN54" s="127">
        <f>IF(OR($I54="‡nv‡÷j Z¨vM",$I54="wUwm"),(IF(VALUE($G54)&gt;=AN$6,(IF(($BV54-SUM($Q54:AM54))&gt;=$K54*0.3,$K54*0.3,($BV54-SUM($Q54:AM54)))),"")),(IF(($BV54-SUM($Q54:AM54))&gt;=$K54*0.3,$K54*0.3,($BV54-SUM($Q54:AM54)))))</f>
        <v>0</v>
      </c>
      <c r="AO54" s="127">
        <f>IF(OR($I54="‡nv‡÷j Z¨vM",$I54="wUwm"),(IF(VALUE($G54)&gt;=AO$6,(IF(($BV54-SUM($Q54:AN54))&gt;=$K54*0.3,$K54*0.3,($BV54-SUM($Q54:AN54)))),"")),(IF(($BV54-SUM($Q54:AN54))&gt;=$K54*0.3,$K54*0.3,($BV54-SUM($Q54:AN54)))))</f>
        <v>0</v>
      </c>
      <c r="AP54" s="127">
        <f>IF(OR($I54="‡nv‡÷j Z¨vM",$I54="wUwm"),(IF(VALUE($G54)&gt;=AP$6,(IF(($BV54-SUM($Q54:AO54))&gt;=$K54*0.3,$K54*0.3,($BV54-SUM($Q54:AO54)))),"")),(IF(($BV54-SUM($Q54:AO54))&gt;=$K54*0.3,$K54*0.3,($BV54-SUM($Q54:AO54)))))</f>
        <v>0</v>
      </c>
      <c r="AQ54" s="125">
        <f t="shared" si="2"/>
        <v>22360</v>
      </c>
      <c r="AR54" s="125">
        <v>22360</v>
      </c>
      <c r="AS54" s="125">
        <f>IF(LinkRpt!C$4=LinkRpt!C$2,VLOOKUP(LinkRpt!$A50,Rpt,LinkRpt!C$2+1),"")</f>
        <v>0</v>
      </c>
      <c r="AT54" s="125">
        <f>IF(LinkRpt!D$4=LinkRpt!D$2,VLOOKUP(LinkRpt!$A50,Rpt,LinkRpt!D$2+1),"")</f>
        <v>0</v>
      </c>
      <c r="AU54" s="125">
        <f>IF(LinkRpt!E$4=LinkRpt!E$2,VLOOKUP(LinkRpt!$A50,Rpt,LinkRpt!E$2+1),"")</f>
        <v>0</v>
      </c>
      <c r="AV54" s="125">
        <f>IF(LinkRpt!F$4=LinkRpt!F$2,VLOOKUP(LinkRpt!$A50,Rpt,LinkRpt!F$2+1),"")</f>
        <v>0</v>
      </c>
      <c r="AW54" s="125">
        <f>IF(LinkRpt!G$4=LinkRpt!G$2,VLOOKUP(LinkRpt!$A50,Rpt,LinkRpt!G$2+1),"")</f>
        <v>0</v>
      </c>
      <c r="AX54" s="125">
        <f>IF(LinkRpt!H$4=LinkRpt!H$2,VLOOKUP(LinkRpt!$A50,Rpt,LinkRpt!H$2+1),"")</f>
        <v>0</v>
      </c>
      <c r="AY54" s="125">
        <f>IF(LinkRpt!I$4=LinkRpt!I$2,VLOOKUP(LinkRpt!$A50,Rpt,LinkRpt!I$2+1),"")</f>
        <v>0</v>
      </c>
      <c r="AZ54" s="125">
        <f>IF(LinkRpt!J$4=LinkRpt!J$2,VLOOKUP(LinkRpt!$A50,Rpt,LinkRpt!J$2+1),"")</f>
        <v>0</v>
      </c>
      <c r="BA54" s="125">
        <f>IF(LinkRpt!K$4=LinkRpt!K$2,VLOOKUP(LinkRpt!$A50,Rpt,LinkRpt!K$2+1),"")</f>
        <v>0</v>
      </c>
      <c r="BB54" s="125">
        <f>IF(LinkRpt!L$4=LinkRpt!L$2,VLOOKUP(LinkRpt!$A50,Rpt,LinkRpt!L$2+1),"")</f>
        <v>0</v>
      </c>
      <c r="BC54" s="125">
        <f>IF(LinkRpt!M$4=LinkRpt!M$2,VLOOKUP(LinkRpt!$A50,Rpt,LinkRpt!M$2+1),"")</f>
        <v>0</v>
      </c>
      <c r="BD54" s="125">
        <f>IF(LinkRpt!N$4=LinkRpt!N$2,VLOOKUP(LinkRpt!$A50,Rpt,LinkRpt!N$2+1),"")</f>
        <v>0</v>
      </c>
      <c r="BE54" s="125">
        <f>IF(LinkRpt!O$4=LinkRpt!O$2,VLOOKUP(LinkRpt!$A50,Rpt,LinkRpt!O$2+1),"")</f>
        <v>0</v>
      </c>
      <c r="BF54" s="125">
        <f>IF(LinkRpt!P$4=LinkRpt!P$2,VLOOKUP(LinkRpt!$A50,Rpt,LinkRpt!P$2+1),"")</f>
        <v>0</v>
      </c>
      <c r="BG54" s="125">
        <f>IF(LinkRpt!Q$4=LinkRpt!Q$2,VLOOKUP(LinkRpt!$A50,Rpt,LinkRpt!Q$2+1),"")</f>
        <v>0</v>
      </c>
      <c r="BH54" s="125">
        <f>IF(LinkRpt!R$4=LinkRpt!R$2,VLOOKUP(LinkRpt!$A50,Rpt,LinkRpt!R$2+1),"")</f>
        <v>0</v>
      </c>
      <c r="BI54" s="125">
        <f>IF(LinkRpt!S$4=LinkRpt!S$2,VLOOKUP(LinkRpt!$A50,Rpt,LinkRpt!S$2+1),"")</f>
        <v>0</v>
      </c>
      <c r="BJ54" s="125">
        <f>IF(LinkRpt!T$4=LinkRpt!T$2,VLOOKUP(LinkRpt!$A50,Rpt,LinkRpt!T$2+1),"")</f>
        <v>0</v>
      </c>
      <c r="BK54" s="125">
        <f>IF(LinkRpt!U$4=LinkRpt!U$2,VLOOKUP(LinkRpt!$A50,Rpt,LinkRpt!U$2+1),"")</f>
        <v>0</v>
      </c>
      <c r="BL54" s="125">
        <f>IF(LinkRpt!V$4=LinkRpt!V$2,VLOOKUP(LinkRpt!$A50,Rpt,LinkRpt!V$2+1),"")</f>
        <v>0</v>
      </c>
      <c r="BM54" s="125">
        <f>IF(LinkRpt!W$4=LinkRpt!W$2,VLOOKUP(LinkRpt!$A50,Rpt,LinkRpt!W$2+1),"")</f>
        <v>0</v>
      </c>
      <c r="BN54" s="125">
        <f>IF(LinkRpt!X$4=LinkRpt!X$2,VLOOKUP(LinkRpt!$A50,Rpt,LinkRpt!X$2+1),"")</f>
        <v>0</v>
      </c>
      <c r="BO54" s="125">
        <f>IF(LinkRpt!Y$4=LinkRpt!Y$2,VLOOKUP(LinkRpt!$A50,Rpt,LinkRpt!Y$2+1),"")</f>
        <v>0</v>
      </c>
      <c r="BP54" s="125">
        <f>IF(LinkRpt!Z$4=LinkRpt!Z$2,VLOOKUP(LinkRpt!$A50,Rpt,LinkRpt!Z$2+1),"")</f>
        <v>0</v>
      </c>
      <c r="BQ54" s="125">
        <f>IF(LinkRpt!AA$4=LinkRpt!AA$2,VLOOKUP(LinkRpt!$A50,Rpt,LinkRpt!AA$2+1),"")</f>
        <v>0</v>
      </c>
      <c r="BR54" s="125">
        <f>IF(LinkRpt!AB$4=LinkRpt!AB$2,VLOOKUP(LinkRpt!$A50,Rpt,LinkRpt!AB$2+1),"")</f>
        <v>0</v>
      </c>
      <c r="BS54" s="125">
        <f>IF(LinkRpt!AC$4=LinkRpt!AC$2,VLOOKUP(LinkRpt!$A50,Rpt,LinkRpt!AC$2+1),"")</f>
        <v>0</v>
      </c>
      <c r="BT54" s="125">
        <f>IF(LinkRpt!AD$4=LinkRpt!AD$2,VLOOKUP(LinkRpt!$A50,Rpt,LinkRpt!AD$2+1),"")</f>
        <v>0</v>
      </c>
      <c r="BU54" s="125">
        <f>IF(LinkRpt!AE$4=LinkRpt!AE$2,VLOOKUP(LinkRpt!$A50,Rpt,LinkRpt!AE$2+1),"")</f>
        <v>0</v>
      </c>
      <c r="BV54" s="125">
        <f t="shared" si="8"/>
        <v>22360</v>
      </c>
      <c r="BW54" s="124">
        <v>1500</v>
      </c>
      <c r="BX54" s="127">
        <v>1500</v>
      </c>
      <c r="BY54" s="124">
        <v>1000</v>
      </c>
      <c r="BZ54" s="127">
        <v>1000</v>
      </c>
      <c r="CA54" s="124">
        <v>5000</v>
      </c>
      <c r="CB54" s="127">
        <v>5000</v>
      </c>
      <c r="CC54" s="124">
        <v>8000</v>
      </c>
      <c r="CD54" s="127">
        <v>1500</v>
      </c>
      <c r="CE54" s="128"/>
      <c r="CF54" s="127"/>
      <c r="CG54" s="124"/>
      <c r="CH54" s="127"/>
      <c r="CI54" s="129">
        <v>4620</v>
      </c>
      <c r="CJ54" s="127">
        <v>11120</v>
      </c>
      <c r="CK54" s="129">
        <v>4620</v>
      </c>
      <c r="CL54" s="127"/>
      <c r="CM54" s="129">
        <v>4620</v>
      </c>
      <c r="CN54" s="127">
        <v>0</v>
      </c>
      <c r="CO54" s="129">
        <v>4620</v>
      </c>
      <c r="CP54" s="127">
        <v>13860</v>
      </c>
      <c r="CQ54" s="129">
        <v>4620</v>
      </c>
      <c r="CR54" s="127"/>
      <c r="CS54" s="129">
        <v>4620</v>
      </c>
      <c r="CT54" s="127"/>
      <c r="CU54" s="129">
        <v>4620</v>
      </c>
      <c r="CV54" s="127"/>
      <c r="CW54" s="129">
        <v>4620</v>
      </c>
      <c r="CX54" s="127">
        <v>18480</v>
      </c>
      <c r="CY54" s="129">
        <v>4620</v>
      </c>
      <c r="CZ54" s="127">
        <v>4620</v>
      </c>
      <c r="DA54" s="128"/>
      <c r="DB54" s="127"/>
      <c r="DC54" s="128"/>
      <c r="DD54" s="127"/>
      <c r="DE54" s="130"/>
      <c r="DF54" s="131"/>
      <c r="DG54" s="127"/>
      <c r="DH54" s="131"/>
      <c r="DI54" s="127"/>
      <c r="DJ54" s="131"/>
      <c r="DK54" s="127"/>
      <c r="DL54" s="131"/>
      <c r="DM54" s="127"/>
      <c r="DN54" s="131"/>
      <c r="DO54" s="127"/>
      <c r="DP54" s="131"/>
      <c r="DQ54" s="127"/>
      <c r="DR54" s="131"/>
      <c r="DS54" s="127"/>
      <c r="DT54" s="131"/>
      <c r="DU54" s="127"/>
      <c r="DV54" s="131"/>
      <c r="DW54" s="127"/>
      <c r="DX54" s="131"/>
      <c r="DY54" s="127"/>
      <c r="DZ54" s="131"/>
      <c r="EA54" s="127"/>
      <c r="EB54" s="128"/>
      <c r="EC54" s="127"/>
      <c r="ED54" s="132"/>
      <c r="EE54" s="128"/>
      <c r="EF54" s="127"/>
      <c r="EG54" s="128"/>
      <c r="EH54" s="127"/>
      <c r="EI54" s="128"/>
      <c r="EJ54" s="127"/>
      <c r="EK54" s="128"/>
      <c r="EL54" s="127"/>
      <c r="EM54" s="128"/>
      <c r="EN54" s="127"/>
      <c r="EO54" s="128"/>
      <c r="EP54" s="127"/>
      <c r="EQ54" s="124"/>
      <c r="ER54" s="127"/>
      <c r="ES54" s="124"/>
      <c r="ET54" s="127"/>
      <c r="EU54" s="124"/>
      <c r="EV54" s="127"/>
      <c r="EW54" s="124"/>
      <c r="EX54" s="127"/>
      <c r="EY54" s="124"/>
      <c r="EZ54" s="127"/>
      <c r="FA54" s="124"/>
      <c r="FB54" s="127"/>
      <c r="FC54" s="133">
        <f t="shared" si="3"/>
        <v>57080</v>
      </c>
      <c r="FD54" s="133">
        <f t="shared" si="4"/>
        <v>57080</v>
      </c>
      <c r="FE54" s="133">
        <f t="shared" si="5"/>
        <v>0</v>
      </c>
    </row>
    <row r="55" spans="1:161" ht="25.5" customHeight="1">
      <c r="A55" s="181">
        <v>2200116</v>
      </c>
      <c r="B55" s="134" t="s">
        <v>576</v>
      </c>
      <c r="C55" s="95" t="s">
        <v>577</v>
      </c>
      <c r="D55" s="83" t="s">
        <v>1062</v>
      </c>
      <c r="E55" s="95" t="s">
        <v>956</v>
      </c>
      <c r="F55" s="84" t="s">
        <v>578</v>
      </c>
      <c r="G55" s="84"/>
      <c r="H55" s="135"/>
      <c r="I55" s="136"/>
      <c r="J55" s="136"/>
      <c r="K55" s="93">
        <v>6800</v>
      </c>
      <c r="L55" s="88" t="s">
        <v>1072</v>
      </c>
      <c r="M55" s="122">
        <f t="shared" si="6"/>
        <v>24400</v>
      </c>
      <c r="N55" s="123">
        <f t="shared" si="0"/>
        <v>4080</v>
      </c>
      <c r="O55" s="124">
        <v>4000</v>
      </c>
      <c r="P55" s="124">
        <f t="shared" si="7"/>
        <v>0</v>
      </c>
      <c r="Q55" s="125">
        <v>4000</v>
      </c>
      <c r="R55" s="126">
        <f t="shared" si="10"/>
        <v>0</v>
      </c>
      <c r="S55" s="127">
        <f>IF(OR($I55="‡nv‡÷j Z¨vM",$I55="wUwm"),(IF(VALUE($G55)&gt;=S$6,(IF(($BV55-SUM($Q55:R55))&gt;=$K55*0.3,$K55*0.3,($BV55-SUM($Q55:R55)))),"")),(IF(($BV55-SUM($Q55:R55))&gt;=$K55*0.3,$K55*0.3,($BV55-SUM($Q55:R55)))))</f>
        <v>2040</v>
      </c>
      <c r="T55" s="127">
        <f>IF(OR($I55="‡nv‡÷j Z¨vM",$I55="wUwm"),(IF(VALUE($G55)&gt;=T$6,(IF(($BV55-SUM($Q55:S55))&gt;=$K55*0.3,$K55*0.3,($BV55-SUM($Q55:S55)))),"")),(IF(($BV55-SUM($Q55:S55))&gt;=$K55*0.3,$K55*0.3,($BV55-SUM($Q55:S55)))))</f>
        <v>2040</v>
      </c>
      <c r="U55" s="127">
        <f>IF(OR($I55="‡nv‡÷j Z¨vM",$I55="wUwm"),(IF(VALUE($G55)&gt;=U$6,(IF(($BV55-SUM($Q55:T55))&gt;=$K55*0.3,$K55*0.3,($BV55-SUM($Q55:T55)))),"")),(IF(($BV55-SUM($Q55:T55))&gt;=$K55*0.3,$K55*0.3,($BV55-SUM($Q55:T55)))))</f>
        <v>2040</v>
      </c>
      <c r="V55" s="127">
        <f>IF(OR($I55="‡nv‡÷j Z¨vM",$I55="wUwm"),(IF(VALUE($G55)&gt;=V$6,(IF(($BV55-SUM($Q55:U55))&gt;=$K55*0.3,$K55*0.3,($BV55-SUM($Q55:U55)))),"")),(IF(($BV55-SUM($Q55:U55))&gt;=$K55*0.3,$K55*0.3,($BV55-SUM($Q55:U55)))))</f>
        <v>2040</v>
      </c>
      <c r="W55" s="127">
        <f>IF(OR($I55="‡nv‡÷j Z¨vM",$I55="wUwm"),(IF(VALUE($G55)&gt;=W$6,(IF(($BV55-SUM($Q55:V55))&gt;=$K55*0.3,$K55*0.3,($BV55-SUM($Q55:V55)))),"")),(IF(($BV55-SUM($Q55:V55))&gt;=$K55*0.3,$K55*0.3,($BV55-SUM($Q55:V55)))))</f>
        <v>2040</v>
      </c>
      <c r="X55" s="127">
        <f>IF(OR($I55="‡nv‡÷j Z¨vM",$I55="wUwm"),(IF(VALUE($G55)&gt;=X$6,(IF(($BV55-SUM($Q55:W55))&gt;=$K55*0.3,$K55*0.3,($BV55-SUM($Q55:W55)))),"")),(IF(($BV55-SUM($Q55:W55))&gt;=$K55*0.3,$K55*0.3,($BV55-SUM($Q55:W55)))))</f>
        <v>2040</v>
      </c>
      <c r="Y55" s="127">
        <f>IF(OR($I55="‡nv‡÷j Z¨vM",$I55="wUwm"),(IF(VALUE($G55)&gt;=Y$6,(IF(($BV55-SUM($Q55:X55))&gt;=$K55*0.3,$K55*0.3,($BV55-SUM($Q55:X55)))),"")),(IF(($BV55-SUM($Q55:X55))&gt;=$K55*0.3,$K55*0.3,($BV55-SUM($Q55:X55)))))</f>
        <v>2040</v>
      </c>
      <c r="Z55" s="127">
        <f>IF(OR($I55="‡nv‡÷j Z¨vM",$I55="wUwm"),(IF(VALUE($G55)&gt;=Z$6,(IF(($BV55-SUM($Q55:Y55))&gt;=$K55*0.3,$K55*0.3,($BV55-SUM($Q55:Y55)))),"")),(IF(($BV55-SUM($Q55:Y55))&gt;=$K55*0.3,$K55*0.3,($BV55-SUM($Q55:Y55)))))</f>
        <v>2040</v>
      </c>
      <c r="AA55" s="127">
        <f>IF(OR($I55="‡nv‡÷j Z¨vM",$I55="wUwm"),(IF(VALUE($G55)&gt;=AA$6,(IF(($BV55-SUM($Q55:Z55))&gt;=$K55*0.3,$K55*0.3,($BV55-SUM($Q55:Z55)))),"")),(IF(($BV55-SUM($Q55:Z55))&gt;=$K55*0.3,$K55*0.3,($BV55-SUM($Q55:Z55)))))</f>
        <v>0</v>
      </c>
      <c r="AB55" s="127">
        <f>IF(OR($I55="‡nv‡÷j Z¨vM",$I55="wUwm"),(IF(VALUE($G55)&gt;=AB$6,(IF(($BV55-SUM($Q55:AA55))&gt;=$K55*0.3,$K55*0.3,($BV55-SUM($Q55:AA55)))),"")),(IF(($BV55-SUM($Q55:AA55))&gt;=$K55*0.3,$K55*0.3,($BV55-SUM($Q55:AA55)))))</f>
        <v>0</v>
      </c>
      <c r="AC55" s="127">
        <f>IF(OR($I55="‡nv‡÷j Z¨vM",$I55="wUwm"),(IF(VALUE($G55)&gt;=AC$6,(IF(($BV55-SUM($Q55:AB55))&gt;=$K55*0.3,$K55*0.3,($BV55-SUM($Q55:AB55)))),"")),(IF(($BV55-SUM($Q55:AB55))&gt;=$K55*0.3,$K55*0.3,($BV55-SUM($Q55:AB55)))))</f>
        <v>0</v>
      </c>
      <c r="AD55" s="127">
        <f>IF(OR($I55="‡nv‡÷j Z¨vM",$I55="wUwm"),(IF(VALUE($G55)&gt;=AD$6,(IF(($BV55-SUM($Q55:AC55))&gt;=$K55*0.3,$K55*0.3,($BV55-SUM($Q55:AC55)))),"")),(IF(($BV55-SUM($Q55:AC55))&gt;=$K55*0.3,$K55*0.3,($BV55-SUM($Q55:AC55)))))</f>
        <v>0</v>
      </c>
      <c r="AE55" s="127">
        <f>IF(OR($I55="‡nv‡÷j Z¨vM",$I55="wUwm"),(IF(VALUE($G55)&gt;=AE$6,(IF(($BV55-SUM($Q55:AD55))&gt;=$K55*0.3,$K55*0.3,($BV55-SUM($Q55:AD55)))),"")),(IF(($BV55-SUM($Q55:AD55))&gt;=$K55*0.3,$K55*0.3,($BV55-SUM($Q55:AD55)))))</f>
        <v>0</v>
      </c>
      <c r="AF55" s="127">
        <f>IF(OR($I55="‡nv‡÷j Z¨vM",$I55="wUwm"),(IF(VALUE($G55)&gt;=AF$6,(IF(($BV55-SUM($Q55:AE55))&gt;=$K55*0.3,$K55*0.3,($BV55-SUM($Q55:AE55)))),"")),(IF(($BV55-SUM($Q55:AE55))&gt;=$K55*0.3,$K55*0.3,($BV55-SUM($Q55:AE55)))))</f>
        <v>0</v>
      </c>
      <c r="AG55" s="127">
        <f>IF(OR($I55="‡nv‡÷j Z¨vM",$I55="wUwm"),(IF(VALUE($G55)&gt;=AG$6,(IF(($BV55-SUM($Q55:AF55))&gt;=$K55*0.3,$K55*0.3,($BV55-SUM($Q55:AF55)))),"")),(IF(($BV55-SUM($Q55:AF55))&gt;=$K55*0.3,$K55*0.3,($BV55-SUM($Q55:AF55)))))</f>
        <v>0</v>
      </c>
      <c r="AH55" s="127">
        <f>IF(OR($I55="‡nv‡÷j Z¨vM",$I55="wUwm"),(IF(VALUE($G55)&gt;=AH$6,(IF(($BV55-SUM($Q55:AG55))&gt;=$K55*0.3,$K55*0.3,($BV55-SUM($Q55:AG55)))),"")),(IF(($BV55-SUM($Q55:AG55))&gt;=$K55*0.3,$K55*0.3,($BV55-SUM($Q55:AG55)))))</f>
        <v>0</v>
      </c>
      <c r="AI55" s="127">
        <f>IF(OR($I55="‡nv‡÷j Z¨vM",$I55="wUwm"),(IF(VALUE($G55)&gt;=AI$6,(IF(($BV55-SUM($Q55:AH55))&gt;=$K55*0.3,$K55*0.3,($BV55-SUM($Q55:AH55)))),"")),(IF(($BV55-SUM($Q55:AH55))&gt;=$K55*0.3,$K55*0.3,($BV55-SUM($Q55:AH55)))))</f>
        <v>0</v>
      </c>
      <c r="AJ55" s="127">
        <f>IF(OR($I55="‡nv‡÷j Z¨vM",$I55="wUwm"),(IF(VALUE($G55)&gt;=AJ$6,(IF(($BV55-SUM($Q55:AI55))&gt;=$K55*0.3,$K55*0.3,($BV55-SUM($Q55:AI55)))),"")),(IF(($BV55-SUM($Q55:AI55))&gt;=$K55*0.3,$K55*0.3,($BV55-SUM($Q55:AI55)))))</f>
        <v>0</v>
      </c>
      <c r="AK55" s="127">
        <f>IF(OR($I55="‡nv‡÷j Z¨vM",$I55="wUwm"),(IF(VALUE($G55)&gt;=AK$6,(IF(($BV55-SUM($Q55:AJ55))&gt;=$K55*0.3,$K55*0.3,($BV55-SUM($Q55:AJ55)))),"")),(IF(($BV55-SUM($Q55:AJ55))&gt;=$K55*0.3,$K55*0.3,($BV55-SUM($Q55:AJ55)))))</f>
        <v>0</v>
      </c>
      <c r="AL55" s="127">
        <f>IF(OR($I55="‡nv‡÷j Z¨vM",$I55="wUwm"),(IF(VALUE($G55)&gt;=AL$6,(IF(($BV55-SUM($Q55:AK55))&gt;=$K55*0.3,$K55*0.3,($BV55-SUM($Q55:AK55)))),"")),(IF(($BV55-SUM($Q55:AK55))&gt;=$K55*0.3,$K55*0.3,($BV55-SUM($Q55:AK55)))))</f>
        <v>0</v>
      </c>
      <c r="AM55" s="127">
        <f>IF(OR($I55="‡nv‡÷j Z¨vM",$I55="wUwm"),(IF(VALUE($G55)&gt;=AM$6,(IF(($BV55-SUM($Q55:AL55))&gt;=$K55*0.3,$K55*0.3,($BV55-SUM($Q55:AL55)))),"")),(IF(($BV55-SUM($Q55:AL55))&gt;=$K55*0.3,$K55*0.3,($BV55-SUM($Q55:AL55)))))</f>
        <v>0</v>
      </c>
      <c r="AN55" s="127">
        <f>IF(OR($I55="‡nv‡÷j Z¨vM",$I55="wUwm"),(IF(VALUE($G55)&gt;=AN$6,(IF(($BV55-SUM($Q55:AM55))&gt;=$K55*0.3,$K55*0.3,($BV55-SUM($Q55:AM55)))),"")),(IF(($BV55-SUM($Q55:AM55))&gt;=$K55*0.3,$K55*0.3,($BV55-SUM($Q55:AM55)))))</f>
        <v>0</v>
      </c>
      <c r="AO55" s="127">
        <f>IF(OR($I55="‡nv‡÷j Z¨vM",$I55="wUwm"),(IF(VALUE($G55)&gt;=AO$6,(IF(($BV55-SUM($Q55:AN55))&gt;=$K55*0.3,$K55*0.3,($BV55-SUM($Q55:AN55)))),"")),(IF(($BV55-SUM($Q55:AN55))&gt;=$K55*0.3,$K55*0.3,($BV55-SUM($Q55:AN55)))))</f>
        <v>0</v>
      </c>
      <c r="AP55" s="127">
        <f>IF(OR($I55="‡nv‡÷j Z¨vM",$I55="wUwm"),(IF(VALUE($G55)&gt;=AP$6,(IF(($BV55-SUM($Q55:AO55))&gt;=$K55*0.3,$K55*0.3,($BV55-SUM($Q55:AO55)))),"")),(IF(($BV55-SUM($Q55:AO55))&gt;=$K55*0.3,$K55*0.3,($BV55-SUM($Q55:AO55)))))</f>
        <v>0</v>
      </c>
      <c r="AQ55" s="125">
        <f t="shared" si="2"/>
        <v>20320</v>
      </c>
      <c r="AR55" s="125">
        <v>20320</v>
      </c>
      <c r="AS55" s="125">
        <f>IF(LinkRpt!C$4=LinkRpt!C$2,VLOOKUP(LinkRpt!$A51,Rpt,LinkRpt!C$2+1),"")</f>
        <v>0</v>
      </c>
      <c r="AT55" s="125">
        <f>IF(LinkRpt!D$4=LinkRpt!D$2,VLOOKUP(LinkRpt!$A51,Rpt,LinkRpt!D$2+1),"")</f>
        <v>0</v>
      </c>
      <c r="AU55" s="125">
        <f>IF(LinkRpt!E$4=LinkRpt!E$2,VLOOKUP(LinkRpt!$A51,Rpt,LinkRpt!E$2+1),"")</f>
        <v>0</v>
      </c>
      <c r="AV55" s="125">
        <f>IF(LinkRpt!F$4=LinkRpt!F$2,VLOOKUP(LinkRpt!$A51,Rpt,LinkRpt!F$2+1),"")</f>
        <v>0</v>
      </c>
      <c r="AW55" s="125">
        <f>IF(LinkRpt!G$4=LinkRpt!G$2,VLOOKUP(LinkRpt!$A51,Rpt,LinkRpt!G$2+1),"")</f>
        <v>0</v>
      </c>
      <c r="AX55" s="125">
        <f>IF(LinkRpt!H$4=LinkRpt!H$2,VLOOKUP(LinkRpt!$A51,Rpt,LinkRpt!H$2+1),"")</f>
        <v>0</v>
      </c>
      <c r="AY55" s="125">
        <f>IF(LinkRpt!I$4=LinkRpt!I$2,VLOOKUP(LinkRpt!$A51,Rpt,LinkRpt!I$2+1),"")</f>
        <v>0</v>
      </c>
      <c r="AZ55" s="125">
        <f>IF(LinkRpt!J$4=LinkRpt!J$2,VLOOKUP(LinkRpt!$A51,Rpt,LinkRpt!J$2+1),"")</f>
        <v>0</v>
      </c>
      <c r="BA55" s="125">
        <f>IF(LinkRpt!K$4=LinkRpt!K$2,VLOOKUP(LinkRpt!$A51,Rpt,LinkRpt!K$2+1),"")</f>
        <v>0</v>
      </c>
      <c r="BB55" s="125">
        <f>IF(LinkRpt!L$4=LinkRpt!L$2,VLOOKUP(LinkRpt!$A51,Rpt,LinkRpt!L$2+1),"")</f>
        <v>0</v>
      </c>
      <c r="BC55" s="125">
        <f>IF(LinkRpt!M$4=LinkRpt!M$2,VLOOKUP(LinkRpt!$A51,Rpt,LinkRpt!M$2+1),"")</f>
        <v>0</v>
      </c>
      <c r="BD55" s="125">
        <f>IF(LinkRpt!N$4=LinkRpt!N$2,VLOOKUP(LinkRpt!$A51,Rpt,LinkRpt!N$2+1),"")</f>
        <v>0</v>
      </c>
      <c r="BE55" s="125">
        <f>IF(LinkRpt!O$4=LinkRpt!O$2,VLOOKUP(LinkRpt!$A51,Rpt,LinkRpt!O$2+1),"")</f>
        <v>0</v>
      </c>
      <c r="BF55" s="125">
        <f>IF(LinkRpt!P$4=LinkRpt!P$2,VLOOKUP(LinkRpt!$A51,Rpt,LinkRpt!P$2+1),"")</f>
        <v>0</v>
      </c>
      <c r="BG55" s="125">
        <f>IF(LinkRpt!Q$4=LinkRpt!Q$2,VLOOKUP(LinkRpt!$A51,Rpt,LinkRpt!Q$2+1),"")</f>
        <v>0</v>
      </c>
      <c r="BH55" s="125">
        <f>IF(LinkRpt!R$4=LinkRpt!R$2,VLOOKUP(LinkRpt!$A51,Rpt,LinkRpt!R$2+1),"")</f>
        <v>0</v>
      </c>
      <c r="BI55" s="125">
        <f>IF(LinkRpt!S$4=LinkRpt!S$2,VLOOKUP(LinkRpt!$A51,Rpt,LinkRpt!S$2+1),"")</f>
        <v>0</v>
      </c>
      <c r="BJ55" s="125">
        <f>IF(LinkRpt!T$4=LinkRpt!T$2,VLOOKUP(LinkRpt!$A51,Rpt,LinkRpt!T$2+1),"")</f>
        <v>0</v>
      </c>
      <c r="BK55" s="125">
        <f>IF(LinkRpt!U$4=LinkRpt!U$2,VLOOKUP(LinkRpt!$A51,Rpt,LinkRpt!U$2+1),"")</f>
        <v>0</v>
      </c>
      <c r="BL55" s="125">
        <f>IF(LinkRpt!V$4=LinkRpt!V$2,VLOOKUP(LinkRpt!$A51,Rpt,LinkRpt!V$2+1),"")</f>
        <v>0</v>
      </c>
      <c r="BM55" s="125">
        <f>IF(LinkRpt!W$4=LinkRpt!W$2,VLOOKUP(LinkRpt!$A51,Rpt,LinkRpt!W$2+1),"")</f>
        <v>0</v>
      </c>
      <c r="BN55" s="125">
        <f>IF(LinkRpt!X$4=LinkRpt!X$2,VLOOKUP(LinkRpt!$A51,Rpt,LinkRpt!X$2+1),"")</f>
        <v>0</v>
      </c>
      <c r="BO55" s="125">
        <f>IF(LinkRpt!Y$4=LinkRpt!Y$2,VLOOKUP(LinkRpt!$A51,Rpt,LinkRpt!Y$2+1),"")</f>
        <v>0</v>
      </c>
      <c r="BP55" s="125">
        <f>IF(LinkRpt!Z$4=LinkRpt!Z$2,VLOOKUP(LinkRpt!$A51,Rpt,LinkRpt!Z$2+1),"")</f>
        <v>0</v>
      </c>
      <c r="BQ55" s="125">
        <f>IF(LinkRpt!AA$4=LinkRpt!AA$2,VLOOKUP(LinkRpt!$A51,Rpt,LinkRpt!AA$2+1),"")</f>
        <v>0</v>
      </c>
      <c r="BR55" s="125">
        <f>IF(LinkRpt!AB$4=LinkRpt!AB$2,VLOOKUP(LinkRpt!$A51,Rpt,LinkRpt!AB$2+1),"")</f>
        <v>0</v>
      </c>
      <c r="BS55" s="125">
        <f>IF(LinkRpt!AC$4=LinkRpt!AC$2,VLOOKUP(LinkRpt!$A51,Rpt,LinkRpt!AC$2+1),"")</f>
        <v>0</v>
      </c>
      <c r="BT55" s="125">
        <f>IF(LinkRpt!AD$4=LinkRpt!AD$2,VLOOKUP(LinkRpt!$A51,Rpt,LinkRpt!AD$2+1),"")</f>
        <v>0</v>
      </c>
      <c r="BU55" s="125">
        <f>IF(LinkRpt!AE$4=LinkRpt!AE$2,VLOOKUP(LinkRpt!$A51,Rpt,LinkRpt!AE$2+1),"")</f>
        <v>0</v>
      </c>
      <c r="BV55" s="125">
        <f t="shared" si="8"/>
        <v>20320</v>
      </c>
      <c r="BW55" s="124">
        <v>1500</v>
      </c>
      <c r="BX55" s="127">
        <v>1500</v>
      </c>
      <c r="BY55" s="124">
        <v>1000</v>
      </c>
      <c r="BZ55" s="127">
        <v>1000</v>
      </c>
      <c r="CA55" s="124">
        <v>5000</v>
      </c>
      <c r="CB55" s="127">
        <v>5000</v>
      </c>
      <c r="CC55" s="124">
        <v>8000</v>
      </c>
      <c r="CD55" s="127">
        <f>1500+0</f>
        <v>1500</v>
      </c>
      <c r="CE55" s="124"/>
      <c r="CF55" s="127"/>
      <c r="CG55" s="129">
        <v>2310</v>
      </c>
      <c r="CH55" s="127">
        <v>2310</v>
      </c>
      <c r="CI55" s="129">
        <v>2310</v>
      </c>
      <c r="CJ55" s="127">
        <v>8810</v>
      </c>
      <c r="CK55" s="129">
        <v>2310</v>
      </c>
      <c r="CL55" s="127">
        <v>0</v>
      </c>
      <c r="CM55" s="129">
        <v>2310</v>
      </c>
      <c r="CN55" s="127">
        <v>2310</v>
      </c>
      <c r="CO55" s="129">
        <v>2310</v>
      </c>
      <c r="CP55" s="127"/>
      <c r="CQ55" s="129">
        <v>2310</v>
      </c>
      <c r="CR55" s="127"/>
      <c r="CS55" s="129">
        <v>2310</v>
      </c>
      <c r="CT55" s="127"/>
      <c r="CU55" s="129">
        <v>2310</v>
      </c>
      <c r="CV55" s="127"/>
      <c r="CW55" s="129">
        <v>2310</v>
      </c>
      <c r="CX55" s="127">
        <v>11550</v>
      </c>
      <c r="CY55" s="131"/>
      <c r="CZ55" s="127"/>
      <c r="DA55" s="131"/>
      <c r="DB55" s="127"/>
      <c r="DC55" s="131"/>
      <c r="DD55" s="127"/>
      <c r="DE55" s="130"/>
      <c r="DF55" s="131"/>
      <c r="DG55" s="127"/>
      <c r="DH55" s="131"/>
      <c r="DI55" s="127"/>
      <c r="DJ55" s="131"/>
      <c r="DK55" s="127"/>
      <c r="DL55" s="131"/>
      <c r="DM55" s="127"/>
      <c r="DN55" s="131"/>
      <c r="DO55" s="127"/>
      <c r="DP55" s="131"/>
      <c r="DQ55" s="127"/>
      <c r="DR55" s="131"/>
      <c r="DS55" s="127"/>
      <c r="DT55" s="131"/>
      <c r="DU55" s="127"/>
      <c r="DV55" s="131"/>
      <c r="DW55" s="127"/>
      <c r="DX55" s="131"/>
      <c r="DY55" s="127"/>
      <c r="DZ55" s="131"/>
      <c r="EA55" s="127"/>
      <c r="EB55" s="128"/>
      <c r="EC55" s="127"/>
      <c r="ED55" s="132"/>
      <c r="EE55" s="128"/>
      <c r="EF55" s="127"/>
      <c r="EG55" s="128"/>
      <c r="EH55" s="127"/>
      <c r="EI55" s="128"/>
      <c r="EJ55" s="127"/>
      <c r="EK55" s="128"/>
      <c r="EL55" s="127"/>
      <c r="EM55" s="128"/>
      <c r="EN55" s="127"/>
      <c r="EO55" s="128"/>
      <c r="EP55" s="127"/>
      <c r="EQ55" s="124"/>
      <c r="ER55" s="127"/>
      <c r="ES55" s="124"/>
      <c r="ET55" s="127"/>
      <c r="EU55" s="124"/>
      <c r="EV55" s="127"/>
      <c r="EW55" s="124"/>
      <c r="EX55" s="127"/>
      <c r="EY55" s="124"/>
      <c r="EZ55" s="127"/>
      <c r="FA55" s="124"/>
      <c r="FB55" s="127"/>
      <c r="FC55" s="133">
        <f t="shared" si="3"/>
        <v>36290</v>
      </c>
      <c r="FD55" s="133">
        <f t="shared" si="4"/>
        <v>33980</v>
      </c>
      <c r="FE55" s="133">
        <f t="shared" si="5"/>
        <v>2310</v>
      </c>
    </row>
    <row r="56" spans="1:161" ht="25.5" customHeight="1">
      <c r="A56" s="181">
        <v>2200118</v>
      </c>
      <c r="B56" s="134" t="s">
        <v>579</v>
      </c>
      <c r="C56" s="95" t="s">
        <v>580</v>
      </c>
      <c r="D56" s="83" t="s">
        <v>1062</v>
      </c>
      <c r="E56" s="95" t="s">
        <v>956</v>
      </c>
      <c r="F56" s="84" t="s">
        <v>581</v>
      </c>
      <c r="G56" s="84"/>
      <c r="H56" s="135"/>
      <c r="I56" s="136"/>
      <c r="J56" s="136"/>
      <c r="K56" s="93">
        <v>6500</v>
      </c>
      <c r="L56" s="88" t="s">
        <v>1072</v>
      </c>
      <c r="M56" s="122">
        <f t="shared" si="6"/>
        <v>23500</v>
      </c>
      <c r="N56" s="123">
        <f t="shared" si="0"/>
        <v>9750</v>
      </c>
      <c r="O56" s="124">
        <v>4000</v>
      </c>
      <c r="P56" s="124">
        <f t="shared" si="7"/>
        <v>0</v>
      </c>
      <c r="Q56" s="125">
        <v>4000</v>
      </c>
      <c r="R56" s="126">
        <f t="shared" si="10"/>
        <v>0</v>
      </c>
      <c r="S56" s="127">
        <f>IF(OR($I56="‡nv‡÷j Z¨vM",$I56="wUwm"),(IF(VALUE($G56)&gt;=S$6,(IF(($BV56-SUM($Q56:R56))&gt;=$K56*0.3,$K56*0.3,($BV56-SUM($Q56:R56)))),"")),(IF(($BV56-SUM($Q56:R56))&gt;=$K56*0.3,$K56*0.3,($BV56-SUM($Q56:R56)))))</f>
        <v>1950</v>
      </c>
      <c r="T56" s="127">
        <f>IF(OR($I56="‡nv‡÷j Z¨vM",$I56="wUwm"),(IF(VALUE($G56)&gt;=T$6,(IF(($BV56-SUM($Q56:S56))&gt;=$K56*0.3,$K56*0.3,($BV56-SUM($Q56:S56)))),"")),(IF(($BV56-SUM($Q56:S56))&gt;=$K56*0.3,$K56*0.3,($BV56-SUM($Q56:S56)))))</f>
        <v>1950</v>
      </c>
      <c r="U56" s="127">
        <f>IF(OR($I56="‡nv‡÷j Z¨vM",$I56="wUwm"),(IF(VALUE($G56)&gt;=U$6,(IF(($BV56-SUM($Q56:T56))&gt;=$K56*0.3,$K56*0.3,($BV56-SUM($Q56:T56)))),"")),(IF(($BV56-SUM($Q56:T56))&gt;=$K56*0.3,$K56*0.3,($BV56-SUM($Q56:T56)))))</f>
        <v>1950</v>
      </c>
      <c r="V56" s="127">
        <f>IF(OR($I56="‡nv‡÷j Z¨vM",$I56="wUwm"),(IF(VALUE($G56)&gt;=V$6,(IF(($BV56-SUM($Q56:U56))&gt;=$K56*0.3,$K56*0.3,($BV56-SUM($Q56:U56)))),"")),(IF(($BV56-SUM($Q56:U56))&gt;=$K56*0.3,$K56*0.3,($BV56-SUM($Q56:U56)))))</f>
        <v>1950</v>
      </c>
      <c r="W56" s="127">
        <f>IF(OR($I56="‡nv‡÷j Z¨vM",$I56="wUwm"),(IF(VALUE($G56)&gt;=W$6,(IF(($BV56-SUM($Q56:V56))&gt;=$K56*0.3,$K56*0.3,($BV56-SUM($Q56:V56)))),"")),(IF(($BV56-SUM($Q56:V56))&gt;=$K56*0.3,$K56*0.3,($BV56-SUM($Q56:V56)))))</f>
        <v>1950</v>
      </c>
      <c r="X56" s="127">
        <f>IF(OR($I56="‡nv‡÷j Z¨vM",$I56="wUwm"),(IF(VALUE($G56)&gt;=X$6,(IF(($BV56-SUM($Q56:W56))&gt;=$K56*0.3,$K56*0.3,($BV56-SUM($Q56:W56)))),"")),(IF(($BV56-SUM($Q56:W56))&gt;=$K56*0.3,$K56*0.3,($BV56-SUM($Q56:W56)))))</f>
        <v>0</v>
      </c>
      <c r="Y56" s="127">
        <f>IF(OR($I56="‡nv‡÷j Z¨vM",$I56="wUwm"),(IF(VALUE($G56)&gt;=Y$6,(IF(($BV56-SUM($Q56:X56))&gt;=$K56*0.3,$K56*0.3,($BV56-SUM($Q56:X56)))),"")),(IF(($BV56-SUM($Q56:X56))&gt;=$K56*0.3,$K56*0.3,($BV56-SUM($Q56:X56)))))</f>
        <v>0</v>
      </c>
      <c r="Z56" s="127">
        <f>IF(OR($I56="‡nv‡÷j Z¨vM",$I56="wUwm"),(IF(VALUE($G56)&gt;=Z$6,(IF(($BV56-SUM($Q56:Y56))&gt;=$K56*0.3,$K56*0.3,($BV56-SUM($Q56:Y56)))),"")),(IF(($BV56-SUM($Q56:Y56))&gt;=$K56*0.3,$K56*0.3,($BV56-SUM($Q56:Y56)))))</f>
        <v>0</v>
      </c>
      <c r="AA56" s="127">
        <f>IF(OR($I56="‡nv‡÷j Z¨vM",$I56="wUwm"),(IF(VALUE($G56)&gt;=AA$6,(IF(($BV56-SUM($Q56:Z56))&gt;=$K56*0.3,$K56*0.3,($BV56-SUM($Q56:Z56)))),"")),(IF(($BV56-SUM($Q56:Z56))&gt;=$K56*0.3,$K56*0.3,($BV56-SUM($Q56:Z56)))))</f>
        <v>0</v>
      </c>
      <c r="AB56" s="127">
        <f>IF(OR($I56="‡nv‡÷j Z¨vM",$I56="wUwm"),(IF(VALUE($G56)&gt;=AB$6,(IF(($BV56-SUM($Q56:AA56))&gt;=$K56*0.3,$K56*0.3,($BV56-SUM($Q56:AA56)))),"")),(IF(($BV56-SUM($Q56:AA56))&gt;=$K56*0.3,$K56*0.3,($BV56-SUM($Q56:AA56)))))</f>
        <v>0</v>
      </c>
      <c r="AC56" s="127">
        <f>IF(OR($I56="‡nv‡÷j Z¨vM",$I56="wUwm"),(IF(VALUE($G56)&gt;=AC$6,(IF(($BV56-SUM($Q56:AB56))&gt;=$K56*0.3,$K56*0.3,($BV56-SUM($Q56:AB56)))),"")),(IF(($BV56-SUM($Q56:AB56))&gt;=$K56*0.3,$K56*0.3,($BV56-SUM($Q56:AB56)))))</f>
        <v>0</v>
      </c>
      <c r="AD56" s="127">
        <f>IF(OR($I56="‡nv‡÷j Z¨vM",$I56="wUwm"),(IF(VALUE($G56)&gt;=AD$6,(IF(($BV56-SUM($Q56:AC56))&gt;=$K56*0.3,$K56*0.3,($BV56-SUM($Q56:AC56)))),"")),(IF(($BV56-SUM($Q56:AC56))&gt;=$K56*0.3,$K56*0.3,($BV56-SUM($Q56:AC56)))))</f>
        <v>0</v>
      </c>
      <c r="AE56" s="127">
        <f>IF(OR($I56="‡nv‡÷j Z¨vM",$I56="wUwm"),(IF(VALUE($G56)&gt;=AE$6,(IF(($BV56-SUM($Q56:AD56))&gt;=$K56*0.3,$K56*0.3,($BV56-SUM($Q56:AD56)))),"")),(IF(($BV56-SUM($Q56:AD56))&gt;=$K56*0.3,$K56*0.3,($BV56-SUM($Q56:AD56)))))</f>
        <v>0</v>
      </c>
      <c r="AF56" s="127">
        <f>IF(OR($I56="‡nv‡÷j Z¨vM",$I56="wUwm"),(IF(VALUE($G56)&gt;=AF$6,(IF(($BV56-SUM($Q56:AE56))&gt;=$K56*0.3,$K56*0.3,($BV56-SUM($Q56:AE56)))),"")),(IF(($BV56-SUM($Q56:AE56))&gt;=$K56*0.3,$K56*0.3,($BV56-SUM($Q56:AE56)))))</f>
        <v>0</v>
      </c>
      <c r="AG56" s="127">
        <f>IF(OR($I56="‡nv‡÷j Z¨vM",$I56="wUwm"),(IF(VALUE($G56)&gt;=AG$6,(IF(($BV56-SUM($Q56:AF56))&gt;=$K56*0.3,$K56*0.3,($BV56-SUM($Q56:AF56)))),"")),(IF(($BV56-SUM($Q56:AF56))&gt;=$K56*0.3,$K56*0.3,($BV56-SUM($Q56:AF56)))))</f>
        <v>0</v>
      </c>
      <c r="AH56" s="127">
        <f>IF(OR($I56="‡nv‡÷j Z¨vM",$I56="wUwm"),(IF(VALUE($G56)&gt;=AH$6,(IF(($BV56-SUM($Q56:AG56))&gt;=$K56*0.3,$K56*0.3,($BV56-SUM($Q56:AG56)))),"")),(IF(($BV56-SUM($Q56:AG56))&gt;=$K56*0.3,$K56*0.3,($BV56-SUM($Q56:AG56)))))</f>
        <v>0</v>
      </c>
      <c r="AI56" s="127">
        <f>IF(OR($I56="‡nv‡÷j Z¨vM",$I56="wUwm"),(IF(VALUE($G56)&gt;=AI$6,(IF(($BV56-SUM($Q56:AH56))&gt;=$K56*0.3,$K56*0.3,($BV56-SUM($Q56:AH56)))),"")),(IF(($BV56-SUM($Q56:AH56))&gt;=$K56*0.3,$K56*0.3,($BV56-SUM($Q56:AH56)))))</f>
        <v>0</v>
      </c>
      <c r="AJ56" s="127">
        <f>IF(OR($I56="‡nv‡÷j Z¨vM",$I56="wUwm"),(IF(VALUE($G56)&gt;=AJ$6,(IF(($BV56-SUM($Q56:AI56))&gt;=$K56*0.3,$K56*0.3,($BV56-SUM($Q56:AI56)))),"")),(IF(($BV56-SUM($Q56:AI56))&gt;=$K56*0.3,$K56*0.3,($BV56-SUM($Q56:AI56)))))</f>
        <v>0</v>
      </c>
      <c r="AK56" s="127">
        <f>IF(OR($I56="‡nv‡÷j Z¨vM",$I56="wUwm"),(IF(VALUE($G56)&gt;=AK$6,(IF(($BV56-SUM($Q56:AJ56))&gt;=$K56*0.3,$K56*0.3,($BV56-SUM($Q56:AJ56)))),"")),(IF(($BV56-SUM($Q56:AJ56))&gt;=$K56*0.3,$K56*0.3,($BV56-SUM($Q56:AJ56)))))</f>
        <v>0</v>
      </c>
      <c r="AL56" s="127">
        <f>IF(OR($I56="‡nv‡÷j Z¨vM",$I56="wUwm"),(IF(VALUE($G56)&gt;=AL$6,(IF(($BV56-SUM($Q56:AK56))&gt;=$K56*0.3,$K56*0.3,($BV56-SUM($Q56:AK56)))),"")),(IF(($BV56-SUM($Q56:AK56))&gt;=$K56*0.3,$K56*0.3,($BV56-SUM($Q56:AK56)))))</f>
        <v>0</v>
      </c>
      <c r="AM56" s="127">
        <f>IF(OR($I56="‡nv‡÷j Z¨vM",$I56="wUwm"),(IF(VALUE($G56)&gt;=AM$6,(IF(($BV56-SUM($Q56:AL56))&gt;=$K56*0.3,$K56*0.3,($BV56-SUM($Q56:AL56)))),"")),(IF(($BV56-SUM($Q56:AL56))&gt;=$K56*0.3,$K56*0.3,($BV56-SUM($Q56:AL56)))))</f>
        <v>0</v>
      </c>
      <c r="AN56" s="127">
        <f>IF(OR($I56="‡nv‡÷j Z¨vM",$I56="wUwm"),(IF(VALUE($G56)&gt;=AN$6,(IF(($BV56-SUM($Q56:AM56))&gt;=$K56*0.3,$K56*0.3,($BV56-SUM($Q56:AM56)))),"")),(IF(($BV56-SUM($Q56:AM56))&gt;=$K56*0.3,$K56*0.3,($BV56-SUM($Q56:AM56)))))</f>
        <v>0</v>
      </c>
      <c r="AO56" s="127">
        <f>IF(OR($I56="‡nv‡÷j Z¨vM",$I56="wUwm"),(IF(VALUE($G56)&gt;=AO$6,(IF(($BV56-SUM($Q56:AN56))&gt;=$K56*0.3,$K56*0.3,($BV56-SUM($Q56:AN56)))),"")),(IF(($BV56-SUM($Q56:AN56))&gt;=$K56*0.3,$K56*0.3,($BV56-SUM($Q56:AN56)))))</f>
        <v>0</v>
      </c>
      <c r="AP56" s="127">
        <f>IF(OR($I56="‡nv‡÷j Z¨vM",$I56="wUwm"),(IF(VALUE($G56)&gt;=AP$6,(IF(($BV56-SUM($Q56:AO56))&gt;=$K56*0.3,$K56*0.3,($BV56-SUM($Q56:AO56)))),"")),(IF(($BV56-SUM($Q56:AO56))&gt;=$K56*0.3,$K56*0.3,($BV56-SUM($Q56:AO56)))))</f>
        <v>0</v>
      </c>
      <c r="AQ56" s="125">
        <f t="shared" si="2"/>
        <v>13750</v>
      </c>
      <c r="AR56" s="125">
        <v>13750</v>
      </c>
      <c r="AS56" s="125">
        <f>IF(LinkRpt!C$4=LinkRpt!C$2,VLOOKUP(LinkRpt!$A52,Rpt,LinkRpt!C$2+1),"")</f>
        <v>0</v>
      </c>
      <c r="AT56" s="125">
        <f>IF(LinkRpt!D$4=LinkRpt!D$2,VLOOKUP(LinkRpt!$A52,Rpt,LinkRpt!D$2+1),"")</f>
        <v>0</v>
      </c>
      <c r="AU56" s="125">
        <f>IF(LinkRpt!E$4=LinkRpt!E$2,VLOOKUP(LinkRpt!$A52,Rpt,LinkRpt!E$2+1),"")</f>
        <v>0</v>
      </c>
      <c r="AV56" s="125">
        <f>IF(LinkRpt!F$4=LinkRpt!F$2,VLOOKUP(LinkRpt!$A52,Rpt,LinkRpt!F$2+1),"")</f>
        <v>0</v>
      </c>
      <c r="AW56" s="125">
        <f>IF(LinkRpt!G$4=LinkRpt!G$2,VLOOKUP(LinkRpt!$A52,Rpt,LinkRpt!G$2+1),"")</f>
        <v>0</v>
      </c>
      <c r="AX56" s="125">
        <f>IF(LinkRpt!H$4=LinkRpt!H$2,VLOOKUP(LinkRpt!$A52,Rpt,LinkRpt!H$2+1),"")</f>
        <v>0</v>
      </c>
      <c r="AY56" s="125">
        <f>IF(LinkRpt!I$4=LinkRpt!I$2,VLOOKUP(LinkRpt!$A52,Rpt,LinkRpt!I$2+1),"")</f>
        <v>0</v>
      </c>
      <c r="AZ56" s="125">
        <f>IF(LinkRpt!J$4=LinkRpt!J$2,VLOOKUP(LinkRpt!$A52,Rpt,LinkRpt!J$2+1),"")</f>
        <v>0</v>
      </c>
      <c r="BA56" s="125">
        <f>IF(LinkRpt!K$4=LinkRpt!K$2,VLOOKUP(LinkRpt!$A52,Rpt,LinkRpt!K$2+1),"")</f>
        <v>0</v>
      </c>
      <c r="BB56" s="125">
        <f>IF(LinkRpt!L$4=LinkRpt!L$2,VLOOKUP(LinkRpt!$A52,Rpt,LinkRpt!L$2+1),"")</f>
        <v>0</v>
      </c>
      <c r="BC56" s="125">
        <f>IF(LinkRpt!M$4=LinkRpt!M$2,VLOOKUP(LinkRpt!$A52,Rpt,LinkRpt!M$2+1),"")</f>
        <v>0</v>
      </c>
      <c r="BD56" s="125">
        <f>IF(LinkRpt!N$4=LinkRpt!N$2,VLOOKUP(LinkRpt!$A52,Rpt,LinkRpt!N$2+1),"")</f>
        <v>0</v>
      </c>
      <c r="BE56" s="125">
        <f>IF(LinkRpt!O$4=LinkRpt!O$2,VLOOKUP(LinkRpt!$A52,Rpt,LinkRpt!O$2+1),"")</f>
        <v>0</v>
      </c>
      <c r="BF56" s="125">
        <f>IF(LinkRpt!P$4=LinkRpt!P$2,VLOOKUP(LinkRpt!$A52,Rpt,LinkRpt!P$2+1),"")</f>
        <v>0</v>
      </c>
      <c r="BG56" s="125">
        <f>IF(LinkRpt!Q$4=LinkRpt!Q$2,VLOOKUP(LinkRpt!$A52,Rpt,LinkRpt!Q$2+1),"")</f>
        <v>0</v>
      </c>
      <c r="BH56" s="125">
        <f>IF(LinkRpt!R$4=LinkRpt!R$2,VLOOKUP(LinkRpt!$A52,Rpt,LinkRpt!R$2+1),"")</f>
        <v>0</v>
      </c>
      <c r="BI56" s="125">
        <f>IF(LinkRpt!S$4=LinkRpt!S$2,VLOOKUP(LinkRpt!$A52,Rpt,LinkRpt!S$2+1),"")</f>
        <v>0</v>
      </c>
      <c r="BJ56" s="125">
        <f>IF(LinkRpt!T$4=LinkRpt!T$2,VLOOKUP(LinkRpt!$A52,Rpt,LinkRpt!T$2+1),"")</f>
        <v>0</v>
      </c>
      <c r="BK56" s="125">
        <f>IF(LinkRpt!U$4=LinkRpt!U$2,VLOOKUP(LinkRpt!$A52,Rpt,LinkRpt!U$2+1),"")</f>
        <v>0</v>
      </c>
      <c r="BL56" s="125">
        <f>IF(LinkRpt!V$4=LinkRpt!V$2,VLOOKUP(LinkRpt!$A52,Rpt,LinkRpt!V$2+1),"")</f>
        <v>0</v>
      </c>
      <c r="BM56" s="125">
        <f>IF(LinkRpt!W$4=LinkRpt!W$2,VLOOKUP(LinkRpt!$A52,Rpt,LinkRpt!W$2+1),"")</f>
        <v>0</v>
      </c>
      <c r="BN56" s="125">
        <f>IF(LinkRpt!X$4=LinkRpt!X$2,VLOOKUP(LinkRpt!$A52,Rpt,LinkRpt!X$2+1),"")</f>
        <v>0</v>
      </c>
      <c r="BO56" s="125">
        <f>IF(LinkRpt!Y$4=LinkRpt!Y$2,VLOOKUP(LinkRpt!$A52,Rpt,LinkRpt!Y$2+1),"")</f>
        <v>0</v>
      </c>
      <c r="BP56" s="125">
        <f>IF(LinkRpt!Z$4=LinkRpt!Z$2,VLOOKUP(LinkRpt!$A52,Rpt,LinkRpt!Z$2+1),"")</f>
        <v>0</v>
      </c>
      <c r="BQ56" s="125">
        <f>IF(LinkRpt!AA$4=LinkRpt!AA$2,VLOOKUP(LinkRpt!$A52,Rpt,LinkRpt!AA$2+1),"")</f>
        <v>0</v>
      </c>
      <c r="BR56" s="125">
        <f>IF(LinkRpt!AB$4=LinkRpt!AB$2,VLOOKUP(LinkRpt!$A52,Rpt,LinkRpt!AB$2+1),"")</f>
        <v>0</v>
      </c>
      <c r="BS56" s="125">
        <f>IF(LinkRpt!AC$4=LinkRpt!AC$2,VLOOKUP(LinkRpt!$A52,Rpt,LinkRpt!AC$2+1),"")</f>
        <v>0</v>
      </c>
      <c r="BT56" s="125">
        <f>IF(LinkRpt!AD$4=LinkRpt!AD$2,VLOOKUP(LinkRpt!$A52,Rpt,LinkRpt!AD$2+1),"")</f>
        <v>0</v>
      </c>
      <c r="BU56" s="125">
        <f>IF(LinkRpt!AE$4=LinkRpt!AE$2,VLOOKUP(LinkRpt!$A52,Rpt,LinkRpt!AE$2+1),"")</f>
        <v>0</v>
      </c>
      <c r="BV56" s="125">
        <f t="shared" si="8"/>
        <v>13750</v>
      </c>
      <c r="BW56" s="124">
        <v>1500</v>
      </c>
      <c r="BX56" s="127">
        <v>1500</v>
      </c>
      <c r="BY56" s="124">
        <v>1000</v>
      </c>
      <c r="BZ56" s="127">
        <v>1000</v>
      </c>
      <c r="CA56" s="124">
        <v>5000</v>
      </c>
      <c r="CB56" s="127">
        <v>5000</v>
      </c>
      <c r="CC56" s="124">
        <v>8000</v>
      </c>
      <c r="CD56" s="127">
        <f>1500+0</f>
        <v>1500</v>
      </c>
      <c r="CE56" s="124"/>
      <c r="CF56" s="127"/>
      <c r="CG56" s="129">
        <v>2310</v>
      </c>
      <c r="CH56" s="127">
        <v>0</v>
      </c>
      <c r="CI56" s="129">
        <v>2310</v>
      </c>
      <c r="CJ56" s="127">
        <v>0</v>
      </c>
      <c r="CK56" s="129">
        <v>2310</v>
      </c>
      <c r="CL56" s="127">
        <v>13430</v>
      </c>
      <c r="CM56" s="129">
        <v>2310</v>
      </c>
      <c r="CN56" s="127">
        <v>4620</v>
      </c>
      <c r="CO56" s="129">
        <v>2310</v>
      </c>
      <c r="CP56" s="127">
        <v>0</v>
      </c>
      <c r="CQ56" s="129">
        <v>2310</v>
      </c>
      <c r="CR56" s="127"/>
      <c r="CS56" s="129">
        <v>2310</v>
      </c>
      <c r="CT56" s="127"/>
      <c r="CU56" s="129">
        <v>2310</v>
      </c>
      <c r="CV56" s="127">
        <v>6930</v>
      </c>
      <c r="CW56" s="129">
        <v>2310</v>
      </c>
      <c r="CX56" s="127">
        <v>2310</v>
      </c>
      <c r="CY56" s="131"/>
      <c r="CZ56" s="127"/>
      <c r="DA56" s="131"/>
      <c r="DB56" s="127"/>
      <c r="DC56" s="131"/>
      <c r="DD56" s="127"/>
      <c r="DE56" s="130"/>
      <c r="DF56" s="131"/>
      <c r="DG56" s="127"/>
      <c r="DH56" s="131"/>
      <c r="DI56" s="127"/>
      <c r="DJ56" s="131"/>
      <c r="DK56" s="127"/>
      <c r="DL56" s="131"/>
      <c r="DM56" s="127"/>
      <c r="DN56" s="131"/>
      <c r="DO56" s="127"/>
      <c r="DP56" s="131"/>
      <c r="DQ56" s="127"/>
      <c r="DR56" s="131"/>
      <c r="DS56" s="127"/>
      <c r="DT56" s="131"/>
      <c r="DU56" s="127"/>
      <c r="DV56" s="131"/>
      <c r="DW56" s="127"/>
      <c r="DX56" s="131"/>
      <c r="DY56" s="127"/>
      <c r="DZ56" s="131"/>
      <c r="EA56" s="127"/>
      <c r="EB56" s="128"/>
      <c r="EC56" s="127"/>
      <c r="ED56" s="132"/>
      <c r="EE56" s="128"/>
      <c r="EF56" s="127"/>
      <c r="EG56" s="128"/>
      <c r="EH56" s="127"/>
      <c r="EI56" s="128"/>
      <c r="EJ56" s="127"/>
      <c r="EK56" s="128"/>
      <c r="EL56" s="127"/>
      <c r="EM56" s="128"/>
      <c r="EN56" s="127"/>
      <c r="EO56" s="128"/>
      <c r="EP56" s="127"/>
      <c r="EQ56" s="124"/>
      <c r="ER56" s="127"/>
      <c r="ES56" s="124"/>
      <c r="ET56" s="127"/>
      <c r="EU56" s="124"/>
      <c r="EV56" s="127"/>
      <c r="EW56" s="124"/>
      <c r="EX56" s="127"/>
      <c r="EY56" s="124"/>
      <c r="EZ56" s="127"/>
      <c r="FA56" s="124"/>
      <c r="FB56" s="127"/>
      <c r="FC56" s="133">
        <f t="shared" si="3"/>
        <v>36290</v>
      </c>
      <c r="FD56" s="133">
        <f t="shared" si="4"/>
        <v>36290</v>
      </c>
      <c r="FE56" s="133">
        <f t="shared" si="5"/>
        <v>0</v>
      </c>
    </row>
    <row r="57" spans="1:161" ht="25.5" customHeight="1">
      <c r="A57" s="181">
        <v>2200119</v>
      </c>
      <c r="B57" s="134" t="s">
        <v>582</v>
      </c>
      <c r="C57" s="95" t="s">
        <v>583</v>
      </c>
      <c r="D57" s="83" t="s">
        <v>1062</v>
      </c>
      <c r="E57" s="95" t="s">
        <v>956</v>
      </c>
      <c r="F57" s="84" t="s">
        <v>584</v>
      </c>
      <c r="G57" s="84"/>
      <c r="H57" s="135"/>
      <c r="I57" s="136"/>
      <c r="J57" s="136"/>
      <c r="K57" s="93">
        <v>5500</v>
      </c>
      <c r="L57" s="88" t="s">
        <v>1073</v>
      </c>
      <c r="M57" s="122">
        <f t="shared" si="6"/>
        <v>20500</v>
      </c>
      <c r="N57" s="123">
        <f t="shared" si="0"/>
        <v>1650</v>
      </c>
      <c r="O57" s="124">
        <v>4000</v>
      </c>
      <c r="P57" s="124">
        <f t="shared" si="7"/>
        <v>0</v>
      </c>
      <c r="Q57" s="125">
        <v>4000</v>
      </c>
      <c r="R57" s="126">
        <f t="shared" si="10"/>
        <v>0</v>
      </c>
      <c r="S57" s="127">
        <f>IF(OR($I57="‡nv‡÷j Z¨vM",$I57="wUwm"),(IF(VALUE($G57)&gt;=S$6,(IF(($BV57-SUM($Q57:R57))&gt;=$K57*0.3,$K57*0.3,($BV57-SUM($Q57:R57)))),"")),(IF(($BV57-SUM($Q57:R57))&gt;=$K57*0.3,$K57*0.3,($BV57-SUM($Q57:R57)))))</f>
        <v>1650</v>
      </c>
      <c r="T57" s="127">
        <f>IF(OR($I57="‡nv‡÷j Z¨vM",$I57="wUwm"),(IF(VALUE($G57)&gt;=T$6,(IF(($BV57-SUM($Q57:S57))&gt;=$K57*0.3,$K57*0.3,($BV57-SUM($Q57:S57)))),"")),(IF(($BV57-SUM($Q57:S57))&gt;=$K57*0.3,$K57*0.3,($BV57-SUM($Q57:S57)))))</f>
        <v>1650</v>
      </c>
      <c r="U57" s="127">
        <f>IF(OR($I57="‡nv‡÷j Z¨vM",$I57="wUwm"),(IF(VALUE($G57)&gt;=U$6,(IF(($BV57-SUM($Q57:T57))&gt;=$K57*0.3,$K57*0.3,($BV57-SUM($Q57:T57)))),"")),(IF(($BV57-SUM($Q57:T57))&gt;=$K57*0.3,$K57*0.3,($BV57-SUM($Q57:T57)))))</f>
        <v>1650</v>
      </c>
      <c r="V57" s="127">
        <f>IF(OR($I57="‡nv‡÷j Z¨vM",$I57="wUwm"),(IF(VALUE($G57)&gt;=V$6,(IF(($BV57-SUM($Q57:U57))&gt;=$K57*0.3,$K57*0.3,($BV57-SUM($Q57:U57)))),"")),(IF(($BV57-SUM($Q57:U57))&gt;=$K57*0.3,$K57*0.3,($BV57-SUM($Q57:U57)))))</f>
        <v>1650</v>
      </c>
      <c r="W57" s="127">
        <f>IF(OR($I57="‡nv‡÷j Z¨vM",$I57="wUwm"),(IF(VALUE($G57)&gt;=W$6,(IF(($BV57-SUM($Q57:V57))&gt;=$K57*0.3,$K57*0.3,($BV57-SUM($Q57:V57)))),"")),(IF(($BV57-SUM($Q57:V57))&gt;=$K57*0.3,$K57*0.3,($BV57-SUM($Q57:V57)))))</f>
        <v>1650</v>
      </c>
      <c r="X57" s="127">
        <f>IF(OR($I57="‡nv‡÷j Z¨vM",$I57="wUwm"),(IF(VALUE($G57)&gt;=X$6,(IF(($BV57-SUM($Q57:W57))&gt;=$K57*0.3,$K57*0.3,($BV57-SUM($Q57:W57)))),"")),(IF(($BV57-SUM($Q57:W57))&gt;=$K57*0.3,$K57*0.3,($BV57-SUM($Q57:W57)))))</f>
        <v>1650</v>
      </c>
      <c r="Y57" s="127">
        <f>IF(OR($I57="‡nv‡÷j Z¨vM",$I57="wUwm"),(IF(VALUE($G57)&gt;=Y$6,(IF(($BV57-SUM($Q57:X57))&gt;=$K57*0.3,$K57*0.3,($BV57-SUM($Q57:X57)))),"")),(IF(($BV57-SUM($Q57:X57))&gt;=$K57*0.3,$K57*0.3,($BV57-SUM($Q57:X57)))))</f>
        <v>1650</v>
      </c>
      <c r="Z57" s="127">
        <f>IF(OR($I57="‡nv‡÷j Z¨vM",$I57="wUwm"),(IF(VALUE($G57)&gt;=Z$6,(IF(($BV57-SUM($Q57:Y57))&gt;=$K57*0.3,$K57*0.3,($BV57-SUM($Q57:Y57)))),"")),(IF(($BV57-SUM($Q57:Y57))&gt;=$K57*0.3,$K57*0.3,($BV57-SUM($Q57:Y57)))))</f>
        <v>1650</v>
      </c>
      <c r="AA57" s="127">
        <f>IF(OR($I57="‡nv‡÷j Z¨vM",$I57="wUwm"),(IF(VALUE($G57)&gt;=AA$6,(IF(($BV57-SUM($Q57:Z57))&gt;=$K57*0.3,$K57*0.3,($BV57-SUM($Q57:Z57)))),"")),(IF(($BV57-SUM($Q57:Z57))&gt;=$K57*0.3,$K57*0.3,($BV57-SUM($Q57:Z57)))))</f>
        <v>1650</v>
      </c>
      <c r="AB57" s="127">
        <f>IF(OR($I57="‡nv‡÷j Z¨vM",$I57="wUwm"),(IF(VALUE($G57)&gt;=AB$6,(IF(($BV57-SUM($Q57:AA57))&gt;=$K57*0.3,$K57*0.3,($BV57-SUM($Q57:AA57)))),"")),(IF(($BV57-SUM($Q57:AA57))&gt;=$K57*0.3,$K57*0.3,($BV57-SUM($Q57:AA57)))))</f>
        <v>0</v>
      </c>
      <c r="AC57" s="127">
        <f>IF(OR($I57="‡nv‡÷j Z¨vM",$I57="wUwm"),(IF(VALUE($G57)&gt;=AC$6,(IF(($BV57-SUM($Q57:AB57))&gt;=$K57*0.3,$K57*0.3,($BV57-SUM($Q57:AB57)))),"")),(IF(($BV57-SUM($Q57:AB57))&gt;=$K57*0.3,$K57*0.3,($BV57-SUM($Q57:AB57)))))</f>
        <v>0</v>
      </c>
      <c r="AD57" s="127">
        <f>IF(OR($I57="‡nv‡÷j Z¨vM",$I57="wUwm"),(IF(VALUE($G57)&gt;=AD$6,(IF(($BV57-SUM($Q57:AC57))&gt;=$K57*0.3,$K57*0.3,($BV57-SUM($Q57:AC57)))),"")),(IF(($BV57-SUM($Q57:AC57))&gt;=$K57*0.3,$K57*0.3,($BV57-SUM($Q57:AC57)))))</f>
        <v>0</v>
      </c>
      <c r="AE57" s="127">
        <f>IF(OR($I57="‡nv‡÷j Z¨vM",$I57="wUwm"),(IF(VALUE($G57)&gt;=AE$6,(IF(($BV57-SUM($Q57:AD57))&gt;=$K57*0.3,$K57*0.3,($BV57-SUM($Q57:AD57)))),"")),(IF(($BV57-SUM($Q57:AD57))&gt;=$K57*0.3,$K57*0.3,($BV57-SUM($Q57:AD57)))))</f>
        <v>0</v>
      </c>
      <c r="AF57" s="127">
        <f>IF(OR($I57="‡nv‡÷j Z¨vM",$I57="wUwm"),(IF(VALUE($G57)&gt;=AF$6,(IF(($BV57-SUM($Q57:AE57))&gt;=$K57*0.3,$K57*0.3,($BV57-SUM($Q57:AE57)))),"")),(IF(($BV57-SUM($Q57:AE57))&gt;=$K57*0.3,$K57*0.3,($BV57-SUM($Q57:AE57)))))</f>
        <v>0</v>
      </c>
      <c r="AG57" s="127">
        <f>IF(OR($I57="‡nv‡÷j Z¨vM",$I57="wUwm"),(IF(VALUE($G57)&gt;=AG$6,(IF(($BV57-SUM($Q57:AF57))&gt;=$K57*0.3,$K57*0.3,($BV57-SUM($Q57:AF57)))),"")),(IF(($BV57-SUM($Q57:AF57))&gt;=$K57*0.3,$K57*0.3,($BV57-SUM($Q57:AF57)))))</f>
        <v>0</v>
      </c>
      <c r="AH57" s="127">
        <f>IF(OR($I57="‡nv‡÷j Z¨vM",$I57="wUwm"),(IF(VALUE($G57)&gt;=AH$6,(IF(($BV57-SUM($Q57:AG57))&gt;=$K57*0.3,$K57*0.3,($BV57-SUM($Q57:AG57)))),"")),(IF(($BV57-SUM($Q57:AG57))&gt;=$K57*0.3,$K57*0.3,($BV57-SUM($Q57:AG57)))))</f>
        <v>0</v>
      </c>
      <c r="AI57" s="127">
        <f>IF(OR($I57="‡nv‡÷j Z¨vM",$I57="wUwm"),(IF(VALUE($G57)&gt;=AI$6,(IF(($BV57-SUM($Q57:AH57))&gt;=$K57*0.3,$K57*0.3,($BV57-SUM($Q57:AH57)))),"")),(IF(($BV57-SUM($Q57:AH57))&gt;=$K57*0.3,$K57*0.3,($BV57-SUM($Q57:AH57)))))</f>
        <v>0</v>
      </c>
      <c r="AJ57" s="127">
        <f>IF(OR($I57="‡nv‡÷j Z¨vM",$I57="wUwm"),(IF(VALUE($G57)&gt;=AJ$6,(IF(($BV57-SUM($Q57:AI57))&gt;=$K57*0.3,$K57*0.3,($BV57-SUM($Q57:AI57)))),"")),(IF(($BV57-SUM($Q57:AI57))&gt;=$K57*0.3,$K57*0.3,($BV57-SUM($Q57:AI57)))))</f>
        <v>0</v>
      </c>
      <c r="AK57" s="127">
        <f>IF(OR($I57="‡nv‡÷j Z¨vM",$I57="wUwm"),(IF(VALUE($G57)&gt;=AK$6,(IF(($BV57-SUM($Q57:AJ57))&gt;=$K57*0.3,$K57*0.3,($BV57-SUM($Q57:AJ57)))),"")),(IF(($BV57-SUM($Q57:AJ57))&gt;=$K57*0.3,$K57*0.3,($BV57-SUM($Q57:AJ57)))))</f>
        <v>0</v>
      </c>
      <c r="AL57" s="127">
        <f>IF(OR($I57="‡nv‡÷j Z¨vM",$I57="wUwm"),(IF(VALUE($G57)&gt;=AL$6,(IF(($BV57-SUM($Q57:AK57))&gt;=$K57*0.3,$K57*0.3,($BV57-SUM($Q57:AK57)))),"")),(IF(($BV57-SUM($Q57:AK57))&gt;=$K57*0.3,$K57*0.3,($BV57-SUM($Q57:AK57)))))</f>
        <v>0</v>
      </c>
      <c r="AM57" s="127">
        <f>IF(OR($I57="‡nv‡÷j Z¨vM",$I57="wUwm"),(IF(VALUE($G57)&gt;=AM$6,(IF(($BV57-SUM($Q57:AL57))&gt;=$K57*0.3,$K57*0.3,($BV57-SUM($Q57:AL57)))),"")),(IF(($BV57-SUM($Q57:AL57))&gt;=$K57*0.3,$K57*0.3,($BV57-SUM($Q57:AL57)))))</f>
        <v>0</v>
      </c>
      <c r="AN57" s="127">
        <f>IF(OR($I57="‡nv‡÷j Z¨vM",$I57="wUwm"),(IF(VALUE($G57)&gt;=AN$6,(IF(($BV57-SUM($Q57:AM57))&gt;=$K57*0.3,$K57*0.3,($BV57-SUM($Q57:AM57)))),"")),(IF(($BV57-SUM($Q57:AM57))&gt;=$K57*0.3,$K57*0.3,($BV57-SUM($Q57:AM57)))))</f>
        <v>0</v>
      </c>
      <c r="AO57" s="127">
        <f>IF(OR($I57="‡nv‡÷j Z¨vM",$I57="wUwm"),(IF(VALUE($G57)&gt;=AO$6,(IF(($BV57-SUM($Q57:AN57))&gt;=$K57*0.3,$K57*0.3,($BV57-SUM($Q57:AN57)))),"")),(IF(($BV57-SUM($Q57:AN57))&gt;=$K57*0.3,$K57*0.3,($BV57-SUM($Q57:AN57)))))</f>
        <v>0</v>
      </c>
      <c r="AP57" s="127">
        <f>IF(OR($I57="‡nv‡÷j Z¨vM",$I57="wUwm"),(IF(VALUE($G57)&gt;=AP$6,(IF(($BV57-SUM($Q57:AO57))&gt;=$K57*0.3,$K57*0.3,($BV57-SUM($Q57:AO57)))),"")),(IF(($BV57-SUM($Q57:AO57))&gt;=$K57*0.3,$K57*0.3,($BV57-SUM($Q57:AO57)))))</f>
        <v>0</v>
      </c>
      <c r="AQ57" s="125">
        <f t="shared" si="2"/>
        <v>18850</v>
      </c>
      <c r="AR57" s="125">
        <v>18850</v>
      </c>
      <c r="AS57" s="125">
        <f>IF(LinkRpt!C$4=LinkRpt!C$2,VLOOKUP(LinkRpt!$A53,Rpt,LinkRpt!C$2+1),"")</f>
        <v>0</v>
      </c>
      <c r="AT57" s="125">
        <f>IF(LinkRpt!D$4=LinkRpt!D$2,VLOOKUP(LinkRpt!$A53,Rpt,LinkRpt!D$2+1),"")</f>
        <v>0</v>
      </c>
      <c r="AU57" s="125">
        <f>IF(LinkRpt!E$4=LinkRpt!E$2,VLOOKUP(LinkRpt!$A53,Rpt,LinkRpt!E$2+1),"")</f>
        <v>0</v>
      </c>
      <c r="AV57" s="125">
        <f>IF(LinkRpt!F$4=LinkRpt!F$2,VLOOKUP(LinkRpt!$A53,Rpt,LinkRpt!F$2+1),"")</f>
        <v>0</v>
      </c>
      <c r="AW57" s="125">
        <f>IF(LinkRpt!G$4=LinkRpt!G$2,VLOOKUP(LinkRpt!$A53,Rpt,LinkRpt!G$2+1),"")</f>
        <v>0</v>
      </c>
      <c r="AX57" s="125">
        <f>IF(LinkRpt!H$4=LinkRpt!H$2,VLOOKUP(LinkRpt!$A53,Rpt,LinkRpt!H$2+1),"")</f>
        <v>0</v>
      </c>
      <c r="AY57" s="125">
        <f>IF(LinkRpt!I$4=LinkRpt!I$2,VLOOKUP(LinkRpt!$A53,Rpt,LinkRpt!I$2+1),"")</f>
        <v>0</v>
      </c>
      <c r="AZ57" s="125">
        <f>IF(LinkRpt!J$4=LinkRpt!J$2,VLOOKUP(LinkRpt!$A53,Rpt,LinkRpt!J$2+1),"")</f>
        <v>0</v>
      </c>
      <c r="BA57" s="125">
        <f>IF(LinkRpt!K$4=LinkRpt!K$2,VLOOKUP(LinkRpt!$A53,Rpt,LinkRpt!K$2+1),"")</f>
        <v>0</v>
      </c>
      <c r="BB57" s="125">
        <f>IF(LinkRpt!L$4=LinkRpt!L$2,VLOOKUP(LinkRpt!$A53,Rpt,LinkRpt!L$2+1),"")</f>
        <v>0</v>
      </c>
      <c r="BC57" s="125">
        <f>IF(LinkRpt!M$4=LinkRpt!M$2,VLOOKUP(LinkRpt!$A53,Rpt,LinkRpt!M$2+1),"")</f>
        <v>0</v>
      </c>
      <c r="BD57" s="125">
        <f>IF(LinkRpt!N$4=LinkRpt!N$2,VLOOKUP(LinkRpt!$A53,Rpt,LinkRpt!N$2+1),"")</f>
        <v>0</v>
      </c>
      <c r="BE57" s="125">
        <f>IF(LinkRpt!O$4=LinkRpt!O$2,VLOOKUP(LinkRpt!$A53,Rpt,LinkRpt!O$2+1),"")</f>
        <v>0</v>
      </c>
      <c r="BF57" s="125">
        <f>IF(LinkRpt!P$4=LinkRpt!P$2,VLOOKUP(LinkRpt!$A53,Rpt,LinkRpt!P$2+1),"")</f>
        <v>0</v>
      </c>
      <c r="BG57" s="125">
        <f>IF(LinkRpt!Q$4=LinkRpt!Q$2,VLOOKUP(LinkRpt!$A53,Rpt,LinkRpt!Q$2+1),"")</f>
        <v>0</v>
      </c>
      <c r="BH57" s="125">
        <f>IF(LinkRpt!R$4=LinkRpt!R$2,VLOOKUP(LinkRpt!$A53,Rpt,LinkRpt!R$2+1),"")</f>
        <v>0</v>
      </c>
      <c r="BI57" s="125">
        <f>IF(LinkRpt!S$4=LinkRpt!S$2,VLOOKUP(LinkRpt!$A53,Rpt,LinkRpt!S$2+1),"")</f>
        <v>0</v>
      </c>
      <c r="BJ57" s="125">
        <f>IF(LinkRpt!T$4=LinkRpt!T$2,VLOOKUP(LinkRpt!$A53,Rpt,LinkRpt!T$2+1),"")</f>
        <v>0</v>
      </c>
      <c r="BK57" s="125">
        <f>IF(LinkRpt!U$4=LinkRpt!U$2,VLOOKUP(LinkRpt!$A53,Rpt,LinkRpt!U$2+1),"")</f>
        <v>0</v>
      </c>
      <c r="BL57" s="125">
        <f>IF(LinkRpt!V$4=LinkRpt!V$2,VLOOKUP(LinkRpt!$A53,Rpt,LinkRpt!V$2+1),"")</f>
        <v>0</v>
      </c>
      <c r="BM57" s="125">
        <f>IF(LinkRpt!W$4=LinkRpt!W$2,VLOOKUP(LinkRpt!$A53,Rpt,LinkRpt!W$2+1),"")</f>
        <v>0</v>
      </c>
      <c r="BN57" s="125">
        <f>IF(LinkRpt!X$4=LinkRpt!X$2,VLOOKUP(LinkRpt!$A53,Rpt,LinkRpt!X$2+1),"")</f>
        <v>0</v>
      </c>
      <c r="BO57" s="125">
        <f>IF(LinkRpt!Y$4=LinkRpt!Y$2,VLOOKUP(LinkRpt!$A53,Rpt,LinkRpt!Y$2+1),"")</f>
        <v>0</v>
      </c>
      <c r="BP57" s="125">
        <f>IF(LinkRpt!Z$4=LinkRpt!Z$2,VLOOKUP(LinkRpt!$A53,Rpt,LinkRpt!Z$2+1),"")</f>
        <v>0</v>
      </c>
      <c r="BQ57" s="125">
        <f>IF(LinkRpt!AA$4=LinkRpt!AA$2,VLOOKUP(LinkRpt!$A53,Rpt,LinkRpt!AA$2+1),"")</f>
        <v>0</v>
      </c>
      <c r="BR57" s="125">
        <f>IF(LinkRpt!AB$4=LinkRpt!AB$2,VLOOKUP(LinkRpt!$A53,Rpt,LinkRpt!AB$2+1),"")</f>
        <v>0</v>
      </c>
      <c r="BS57" s="125">
        <f>IF(LinkRpt!AC$4=LinkRpt!AC$2,VLOOKUP(LinkRpt!$A53,Rpt,LinkRpt!AC$2+1),"")</f>
        <v>0</v>
      </c>
      <c r="BT57" s="125">
        <f>IF(LinkRpt!AD$4=LinkRpt!AD$2,VLOOKUP(LinkRpt!$A53,Rpt,LinkRpt!AD$2+1),"")</f>
        <v>0</v>
      </c>
      <c r="BU57" s="125">
        <f>IF(LinkRpt!AE$4=LinkRpt!AE$2,VLOOKUP(LinkRpt!$A53,Rpt,LinkRpt!AE$2+1),"")</f>
        <v>0</v>
      </c>
      <c r="BV57" s="125">
        <f t="shared" si="8"/>
        <v>18850</v>
      </c>
      <c r="BW57" s="124">
        <v>1500</v>
      </c>
      <c r="BX57" s="127">
        <v>1500</v>
      </c>
      <c r="BY57" s="124">
        <v>1000</v>
      </c>
      <c r="BZ57" s="127">
        <v>1000</v>
      </c>
      <c r="CA57" s="124">
        <v>5000</v>
      </c>
      <c r="CB57" s="127">
        <v>5000</v>
      </c>
      <c r="CC57" s="124">
        <v>8000</v>
      </c>
      <c r="CD57" s="127">
        <f>1500+0</f>
        <v>1500</v>
      </c>
      <c r="CE57" s="124"/>
      <c r="CF57" s="127"/>
      <c r="CG57" s="129">
        <v>4620</v>
      </c>
      <c r="CH57" s="127">
        <v>0</v>
      </c>
      <c r="CI57" s="129">
        <v>4620</v>
      </c>
      <c r="CJ57" s="127">
        <v>0</v>
      </c>
      <c r="CK57" s="129">
        <v>4620</v>
      </c>
      <c r="CL57" s="127"/>
      <c r="CM57" s="129">
        <v>4620</v>
      </c>
      <c r="CN57" s="127">
        <v>15000</v>
      </c>
      <c r="CO57" s="129">
        <v>4620</v>
      </c>
      <c r="CP57" s="127"/>
      <c r="CQ57" s="129">
        <v>4620</v>
      </c>
      <c r="CR57" s="127"/>
      <c r="CS57" s="129">
        <v>4620</v>
      </c>
      <c r="CT57" s="127"/>
      <c r="CU57" s="129">
        <v>4620</v>
      </c>
      <c r="CV57" s="127"/>
      <c r="CW57" s="129">
        <v>4620</v>
      </c>
      <c r="CX57" s="127">
        <v>24000</v>
      </c>
      <c r="CY57" s="131"/>
      <c r="CZ57" s="127"/>
      <c r="DA57" s="131"/>
      <c r="DB57" s="127"/>
      <c r="DC57" s="131"/>
      <c r="DD57" s="127"/>
      <c r="DE57" s="130"/>
      <c r="DF57" s="131"/>
      <c r="DG57" s="127"/>
      <c r="DH57" s="131"/>
      <c r="DI57" s="127"/>
      <c r="DJ57" s="131"/>
      <c r="DK57" s="127"/>
      <c r="DL57" s="131"/>
      <c r="DM57" s="127"/>
      <c r="DN57" s="131"/>
      <c r="DO57" s="127"/>
      <c r="DP57" s="131"/>
      <c r="DQ57" s="127"/>
      <c r="DR57" s="131"/>
      <c r="DS57" s="127"/>
      <c r="DT57" s="131"/>
      <c r="DU57" s="127"/>
      <c r="DV57" s="131"/>
      <c r="DW57" s="127"/>
      <c r="DX57" s="131"/>
      <c r="DY57" s="127"/>
      <c r="DZ57" s="131"/>
      <c r="EA57" s="127"/>
      <c r="EB57" s="128"/>
      <c r="EC57" s="127"/>
      <c r="ED57" s="132"/>
      <c r="EE57" s="128"/>
      <c r="EF57" s="127"/>
      <c r="EG57" s="128"/>
      <c r="EH57" s="127"/>
      <c r="EI57" s="128"/>
      <c r="EJ57" s="127"/>
      <c r="EK57" s="128"/>
      <c r="EL57" s="127"/>
      <c r="EM57" s="128"/>
      <c r="EN57" s="127"/>
      <c r="EO57" s="128"/>
      <c r="EP57" s="127"/>
      <c r="EQ57" s="124"/>
      <c r="ER57" s="127"/>
      <c r="ES57" s="124"/>
      <c r="ET57" s="127"/>
      <c r="EU57" s="124"/>
      <c r="EV57" s="127"/>
      <c r="EW57" s="124"/>
      <c r="EX57" s="127"/>
      <c r="EY57" s="124"/>
      <c r="EZ57" s="127"/>
      <c r="FA57" s="124"/>
      <c r="FB57" s="127"/>
      <c r="FC57" s="133">
        <f t="shared" si="3"/>
        <v>57080</v>
      </c>
      <c r="FD57" s="133">
        <f t="shared" si="4"/>
        <v>48000</v>
      </c>
      <c r="FE57" s="133">
        <f t="shared" si="5"/>
        <v>9080</v>
      </c>
    </row>
    <row r="58" spans="1:161" ht="25.5" customHeight="1">
      <c r="A58" s="181">
        <v>2200126</v>
      </c>
      <c r="B58" s="134" t="s">
        <v>586</v>
      </c>
      <c r="C58" s="95" t="s">
        <v>587</v>
      </c>
      <c r="D58" s="83" t="s">
        <v>1062</v>
      </c>
      <c r="E58" s="95" t="s">
        <v>956</v>
      </c>
      <c r="F58" s="84" t="s">
        <v>588</v>
      </c>
      <c r="G58" s="84"/>
      <c r="H58" s="135"/>
      <c r="I58" s="136"/>
      <c r="J58" s="136"/>
      <c r="K58" s="93">
        <v>6800</v>
      </c>
      <c r="L58" s="88" t="s">
        <v>1072</v>
      </c>
      <c r="M58" s="122">
        <f t="shared" si="6"/>
        <v>24400</v>
      </c>
      <c r="N58" s="123">
        <f t="shared" si="0"/>
        <v>4080</v>
      </c>
      <c r="O58" s="124">
        <v>4000</v>
      </c>
      <c r="P58" s="124">
        <f t="shared" si="7"/>
        <v>0</v>
      </c>
      <c r="Q58" s="125">
        <v>4000</v>
      </c>
      <c r="R58" s="126">
        <f t="shared" si="10"/>
        <v>0</v>
      </c>
      <c r="S58" s="127">
        <f>IF(OR($I58="‡nv‡÷j Z¨vM",$I58="wUwm"),(IF(VALUE($G58)&gt;=S$6,(IF(($BV58-SUM($Q58:R58))&gt;=$K58*0.3,$K58*0.3,($BV58-SUM($Q58:R58)))),"")),(IF(($BV58-SUM($Q58:R58))&gt;=$K58*0.3,$K58*0.3,($BV58-SUM($Q58:R58)))))</f>
        <v>2040</v>
      </c>
      <c r="T58" s="127">
        <f>IF(OR($I58="‡nv‡÷j Z¨vM",$I58="wUwm"),(IF(VALUE($G58)&gt;=T$6,(IF(($BV58-SUM($Q58:S58))&gt;=$K58*0.3,$K58*0.3,($BV58-SUM($Q58:S58)))),"")),(IF(($BV58-SUM($Q58:S58))&gt;=$K58*0.3,$K58*0.3,($BV58-SUM($Q58:S58)))))</f>
        <v>2040</v>
      </c>
      <c r="U58" s="127">
        <f>IF(OR($I58="‡nv‡÷j Z¨vM",$I58="wUwm"),(IF(VALUE($G58)&gt;=U$6,(IF(($BV58-SUM($Q58:T58))&gt;=$K58*0.3,$K58*0.3,($BV58-SUM($Q58:T58)))),"")),(IF(($BV58-SUM($Q58:T58))&gt;=$K58*0.3,$K58*0.3,($BV58-SUM($Q58:T58)))))</f>
        <v>2040</v>
      </c>
      <c r="V58" s="127">
        <f>IF(OR($I58="‡nv‡÷j Z¨vM",$I58="wUwm"),(IF(VALUE($G58)&gt;=V$6,(IF(($BV58-SUM($Q58:U58))&gt;=$K58*0.3,$K58*0.3,($BV58-SUM($Q58:U58)))),"")),(IF(($BV58-SUM($Q58:U58))&gt;=$K58*0.3,$K58*0.3,($BV58-SUM($Q58:U58)))))</f>
        <v>2040</v>
      </c>
      <c r="W58" s="127">
        <f>IF(OR($I58="‡nv‡÷j Z¨vM",$I58="wUwm"),(IF(VALUE($G58)&gt;=W$6,(IF(($BV58-SUM($Q58:V58))&gt;=$K58*0.3,$K58*0.3,($BV58-SUM($Q58:V58)))),"")),(IF(($BV58-SUM($Q58:V58))&gt;=$K58*0.3,$K58*0.3,($BV58-SUM($Q58:V58)))))</f>
        <v>2040</v>
      </c>
      <c r="X58" s="127">
        <f>IF(OR($I58="‡nv‡÷j Z¨vM",$I58="wUwm"),(IF(VALUE($G58)&gt;=X$6,(IF(($BV58-SUM($Q58:W58))&gt;=$K58*0.3,$K58*0.3,($BV58-SUM($Q58:W58)))),"")),(IF(($BV58-SUM($Q58:W58))&gt;=$K58*0.3,$K58*0.3,($BV58-SUM($Q58:W58)))))</f>
        <v>2040</v>
      </c>
      <c r="Y58" s="127">
        <f>IF(OR($I58="‡nv‡÷j Z¨vM",$I58="wUwm"),(IF(VALUE($G58)&gt;=Y$6,(IF(($BV58-SUM($Q58:X58))&gt;=$K58*0.3,$K58*0.3,($BV58-SUM($Q58:X58)))),"")),(IF(($BV58-SUM($Q58:X58))&gt;=$K58*0.3,$K58*0.3,($BV58-SUM($Q58:X58)))))</f>
        <v>2040</v>
      </c>
      <c r="Z58" s="127">
        <f>IF(OR($I58="‡nv‡÷j Z¨vM",$I58="wUwm"),(IF(VALUE($G58)&gt;=Z$6,(IF(($BV58-SUM($Q58:Y58))&gt;=$K58*0.3,$K58*0.3,($BV58-SUM($Q58:Y58)))),"")),(IF(($BV58-SUM($Q58:Y58))&gt;=$K58*0.3,$K58*0.3,($BV58-SUM($Q58:Y58)))))</f>
        <v>2040</v>
      </c>
      <c r="AA58" s="127">
        <f>IF(OR($I58="‡nv‡÷j Z¨vM",$I58="wUwm"),(IF(VALUE($G58)&gt;=AA$6,(IF(($BV58-SUM($Q58:Z58))&gt;=$K58*0.3,$K58*0.3,($BV58-SUM($Q58:Z58)))),"")),(IF(($BV58-SUM($Q58:Z58))&gt;=$K58*0.3,$K58*0.3,($BV58-SUM($Q58:Z58)))))</f>
        <v>0</v>
      </c>
      <c r="AB58" s="127">
        <f>IF(OR($I58="‡nv‡÷j Z¨vM",$I58="wUwm"),(IF(VALUE($G58)&gt;=AB$6,(IF(($BV58-SUM($Q58:AA58))&gt;=$K58*0.3,$K58*0.3,($BV58-SUM($Q58:AA58)))),"")),(IF(($BV58-SUM($Q58:AA58))&gt;=$K58*0.3,$K58*0.3,($BV58-SUM($Q58:AA58)))))</f>
        <v>0</v>
      </c>
      <c r="AC58" s="127">
        <f>IF(OR($I58="‡nv‡÷j Z¨vM",$I58="wUwm"),(IF(VALUE($G58)&gt;=AC$6,(IF(($BV58-SUM($Q58:AB58))&gt;=$K58*0.3,$K58*0.3,($BV58-SUM($Q58:AB58)))),"")),(IF(($BV58-SUM($Q58:AB58))&gt;=$K58*0.3,$K58*0.3,($BV58-SUM($Q58:AB58)))))</f>
        <v>0</v>
      </c>
      <c r="AD58" s="127">
        <f>IF(OR($I58="‡nv‡÷j Z¨vM",$I58="wUwm"),(IF(VALUE($G58)&gt;=AD$6,(IF(($BV58-SUM($Q58:AC58))&gt;=$K58*0.3,$K58*0.3,($BV58-SUM($Q58:AC58)))),"")),(IF(($BV58-SUM($Q58:AC58))&gt;=$K58*0.3,$K58*0.3,($BV58-SUM($Q58:AC58)))))</f>
        <v>0</v>
      </c>
      <c r="AE58" s="127">
        <f>IF(OR($I58="‡nv‡÷j Z¨vM",$I58="wUwm"),(IF(VALUE($G58)&gt;=AE$6,(IF(($BV58-SUM($Q58:AD58))&gt;=$K58*0.3,$K58*0.3,($BV58-SUM($Q58:AD58)))),"")),(IF(($BV58-SUM($Q58:AD58))&gt;=$K58*0.3,$K58*0.3,($BV58-SUM($Q58:AD58)))))</f>
        <v>0</v>
      </c>
      <c r="AF58" s="127">
        <f>IF(OR($I58="‡nv‡÷j Z¨vM",$I58="wUwm"),(IF(VALUE($G58)&gt;=AF$6,(IF(($BV58-SUM($Q58:AE58))&gt;=$K58*0.3,$K58*0.3,($BV58-SUM($Q58:AE58)))),"")),(IF(($BV58-SUM($Q58:AE58))&gt;=$K58*0.3,$K58*0.3,($BV58-SUM($Q58:AE58)))))</f>
        <v>0</v>
      </c>
      <c r="AG58" s="127">
        <f>IF(OR($I58="‡nv‡÷j Z¨vM",$I58="wUwm"),(IF(VALUE($G58)&gt;=AG$6,(IF(($BV58-SUM($Q58:AF58))&gt;=$K58*0.3,$K58*0.3,($BV58-SUM($Q58:AF58)))),"")),(IF(($BV58-SUM($Q58:AF58))&gt;=$K58*0.3,$K58*0.3,($BV58-SUM($Q58:AF58)))))</f>
        <v>0</v>
      </c>
      <c r="AH58" s="127">
        <f>IF(OR($I58="‡nv‡÷j Z¨vM",$I58="wUwm"),(IF(VALUE($G58)&gt;=AH$6,(IF(($BV58-SUM($Q58:AG58))&gt;=$K58*0.3,$K58*0.3,($BV58-SUM($Q58:AG58)))),"")),(IF(($BV58-SUM($Q58:AG58))&gt;=$K58*0.3,$K58*0.3,($BV58-SUM($Q58:AG58)))))</f>
        <v>0</v>
      </c>
      <c r="AI58" s="127">
        <f>IF(OR($I58="‡nv‡÷j Z¨vM",$I58="wUwm"),(IF(VALUE($G58)&gt;=AI$6,(IF(($BV58-SUM($Q58:AH58))&gt;=$K58*0.3,$K58*0.3,($BV58-SUM($Q58:AH58)))),"")),(IF(($BV58-SUM($Q58:AH58))&gt;=$K58*0.3,$K58*0.3,($BV58-SUM($Q58:AH58)))))</f>
        <v>0</v>
      </c>
      <c r="AJ58" s="127">
        <f>IF(OR($I58="‡nv‡÷j Z¨vM",$I58="wUwm"),(IF(VALUE($G58)&gt;=AJ$6,(IF(($BV58-SUM($Q58:AI58))&gt;=$K58*0.3,$K58*0.3,($BV58-SUM($Q58:AI58)))),"")),(IF(($BV58-SUM($Q58:AI58))&gt;=$K58*0.3,$K58*0.3,($BV58-SUM($Q58:AI58)))))</f>
        <v>0</v>
      </c>
      <c r="AK58" s="127">
        <f>IF(OR($I58="‡nv‡÷j Z¨vM",$I58="wUwm"),(IF(VALUE($G58)&gt;=AK$6,(IF(($BV58-SUM($Q58:AJ58))&gt;=$K58*0.3,$K58*0.3,($BV58-SUM($Q58:AJ58)))),"")),(IF(($BV58-SUM($Q58:AJ58))&gt;=$K58*0.3,$K58*0.3,($BV58-SUM($Q58:AJ58)))))</f>
        <v>0</v>
      </c>
      <c r="AL58" s="127">
        <f>IF(OR($I58="‡nv‡÷j Z¨vM",$I58="wUwm"),(IF(VALUE($G58)&gt;=AL$6,(IF(($BV58-SUM($Q58:AK58))&gt;=$K58*0.3,$K58*0.3,($BV58-SUM($Q58:AK58)))),"")),(IF(($BV58-SUM($Q58:AK58))&gt;=$K58*0.3,$K58*0.3,($BV58-SUM($Q58:AK58)))))</f>
        <v>0</v>
      </c>
      <c r="AM58" s="127">
        <f>IF(OR($I58="‡nv‡÷j Z¨vM",$I58="wUwm"),(IF(VALUE($G58)&gt;=AM$6,(IF(($BV58-SUM($Q58:AL58))&gt;=$K58*0.3,$K58*0.3,($BV58-SUM($Q58:AL58)))),"")),(IF(($BV58-SUM($Q58:AL58))&gt;=$K58*0.3,$K58*0.3,($BV58-SUM($Q58:AL58)))))</f>
        <v>0</v>
      </c>
      <c r="AN58" s="127">
        <f>IF(OR($I58="‡nv‡÷j Z¨vM",$I58="wUwm"),(IF(VALUE($G58)&gt;=AN$6,(IF(($BV58-SUM($Q58:AM58))&gt;=$K58*0.3,$K58*0.3,($BV58-SUM($Q58:AM58)))),"")),(IF(($BV58-SUM($Q58:AM58))&gt;=$K58*0.3,$K58*0.3,($BV58-SUM($Q58:AM58)))))</f>
        <v>0</v>
      </c>
      <c r="AO58" s="127">
        <f>IF(OR($I58="‡nv‡÷j Z¨vM",$I58="wUwm"),(IF(VALUE($G58)&gt;=AO$6,(IF(($BV58-SUM($Q58:AN58))&gt;=$K58*0.3,$K58*0.3,($BV58-SUM($Q58:AN58)))),"")),(IF(($BV58-SUM($Q58:AN58))&gt;=$K58*0.3,$K58*0.3,($BV58-SUM($Q58:AN58)))))</f>
        <v>0</v>
      </c>
      <c r="AP58" s="127">
        <f>IF(OR($I58="‡nv‡÷j Z¨vM",$I58="wUwm"),(IF(VALUE($G58)&gt;=AP$6,(IF(($BV58-SUM($Q58:AO58))&gt;=$K58*0.3,$K58*0.3,($BV58-SUM($Q58:AO58)))),"")),(IF(($BV58-SUM($Q58:AO58))&gt;=$K58*0.3,$K58*0.3,($BV58-SUM($Q58:AO58)))))</f>
        <v>0</v>
      </c>
      <c r="AQ58" s="125">
        <f t="shared" si="2"/>
        <v>20320</v>
      </c>
      <c r="AR58" s="125">
        <v>20320</v>
      </c>
      <c r="AS58" s="125">
        <f>IF(LinkRpt!C$4=LinkRpt!C$2,VLOOKUP(LinkRpt!$A54,Rpt,LinkRpt!C$2+1),"")</f>
        <v>0</v>
      </c>
      <c r="AT58" s="125">
        <f>IF(LinkRpt!D$4=LinkRpt!D$2,VLOOKUP(LinkRpt!$A54,Rpt,LinkRpt!D$2+1),"")</f>
        <v>0</v>
      </c>
      <c r="AU58" s="125">
        <f>IF(LinkRpt!E$4=LinkRpt!E$2,VLOOKUP(LinkRpt!$A54,Rpt,LinkRpt!E$2+1),"")</f>
        <v>0</v>
      </c>
      <c r="AV58" s="125">
        <f>IF(LinkRpt!F$4=LinkRpt!F$2,VLOOKUP(LinkRpt!$A54,Rpt,LinkRpt!F$2+1),"")</f>
        <v>0</v>
      </c>
      <c r="AW58" s="125">
        <f>IF(LinkRpt!G$4=LinkRpt!G$2,VLOOKUP(LinkRpt!$A54,Rpt,LinkRpt!G$2+1),"")</f>
        <v>0</v>
      </c>
      <c r="AX58" s="125">
        <f>IF(LinkRpt!H$4=LinkRpt!H$2,VLOOKUP(LinkRpt!$A54,Rpt,LinkRpt!H$2+1),"")</f>
        <v>0</v>
      </c>
      <c r="AY58" s="125">
        <f>IF(LinkRpt!I$4=LinkRpt!I$2,VLOOKUP(LinkRpt!$A54,Rpt,LinkRpt!I$2+1),"")</f>
        <v>0</v>
      </c>
      <c r="AZ58" s="125">
        <f>IF(LinkRpt!J$4=LinkRpt!J$2,VLOOKUP(LinkRpt!$A54,Rpt,LinkRpt!J$2+1),"")</f>
        <v>0</v>
      </c>
      <c r="BA58" s="125">
        <f>IF(LinkRpt!K$4=LinkRpt!K$2,VLOOKUP(LinkRpt!$A54,Rpt,LinkRpt!K$2+1),"")</f>
        <v>0</v>
      </c>
      <c r="BB58" s="125">
        <f>IF(LinkRpt!L$4=LinkRpt!L$2,VLOOKUP(LinkRpt!$A54,Rpt,LinkRpt!L$2+1),"")</f>
        <v>0</v>
      </c>
      <c r="BC58" s="125">
        <f>IF(LinkRpt!M$4=LinkRpt!M$2,VLOOKUP(LinkRpt!$A54,Rpt,LinkRpt!M$2+1),"")</f>
        <v>0</v>
      </c>
      <c r="BD58" s="125">
        <f>IF(LinkRpt!N$4=LinkRpt!N$2,VLOOKUP(LinkRpt!$A54,Rpt,LinkRpt!N$2+1),"")</f>
        <v>0</v>
      </c>
      <c r="BE58" s="125">
        <f>IF(LinkRpt!O$4=LinkRpt!O$2,VLOOKUP(LinkRpt!$A54,Rpt,LinkRpt!O$2+1),"")</f>
        <v>0</v>
      </c>
      <c r="BF58" s="125">
        <f>IF(LinkRpt!P$4=LinkRpt!P$2,VLOOKUP(LinkRpt!$A54,Rpt,LinkRpt!P$2+1),"")</f>
        <v>0</v>
      </c>
      <c r="BG58" s="125">
        <f>IF(LinkRpt!Q$4=LinkRpt!Q$2,VLOOKUP(LinkRpt!$A54,Rpt,LinkRpt!Q$2+1),"")</f>
        <v>0</v>
      </c>
      <c r="BH58" s="125">
        <f>IF(LinkRpt!R$4=LinkRpt!R$2,VLOOKUP(LinkRpt!$A54,Rpt,LinkRpt!R$2+1),"")</f>
        <v>0</v>
      </c>
      <c r="BI58" s="125">
        <f>IF(LinkRpt!S$4=LinkRpt!S$2,VLOOKUP(LinkRpt!$A54,Rpt,LinkRpt!S$2+1),"")</f>
        <v>0</v>
      </c>
      <c r="BJ58" s="125">
        <f>IF(LinkRpt!T$4=LinkRpt!T$2,VLOOKUP(LinkRpt!$A54,Rpt,LinkRpt!T$2+1),"")</f>
        <v>0</v>
      </c>
      <c r="BK58" s="125">
        <f>IF(LinkRpt!U$4=LinkRpt!U$2,VLOOKUP(LinkRpt!$A54,Rpt,LinkRpt!U$2+1),"")</f>
        <v>0</v>
      </c>
      <c r="BL58" s="125">
        <f>IF(LinkRpt!V$4=LinkRpt!V$2,VLOOKUP(LinkRpt!$A54,Rpt,LinkRpt!V$2+1),"")</f>
        <v>0</v>
      </c>
      <c r="BM58" s="125">
        <f>IF(LinkRpt!W$4=LinkRpt!W$2,VLOOKUP(LinkRpt!$A54,Rpt,LinkRpt!W$2+1),"")</f>
        <v>0</v>
      </c>
      <c r="BN58" s="125">
        <f>IF(LinkRpt!X$4=LinkRpt!X$2,VLOOKUP(LinkRpt!$A54,Rpt,LinkRpt!X$2+1),"")</f>
        <v>0</v>
      </c>
      <c r="BO58" s="125">
        <f>IF(LinkRpt!Y$4=LinkRpt!Y$2,VLOOKUP(LinkRpt!$A54,Rpt,LinkRpt!Y$2+1),"")</f>
        <v>0</v>
      </c>
      <c r="BP58" s="125">
        <f>IF(LinkRpt!Z$4=LinkRpt!Z$2,VLOOKUP(LinkRpt!$A54,Rpt,LinkRpt!Z$2+1),"")</f>
        <v>0</v>
      </c>
      <c r="BQ58" s="125">
        <f>IF(LinkRpt!AA$4=LinkRpt!AA$2,VLOOKUP(LinkRpt!$A54,Rpt,LinkRpt!AA$2+1),"")</f>
        <v>0</v>
      </c>
      <c r="BR58" s="125">
        <f>IF(LinkRpt!AB$4=LinkRpt!AB$2,VLOOKUP(LinkRpt!$A54,Rpt,LinkRpt!AB$2+1),"")</f>
        <v>0</v>
      </c>
      <c r="BS58" s="125">
        <f>IF(LinkRpt!AC$4=LinkRpt!AC$2,VLOOKUP(LinkRpt!$A54,Rpt,LinkRpt!AC$2+1),"")</f>
        <v>0</v>
      </c>
      <c r="BT58" s="125">
        <f>IF(LinkRpt!AD$4=LinkRpt!AD$2,VLOOKUP(LinkRpt!$A54,Rpt,LinkRpt!AD$2+1),"")</f>
        <v>0</v>
      </c>
      <c r="BU58" s="125">
        <f>IF(LinkRpt!AE$4=LinkRpt!AE$2,VLOOKUP(LinkRpt!$A54,Rpt,LinkRpt!AE$2+1),"")</f>
        <v>0</v>
      </c>
      <c r="BV58" s="125">
        <f t="shared" si="8"/>
        <v>20320</v>
      </c>
      <c r="BW58" s="124">
        <v>1500</v>
      </c>
      <c r="BX58" s="127">
        <v>1500</v>
      </c>
      <c r="BY58" s="124">
        <v>1000</v>
      </c>
      <c r="BZ58" s="127">
        <f>500+500</f>
        <v>1000</v>
      </c>
      <c r="CA58" s="124">
        <v>5000</v>
      </c>
      <c r="CB58" s="127">
        <v>5000</v>
      </c>
      <c r="CC58" s="124">
        <v>8000</v>
      </c>
      <c r="CD58" s="127">
        <v>8000</v>
      </c>
      <c r="CE58" s="124"/>
      <c r="CF58" s="127"/>
      <c r="CG58" s="129">
        <v>3920</v>
      </c>
      <c r="CH58" s="127">
        <v>0</v>
      </c>
      <c r="CI58" s="129">
        <v>3920</v>
      </c>
      <c r="CJ58" s="127">
        <v>0</v>
      </c>
      <c r="CK58" s="129">
        <v>3920</v>
      </c>
      <c r="CL58" s="127">
        <v>0</v>
      </c>
      <c r="CM58" s="129">
        <v>3920</v>
      </c>
      <c r="CN58" s="127">
        <v>14560</v>
      </c>
      <c r="CO58" s="129">
        <v>3920</v>
      </c>
      <c r="CP58" s="127"/>
      <c r="CQ58" s="129">
        <v>3920</v>
      </c>
      <c r="CR58" s="127"/>
      <c r="CS58" s="129">
        <v>3920</v>
      </c>
      <c r="CT58" s="127"/>
      <c r="CU58" s="129">
        <v>3920</v>
      </c>
      <c r="CV58" s="127"/>
      <c r="CW58" s="129">
        <v>3920</v>
      </c>
      <c r="CX58" s="127">
        <v>10000</v>
      </c>
      <c r="CY58" s="131"/>
      <c r="CZ58" s="127"/>
      <c r="DA58" s="131"/>
      <c r="DB58" s="127"/>
      <c r="DC58" s="131"/>
      <c r="DD58" s="127"/>
      <c r="DE58" s="130"/>
      <c r="DF58" s="131"/>
      <c r="DG58" s="127"/>
      <c r="DH58" s="131"/>
      <c r="DI58" s="127"/>
      <c r="DJ58" s="131"/>
      <c r="DK58" s="127"/>
      <c r="DL58" s="131"/>
      <c r="DM58" s="127"/>
      <c r="DN58" s="131"/>
      <c r="DO58" s="127"/>
      <c r="DP58" s="131"/>
      <c r="DQ58" s="127"/>
      <c r="DR58" s="131"/>
      <c r="DS58" s="127"/>
      <c r="DT58" s="131"/>
      <c r="DU58" s="127"/>
      <c r="DV58" s="131"/>
      <c r="DW58" s="127"/>
      <c r="DX58" s="131"/>
      <c r="DY58" s="127"/>
      <c r="DZ58" s="131"/>
      <c r="EA58" s="127"/>
      <c r="EB58" s="128"/>
      <c r="EC58" s="127"/>
      <c r="ED58" s="132"/>
      <c r="EE58" s="128"/>
      <c r="EF58" s="127"/>
      <c r="EG58" s="128"/>
      <c r="EH58" s="127"/>
      <c r="EI58" s="128"/>
      <c r="EJ58" s="127"/>
      <c r="EK58" s="128"/>
      <c r="EL58" s="127"/>
      <c r="EM58" s="128"/>
      <c r="EN58" s="127"/>
      <c r="EO58" s="128"/>
      <c r="EP58" s="127"/>
      <c r="EQ58" s="124"/>
      <c r="ER58" s="127"/>
      <c r="ES58" s="124"/>
      <c r="ET58" s="127"/>
      <c r="EU58" s="124"/>
      <c r="EV58" s="127"/>
      <c r="EW58" s="124"/>
      <c r="EX58" s="127"/>
      <c r="EY58" s="124"/>
      <c r="EZ58" s="127"/>
      <c r="FA58" s="124"/>
      <c r="FB58" s="127"/>
      <c r="FC58" s="133">
        <f t="shared" si="3"/>
        <v>50780</v>
      </c>
      <c r="FD58" s="133">
        <f t="shared" si="4"/>
        <v>40060</v>
      </c>
      <c r="FE58" s="133">
        <f t="shared" si="5"/>
        <v>10720</v>
      </c>
    </row>
    <row r="59" spans="1:161" ht="25.5" customHeight="1">
      <c r="A59" s="182">
        <v>2200129</v>
      </c>
      <c r="B59" s="134" t="s">
        <v>589</v>
      </c>
      <c r="C59" s="95" t="s">
        <v>590</v>
      </c>
      <c r="D59" s="83" t="s">
        <v>1062</v>
      </c>
      <c r="E59" s="95" t="s">
        <v>956</v>
      </c>
      <c r="F59" s="84" t="s">
        <v>591</v>
      </c>
      <c r="G59" s="84" t="s">
        <v>1096</v>
      </c>
      <c r="H59" s="135"/>
      <c r="I59" s="143" t="s">
        <v>1083</v>
      </c>
      <c r="J59" s="143"/>
      <c r="K59" s="93">
        <v>6800</v>
      </c>
      <c r="L59" s="88" t="s">
        <v>1071</v>
      </c>
      <c r="M59" s="122">
        <f t="shared" si="6"/>
        <v>24280</v>
      </c>
      <c r="N59" s="123">
        <f t="shared" si="0"/>
        <v>0</v>
      </c>
      <c r="O59" s="124">
        <v>4000</v>
      </c>
      <c r="P59" s="124">
        <f t="shared" si="7"/>
        <v>6000</v>
      </c>
      <c r="Q59" s="125">
        <v>4000</v>
      </c>
      <c r="R59" s="180">
        <f t="shared" ref="R59:R60" si="13">IF(AND(I59="‡nv‡÷j Z¨vM",M59&lt;=BV59),6000-J59,0)</f>
        <v>6000</v>
      </c>
      <c r="S59" s="127">
        <f>IF(OR($I59="‡nv‡÷j Z¨vM",$I59="wUwm"),(IF(VALUE($G59)&gt;=S$6,(IF(($BV59-SUM($Q59:R59))&gt;=$K59*0.3,$K59*0.3,($BV59-SUM($Q59:R59)))),"")),(IF(($BV59-SUM($Q59:R59))&gt;=$K59*0.3,$K59*0.3,($BV59-SUM($Q59:R59)))))</f>
        <v>2040</v>
      </c>
      <c r="T59" s="127">
        <f>IF(OR($I59="‡nv‡÷j Z¨vM",$I59="wUwm"),(IF(VALUE($G59)&gt;=T$6,(IF(($BV59-SUM($Q59:S59))&gt;=$K59*0.3,$K59*0.3,($BV59-SUM($Q59:S59)))),"")),(IF(($BV59-SUM($Q59:S59))&gt;=$K59*0.3,$K59*0.3,($BV59-SUM($Q59:S59)))))</f>
        <v>2040</v>
      </c>
      <c r="U59" s="127">
        <f>IF(OR($I59="‡nv‡÷j Z¨vM",$I59="wUwm"),(IF(VALUE($G59)&gt;=U$6,(IF(($BV59-SUM($Q59:T59))&gt;=$K59*0.3,$K59*0.3,($BV59-SUM($Q59:T59)))),"")),(IF(($BV59-SUM($Q59:T59))&gt;=$K59*0.3,$K59*0.3,($BV59-SUM($Q59:T59)))))</f>
        <v>2040</v>
      </c>
      <c r="V59" s="127">
        <f>IF(OR($I59="‡nv‡÷j Z¨vM",$I59="wUwm"),(IF(VALUE($G59)&gt;=V$6,(IF(($BV59-SUM($Q59:U59))&gt;=$K59*0.3,$K59*0.3,($BV59-SUM($Q59:U59)))),"")),(IF(($BV59-SUM($Q59:U59))&gt;=$K59*0.3,$K59*0.3,($BV59-SUM($Q59:U59)))))</f>
        <v>2040</v>
      </c>
      <c r="W59" s="127">
        <f>IF(OR($I59="‡nv‡÷j Z¨vM",$I59="wUwm"),(IF(VALUE($G59)&gt;=W$6,(IF(($BV59-SUM($Q59:V59))&gt;=$K59*0.3,$K59*0.3,($BV59-SUM($Q59:V59)))),"")),(IF(($BV59-SUM($Q59:V59))&gt;=$K59*0.3,$K59*0.3,($BV59-SUM($Q59:V59)))))</f>
        <v>2040</v>
      </c>
      <c r="X59" s="127">
        <f>IF(OR($I59="‡nv‡÷j Z¨vM",$I59="wUwm"),(IF(VALUE($G59)&gt;=X$6,(IF(($BV59-SUM($Q59:W59))&gt;=$K59*0.3,$K59*0.3,($BV59-SUM($Q59:W59)))),"")),(IF(($BV59-SUM($Q59:W59))&gt;=$K59*0.3,$K59*0.3,($BV59-SUM($Q59:W59)))))</f>
        <v>2040</v>
      </c>
      <c r="Y59" s="127">
        <f>IF(OR($I59="‡nv‡÷j Z¨vM",$I59="wUwm"),(IF(VALUE($G59)&gt;=Y$6,(IF(($BV59-SUM($Q59:X59))&gt;=$K59*0.3,$K59*0.3,($BV59-SUM($Q59:X59)))),"")),(IF(($BV59-SUM($Q59:X59))&gt;=$K59*0.3,$K59*0.3,($BV59-SUM($Q59:X59)))))</f>
        <v>2040</v>
      </c>
      <c r="Z59" s="127" t="str">
        <f>IF(OR($I59="‡nv‡÷j Z¨vM",$I59="wUwm"),(IF(VALUE($G59)&gt;=Z$6,(IF(($BV59-SUM($Q59:Y59))&gt;=$K59*0.3,$K59*0.3,($BV59-SUM($Q59:Y59)))),"")),(IF(($BV59-SUM($Q59:Y59))&gt;=$K59*0.3,$K59*0.3,($BV59-SUM($Q59:Y59)))))</f>
        <v/>
      </c>
      <c r="AA59" s="127" t="str">
        <f>IF(OR($I59="‡nv‡÷j Z¨vM",$I59="wUwm"),(IF(VALUE($G59)&gt;=AA$6,(IF(($BV59-SUM($Q59:Z59))&gt;=$K59*0.3,$K59*0.3,($BV59-SUM($Q59:Z59)))),"")),(IF(($BV59-SUM($Q59:Z59))&gt;=$K59*0.3,$K59*0.3,($BV59-SUM($Q59:Z59)))))</f>
        <v/>
      </c>
      <c r="AB59" s="127" t="str">
        <f>IF(OR($I59="‡nv‡÷j Z¨vM",$I59="wUwm"),(IF(VALUE($G59)&gt;=AB$6,(IF(($BV59-SUM($Q59:AA59))&gt;=$K59*0.3,$K59*0.3,($BV59-SUM($Q59:AA59)))),"")),(IF(($BV59-SUM($Q59:AA59))&gt;=$K59*0.3,$K59*0.3,($BV59-SUM($Q59:AA59)))))</f>
        <v/>
      </c>
      <c r="AC59" s="127" t="str">
        <f>IF(OR($I59="‡nv‡÷j Z¨vM",$I59="wUwm"),(IF(VALUE($G59)&gt;=AC$6,(IF(($BV59-SUM($Q59:AB59))&gt;=$K59*0.3,$K59*0.3,($BV59-SUM($Q59:AB59)))),"")),(IF(($BV59-SUM($Q59:AB59))&gt;=$K59*0.3,$K59*0.3,($BV59-SUM($Q59:AB59)))))</f>
        <v/>
      </c>
      <c r="AD59" s="127" t="str">
        <f>IF(OR($I59="‡nv‡÷j Z¨vM",$I59="wUwm"),(IF(VALUE($G59)&gt;=AD$6,(IF(($BV59-SUM($Q59:AC59))&gt;=$K59*0.3,$K59*0.3,($BV59-SUM($Q59:AC59)))),"")),(IF(($BV59-SUM($Q59:AC59))&gt;=$K59*0.3,$K59*0.3,($BV59-SUM($Q59:AC59)))))</f>
        <v/>
      </c>
      <c r="AE59" s="127" t="str">
        <f>IF(OR($I59="‡nv‡÷j Z¨vM",$I59="wUwm"),(IF(VALUE($G59)&gt;=AE$6,(IF(($BV59-SUM($Q59:AD59))&gt;=$K59*0.3,$K59*0.3,($BV59-SUM($Q59:AD59)))),"")),(IF(($BV59-SUM($Q59:AD59))&gt;=$K59*0.3,$K59*0.3,($BV59-SUM($Q59:AD59)))))</f>
        <v/>
      </c>
      <c r="AF59" s="127" t="str">
        <f>IF(OR($I59="‡nv‡÷j Z¨vM",$I59="wUwm"),(IF(VALUE($G59)&gt;=AF$6,(IF(($BV59-SUM($Q59:AE59))&gt;=$K59*0.3,$K59*0.3,($BV59-SUM($Q59:AE59)))),"")),(IF(($BV59-SUM($Q59:AE59))&gt;=$K59*0.3,$K59*0.3,($BV59-SUM($Q59:AE59)))))</f>
        <v/>
      </c>
      <c r="AG59" s="127" t="str">
        <f>IF(OR($I59="‡nv‡÷j Z¨vM",$I59="wUwm"),(IF(VALUE($G59)&gt;=AG$6,(IF(($BV59-SUM($Q59:AF59))&gt;=$K59*0.3,$K59*0.3,($BV59-SUM($Q59:AF59)))),"")),(IF(($BV59-SUM($Q59:AF59))&gt;=$K59*0.3,$K59*0.3,($BV59-SUM($Q59:AF59)))))</f>
        <v/>
      </c>
      <c r="AH59" s="127" t="str">
        <f>IF(OR($I59="‡nv‡÷j Z¨vM",$I59="wUwm"),(IF(VALUE($G59)&gt;=AH$6,(IF(($BV59-SUM($Q59:AG59))&gt;=$K59*0.3,$K59*0.3,($BV59-SUM($Q59:AG59)))),"")),(IF(($BV59-SUM($Q59:AG59))&gt;=$K59*0.3,$K59*0.3,($BV59-SUM($Q59:AG59)))))</f>
        <v/>
      </c>
      <c r="AI59" s="127" t="str">
        <f>IF(OR($I59="‡nv‡÷j Z¨vM",$I59="wUwm"),(IF(VALUE($G59)&gt;=AI$6,(IF(($BV59-SUM($Q59:AH59))&gt;=$K59*0.3,$K59*0.3,($BV59-SUM($Q59:AH59)))),"")),(IF(($BV59-SUM($Q59:AH59))&gt;=$K59*0.3,$K59*0.3,($BV59-SUM($Q59:AH59)))))</f>
        <v/>
      </c>
      <c r="AJ59" s="127" t="str">
        <f>IF(OR($I59="‡nv‡÷j Z¨vM",$I59="wUwm"),(IF(VALUE($G59)&gt;=AJ$6,(IF(($BV59-SUM($Q59:AI59))&gt;=$K59*0.3,$K59*0.3,($BV59-SUM($Q59:AI59)))),"")),(IF(($BV59-SUM($Q59:AI59))&gt;=$K59*0.3,$K59*0.3,($BV59-SUM($Q59:AI59)))))</f>
        <v/>
      </c>
      <c r="AK59" s="127" t="str">
        <f>IF(OR($I59="‡nv‡÷j Z¨vM",$I59="wUwm"),(IF(VALUE($G59)&gt;=AK$6,(IF(($BV59-SUM($Q59:AJ59))&gt;=$K59*0.3,$K59*0.3,($BV59-SUM($Q59:AJ59)))),"")),(IF(($BV59-SUM($Q59:AJ59))&gt;=$K59*0.3,$K59*0.3,($BV59-SUM($Q59:AJ59)))))</f>
        <v/>
      </c>
      <c r="AL59" s="127" t="str">
        <f>IF(OR($I59="‡nv‡÷j Z¨vM",$I59="wUwm"),(IF(VALUE($G59)&gt;=AL$6,(IF(($BV59-SUM($Q59:AK59))&gt;=$K59*0.3,$K59*0.3,($BV59-SUM($Q59:AK59)))),"")),(IF(($BV59-SUM($Q59:AK59))&gt;=$K59*0.3,$K59*0.3,($BV59-SUM($Q59:AK59)))))</f>
        <v/>
      </c>
      <c r="AM59" s="127" t="str">
        <f>IF(OR($I59="‡nv‡÷j Z¨vM",$I59="wUwm"),(IF(VALUE($G59)&gt;=AM$6,(IF(($BV59-SUM($Q59:AL59))&gt;=$K59*0.3,$K59*0.3,($BV59-SUM($Q59:AL59)))),"")),(IF(($BV59-SUM($Q59:AL59))&gt;=$K59*0.3,$K59*0.3,($BV59-SUM($Q59:AL59)))))</f>
        <v/>
      </c>
      <c r="AN59" s="127" t="str">
        <f>IF(OR($I59="‡nv‡÷j Z¨vM",$I59="wUwm"),(IF(VALUE($G59)&gt;=AN$6,(IF(($BV59-SUM($Q59:AM59))&gt;=$K59*0.3,$K59*0.3,($BV59-SUM($Q59:AM59)))),"")),(IF(($BV59-SUM($Q59:AM59))&gt;=$K59*0.3,$K59*0.3,($BV59-SUM($Q59:AM59)))))</f>
        <v/>
      </c>
      <c r="AO59" s="127" t="str">
        <f>IF(OR($I59="‡nv‡÷j Z¨vM",$I59="wUwm"),(IF(VALUE($G59)&gt;=AO$6,(IF(($BV59-SUM($Q59:AN59))&gt;=$K59*0.3,$K59*0.3,($BV59-SUM($Q59:AN59)))),"")),(IF(($BV59-SUM($Q59:AN59))&gt;=$K59*0.3,$K59*0.3,($BV59-SUM($Q59:AN59)))))</f>
        <v/>
      </c>
      <c r="AP59" s="127" t="str">
        <f>IF(OR($I59="‡nv‡÷j Z¨vM",$I59="wUwm"),(IF(VALUE($G59)&gt;=AP$6,(IF(($BV59-SUM($Q59:AO59))&gt;=$K59*0.3,$K59*0.3,($BV59-SUM($Q59:AO59)))),"")),(IF(($BV59-SUM($Q59:AO59))&gt;=$K59*0.3,$K59*0.3,($BV59-SUM($Q59:AO59)))))</f>
        <v/>
      </c>
      <c r="AQ59" s="125">
        <f t="shared" si="2"/>
        <v>24280</v>
      </c>
      <c r="AR59" s="125">
        <v>24280</v>
      </c>
      <c r="AS59" s="125">
        <f>IF(LinkRpt!C$4=LinkRpt!C$2,VLOOKUP(LinkRpt!$A55,Rpt,LinkRpt!C$2+1),"")</f>
        <v>0</v>
      </c>
      <c r="AT59" s="125">
        <f>IF(LinkRpt!D$4=LinkRpt!D$2,VLOOKUP(LinkRpt!$A55,Rpt,LinkRpt!D$2+1),"")</f>
        <v>0</v>
      </c>
      <c r="AU59" s="125">
        <f>IF(LinkRpt!E$4=LinkRpt!E$2,VLOOKUP(LinkRpt!$A55,Rpt,LinkRpt!E$2+1),"")</f>
        <v>0</v>
      </c>
      <c r="AV59" s="125">
        <f>IF(LinkRpt!F$4=LinkRpt!F$2,VLOOKUP(LinkRpt!$A55,Rpt,LinkRpt!F$2+1),"")</f>
        <v>0</v>
      </c>
      <c r="AW59" s="125">
        <f>IF(LinkRpt!G$4=LinkRpt!G$2,VLOOKUP(LinkRpt!$A55,Rpt,LinkRpt!G$2+1),"")</f>
        <v>0</v>
      </c>
      <c r="AX59" s="125">
        <f>IF(LinkRpt!H$4=LinkRpt!H$2,VLOOKUP(LinkRpt!$A55,Rpt,LinkRpt!H$2+1),"")</f>
        <v>0</v>
      </c>
      <c r="AY59" s="125">
        <f>IF(LinkRpt!I$4=LinkRpt!I$2,VLOOKUP(LinkRpt!$A55,Rpt,LinkRpt!I$2+1),"")</f>
        <v>0</v>
      </c>
      <c r="AZ59" s="125">
        <f>IF(LinkRpt!J$4=LinkRpt!J$2,VLOOKUP(LinkRpt!$A55,Rpt,LinkRpt!J$2+1),"")</f>
        <v>0</v>
      </c>
      <c r="BA59" s="125">
        <f>IF(LinkRpt!K$4=LinkRpt!K$2,VLOOKUP(LinkRpt!$A55,Rpt,LinkRpt!K$2+1),"")</f>
        <v>0</v>
      </c>
      <c r="BB59" s="125">
        <f>IF(LinkRpt!L$4=LinkRpt!L$2,VLOOKUP(LinkRpt!$A55,Rpt,LinkRpt!L$2+1),"")</f>
        <v>0</v>
      </c>
      <c r="BC59" s="125">
        <f>IF(LinkRpt!M$4=LinkRpt!M$2,VLOOKUP(LinkRpt!$A55,Rpt,LinkRpt!M$2+1),"")</f>
        <v>0</v>
      </c>
      <c r="BD59" s="125">
        <f>IF(LinkRpt!N$4=LinkRpt!N$2,VLOOKUP(LinkRpt!$A55,Rpt,LinkRpt!N$2+1),"")</f>
        <v>0</v>
      </c>
      <c r="BE59" s="125">
        <f>IF(LinkRpt!O$4=LinkRpt!O$2,VLOOKUP(LinkRpt!$A55,Rpt,LinkRpt!O$2+1),"")</f>
        <v>0</v>
      </c>
      <c r="BF59" s="125">
        <f>IF(LinkRpt!P$4=LinkRpt!P$2,VLOOKUP(LinkRpt!$A55,Rpt,LinkRpt!P$2+1),"")</f>
        <v>0</v>
      </c>
      <c r="BG59" s="125">
        <f>IF(LinkRpt!Q$4=LinkRpt!Q$2,VLOOKUP(LinkRpt!$A55,Rpt,LinkRpt!Q$2+1),"")</f>
        <v>0</v>
      </c>
      <c r="BH59" s="125">
        <f>IF(LinkRpt!R$4=LinkRpt!R$2,VLOOKUP(LinkRpt!$A55,Rpt,LinkRpt!R$2+1),"")</f>
        <v>0</v>
      </c>
      <c r="BI59" s="125">
        <f>IF(LinkRpt!S$4=LinkRpt!S$2,VLOOKUP(LinkRpt!$A55,Rpt,LinkRpt!S$2+1),"")</f>
        <v>0</v>
      </c>
      <c r="BJ59" s="125">
        <f>IF(LinkRpt!T$4=LinkRpt!T$2,VLOOKUP(LinkRpt!$A55,Rpt,LinkRpt!T$2+1),"")</f>
        <v>0</v>
      </c>
      <c r="BK59" s="125">
        <f>IF(LinkRpt!U$4=LinkRpt!U$2,VLOOKUP(LinkRpt!$A55,Rpt,LinkRpt!U$2+1),"")</f>
        <v>0</v>
      </c>
      <c r="BL59" s="125">
        <f>IF(LinkRpt!V$4=LinkRpt!V$2,VLOOKUP(LinkRpt!$A55,Rpt,LinkRpt!V$2+1),"")</f>
        <v>0</v>
      </c>
      <c r="BM59" s="125">
        <f>IF(LinkRpt!W$4=LinkRpt!W$2,VLOOKUP(LinkRpt!$A55,Rpt,LinkRpt!W$2+1),"")</f>
        <v>0</v>
      </c>
      <c r="BN59" s="125">
        <f>IF(LinkRpt!X$4=LinkRpt!X$2,VLOOKUP(LinkRpt!$A55,Rpt,LinkRpt!X$2+1),"")</f>
        <v>0</v>
      </c>
      <c r="BO59" s="125">
        <f>IF(LinkRpt!Y$4=LinkRpt!Y$2,VLOOKUP(LinkRpt!$A55,Rpt,LinkRpt!Y$2+1),"")</f>
        <v>0</v>
      </c>
      <c r="BP59" s="125">
        <f>IF(LinkRpt!Z$4=LinkRpt!Z$2,VLOOKUP(LinkRpt!$A55,Rpt,LinkRpt!Z$2+1),"")</f>
        <v>0</v>
      </c>
      <c r="BQ59" s="125">
        <f>IF(LinkRpt!AA$4=LinkRpt!AA$2,VLOOKUP(LinkRpt!$A55,Rpt,LinkRpt!AA$2+1),"")</f>
        <v>0</v>
      </c>
      <c r="BR59" s="125">
        <f>IF(LinkRpt!AB$4=LinkRpt!AB$2,VLOOKUP(LinkRpt!$A55,Rpt,LinkRpt!AB$2+1),"")</f>
        <v>0</v>
      </c>
      <c r="BS59" s="125">
        <f>IF(LinkRpt!AC$4=LinkRpt!AC$2,VLOOKUP(LinkRpt!$A55,Rpt,LinkRpt!AC$2+1),"")</f>
        <v>0</v>
      </c>
      <c r="BT59" s="125">
        <f>IF(LinkRpt!AD$4=LinkRpt!AD$2,VLOOKUP(LinkRpt!$A55,Rpt,LinkRpt!AD$2+1),"")</f>
        <v>0</v>
      </c>
      <c r="BU59" s="125">
        <f>IF(LinkRpt!AE$4=LinkRpt!AE$2,VLOOKUP(LinkRpt!$A55,Rpt,LinkRpt!AE$2+1),"")</f>
        <v>0</v>
      </c>
      <c r="BV59" s="125">
        <f t="shared" si="8"/>
        <v>24280</v>
      </c>
      <c r="BW59" s="124">
        <v>1500</v>
      </c>
      <c r="BX59" s="127">
        <v>1500</v>
      </c>
      <c r="BY59" s="124">
        <v>1000</v>
      </c>
      <c r="BZ59" s="127">
        <f>500+500</f>
        <v>1000</v>
      </c>
      <c r="CA59" s="124">
        <v>5000</v>
      </c>
      <c r="CB59" s="127">
        <v>5000</v>
      </c>
      <c r="CC59" s="124">
        <v>8000</v>
      </c>
      <c r="CD59" s="127">
        <v>0</v>
      </c>
      <c r="CE59" s="124"/>
      <c r="CF59" s="127"/>
      <c r="CG59" s="129">
        <v>4340</v>
      </c>
      <c r="CH59" s="127">
        <v>0</v>
      </c>
      <c r="CI59" s="129">
        <v>4340</v>
      </c>
      <c r="CJ59" s="127">
        <v>0</v>
      </c>
      <c r="CK59" s="129">
        <v>4340</v>
      </c>
      <c r="CL59" s="127">
        <v>0</v>
      </c>
      <c r="CM59" s="129">
        <v>4340</v>
      </c>
      <c r="CN59" s="127">
        <v>25360</v>
      </c>
      <c r="CO59" s="129">
        <v>4340</v>
      </c>
      <c r="CP59" s="127">
        <v>4340</v>
      </c>
      <c r="CQ59" s="129">
        <v>4340</v>
      </c>
      <c r="CR59" s="127"/>
      <c r="CS59" s="129">
        <v>4340</v>
      </c>
      <c r="CT59" s="127"/>
      <c r="CU59" s="129">
        <v>4340</v>
      </c>
      <c r="CV59" s="127"/>
      <c r="CW59" s="129">
        <v>4340</v>
      </c>
      <c r="CX59" s="127">
        <v>4340</v>
      </c>
      <c r="CY59" s="131"/>
      <c r="CZ59" s="127"/>
      <c r="DA59" s="131"/>
      <c r="DB59" s="127"/>
      <c r="DC59" s="131"/>
      <c r="DD59" s="127"/>
      <c r="DE59" s="130"/>
      <c r="DF59" s="131"/>
      <c r="DG59" s="127"/>
      <c r="DH59" s="131"/>
      <c r="DI59" s="127"/>
      <c r="DJ59" s="131"/>
      <c r="DK59" s="127"/>
      <c r="DL59" s="131"/>
      <c r="DM59" s="127"/>
      <c r="DN59" s="131"/>
      <c r="DO59" s="127"/>
      <c r="DP59" s="131"/>
      <c r="DQ59" s="127"/>
      <c r="DR59" s="131"/>
      <c r="DS59" s="127"/>
      <c r="DT59" s="131"/>
      <c r="DU59" s="127"/>
      <c r="DV59" s="131"/>
      <c r="DW59" s="127"/>
      <c r="DX59" s="131"/>
      <c r="DY59" s="127"/>
      <c r="DZ59" s="131"/>
      <c r="EA59" s="127"/>
      <c r="EB59" s="128"/>
      <c r="EC59" s="127"/>
      <c r="ED59" s="132"/>
      <c r="EE59" s="128"/>
      <c r="EF59" s="127"/>
      <c r="EG59" s="128"/>
      <c r="EH59" s="127"/>
      <c r="EI59" s="128"/>
      <c r="EJ59" s="127"/>
      <c r="EK59" s="128"/>
      <c r="EL59" s="127"/>
      <c r="EM59" s="128"/>
      <c r="EN59" s="127"/>
      <c r="EO59" s="128"/>
      <c r="EP59" s="127"/>
      <c r="EQ59" s="124"/>
      <c r="ER59" s="127"/>
      <c r="ES59" s="124"/>
      <c r="ET59" s="127"/>
      <c r="EU59" s="124"/>
      <c r="EV59" s="127"/>
      <c r="EW59" s="124"/>
      <c r="EX59" s="127"/>
      <c r="EY59" s="124"/>
      <c r="EZ59" s="127"/>
      <c r="FA59" s="124"/>
      <c r="FB59" s="127"/>
      <c r="FC59" s="133">
        <f t="shared" si="3"/>
        <v>54560</v>
      </c>
      <c r="FD59" s="133">
        <f t="shared" si="4"/>
        <v>41540</v>
      </c>
      <c r="FE59" s="133">
        <f t="shared" si="5"/>
        <v>13020</v>
      </c>
    </row>
    <row r="60" spans="1:161" ht="25.5" customHeight="1">
      <c r="A60" s="181">
        <v>2200130</v>
      </c>
      <c r="B60" s="134" t="s">
        <v>592</v>
      </c>
      <c r="C60" s="95" t="s">
        <v>593</v>
      </c>
      <c r="D60" s="83" t="s">
        <v>1062</v>
      </c>
      <c r="E60" s="95" t="s">
        <v>956</v>
      </c>
      <c r="F60" s="102"/>
      <c r="G60" s="101" t="s">
        <v>1097</v>
      </c>
      <c r="H60" s="99">
        <v>44054</v>
      </c>
      <c r="I60" s="145" t="s">
        <v>1083</v>
      </c>
      <c r="J60" s="145"/>
      <c r="K60" s="93">
        <v>7200</v>
      </c>
      <c r="L60" s="88" t="s">
        <v>1071</v>
      </c>
      <c r="M60" s="122">
        <f t="shared" si="6"/>
        <v>12160</v>
      </c>
      <c r="N60" s="123">
        <f t="shared" si="0"/>
        <v>0</v>
      </c>
      <c r="O60" s="124">
        <v>4000</v>
      </c>
      <c r="P60" s="124">
        <f t="shared" si="7"/>
        <v>6000</v>
      </c>
      <c r="Q60" s="125">
        <v>4000</v>
      </c>
      <c r="R60" s="180">
        <f t="shared" si="13"/>
        <v>6000</v>
      </c>
      <c r="S60" s="127">
        <f>IF(OR($I60="‡nv‡÷j Z¨vM",$I60="wUwm"),(IF(VALUE($G60)&gt;=S$6,(IF(($BV60-SUM($Q60:R60))&gt;=$K60*0.3,$K60*0.3,($BV60-SUM($Q60:R60)))),"")),(IF(($BV60-SUM($Q60:R60))&gt;=$K60*0.3,$K60*0.3,($BV60-SUM($Q60:R60)))))</f>
        <v>2160</v>
      </c>
      <c r="T60" s="127" t="str">
        <f>IF(OR($I60="‡nv‡÷j Z¨vM",$I60="wUwm"),(IF(VALUE($G60)&gt;=T$6,(IF(($BV60-SUM($Q60:S60))&gt;=$K60*0.3,$K60*0.3,($BV60-SUM($Q60:S60)))),"")),(IF(($BV60-SUM($Q60:S60))&gt;=$K60*0.3,$K60*0.3,($BV60-SUM($Q60:S60)))))</f>
        <v/>
      </c>
      <c r="U60" s="127" t="str">
        <f>IF(OR($I60="‡nv‡÷j Z¨vM",$I60="wUwm"),(IF(VALUE($G60)&gt;=U$6,(IF(($BV60-SUM($Q60:T60))&gt;=$K60*0.3,$K60*0.3,($BV60-SUM($Q60:T60)))),"")),(IF(($BV60-SUM($Q60:T60))&gt;=$K60*0.3,$K60*0.3,($BV60-SUM($Q60:T60)))))</f>
        <v/>
      </c>
      <c r="V60" s="127" t="str">
        <f>IF(OR($I60="‡nv‡÷j Z¨vM",$I60="wUwm"),(IF(VALUE($G60)&gt;=V$6,(IF(($BV60-SUM($Q60:U60))&gt;=$K60*0.3,$K60*0.3,($BV60-SUM($Q60:U60)))),"")),(IF(($BV60-SUM($Q60:U60))&gt;=$K60*0.3,$K60*0.3,($BV60-SUM($Q60:U60)))))</f>
        <v/>
      </c>
      <c r="W60" s="127" t="str">
        <f>IF(OR($I60="‡nv‡÷j Z¨vM",$I60="wUwm"),(IF(VALUE($G60)&gt;=W$6,(IF(($BV60-SUM($Q60:V60))&gt;=$K60*0.3,$K60*0.3,($BV60-SUM($Q60:V60)))),"")),(IF(($BV60-SUM($Q60:V60))&gt;=$K60*0.3,$K60*0.3,($BV60-SUM($Q60:V60)))))</f>
        <v/>
      </c>
      <c r="X60" s="127" t="str">
        <f>IF(OR($I60="‡nv‡÷j Z¨vM",$I60="wUwm"),(IF(VALUE($G60)&gt;=X$6,(IF(($BV60-SUM($Q60:W60))&gt;=$K60*0.3,$K60*0.3,($BV60-SUM($Q60:W60)))),"")),(IF(($BV60-SUM($Q60:W60))&gt;=$K60*0.3,$K60*0.3,($BV60-SUM($Q60:W60)))))</f>
        <v/>
      </c>
      <c r="Y60" s="127" t="str">
        <f>IF(OR($I60="‡nv‡÷j Z¨vM",$I60="wUwm"),(IF(VALUE($G60)&gt;=Y$6,(IF(($BV60-SUM($Q60:X60))&gt;=$K60*0.3,$K60*0.3,($BV60-SUM($Q60:X60)))),"")),(IF(($BV60-SUM($Q60:X60))&gt;=$K60*0.3,$K60*0.3,($BV60-SUM($Q60:X60)))))</f>
        <v/>
      </c>
      <c r="Z60" s="127" t="str">
        <f>IF(OR($I60="‡nv‡÷j Z¨vM",$I60="wUwm"),(IF(VALUE($G60)&gt;=Z$6,(IF(($BV60-SUM($Q60:Y60))&gt;=$K60*0.3,$K60*0.3,($BV60-SUM($Q60:Y60)))),"")),(IF(($BV60-SUM($Q60:Y60))&gt;=$K60*0.3,$K60*0.3,($BV60-SUM($Q60:Y60)))))</f>
        <v/>
      </c>
      <c r="AA60" s="127" t="str">
        <f>IF(OR($I60="‡nv‡÷j Z¨vM",$I60="wUwm"),(IF(VALUE($G60)&gt;=AA$6,(IF(($BV60-SUM($Q60:Z60))&gt;=$K60*0.3,$K60*0.3,($BV60-SUM($Q60:Z60)))),"")),(IF(($BV60-SUM($Q60:Z60))&gt;=$K60*0.3,$K60*0.3,($BV60-SUM($Q60:Z60)))))</f>
        <v/>
      </c>
      <c r="AB60" s="127" t="str">
        <f>IF(OR($I60="‡nv‡÷j Z¨vM",$I60="wUwm"),(IF(VALUE($G60)&gt;=AB$6,(IF(($BV60-SUM($Q60:AA60))&gt;=$K60*0.3,$K60*0.3,($BV60-SUM($Q60:AA60)))),"")),(IF(($BV60-SUM($Q60:AA60))&gt;=$K60*0.3,$K60*0.3,($BV60-SUM($Q60:AA60)))))</f>
        <v/>
      </c>
      <c r="AC60" s="127" t="str">
        <f>IF(OR($I60="‡nv‡÷j Z¨vM",$I60="wUwm"),(IF(VALUE($G60)&gt;=AC$6,(IF(($BV60-SUM($Q60:AB60))&gt;=$K60*0.3,$K60*0.3,($BV60-SUM($Q60:AB60)))),"")),(IF(($BV60-SUM($Q60:AB60))&gt;=$K60*0.3,$K60*0.3,($BV60-SUM($Q60:AB60)))))</f>
        <v/>
      </c>
      <c r="AD60" s="127" t="str">
        <f>IF(OR($I60="‡nv‡÷j Z¨vM",$I60="wUwm"),(IF(VALUE($G60)&gt;=AD$6,(IF(($BV60-SUM($Q60:AC60))&gt;=$K60*0.3,$K60*0.3,($BV60-SUM($Q60:AC60)))),"")),(IF(($BV60-SUM($Q60:AC60))&gt;=$K60*0.3,$K60*0.3,($BV60-SUM($Q60:AC60)))))</f>
        <v/>
      </c>
      <c r="AE60" s="127" t="str">
        <f>IF(OR($I60="‡nv‡÷j Z¨vM",$I60="wUwm"),(IF(VALUE($G60)&gt;=AE$6,(IF(($BV60-SUM($Q60:AD60))&gt;=$K60*0.3,$K60*0.3,($BV60-SUM($Q60:AD60)))),"")),(IF(($BV60-SUM($Q60:AD60))&gt;=$K60*0.3,$K60*0.3,($BV60-SUM($Q60:AD60)))))</f>
        <v/>
      </c>
      <c r="AF60" s="127" t="str">
        <f>IF(OR($I60="‡nv‡÷j Z¨vM",$I60="wUwm"),(IF(VALUE($G60)&gt;=AF$6,(IF(($BV60-SUM($Q60:AE60))&gt;=$K60*0.3,$K60*0.3,($BV60-SUM($Q60:AE60)))),"")),(IF(($BV60-SUM($Q60:AE60))&gt;=$K60*0.3,$K60*0.3,($BV60-SUM($Q60:AE60)))))</f>
        <v/>
      </c>
      <c r="AG60" s="127" t="str">
        <f>IF(OR($I60="‡nv‡÷j Z¨vM",$I60="wUwm"),(IF(VALUE($G60)&gt;=AG$6,(IF(($BV60-SUM($Q60:AF60))&gt;=$K60*0.3,$K60*0.3,($BV60-SUM($Q60:AF60)))),"")),(IF(($BV60-SUM($Q60:AF60))&gt;=$K60*0.3,$K60*0.3,($BV60-SUM($Q60:AF60)))))</f>
        <v/>
      </c>
      <c r="AH60" s="127" t="str">
        <f>IF(OR($I60="‡nv‡÷j Z¨vM",$I60="wUwm"),(IF(VALUE($G60)&gt;=AH$6,(IF(($BV60-SUM($Q60:AG60))&gt;=$K60*0.3,$K60*0.3,($BV60-SUM($Q60:AG60)))),"")),(IF(($BV60-SUM($Q60:AG60))&gt;=$K60*0.3,$K60*0.3,($BV60-SUM($Q60:AG60)))))</f>
        <v/>
      </c>
      <c r="AI60" s="127" t="str">
        <f>IF(OR($I60="‡nv‡÷j Z¨vM",$I60="wUwm"),(IF(VALUE($G60)&gt;=AI$6,(IF(($BV60-SUM($Q60:AH60))&gt;=$K60*0.3,$K60*0.3,($BV60-SUM($Q60:AH60)))),"")),(IF(($BV60-SUM($Q60:AH60))&gt;=$K60*0.3,$K60*0.3,($BV60-SUM($Q60:AH60)))))</f>
        <v/>
      </c>
      <c r="AJ60" s="127" t="str">
        <f>IF(OR($I60="‡nv‡÷j Z¨vM",$I60="wUwm"),(IF(VALUE($G60)&gt;=AJ$6,(IF(($BV60-SUM($Q60:AI60))&gt;=$K60*0.3,$K60*0.3,($BV60-SUM($Q60:AI60)))),"")),(IF(($BV60-SUM($Q60:AI60))&gt;=$K60*0.3,$K60*0.3,($BV60-SUM($Q60:AI60)))))</f>
        <v/>
      </c>
      <c r="AK60" s="127" t="str">
        <f>IF(OR($I60="‡nv‡÷j Z¨vM",$I60="wUwm"),(IF(VALUE($G60)&gt;=AK$6,(IF(($BV60-SUM($Q60:AJ60))&gt;=$K60*0.3,$K60*0.3,($BV60-SUM($Q60:AJ60)))),"")),(IF(($BV60-SUM($Q60:AJ60))&gt;=$K60*0.3,$K60*0.3,($BV60-SUM($Q60:AJ60)))))</f>
        <v/>
      </c>
      <c r="AL60" s="127" t="str">
        <f>IF(OR($I60="‡nv‡÷j Z¨vM",$I60="wUwm"),(IF(VALUE($G60)&gt;=AL$6,(IF(($BV60-SUM($Q60:AK60))&gt;=$K60*0.3,$K60*0.3,($BV60-SUM($Q60:AK60)))),"")),(IF(($BV60-SUM($Q60:AK60))&gt;=$K60*0.3,$K60*0.3,($BV60-SUM($Q60:AK60)))))</f>
        <v/>
      </c>
      <c r="AM60" s="127" t="str">
        <f>IF(OR($I60="‡nv‡÷j Z¨vM",$I60="wUwm"),(IF(VALUE($G60)&gt;=AM$6,(IF(($BV60-SUM($Q60:AL60))&gt;=$K60*0.3,$K60*0.3,($BV60-SUM($Q60:AL60)))),"")),(IF(($BV60-SUM($Q60:AL60))&gt;=$K60*0.3,$K60*0.3,($BV60-SUM($Q60:AL60)))))</f>
        <v/>
      </c>
      <c r="AN60" s="127" t="str">
        <f>IF(OR($I60="‡nv‡÷j Z¨vM",$I60="wUwm"),(IF(VALUE($G60)&gt;=AN$6,(IF(($BV60-SUM($Q60:AM60))&gt;=$K60*0.3,$K60*0.3,($BV60-SUM($Q60:AM60)))),"")),(IF(($BV60-SUM($Q60:AM60))&gt;=$K60*0.3,$K60*0.3,($BV60-SUM($Q60:AM60)))))</f>
        <v/>
      </c>
      <c r="AO60" s="127" t="str">
        <f>IF(OR($I60="‡nv‡÷j Z¨vM",$I60="wUwm"),(IF(VALUE($G60)&gt;=AO$6,(IF(($BV60-SUM($Q60:AN60))&gt;=$K60*0.3,$K60*0.3,($BV60-SUM($Q60:AN60)))),"")),(IF(($BV60-SUM($Q60:AN60))&gt;=$K60*0.3,$K60*0.3,($BV60-SUM($Q60:AN60)))))</f>
        <v/>
      </c>
      <c r="AP60" s="127" t="str">
        <f>IF(OR($I60="‡nv‡÷j Z¨vM",$I60="wUwm"),(IF(VALUE($G60)&gt;=AP$6,(IF(($BV60-SUM($Q60:AO60))&gt;=$K60*0.3,$K60*0.3,($BV60-SUM($Q60:AO60)))),"")),(IF(($BV60-SUM($Q60:AO60))&gt;=$K60*0.3,$K60*0.3,($BV60-SUM($Q60:AO60)))))</f>
        <v/>
      </c>
      <c r="AQ60" s="125">
        <f t="shared" si="2"/>
        <v>12160</v>
      </c>
      <c r="AR60" s="125">
        <v>12160</v>
      </c>
      <c r="AS60" s="125">
        <f>IF(LinkRpt!C$4=LinkRpt!C$2,VLOOKUP(LinkRpt!$A56,Rpt,LinkRpt!C$2+1),"")</f>
        <v>0</v>
      </c>
      <c r="AT60" s="125">
        <f>IF(LinkRpt!D$4=LinkRpt!D$2,VLOOKUP(LinkRpt!$A56,Rpt,LinkRpt!D$2+1),"")</f>
        <v>0</v>
      </c>
      <c r="AU60" s="125">
        <f>IF(LinkRpt!E$4=LinkRpt!E$2,VLOOKUP(LinkRpt!$A56,Rpt,LinkRpt!E$2+1),"")</f>
        <v>0</v>
      </c>
      <c r="AV60" s="125">
        <f>IF(LinkRpt!F$4=LinkRpt!F$2,VLOOKUP(LinkRpt!$A56,Rpt,LinkRpt!F$2+1),"")</f>
        <v>0</v>
      </c>
      <c r="AW60" s="125">
        <f>IF(LinkRpt!G$4=LinkRpt!G$2,VLOOKUP(LinkRpt!$A56,Rpt,LinkRpt!G$2+1),"")</f>
        <v>0</v>
      </c>
      <c r="AX60" s="125">
        <f>IF(LinkRpt!H$4=LinkRpt!H$2,VLOOKUP(LinkRpt!$A56,Rpt,LinkRpt!H$2+1),"")</f>
        <v>0</v>
      </c>
      <c r="AY60" s="125">
        <f>IF(LinkRpt!I$4=LinkRpt!I$2,VLOOKUP(LinkRpt!$A56,Rpt,LinkRpt!I$2+1),"")</f>
        <v>0</v>
      </c>
      <c r="AZ60" s="125">
        <f>IF(LinkRpt!J$4=LinkRpt!J$2,VLOOKUP(LinkRpt!$A56,Rpt,LinkRpt!J$2+1),"")</f>
        <v>0</v>
      </c>
      <c r="BA60" s="125">
        <f>IF(LinkRpt!K$4=LinkRpt!K$2,VLOOKUP(LinkRpt!$A56,Rpt,LinkRpt!K$2+1),"")</f>
        <v>0</v>
      </c>
      <c r="BB60" s="125">
        <f>IF(LinkRpt!L$4=LinkRpt!L$2,VLOOKUP(LinkRpt!$A56,Rpt,LinkRpt!L$2+1),"")</f>
        <v>0</v>
      </c>
      <c r="BC60" s="125">
        <f>IF(LinkRpt!M$4=LinkRpt!M$2,VLOOKUP(LinkRpt!$A56,Rpt,LinkRpt!M$2+1),"")</f>
        <v>0</v>
      </c>
      <c r="BD60" s="125">
        <f>IF(LinkRpt!N$4=LinkRpt!N$2,VLOOKUP(LinkRpt!$A56,Rpt,LinkRpt!N$2+1),"")</f>
        <v>0</v>
      </c>
      <c r="BE60" s="125">
        <f>IF(LinkRpt!O$4=LinkRpt!O$2,VLOOKUP(LinkRpt!$A56,Rpt,LinkRpt!O$2+1),"")</f>
        <v>0</v>
      </c>
      <c r="BF60" s="125">
        <f>IF(LinkRpt!P$4=LinkRpt!P$2,VLOOKUP(LinkRpt!$A56,Rpt,LinkRpt!P$2+1),"")</f>
        <v>0</v>
      </c>
      <c r="BG60" s="125">
        <f>IF(LinkRpt!Q$4=LinkRpt!Q$2,VLOOKUP(LinkRpt!$A56,Rpt,LinkRpt!Q$2+1),"")</f>
        <v>0</v>
      </c>
      <c r="BH60" s="125">
        <f>IF(LinkRpt!R$4=LinkRpt!R$2,VLOOKUP(LinkRpt!$A56,Rpt,LinkRpt!R$2+1),"")</f>
        <v>0</v>
      </c>
      <c r="BI60" s="125">
        <f>IF(LinkRpt!S$4=LinkRpt!S$2,VLOOKUP(LinkRpt!$A56,Rpt,LinkRpt!S$2+1),"")</f>
        <v>0</v>
      </c>
      <c r="BJ60" s="125">
        <f>IF(LinkRpt!T$4=LinkRpt!T$2,VLOOKUP(LinkRpt!$A56,Rpt,LinkRpt!T$2+1),"")</f>
        <v>0</v>
      </c>
      <c r="BK60" s="125">
        <f>IF(LinkRpt!U$4=LinkRpt!U$2,VLOOKUP(LinkRpt!$A56,Rpt,LinkRpt!U$2+1),"")</f>
        <v>0</v>
      </c>
      <c r="BL60" s="125">
        <f>IF(LinkRpt!V$4=LinkRpt!V$2,VLOOKUP(LinkRpt!$A56,Rpt,LinkRpt!V$2+1),"")</f>
        <v>0</v>
      </c>
      <c r="BM60" s="125">
        <f>IF(LinkRpt!W$4=LinkRpt!W$2,VLOOKUP(LinkRpt!$A56,Rpt,LinkRpt!W$2+1),"")</f>
        <v>0</v>
      </c>
      <c r="BN60" s="125">
        <f>IF(LinkRpt!X$4=LinkRpt!X$2,VLOOKUP(LinkRpt!$A56,Rpt,LinkRpt!X$2+1),"")</f>
        <v>0</v>
      </c>
      <c r="BO60" s="125">
        <f>IF(LinkRpt!Y$4=LinkRpt!Y$2,VLOOKUP(LinkRpt!$A56,Rpt,LinkRpt!Y$2+1),"")</f>
        <v>0</v>
      </c>
      <c r="BP60" s="125">
        <f>IF(LinkRpt!Z$4=LinkRpt!Z$2,VLOOKUP(LinkRpt!$A56,Rpt,LinkRpt!Z$2+1),"")</f>
        <v>0</v>
      </c>
      <c r="BQ60" s="125">
        <f>IF(LinkRpt!AA$4=LinkRpt!AA$2,VLOOKUP(LinkRpt!$A56,Rpt,LinkRpt!AA$2+1),"")</f>
        <v>0</v>
      </c>
      <c r="BR60" s="125">
        <f>IF(LinkRpt!AB$4=LinkRpt!AB$2,VLOOKUP(LinkRpt!$A56,Rpt,LinkRpt!AB$2+1),"")</f>
        <v>0</v>
      </c>
      <c r="BS60" s="125">
        <f>IF(LinkRpt!AC$4=LinkRpt!AC$2,VLOOKUP(LinkRpt!$A56,Rpt,LinkRpt!AC$2+1),"")</f>
        <v>0</v>
      </c>
      <c r="BT60" s="125">
        <f>IF(LinkRpt!AD$4=LinkRpt!AD$2,VLOOKUP(LinkRpt!$A56,Rpt,LinkRpt!AD$2+1),"")</f>
        <v>0</v>
      </c>
      <c r="BU60" s="125">
        <f>IF(LinkRpt!AE$4=LinkRpt!AE$2,VLOOKUP(LinkRpt!$A56,Rpt,LinkRpt!AE$2+1),"")</f>
        <v>0</v>
      </c>
      <c r="BV60" s="125">
        <f t="shared" si="8"/>
        <v>12160</v>
      </c>
      <c r="BW60" s="124">
        <v>1500</v>
      </c>
      <c r="BX60" s="127">
        <v>1500</v>
      </c>
      <c r="BY60" s="124">
        <v>1000</v>
      </c>
      <c r="BZ60" s="127">
        <f>500+500</f>
        <v>1000</v>
      </c>
      <c r="CA60" s="124">
        <v>5000</v>
      </c>
      <c r="CB60" s="127">
        <v>5000</v>
      </c>
      <c r="CC60" s="124">
        <v>4000</v>
      </c>
      <c r="CD60" s="127">
        <v>8000</v>
      </c>
      <c r="CE60" s="128"/>
      <c r="CF60" s="127"/>
      <c r="CG60" s="124"/>
      <c r="CH60" s="127"/>
      <c r="CI60" s="129">
        <v>3640</v>
      </c>
      <c r="CJ60" s="127">
        <v>0</v>
      </c>
      <c r="CK60" s="129">
        <v>3640</v>
      </c>
      <c r="CL60" s="127">
        <v>0</v>
      </c>
      <c r="CM60" s="129">
        <v>3640</v>
      </c>
      <c r="CN60" s="127">
        <v>0</v>
      </c>
      <c r="CO60" s="129">
        <v>3640</v>
      </c>
      <c r="CP60" s="127">
        <v>14560</v>
      </c>
      <c r="CQ60" s="129">
        <v>4000</v>
      </c>
      <c r="CR60" s="127"/>
      <c r="CS60" s="129"/>
      <c r="CT60" s="127"/>
      <c r="CU60" s="129"/>
      <c r="CV60" s="127"/>
      <c r="CW60" s="129"/>
      <c r="CX60" s="127"/>
      <c r="CY60" s="129"/>
      <c r="CZ60" s="127"/>
      <c r="DA60" s="128"/>
      <c r="DB60" s="127"/>
      <c r="DC60" s="128"/>
      <c r="DD60" s="127"/>
      <c r="DE60" s="130"/>
      <c r="DF60" s="131"/>
      <c r="DG60" s="127"/>
      <c r="DH60" s="131"/>
      <c r="DI60" s="127"/>
      <c r="DJ60" s="131"/>
      <c r="DK60" s="127"/>
      <c r="DL60" s="131"/>
      <c r="DM60" s="127"/>
      <c r="DN60" s="131"/>
      <c r="DO60" s="127"/>
      <c r="DP60" s="131"/>
      <c r="DQ60" s="127"/>
      <c r="DR60" s="131"/>
      <c r="DS60" s="127"/>
      <c r="DT60" s="131"/>
      <c r="DU60" s="127"/>
      <c r="DV60" s="131"/>
      <c r="DW60" s="127"/>
      <c r="DX60" s="131"/>
      <c r="DY60" s="127"/>
      <c r="DZ60" s="131"/>
      <c r="EA60" s="127"/>
      <c r="EB60" s="128"/>
      <c r="EC60" s="127"/>
      <c r="ED60" s="132"/>
      <c r="EE60" s="128"/>
      <c r="EF60" s="127"/>
      <c r="EG60" s="128"/>
      <c r="EH60" s="127"/>
      <c r="EI60" s="128"/>
      <c r="EJ60" s="127"/>
      <c r="EK60" s="128"/>
      <c r="EL60" s="127"/>
      <c r="EM60" s="128"/>
      <c r="EN60" s="127"/>
      <c r="EO60" s="128"/>
      <c r="EP60" s="127"/>
      <c r="EQ60" s="124"/>
      <c r="ER60" s="127"/>
      <c r="ES60" s="124"/>
      <c r="ET60" s="127"/>
      <c r="EU60" s="124"/>
      <c r="EV60" s="127"/>
      <c r="EW60" s="124"/>
      <c r="EX60" s="127"/>
      <c r="EY60" s="124"/>
      <c r="EZ60" s="127"/>
      <c r="FA60" s="124"/>
      <c r="FB60" s="127"/>
      <c r="FC60" s="133">
        <f t="shared" si="3"/>
        <v>30060</v>
      </c>
      <c r="FD60" s="133">
        <f t="shared" si="4"/>
        <v>30060</v>
      </c>
      <c r="FE60" s="133">
        <f t="shared" si="5"/>
        <v>0</v>
      </c>
    </row>
    <row r="61" spans="1:161" ht="25.5" customHeight="1">
      <c r="A61" s="181">
        <v>2200133</v>
      </c>
      <c r="B61" s="134" t="s">
        <v>595</v>
      </c>
      <c r="C61" s="95" t="s">
        <v>596</v>
      </c>
      <c r="D61" s="83" t="s">
        <v>1062</v>
      </c>
      <c r="E61" s="95" t="s">
        <v>956</v>
      </c>
      <c r="F61" s="84" t="s">
        <v>597</v>
      </c>
      <c r="G61" s="84"/>
      <c r="H61" s="135"/>
      <c r="I61" s="136"/>
      <c r="J61" s="136"/>
      <c r="K61" s="93">
        <v>6500</v>
      </c>
      <c r="L61" s="88" t="s">
        <v>1072</v>
      </c>
      <c r="M61" s="122">
        <f t="shared" si="6"/>
        <v>23500</v>
      </c>
      <c r="N61" s="123">
        <f t="shared" si="0"/>
        <v>3900</v>
      </c>
      <c r="O61" s="124">
        <v>4000</v>
      </c>
      <c r="P61" s="124">
        <f t="shared" si="7"/>
        <v>0</v>
      </c>
      <c r="Q61" s="125">
        <v>4000</v>
      </c>
      <c r="R61" s="126">
        <f t="shared" si="10"/>
        <v>0</v>
      </c>
      <c r="S61" s="127">
        <f>IF(OR($I61="‡nv‡÷j Z¨vM",$I61="wUwm"),(IF(VALUE($G61)&gt;=S$6,(IF(($BV61-SUM($Q61:R61))&gt;=$K61*0.3,$K61*0.3,($BV61-SUM($Q61:R61)))),"")),(IF(($BV61-SUM($Q61:R61))&gt;=$K61*0.3,$K61*0.3,($BV61-SUM($Q61:R61)))))</f>
        <v>1950</v>
      </c>
      <c r="T61" s="127">
        <f>IF(OR($I61="‡nv‡÷j Z¨vM",$I61="wUwm"),(IF(VALUE($G61)&gt;=T$6,(IF(($BV61-SUM($Q61:S61))&gt;=$K61*0.3,$K61*0.3,($BV61-SUM($Q61:S61)))),"")),(IF(($BV61-SUM($Q61:S61))&gt;=$K61*0.3,$K61*0.3,($BV61-SUM($Q61:S61)))))</f>
        <v>1950</v>
      </c>
      <c r="U61" s="127">
        <f>IF(OR($I61="‡nv‡÷j Z¨vM",$I61="wUwm"),(IF(VALUE($G61)&gt;=U$6,(IF(($BV61-SUM($Q61:T61))&gt;=$K61*0.3,$K61*0.3,($BV61-SUM($Q61:T61)))),"")),(IF(($BV61-SUM($Q61:T61))&gt;=$K61*0.3,$K61*0.3,($BV61-SUM($Q61:T61)))))</f>
        <v>1950</v>
      </c>
      <c r="V61" s="127">
        <f>IF(OR($I61="‡nv‡÷j Z¨vM",$I61="wUwm"),(IF(VALUE($G61)&gt;=V$6,(IF(($BV61-SUM($Q61:U61))&gt;=$K61*0.3,$K61*0.3,($BV61-SUM($Q61:U61)))),"")),(IF(($BV61-SUM($Q61:U61))&gt;=$K61*0.3,$K61*0.3,($BV61-SUM($Q61:U61)))))</f>
        <v>1950</v>
      </c>
      <c r="W61" s="127">
        <f>IF(OR($I61="‡nv‡÷j Z¨vM",$I61="wUwm"),(IF(VALUE($G61)&gt;=W$6,(IF(($BV61-SUM($Q61:V61))&gt;=$K61*0.3,$K61*0.3,($BV61-SUM($Q61:V61)))),"")),(IF(($BV61-SUM($Q61:V61))&gt;=$K61*0.3,$K61*0.3,($BV61-SUM($Q61:V61)))))</f>
        <v>1950</v>
      </c>
      <c r="X61" s="127">
        <f>IF(OR($I61="‡nv‡÷j Z¨vM",$I61="wUwm"),(IF(VALUE($G61)&gt;=X$6,(IF(($BV61-SUM($Q61:W61))&gt;=$K61*0.3,$K61*0.3,($BV61-SUM($Q61:W61)))),"")),(IF(($BV61-SUM($Q61:W61))&gt;=$K61*0.3,$K61*0.3,($BV61-SUM($Q61:W61)))))</f>
        <v>1950</v>
      </c>
      <c r="Y61" s="127">
        <f>IF(OR($I61="‡nv‡÷j Z¨vM",$I61="wUwm"),(IF(VALUE($G61)&gt;=Y$6,(IF(($BV61-SUM($Q61:X61))&gt;=$K61*0.3,$K61*0.3,($BV61-SUM($Q61:X61)))),"")),(IF(($BV61-SUM($Q61:X61))&gt;=$K61*0.3,$K61*0.3,($BV61-SUM($Q61:X61)))))</f>
        <v>1950</v>
      </c>
      <c r="Z61" s="127">
        <f>IF(OR($I61="‡nv‡÷j Z¨vM",$I61="wUwm"),(IF(VALUE($G61)&gt;=Z$6,(IF(($BV61-SUM($Q61:Y61))&gt;=$K61*0.3,$K61*0.3,($BV61-SUM($Q61:Y61)))),"")),(IF(($BV61-SUM($Q61:Y61))&gt;=$K61*0.3,$K61*0.3,($BV61-SUM($Q61:Y61)))))</f>
        <v>1950</v>
      </c>
      <c r="AA61" s="127">
        <f>IF(OR($I61="‡nv‡÷j Z¨vM",$I61="wUwm"),(IF(VALUE($G61)&gt;=AA$6,(IF(($BV61-SUM($Q61:Z61))&gt;=$K61*0.3,$K61*0.3,($BV61-SUM($Q61:Z61)))),"")),(IF(($BV61-SUM($Q61:Z61))&gt;=$K61*0.3,$K61*0.3,($BV61-SUM($Q61:Z61)))))</f>
        <v>0</v>
      </c>
      <c r="AB61" s="127">
        <f>IF(OR($I61="‡nv‡÷j Z¨vM",$I61="wUwm"),(IF(VALUE($G61)&gt;=AB$6,(IF(($BV61-SUM($Q61:AA61))&gt;=$K61*0.3,$K61*0.3,($BV61-SUM($Q61:AA61)))),"")),(IF(($BV61-SUM($Q61:AA61))&gt;=$K61*0.3,$K61*0.3,($BV61-SUM($Q61:AA61)))))</f>
        <v>0</v>
      </c>
      <c r="AC61" s="127">
        <f>IF(OR($I61="‡nv‡÷j Z¨vM",$I61="wUwm"),(IF(VALUE($G61)&gt;=AC$6,(IF(($BV61-SUM($Q61:AB61))&gt;=$K61*0.3,$K61*0.3,($BV61-SUM($Q61:AB61)))),"")),(IF(($BV61-SUM($Q61:AB61))&gt;=$K61*0.3,$K61*0.3,($BV61-SUM($Q61:AB61)))))</f>
        <v>0</v>
      </c>
      <c r="AD61" s="127">
        <f>IF(OR($I61="‡nv‡÷j Z¨vM",$I61="wUwm"),(IF(VALUE($G61)&gt;=AD$6,(IF(($BV61-SUM($Q61:AC61))&gt;=$K61*0.3,$K61*0.3,($BV61-SUM($Q61:AC61)))),"")),(IF(($BV61-SUM($Q61:AC61))&gt;=$K61*0.3,$K61*0.3,($BV61-SUM($Q61:AC61)))))</f>
        <v>0</v>
      </c>
      <c r="AE61" s="127">
        <f>IF(OR($I61="‡nv‡÷j Z¨vM",$I61="wUwm"),(IF(VALUE($G61)&gt;=AE$6,(IF(($BV61-SUM($Q61:AD61))&gt;=$K61*0.3,$K61*0.3,($BV61-SUM($Q61:AD61)))),"")),(IF(($BV61-SUM($Q61:AD61))&gt;=$K61*0.3,$K61*0.3,($BV61-SUM($Q61:AD61)))))</f>
        <v>0</v>
      </c>
      <c r="AF61" s="127">
        <f>IF(OR($I61="‡nv‡÷j Z¨vM",$I61="wUwm"),(IF(VALUE($G61)&gt;=AF$6,(IF(($BV61-SUM($Q61:AE61))&gt;=$K61*0.3,$K61*0.3,($BV61-SUM($Q61:AE61)))),"")),(IF(($BV61-SUM($Q61:AE61))&gt;=$K61*0.3,$K61*0.3,($BV61-SUM($Q61:AE61)))))</f>
        <v>0</v>
      </c>
      <c r="AG61" s="127">
        <f>IF(OR($I61="‡nv‡÷j Z¨vM",$I61="wUwm"),(IF(VALUE($G61)&gt;=AG$6,(IF(($BV61-SUM($Q61:AF61))&gt;=$K61*0.3,$K61*0.3,($BV61-SUM($Q61:AF61)))),"")),(IF(($BV61-SUM($Q61:AF61))&gt;=$K61*0.3,$K61*0.3,($BV61-SUM($Q61:AF61)))))</f>
        <v>0</v>
      </c>
      <c r="AH61" s="127">
        <f>IF(OR($I61="‡nv‡÷j Z¨vM",$I61="wUwm"),(IF(VALUE($G61)&gt;=AH$6,(IF(($BV61-SUM($Q61:AG61))&gt;=$K61*0.3,$K61*0.3,($BV61-SUM($Q61:AG61)))),"")),(IF(($BV61-SUM($Q61:AG61))&gt;=$K61*0.3,$K61*0.3,($BV61-SUM($Q61:AG61)))))</f>
        <v>0</v>
      </c>
      <c r="AI61" s="127">
        <f>IF(OR($I61="‡nv‡÷j Z¨vM",$I61="wUwm"),(IF(VALUE($G61)&gt;=AI$6,(IF(($BV61-SUM($Q61:AH61))&gt;=$K61*0.3,$K61*0.3,($BV61-SUM($Q61:AH61)))),"")),(IF(($BV61-SUM($Q61:AH61))&gt;=$K61*0.3,$K61*0.3,($BV61-SUM($Q61:AH61)))))</f>
        <v>0</v>
      </c>
      <c r="AJ61" s="127">
        <f>IF(OR($I61="‡nv‡÷j Z¨vM",$I61="wUwm"),(IF(VALUE($G61)&gt;=AJ$6,(IF(($BV61-SUM($Q61:AI61))&gt;=$K61*0.3,$K61*0.3,($BV61-SUM($Q61:AI61)))),"")),(IF(($BV61-SUM($Q61:AI61))&gt;=$K61*0.3,$K61*0.3,($BV61-SUM($Q61:AI61)))))</f>
        <v>0</v>
      </c>
      <c r="AK61" s="127">
        <f>IF(OR($I61="‡nv‡÷j Z¨vM",$I61="wUwm"),(IF(VALUE($G61)&gt;=AK$6,(IF(($BV61-SUM($Q61:AJ61))&gt;=$K61*0.3,$K61*0.3,($BV61-SUM($Q61:AJ61)))),"")),(IF(($BV61-SUM($Q61:AJ61))&gt;=$K61*0.3,$K61*0.3,($BV61-SUM($Q61:AJ61)))))</f>
        <v>0</v>
      </c>
      <c r="AL61" s="127">
        <f>IF(OR($I61="‡nv‡÷j Z¨vM",$I61="wUwm"),(IF(VALUE($G61)&gt;=AL$6,(IF(($BV61-SUM($Q61:AK61))&gt;=$K61*0.3,$K61*0.3,($BV61-SUM($Q61:AK61)))),"")),(IF(($BV61-SUM($Q61:AK61))&gt;=$K61*0.3,$K61*0.3,($BV61-SUM($Q61:AK61)))))</f>
        <v>0</v>
      </c>
      <c r="AM61" s="127">
        <f>IF(OR($I61="‡nv‡÷j Z¨vM",$I61="wUwm"),(IF(VALUE($G61)&gt;=AM$6,(IF(($BV61-SUM($Q61:AL61))&gt;=$K61*0.3,$K61*0.3,($BV61-SUM($Q61:AL61)))),"")),(IF(($BV61-SUM($Q61:AL61))&gt;=$K61*0.3,$K61*0.3,($BV61-SUM($Q61:AL61)))))</f>
        <v>0</v>
      </c>
      <c r="AN61" s="127">
        <f>IF(OR($I61="‡nv‡÷j Z¨vM",$I61="wUwm"),(IF(VALUE($G61)&gt;=AN$6,(IF(($BV61-SUM($Q61:AM61))&gt;=$K61*0.3,$K61*0.3,($BV61-SUM($Q61:AM61)))),"")),(IF(($BV61-SUM($Q61:AM61))&gt;=$K61*0.3,$K61*0.3,($BV61-SUM($Q61:AM61)))))</f>
        <v>0</v>
      </c>
      <c r="AO61" s="127">
        <f>IF(OR($I61="‡nv‡÷j Z¨vM",$I61="wUwm"),(IF(VALUE($G61)&gt;=AO$6,(IF(($BV61-SUM($Q61:AN61))&gt;=$K61*0.3,$K61*0.3,($BV61-SUM($Q61:AN61)))),"")),(IF(($BV61-SUM($Q61:AN61))&gt;=$K61*0.3,$K61*0.3,($BV61-SUM($Q61:AN61)))))</f>
        <v>0</v>
      </c>
      <c r="AP61" s="127">
        <f>IF(OR($I61="‡nv‡÷j Z¨vM",$I61="wUwm"),(IF(VALUE($G61)&gt;=AP$6,(IF(($BV61-SUM($Q61:AO61))&gt;=$K61*0.3,$K61*0.3,($BV61-SUM($Q61:AO61)))),"")),(IF(($BV61-SUM($Q61:AO61))&gt;=$K61*0.3,$K61*0.3,($BV61-SUM($Q61:AO61)))))</f>
        <v>0</v>
      </c>
      <c r="AQ61" s="125">
        <f t="shared" si="2"/>
        <v>19600</v>
      </c>
      <c r="AR61" s="125">
        <v>19600</v>
      </c>
      <c r="AS61" s="125">
        <f>IF(LinkRpt!C$4=LinkRpt!C$2,VLOOKUP(LinkRpt!$A57,Rpt,LinkRpt!C$2+1),"")</f>
        <v>0</v>
      </c>
      <c r="AT61" s="125">
        <f>IF(LinkRpt!D$4=LinkRpt!D$2,VLOOKUP(LinkRpt!$A57,Rpt,LinkRpt!D$2+1),"")</f>
        <v>0</v>
      </c>
      <c r="AU61" s="125">
        <f>IF(LinkRpt!E$4=LinkRpt!E$2,VLOOKUP(LinkRpt!$A57,Rpt,LinkRpt!E$2+1),"")</f>
        <v>0</v>
      </c>
      <c r="AV61" s="125">
        <f>IF(LinkRpt!F$4=LinkRpt!F$2,VLOOKUP(LinkRpt!$A57,Rpt,LinkRpt!F$2+1),"")</f>
        <v>0</v>
      </c>
      <c r="AW61" s="125">
        <f>IF(LinkRpt!G$4=LinkRpt!G$2,VLOOKUP(LinkRpt!$A57,Rpt,LinkRpt!G$2+1),"")</f>
        <v>0</v>
      </c>
      <c r="AX61" s="125">
        <f>IF(LinkRpt!H$4=LinkRpt!H$2,VLOOKUP(LinkRpt!$A57,Rpt,LinkRpt!H$2+1),"")</f>
        <v>0</v>
      </c>
      <c r="AY61" s="125">
        <f>IF(LinkRpt!I$4=LinkRpt!I$2,VLOOKUP(LinkRpt!$A57,Rpt,LinkRpt!I$2+1),"")</f>
        <v>0</v>
      </c>
      <c r="AZ61" s="125">
        <f>IF(LinkRpt!J$4=LinkRpt!J$2,VLOOKUP(LinkRpt!$A57,Rpt,LinkRpt!J$2+1),"")</f>
        <v>0</v>
      </c>
      <c r="BA61" s="125">
        <f>IF(LinkRpt!K$4=LinkRpt!K$2,VLOOKUP(LinkRpt!$A57,Rpt,LinkRpt!K$2+1),"")</f>
        <v>0</v>
      </c>
      <c r="BB61" s="125">
        <f>IF(LinkRpt!L$4=LinkRpt!L$2,VLOOKUP(LinkRpt!$A57,Rpt,LinkRpt!L$2+1),"")</f>
        <v>0</v>
      </c>
      <c r="BC61" s="125">
        <f>IF(LinkRpt!M$4=LinkRpt!M$2,VLOOKUP(LinkRpt!$A57,Rpt,LinkRpt!M$2+1),"")</f>
        <v>0</v>
      </c>
      <c r="BD61" s="125">
        <f>IF(LinkRpt!N$4=LinkRpt!N$2,VLOOKUP(LinkRpt!$A57,Rpt,LinkRpt!N$2+1),"")</f>
        <v>0</v>
      </c>
      <c r="BE61" s="125">
        <f>IF(LinkRpt!O$4=LinkRpt!O$2,VLOOKUP(LinkRpt!$A57,Rpt,LinkRpt!O$2+1),"")</f>
        <v>0</v>
      </c>
      <c r="BF61" s="125">
        <f>IF(LinkRpt!P$4=LinkRpt!P$2,VLOOKUP(LinkRpt!$A57,Rpt,LinkRpt!P$2+1),"")</f>
        <v>0</v>
      </c>
      <c r="BG61" s="125">
        <f>IF(LinkRpt!Q$4=LinkRpt!Q$2,VLOOKUP(LinkRpt!$A57,Rpt,LinkRpt!Q$2+1),"")</f>
        <v>0</v>
      </c>
      <c r="BH61" s="125">
        <f>IF(LinkRpt!R$4=LinkRpt!R$2,VLOOKUP(LinkRpt!$A57,Rpt,LinkRpt!R$2+1),"")</f>
        <v>0</v>
      </c>
      <c r="BI61" s="125">
        <f>IF(LinkRpt!S$4=LinkRpt!S$2,VLOOKUP(LinkRpt!$A57,Rpt,LinkRpt!S$2+1),"")</f>
        <v>0</v>
      </c>
      <c r="BJ61" s="125">
        <f>IF(LinkRpt!T$4=LinkRpt!T$2,VLOOKUP(LinkRpt!$A57,Rpt,LinkRpt!T$2+1),"")</f>
        <v>0</v>
      </c>
      <c r="BK61" s="125">
        <f>IF(LinkRpt!U$4=LinkRpt!U$2,VLOOKUP(LinkRpt!$A57,Rpt,LinkRpt!U$2+1),"")</f>
        <v>0</v>
      </c>
      <c r="BL61" s="125">
        <f>IF(LinkRpt!V$4=LinkRpt!V$2,VLOOKUP(LinkRpt!$A57,Rpt,LinkRpt!V$2+1),"")</f>
        <v>0</v>
      </c>
      <c r="BM61" s="125">
        <f>IF(LinkRpt!W$4=LinkRpt!W$2,VLOOKUP(LinkRpt!$A57,Rpt,LinkRpt!W$2+1),"")</f>
        <v>0</v>
      </c>
      <c r="BN61" s="125">
        <f>IF(LinkRpt!X$4=LinkRpt!X$2,VLOOKUP(LinkRpt!$A57,Rpt,LinkRpt!X$2+1),"")</f>
        <v>0</v>
      </c>
      <c r="BO61" s="125">
        <f>IF(LinkRpt!Y$4=LinkRpt!Y$2,VLOOKUP(LinkRpt!$A57,Rpt,LinkRpt!Y$2+1),"")</f>
        <v>0</v>
      </c>
      <c r="BP61" s="125">
        <f>IF(LinkRpt!Z$4=LinkRpt!Z$2,VLOOKUP(LinkRpt!$A57,Rpt,LinkRpt!Z$2+1),"")</f>
        <v>0</v>
      </c>
      <c r="BQ61" s="125">
        <f>IF(LinkRpt!AA$4=LinkRpt!AA$2,VLOOKUP(LinkRpt!$A57,Rpt,LinkRpt!AA$2+1),"")</f>
        <v>0</v>
      </c>
      <c r="BR61" s="125">
        <f>IF(LinkRpt!AB$4=LinkRpt!AB$2,VLOOKUP(LinkRpt!$A57,Rpt,LinkRpt!AB$2+1),"")</f>
        <v>0</v>
      </c>
      <c r="BS61" s="125">
        <f>IF(LinkRpt!AC$4=LinkRpt!AC$2,VLOOKUP(LinkRpt!$A57,Rpt,LinkRpt!AC$2+1),"")</f>
        <v>0</v>
      </c>
      <c r="BT61" s="125">
        <f>IF(LinkRpt!AD$4=LinkRpt!AD$2,VLOOKUP(LinkRpt!$A57,Rpt,LinkRpt!AD$2+1),"")</f>
        <v>0</v>
      </c>
      <c r="BU61" s="125">
        <f>IF(LinkRpt!AE$4=LinkRpt!AE$2,VLOOKUP(LinkRpt!$A57,Rpt,LinkRpt!AE$2+1),"")</f>
        <v>0</v>
      </c>
      <c r="BV61" s="125">
        <f t="shared" si="8"/>
        <v>19600</v>
      </c>
      <c r="BW61" s="124">
        <v>1500</v>
      </c>
      <c r="BX61" s="127">
        <v>1500</v>
      </c>
      <c r="BY61" s="124">
        <v>1000</v>
      </c>
      <c r="BZ61" s="127">
        <v>1000</v>
      </c>
      <c r="CA61" s="124">
        <v>5000</v>
      </c>
      <c r="CB61" s="127">
        <v>5000</v>
      </c>
      <c r="CC61" s="124">
        <v>8000</v>
      </c>
      <c r="CD61" s="127">
        <f>1500+0</f>
        <v>1500</v>
      </c>
      <c r="CE61" s="128"/>
      <c r="CF61" s="127"/>
      <c r="CG61" s="124"/>
      <c r="CH61" s="127"/>
      <c r="CI61" s="129">
        <v>1820</v>
      </c>
      <c r="CJ61" s="127">
        <v>8320</v>
      </c>
      <c r="CK61" s="129">
        <v>1820</v>
      </c>
      <c r="CL61" s="127">
        <v>1820</v>
      </c>
      <c r="CM61" s="129">
        <v>1820</v>
      </c>
      <c r="CN61" s="127">
        <v>0</v>
      </c>
      <c r="CO61" s="129">
        <v>1820</v>
      </c>
      <c r="CP61" s="127">
        <v>3640</v>
      </c>
      <c r="CQ61" s="129">
        <v>1820</v>
      </c>
      <c r="CR61" s="127">
        <v>1820</v>
      </c>
      <c r="CS61" s="129">
        <v>1820</v>
      </c>
      <c r="CT61" s="127">
        <v>1820</v>
      </c>
      <c r="CU61" s="129">
        <v>1820</v>
      </c>
      <c r="CV61" s="127"/>
      <c r="CW61" s="129">
        <v>1820</v>
      </c>
      <c r="CX61" s="127">
        <v>1820</v>
      </c>
      <c r="CY61" s="129">
        <v>1820</v>
      </c>
      <c r="CZ61" s="127">
        <v>1820</v>
      </c>
      <c r="DA61" s="128"/>
      <c r="DB61" s="127"/>
      <c r="DC61" s="128"/>
      <c r="DD61" s="127"/>
      <c r="DE61" s="130"/>
      <c r="DF61" s="131"/>
      <c r="DG61" s="127"/>
      <c r="DH61" s="131"/>
      <c r="DI61" s="127"/>
      <c r="DJ61" s="131"/>
      <c r="DK61" s="127"/>
      <c r="DL61" s="131"/>
      <c r="DM61" s="127"/>
      <c r="DN61" s="131"/>
      <c r="DO61" s="127"/>
      <c r="DP61" s="131"/>
      <c r="DQ61" s="127"/>
      <c r="DR61" s="131"/>
      <c r="DS61" s="127"/>
      <c r="DT61" s="131"/>
      <c r="DU61" s="127"/>
      <c r="DV61" s="131"/>
      <c r="DW61" s="127"/>
      <c r="DX61" s="131"/>
      <c r="DY61" s="127"/>
      <c r="DZ61" s="131"/>
      <c r="EA61" s="127"/>
      <c r="EB61" s="128"/>
      <c r="EC61" s="127"/>
      <c r="ED61" s="132"/>
      <c r="EE61" s="128"/>
      <c r="EF61" s="127"/>
      <c r="EG61" s="128"/>
      <c r="EH61" s="127"/>
      <c r="EI61" s="128"/>
      <c r="EJ61" s="127"/>
      <c r="EK61" s="128"/>
      <c r="EL61" s="127"/>
      <c r="EM61" s="128"/>
      <c r="EN61" s="127"/>
      <c r="EO61" s="128"/>
      <c r="EP61" s="127"/>
      <c r="EQ61" s="124"/>
      <c r="ER61" s="127"/>
      <c r="ES61" s="124"/>
      <c r="ET61" s="127"/>
      <c r="EU61" s="124"/>
      <c r="EV61" s="127"/>
      <c r="EW61" s="124"/>
      <c r="EX61" s="127"/>
      <c r="EY61" s="124"/>
      <c r="EZ61" s="127"/>
      <c r="FA61" s="124"/>
      <c r="FB61" s="127"/>
      <c r="FC61" s="133">
        <f t="shared" si="3"/>
        <v>31880</v>
      </c>
      <c r="FD61" s="133">
        <f t="shared" si="4"/>
        <v>30060</v>
      </c>
      <c r="FE61" s="133">
        <f t="shared" si="5"/>
        <v>1820</v>
      </c>
    </row>
    <row r="62" spans="1:161" ht="25.5" customHeight="1">
      <c r="A62" s="181">
        <v>2200136</v>
      </c>
      <c r="B62" s="134" t="s">
        <v>599</v>
      </c>
      <c r="C62" s="95" t="s">
        <v>600</v>
      </c>
      <c r="D62" s="83" t="s">
        <v>1062</v>
      </c>
      <c r="E62" s="95" t="s">
        <v>956</v>
      </c>
      <c r="F62" s="84" t="s">
        <v>601</v>
      </c>
      <c r="G62" s="84" t="s">
        <v>1098</v>
      </c>
      <c r="H62" s="141"/>
      <c r="I62" s="143" t="s">
        <v>1083</v>
      </c>
      <c r="J62" s="121"/>
      <c r="K62" s="93">
        <v>7200</v>
      </c>
      <c r="L62" s="88" t="s">
        <v>1071</v>
      </c>
      <c r="M62" s="122">
        <f t="shared" si="6"/>
        <v>27280</v>
      </c>
      <c r="N62" s="146">
        <f t="shared" si="0"/>
        <v>0</v>
      </c>
      <c r="O62" s="124">
        <v>4000</v>
      </c>
      <c r="P62" s="124">
        <f t="shared" si="7"/>
        <v>6000</v>
      </c>
      <c r="Q62" s="125">
        <v>4000</v>
      </c>
      <c r="R62" s="180">
        <f t="shared" ref="R62:R63" si="14">IF(AND(I62="‡nv‡÷j Z¨vM",M62&lt;=BV62),6000-J62,0)</f>
        <v>6000</v>
      </c>
      <c r="S62" s="127">
        <f>IF(OR($I62="‡nv‡÷j Z¨vM",$I62="wUwm"),(IF(VALUE($G62)&gt;=S$6,(IF(($BV62-SUM($Q62:R62))&gt;=$K62*0.3,$K62*0.3,($BV62-SUM($Q62:R62)))),"")),(IF(($BV62-SUM($Q62:R62))&gt;=$K62*0.3,$K62*0.3,($BV62-SUM($Q62:R62)))))</f>
        <v>2160</v>
      </c>
      <c r="T62" s="127">
        <f>IF(OR($I62="‡nv‡÷j Z¨vM",$I62="wUwm"),(IF(VALUE($G62)&gt;=T$6,(IF(($BV62-SUM($Q62:S62))&gt;=$K62*0.3,$K62*0.3,($BV62-SUM($Q62:S62)))),"")),(IF(($BV62-SUM($Q62:S62))&gt;=$K62*0.3,$K62*0.3,($BV62-SUM($Q62:S62)))))</f>
        <v>2160</v>
      </c>
      <c r="U62" s="127">
        <f>IF(OR($I62="‡nv‡÷j Z¨vM",$I62="wUwm"),(IF(VALUE($G62)&gt;=U$6,(IF(($BV62-SUM($Q62:T62))&gt;=$K62*0.3,$K62*0.3,($BV62-SUM($Q62:T62)))),"")),(IF(($BV62-SUM($Q62:T62))&gt;=$K62*0.3,$K62*0.3,($BV62-SUM($Q62:T62)))))</f>
        <v>2160</v>
      </c>
      <c r="V62" s="127">
        <f>IF(OR($I62="‡nv‡÷j Z¨vM",$I62="wUwm"),(IF(VALUE($G62)&gt;=V$6,(IF(($BV62-SUM($Q62:U62))&gt;=$K62*0.3,$K62*0.3,($BV62-SUM($Q62:U62)))),"")),(IF(($BV62-SUM($Q62:U62))&gt;=$K62*0.3,$K62*0.3,($BV62-SUM($Q62:U62)))))</f>
        <v>2160</v>
      </c>
      <c r="W62" s="127">
        <f>IF(OR($I62="‡nv‡÷j Z¨vM",$I62="wUwm"),(IF(VALUE($G62)&gt;=W$6,(IF(($BV62-SUM($Q62:V62))&gt;=$K62*0.3,$K62*0.3,($BV62-SUM($Q62:V62)))),"")),(IF(($BV62-SUM($Q62:V62))&gt;=$K62*0.3,$K62*0.3,($BV62-SUM($Q62:V62)))))</f>
        <v>2160</v>
      </c>
      <c r="X62" s="127">
        <f>IF(OR($I62="‡nv‡÷j Z¨vM",$I62="wUwm"),(IF(VALUE($G62)&gt;=X$6,(IF(($BV62-SUM($Q62:W62))&gt;=$K62*0.3,$K62*0.3,($BV62-SUM($Q62:W62)))),"")),(IF(($BV62-SUM($Q62:W62))&gt;=$K62*0.3,$K62*0.3,($BV62-SUM($Q62:W62)))))</f>
        <v>2160</v>
      </c>
      <c r="Y62" s="127">
        <f>IF(OR($I62="‡nv‡÷j Z¨vM",$I62="wUwm"),(IF(VALUE($G62)&gt;=Y$6,(IF(($BV62-SUM($Q62:X62))&gt;=$K62*0.3,$K62*0.3,($BV62-SUM($Q62:X62)))),"")),(IF(($BV62-SUM($Q62:X62))&gt;=$K62*0.3,$K62*0.3,($BV62-SUM($Q62:X62)))))</f>
        <v>2160</v>
      </c>
      <c r="Z62" s="127">
        <f>IF(OR($I62="‡nv‡÷j Z¨vM",$I62="wUwm"),(IF(VALUE($G62)&gt;=Z$6,(IF(($BV62-SUM($Q62:Y62))&gt;=$K62*0.3,$K62*0.3,($BV62-SUM($Q62:Y62)))),"")),(IF(($BV62-SUM($Q62:Y62))&gt;=$K62*0.3,$K62*0.3,($BV62-SUM($Q62:Y62)))))</f>
        <v>2160</v>
      </c>
      <c r="AA62" s="127" t="str">
        <f>IF(OR($I62="‡nv‡÷j Z¨vM",$I62="wUwm"),(IF(VALUE($G62)&gt;=AA$6,(IF(($BV62-SUM($Q62:Z62))&gt;=$K62*0.3,$K62*0.3,($BV62-SUM($Q62:Z62)))),"")),(IF(($BV62-SUM($Q62:Z62))&gt;=$K62*0.3,$K62*0.3,($BV62-SUM($Q62:Z62)))))</f>
        <v/>
      </c>
      <c r="AB62" s="127" t="str">
        <f>IF(OR($I62="‡nv‡÷j Z¨vM",$I62="wUwm"),(IF(VALUE($G62)&gt;=AB$6,(IF(($BV62-SUM($Q62:AA62))&gt;=$K62*0.3,$K62*0.3,($BV62-SUM($Q62:AA62)))),"")),(IF(($BV62-SUM($Q62:AA62))&gt;=$K62*0.3,$K62*0.3,($BV62-SUM($Q62:AA62)))))</f>
        <v/>
      </c>
      <c r="AC62" s="127" t="str">
        <f>IF(OR($I62="‡nv‡÷j Z¨vM",$I62="wUwm"),(IF(VALUE($G62)&gt;=AC$6,(IF(($BV62-SUM($Q62:AB62))&gt;=$K62*0.3,$K62*0.3,($BV62-SUM($Q62:AB62)))),"")),(IF(($BV62-SUM($Q62:AB62))&gt;=$K62*0.3,$K62*0.3,($BV62-SUM($Q62:AB62)))))</f>
        <v/>
      </c>
      <c r="AD62" s="127" t="str">
        <f>IF(OR($I62="‡nv‡÷j Z¨vM",$I62="wUwm"),(IF(VALUE($G62)&gt;=AD$6,(IF(($BV62-SUM($Q62:AC62))&gt;=$K62*0.3,$K62*0.3,($BV62-SUM($Q62:AC62)))),"")),(IF(($BV62-SUM($Q62:AC62))&gt;=$K62*0.3,$K62*0.3,($BV62-SUM($Q62:AC62)))))</f>
        <v/>
      </c>
      <c r="AE62" s="127" t="str">
        <f>IF(OR($I62="‡nv‡÷j Z¨vM",$I62="wUwm"),(IF(VALUE($G62)&gt;=AE$6,(IF(($BV62-SUM($Q62:AD62))&gt;=$K62*0.3,$K62*0.3,($BV62-SUM($Q62:AD62)))),"")),(IF(($BV62-SUM($Q62:AD62))&gt;=$K62*0.3,$K62*0.3,($BV62-SUM($Q62:AD62)))))</f>
        <v/>
      </c>
      <c r="AF62" s="127" t="str">
        <f>IF(OR($I62="‡nv‡÷j Z¨vM",$I62="wUwm"),(IF(VALUE($G62)&gt;=AF$6,(IF(($BV62-SUM($Q62:AE62))&gt;=$K62*0.3,$K62*0.3,($BV62-SUM($Q62:AE62)))),"")),(IF(($BV62-SUM($Q62:AE62))&gt;=$K62*0.3,$K62*0.3,($BV62-SUM($Q62:AE62)))))</f>
        <v/>
      </c>
      <c r="AG62" s="127" t="str">
        <f>IF(OR($I62="‡nv‡÷j Z¨vM",$I62="wUwm"),(IF(VALUE($G62)&gt;=AG$6,(IF(($BV62-SUM($Q62:AF62))&gt;=$K62*0.3,$K62*0.3,($BV62-SUM($Q62:AF62)))),"")),(IF(($BV62-SUM($Q62:AF62))&gt;=$K62*0.3,$K62*0.3,($BV62-SUM($Q62:AF62)))))</f>
        <v/>
      </c>
      <c r="AH62" s="127" t="str">
        <f>IF(OR($I62="‡nv‡÷j Z¨vM",$I62="wUwm"),(IF(VALUE($G62)&gt;=AH$6,(IF(($BV62-SUM($Q62:AG62))&gt;=$K62*0.3,$K62*0.3,($BV62-SUM($Q62:AG62)))),"")),(IF(($BV62-SUM($Q62:AG62))&gt;=$K62*0.3,$K62*0.3,($BV62-SUM($Q62:AG62)))))</f>
        <v/>
      </c>
      <c r="AI62" s="127" t="str">
        <f>IF(OR($I62="‡nv‡÷j Z¨vM",$I62="wUwm"),(IF(VALUE($G62)&gt;=AI$6,(IF(($BV62-SUM($Q62:AH62))&gt;=$K62*0.3,$K62*0.3,($BV62-SUM($Q62:AH62)))),"")),(IF(($BV62-SUM($Q62:AH62))&gt;=$K62*0.3,$K62*0.3,($BV62-SUM($Q62:AH62)))))</f>
        <v/>
      </c>
      <c r="AJ62" s="127" t="str">
        <f>IF(OR($I62="‡nv‡÷j Z¨vM",$I62="wUwm"),(IF(VALUE($G62)&gt;=AJ$6,(IF(($BV62-SUM($Q62:AI62))&gt;=$K62*0.3,$K62*0.3,($BV62-SUM($Q62:AI62)))),"")),(IF(($BV62-SUM($Q62:AI62))&gt;=$K62*0.3,$K62*0.3,($BV62-SUM($Q62:AI62)))))</f>
        <v/>
      </c>
      <c r="AK62" s="127" t="str">
        <f>IF(OR($I62="‡nv‡÷j Z¨vM",$I62="wUwm"),(IF(VALUE($G62)&gt;=AK$6,(IF(($BV62-SUM($Q62:AJ62))&gt;=$K62*0.3,$K62*0.3,($BV62-SUM($Q62:AJ62)))),"")),(IF(($BV62-SUM($Q62:AJ62))&gt;=$K62*0.3,$K62*0.3,($BV62-SUM($Q62:AJ62)))))</f>
        <v/>
      </c>
      <c r="AL62" s="127" t="str">
        <f>IF(OR($I62="‡nv‡÷j Z¨vM",$I62="wUwm"),(IF(VALUE($G62)&gt;=AL$6,(IF(($BV62-SUM($Q62:AK62))&gt;=$K62*0.3,$K62*0.3,($BV62-SUM($Q62:AK62)))),"")),(IF(($BV62-SUM($Q62:AK62))&gt;=$K62*0.3,$K62*0.3,($BV62-SUM($Q62:AK62)))))</f>
        <v/>
      </c>
      <c r="AM62" s="127" t="str">
        <f>IF(OR($I62="‡nv‡÷j Z¨vM",$I62="wUwm"),(IF(VALUE($G62)&gt;=AM$6,(IF(($BV62-SUM($Q62:AL62))&gt;=$K62*0.3,$K62*0.3,($BV62-SUM($Q62:AL62)))),"")),(IF(($BV62-SUM($Q62:AL62))&gt;=$K62*0.3,$K62*0.3,($BV62-SUM($Q62:AL62)))))</f>
        <v/>
      </c>
      <c r="AN62" s="127" t="str">
        <f>IF(OR($I62="‡nv‡÷j Z¨vM",$I62="wUwm"),(IF(VALUE($G62)&gt;=AN$6,(IF(($BV62-SUM($Q62:AM62))&gt;=$K62*0.3,$K62*0.3,($BV62-SUM($Q62:AM62)))),"")),(IF(($BV62-SUM($Q62:AM62))&gt;=$K62*0.3,$K62*0.3,($BV62-SUM($Q62:AM62)))))</f>
        <v/>
      </c>
      <c r="AO62" s="127" t="str">
        <f>IF(OR($I62="‡nv‡÷j Z¨vM",$I62="wUwm"),(IF(VALUE($G62)&gt;=AO$6,(IF(($BV62-SUM($Q62:AN62))&gt;=$K62*0.3,$K62*0.3,($BV62-SUM($Q62:AN62)))),"")),(IF(($BV62-SUM($Q62:AN62))&gt;=$K62*0.3,$K62*0.3,($BV62-SUM($Q62:AN62)))))</f>
        <v/>
      </c>
      <c r="AP62" s="127" t="str">
        <f>IF(OR($I62="‡nv‡÷j Z¨vM",$I62="wUwm"),(IF(VALUE($G62)&gt;=AP$6,(IF(($BV62-SUM($Q62:AO62))&gt;=$K62*0.3,$K62*0.3,($BV62-SUM($Q62:AO62)))),"")),(IF(($BV62-SUM($Q62:AO62))&gt;=$K62*0.3,$K62*0.3,($BV62-SUM($Q62:AO62)))))</f>
        <v/>
      </c>
      <c r="AQ62" s="125">
        <f t="shared" si="2"/>
        <v>27280</v>
      </c>
      <c r="AR62" s="125">
        <v>27280</v>
      </c>
      <c r="AS62" s="125">
        <f>IF(LinkRpt!C$4=LinkRpt!C$2,VLOOKUP(LinkRpt!$A58,Rpt,LinkRpt!C$2+1),"")</f>
        <v>0</v>
      </c>
      <c r="AT62" s="125">
        <f>IF(LinkRpt!D$4=LinkRpt!D$2,VLOOKUP(LinkRpt!$A58,Rpt,LinkRpt!D$2+1),"")</f>
        <v>0</v>
      </c>
      <c r="AU62" s="125">
        <f>IF(LinkRpt!E$4=LinkRpt!E$2,VLOOKUP(LinkRpt!$A58,Rpt,LinkRpt!E$2+1),"")</f>
        <v>0</v>
      </c>
      <c r="AV62" s="125">
        <f>IF(LinkRpt!F$4=LinkRpt!F$2,VLOOKUP(LinkRpt!$A58,Rpt,LinkRpt!F$2+1),"")</f>
        <v>0</v>
      </c>
      <c r="AW62" s="125">
        <f>IF(LinkRpt!G$4=LinkRpt!G$2,VLOOKUP(LinkRpt!$A58,Rpt,LinkRpt!G$2+1),"")</f>
        <v>0</v>
      </c>
      <c r="AX62" s="125">
        <f>IF(LinkRpt!H$4=LinkRpt!H$2,VLOOKUP(LinkRpt!$A58,Rpt,LinkRpt!H$2+1),"")</f>
        <v>0</v>
      </c>
      <c r="AY62" s="125">
        <f>IF(LinkRpt!I$4=LinkRpt!I$2,VLOOKUP(LinkRpt!$A58,Rpt,LinkRpt!I$2+1),"")</f>
        <v>0</v>
      </c>
      <c r="AZ62" s="125">
        <f>IF(LinkRpt!J$4=LinkRpt!J$2,VLOOKUP(LinkRpt!$A58,Rpt,LinkRpt!J$2+1),"")</f>
        <v>0</v>
      </c>
      <c r="BA62" s="125">
        <f>IF(LinkRpt!K$4=LinkRpt!K$2,VLOOKUP(LinkRpt!$A58,Rpt,LinkRpt!K$2+1),"")</f>
        <v>0</v>
      </c>
      <c r="BB62" s="125">
        <f>IF(LinkRpt!L$4=LinkRpt!L$2,VLOOKUP(LinkRpt!$A58,Rpt,LinkRpt!L$2+1),"")</f>
        <v>0</v>
      </c>
      <c r="BC62" s="125">
        <f>IF(LinkRpt!M$4=LinkRpt!M$2,VLOOKUP(LinkRpt!$A58,Rpt,LinkRpt!M$2+1),"")</f>
        <v>0</v>
      </c>
      <c r="BD62" s="125">
        <f>IF(LinkRpt!N$4=LinkRpt!N$2,VLOOKUP(LinkRpt!$A58,Rpt,LinkRpt!N$2+1),"")</f>
        <v>0</v>
      </c>
      <c r="BE62" s="125">
        <f>IF(LinkRpt!O$4=LinkRpt!O$2,VLOOKUP(LinkRpt!$A58,Rpt,LinkRpt!O$2+1),"")</f>
        <v>0</v>
      </c>
      <c r="BF62" s="125">
        <f>IF(LinkRpt!P$4=LinkRpt!P$2,VLOOKUP(LinkRpt!$A58,Rpt,LinkRpt!P$2+1),"")</f>
        <v>0</v>
      </c>
      <c r="BG62" s="125">
        <f>IF(LinkRpt!Q$4=LinkRpt!Q$2,VLOOKUP(LinkRpt!$A58,Rpt,LinkRpt!Q$2+1),"")</f>
        <v>0</v>
      </c>
      <c r="BH62" s="125">
        <f>IF(LinkRpt!R$4=LinkRpt!R$2,VLOOKUP(LinkRpt!$A58,Rpt,LinkRpt!R$2+1),"")</f>
        <v>0</v>
      </c>
      <c r="BI62" s="125">
        <f>IF(LinkRpt!S$4=LinkRpt!S$2,VLOOKUP(LinkRpt!$A58,Rpt,LinkRpt!S$2+1),"")</f>
        <v>0</v>
      </c>
      <c r="BJ62" s="125">
        <f>IF(LinkRpt!T$4=LinkRpt!T$2,VLOOKUP(LinkRpt!$A58,Rpt,LinkRpt!T$2+1),"")</f>
        <v>0</v>
      </c>
      <c r="BK62" s="125">
        <f>IF(LinkRpt!U$4=LinkRpt!U$2,VLOOKUP(LinkRpt!$A58,Rpt,LinkRpt!U$2+1),"")</f>
        <v>0</v>
      </c>
      <c r="BL62" s="125">
        <f>IF(LinkRpt!V$4=LinkRpt!V$2,VLOOKUP(LinkRpt!$A58,Rpt,LinkRpt!V$2+1),"")</f>
        <v>0</v>
      </c>
      <c r="BM62" s="125">
        <f>IF(LinkRpt!W$4=LinkRpt!W$2,VLOOKUP(LinkRpt!$A58,Rpt,LinkRpt!W$2+1),"")</f>
        <v>0</v>
      </c>
      <c r="BN62" s="125">
        <f>IF(LinkRpt!X$4=LinkRpt!X$2,VLOOKUP(LinkRpt!$A58,Rpt,LinkRpt!X$2+1),"")</f>
        <v>0</v>
      </c>
      <c r="BO62" s="125">
        <f>IF(LinkRpt!Y$4=LinkRpt!Y$2,VLOOKUP(LinkRpt!$A58,Rpt,LinkRpt!Y$2+1),"")</f>
        <v>0</v>
      </c>
      <c r="BP62" s="125">
        <f>IF(LinkRpt!Z$4=LinkRpt!Z$2,VLOOKUP(LinkRpt!$A58,Rpt,LinkRpt!Z$2+1),"")</f>
        <v>0</v>
      </c>
      <c r="BQ62" s="125">
        <f>IF(LinkRpt!AA$4=LinkRpt!AA$2,VLOOKUP(LinkRpt!$A58,Rpt,LinkRpt!AA$2+1),"")</f>
        <v>0</v>
      </c>
      <c r="BR62" s="125">
        <f>IF(LinkRpt!AB$4=LinkRpt!AB$2,VLOOKUP(LinkRpt!$A58,Rpt,LinkRpt!AB$2+1),"")</f>
        <v>0</v>
      </c>
      <c r="BS62" s="125">
        <f>IF(LinkRpt!AC$4=LinkRpt!AC$2,VLOOKUP(LinkRpt!$A58,Rpt,LinkRpt!AC$2+1),"")</f>
        <v>0</v>
      </c>
      <c r="BT62" s="125">
        <f>IF(LinkRpt!AD$4=LinkRpt!AD$2,VLOOKUP(LinkRpt!$A58,Rpt,LinkRpt!AD$2+1),"")</f>
        <v>0</v>
      </c>
      <c r="BU62" s="125">
        <f>IF(LinkRpt!AE$4=LinkRpt!AE$2,VLOOKUP(LinkRpt!$A58,Rpt,LinkRpt!AE$2+1),"")</f>
        <v>0</v>
      </c>
      <c r="BV62" s="125">
        <f t="shared" si="8"/>
        <v>27280</v>
      </c>
      <c r="BW62" s="124">
        <v>1500</v>
      </c>
      <c r="BX62" s="127">
        <v>1500</v>
      </c>
      <c r="BY62" s="124">
        <v>1000</v>
      </c>
      <c r="BZ62" s="127">
        <v>1000</v>
      </c>
      <c r="CA62" s="124">
        <v>5000</v>
      </c>
      <c r="CB62" s="127">
        <v>5000</v>
      </c>
      <c r="CC62" s="124">
        <v>8000</v>
      </c>
      <c r="CD62" s="127">
        <v>1500</v>
      </c>
      <c r="CE62" s="124"/>
      <c r="CF62" s="127"/>
      <c r="CG62" s="129">
        <v>4340</v>
      </c>
      <c r="CH62" s="127">
        <f>6500+4620</f>
        <v>11120</v>
      </c>
      <c r="CI62" s="129">
        <v>4340</v>
      </c>
      <c r="CJ62" s="127">
        <v>0</v>
      </c>
      <c r="CK62" s="129">
        <v>4340</v>
      </c>
      <c r="CL62" s="127">
        <v>0</v>
      </c>
      <c r="CM62" s="129">
        <v>4340</v>
      </c>
      <c r="CN62" s="127">
        <v>12740</v>
      </c>
      <c r="CO62" s="129">
        <v>4340</v>
      </c>
      <c r="CP62" s="127"/>
      <c r="CQ62" s="129">
        <v>4340</v>
      </c>
      <c r="CR62" s="127"/>
      <c r="CS62" s="129">
        <v>4340</v>
      </c>
      <c r="CT62" s="127"/>
      <c r="CU62" s="129">
        <v>4340</v>
      </c>
      <c r="CV62" s="127"/>
      <c r="CW62" s="129">
        <v>4340</v>
      </c>
      <c r="CX62" s="127">
        <v>17360</v>
      </c>
      <c r="CY62" s="131"/>
      <c r="CZ62" s="127"/>
      <c r="DA62" s="131"/>
      <c r="DB62" s="127"/>
      <c r="DC62" s="131"/>
      <c r="DD62" s="127"/>
      <c r="DE62" s="130"/>
      <c r="DF62" s="131"/>
      <c r="DG62" s="127"/>
      <c r="DH62" s="131"/>
      <c r="DI62" s="127"/>
      <c r="DJ62" s="131"/>
      <c r="DK62" s="127"/>
      <c r="DL62" s="131"/>
      <c r="DM62" s="127"/>
      <c r="DN62" s="131"/>
      <c r="DO62" s="127"/>
      <c r="DP62" s="131"/>
      <c r="DQ62" s="127"/>
      <c r="DR62" s="131"/>
      <c r="DS62" s="127"/>
      <c r="DT62" s="131"/>
      <c r="DU62" s="127"/>
      <c r="DV62" s="131"/>
      <c r="DW62" s="127"/>
      <c r="DX62" s="131"/>
      <c r="DY62" s="127"/>
      <c r="DZ62" s="131"/>
      <c r="EA62" s="127"/>
      <c r="EB62" s="128"/>
      <c r="EC62" s="127"/>
      <c r="ED62" s="132"/>
      <c r="EE62" s="128"/>
      <c r="EF62" s="127"/>
      <c r="EG62" s="128"/>
      <c r="EH62" s="127"/>
      <c r="EI62" s="128"/>
      <c r="EJ62" s="127"/>
      <c r="EK62" s="128"/>
      <c r="EL62" s="127"/>
      <c r="EM62" s="128"/>
      <c r="EN62" s="127"/>
      <c r="EO62" s="128"/>
      <c r="EP62" s="127"/>
      <c r="EQ62" s="124"/>
      <c r="ER62" s="127"/>
      <c r="ES62" s="124"/>
      <c r="ET62" s="127"/>
      <c r="EU62" s="124"/>
      <c r="EV62" s="127"/>
      <c r="EW62" s="124"/>
      <c r="EX62" s="127"/>
      <c r="EY62" s="124"/>
      <c r="EZ62" s="127"/>
      <c r="FA62" s="124"/>
      <c r="FB62" s="127"/>
      <c r="FC62" s="133">
        <f t="shared" si="3"/>
        <v>54560</v>
      </c>
      <c r="FD62" s="133">
        <f t="shared" si="4"/>
        <v>50220</v>
      </c>
      <c r="FE62" s="133">
        <f t="shared" si="5"/>
        <v>4340</v>
      </c>
    </row>
    <row r="63" spans="1:161" ht="25.5" customHeight="1">
      <c r="A63" s="181">
        <v>2200137</v>
      </c>
      <c r="B63" s="119" t="s">
        <v>602</v>
      </c>
      <c r="C63" s="95" t="s">
        <v>603</v>
      </c>
      <c r="D63" s="83" t="s">
        <v>1062</v>
      </c>
      <c r="E63" s="95" t="s">
        <v>956</v>
      </c>
      <c r="F63" s="84" t="s">
        <v>604</v>
      </c>
      <c r="G63" s="84" t="s">
        <v>1098</v>
      </c>
      <c r="H63" s="141"/>
      <c r="I63" s="143" t="s">
        <v>1083</v>
      </c>
      <c r="J63" s="121"/>
      <c r="K63" s="93">
        <v>7200</v>
      </c>
      <c r="L63" s="88" t="s">
        <v>1071</v>
      </c>
      <c r="M63" s="122">
        <f t="shared" si="6"/>
        <v>27280</v>
      </c>
      <c r="N63" s="146">
        <f t="shared" si="0"/>
        <v>0</v>
      </c>
      <c r="O63" s="124">
        <v>4000</v>
      </c>
      <c r="P63" s="124">
        <f t="shared" si="7"/>
        <v>6000</v>
      </c>
      <c r="Q63" s="125">
        <v>4000</v>
      </c>
      <c r="R63" s="180">
        <f t="shared" si="14"/>
        <v>6000</v>
      </c>
      <c r="S63" s="127">
        <f>IF(OR($I63="‡nv‡÷j Z¨vM",$I63="wUwm"),(IF(VALUE($G63)&gt;=S$6,(IF(($BV63-SUM($Q63:R63))&gt;=$K63*0.3,$K63*0.3,($BV63-SUM($Q63:R63)))),"")),(IF(($BV63-SUM($Q63:R63))&gt;=$K63*0.3,$K63*0.3,($BV63-SUM($Q63:R63)))))</f>
        <v>2160</v>
      </c>
      <c r="T63" s="127">
        <f>IF(OR($I63="‡nv‡÷j Z¨vM",$I63="wUwm"),(IF(VALUE($G63)&gt;=T$6,(IF(($BV63-SUM($Q63:S63))&gt;=$K63*0.3,$K63*0.3,($BV63-SUM($Q63:S63)))),"")),(IF(($BV63-SUM($Q63:S63))&gt;=$K63*0.3,$K63*0.3,($BV63-SUM($Q63:S63)))))</f>
        <v>2160</v>
      </c>
      <c r="U63" s="127">
        <f>IF(OR($I63="‡nv‡÷j Z¨vM",$I63="wUwm"),(IF(VALUE($G63)&gt;=U$6,(IF(($BV63-SUM($Q63:T63))&gt;=$K63*0.3,$K63*0.3,($BV63-SUM($Q63:T63)))),"")),(IF(($BV63-SUM($Q63:T63))&gt;=$K63*0.3,$K63*0.3,($BV63-SUM($Q63:T63)))))</f>
        <v>2160</v>
      </c>
      <c r="V63" s="127">
        <f>IF(OR($I63="‡nv‡÷j Z¨vM",$I63="wUwm"),(IF(VALUE($G63)&gt;=V$6,(IF(($BV63-SUM($Q63:U63))&gt;=$K63*0.3,$K63*0.3,($BV63-SUM($Q63:U63)))),"")),(IF(($BV63-SUM($Q63:U63))&gt;=$K63*0.3,$K63*0.3,($BV63-SUM($Q63:U63)))))</f>
        <v>2160</v>
      </c>
      <c r="W63" s="127">
        <f>IF(OR($I63="‡nv‡÷j Z¨vM",$I63="wUwm"),(IF(VALUE($G63)&gt;=W$6,(IF(($BV63-SUM($Q63:V63))&gt;=$K63*0.3,$K63*0.3,($BV63-SUM($Q63:V63)))),"")),(IF(($BV63-SUM($Q63:V63))&gt;=$K63*0.3,$K63*0.3,($BV63-SUM($Q63:V63)))))</f>
        <v>2160</v>
      </c>
      <c r="X63" s="127">
        <f>IF(OR($I63="‡nv‡÷j Z¨vM",$I63="wUwm"),(IF(VALUE($G63)&gt;=X$6,(IF(($BV63-SUM($Q63:W63))&gt;=$K63*0.3,$K63*0.3,($BV63-SUM($Q63:W63)))),"")),(IF(($BV63-SUM($Q63:W63))&gt;=$K63*0.3,$K63*0.3,($BV63-SUM($Q63:W63)))))</f>
        <v>2160</v>
      </c>
      <c r="Y63" s="127">
        <f>IF(OR($I63="‡nv‡÷j Z¨vM",$I63="wUwm"),(IF(VALUE($G63)&gt;=Y$6,(IF(($BV63-SUM($Q63:X63))&gt;=$K63*0.3,$K63*0.3,($BV63-SUM($Q63:X63)))),"")),(IF(($BV63-SUM($Q63:X63))&gt;=$K63*0.3,$K63*0.3,($BV63-SUM($Q63:X63)))))</f>
        <v>2160</v>
      </c>
      <c r="Z63" s="127">
        <f>IF(OR($I63="‡nv‡÷j Z¨vM",$I63="wUwm"),(IF(VALUE($G63)&gt;=Z$6,(IF(($BV63-SUM($Q63:Y63))&gt;=$K63*0.3,$K63*0.3,($BV63-SUM($Q63:Y63)))),"")),(IF(($BV63-SUM($Q63:Y63))&gt;=$K63*0.3,$K63*0.3,($BV63-SUM($Q63:Y63)))))</f>
        <v>2160</v>
      </c>
      <c r="AA63" s="127" t="str">
        <f>IF(OR($I63="‡nv‡÷j Z¨vM",$I63="wUwm"),(IF(VALUE($G63)&gt;=AA$6,(IF(($BV63-SUM($Q63:Z63))&gt;=$K63*0.3,$K63*0.3,($BV63-SUM($Q63:Z63)))),"")),(IF(($BV63-SUM($Q63:Z63))&gt;=$K63*0.3,$K63*0.3,($BV63-SUM($Q63:Z63)))))</f>
        <v/>
      </c>
      <c r="AB63" s="127" t="str">
        <f>IF(OR($I63="‡nv‡÷j Z¨vM",$I63="wUwm"),(IF(VALUE($G63)&gt;=AB$6,(IF(($BV63-SUM($Q63:AA63))&gt;=$K63*0.3,$K63*0.3,($BV63-SUM($Q63:AA63)))),"")),(IF(($BV63-SUM($Q63:AA63))&gt;=$K63*0.3,$K63*0.3,($BV63-SUM($Q63:AA63)))))</f>
        <v/>
      </c>
      <c r="AC63" s="127" t="str">
        <f>IF(OR($I63="‡nv‡÷j Z¨vM",$I63="wUwm"),(IF(VALUE($G63)&gt;=AC$6,(IF(($BV63-SUM($Q63:AB63))&gt;=$K63*0.3,$K63*0.3,($BV63-SUM($Q63:AB63)))),"")),(IF(($BV63-SUM($Q63:AB63))&gt;=$K63*0.3,$K63*0.3,($BV63-SUM($Q63:AB63)))))</f>
        <v/>
      </c>
      <c r="AD63" s="127" t="str">
        <f>IF(OR($I63="‡nv‡÷j Z¨vM",$I63="wUwm"),(IF(VALUE($G63)&gt;=AD$6,(IF(($BV63-SUM($Q63:AC63))&gt;=$K63*0.3,$K63*0.3,($BV63-SUM($Q63:AC63)))),"")),(IF(($BV63-SUM($Q63:AC63))&gt;=$K63*0.3,$K63*0.3,($BV63-SUM($Q63:AC63)))))</f>
        <v/>
      </c>
      <c r="AE63" s="127" t="str">
        <f>IF(OR($I63="‡nv‡÷j Z¨vM",$I63="wUwm"),(IF(VALUE($G63)&gt;=AE$6,(IF(($BV63-SUM($Q63:AD63))&gt;=$K63*0.3,$K63*0.3,($BV63-SUM($Q63:AD63)))),"")),(IF(($BV63-SUM($Q63:AD63))&gt;=$K63*0.3,$K63*0.3,($BV63-SUM($Q63:AD63)))))</f>
        <v/>
      </c>
      <c r="AF63" s="127" t="str">
        <f>IF(OR($I63="‡nv‡÷j Z¨vM",$I63="wUwm"),(IF(VALUE($G63)&gt;=AF$6,(IF(($BV63-SUM($Q63:AE63))&gt;=$K63*0.3,$K63*0.3,($BV63-SUM($Q63:AE63)))),"")),(IF(($BV63-SUM($Q63:AE63))&gt;=$K63*0.3,$K63*0.3,($BV63-SUM($Q63:AE63)))))</f>
        <v/>
      </c>
      <c r="AG63" s="127" t="str">
        <f>IF(OR($I63="‡nv‡÷j Z¨vM",$I63="wUwm"),(IF(VALUE($G63)&gt;=AG$6,(IF(($BV63-SUM($Q63:AF63))&gt;=$K63*0.3,$K63*0.3,($BV63-SUM($Q63:AF63)))),"")),(IF(($BV63-SUM($Q63:AF63))&gt;=$K63*0.3,$K63*0.3,($BV63-SUM($Q63:AF63)))))</f>
        <v/>
      </c>
      <c r="AH63" s="127" t="str">
        <f>IF(OR($I63="‡nv‡÷j Z¨vM",$I63="wUwm"),(IF(VALUE($G63)&gt;=AH$6,(IF(($BV63-SUM($Q63:AG63))&gt;=$K63*0.3,$K63*0.3,($BV63-SUM($Q63:AG63)))),"")),(IF(($BV63-SUM($Q63:AG63))&gt;=$K63*0.3,$K63*0.3,($BV63-SUM($Q63:AG63)))))</f>
        <v/>
      </c>
      <c r="AI63" s="127" t="str">
        <f>IF(OR($I63="‡nv‡÷j Z¨vM",$I63="wUwm"),(IF(VALUE($G63)&gt;=AI$6,(IF(($BV63-SUM($Q63:AH63))&gt;=$K63*0.3,$K63*0.3,($BV63-SUM($Q63:AH63)))),"")),(IF(($BV63-SUM($Q63:AH63))&gt;=$K63*0.3,$K63*0.3,($BV63-SUM($Q63:AH63)))))</f>
        <v/>
      </c>
      <c r="AJ63" s="127" t="str">
        <f>IF(OR($I63="‡nv‡÷j Z¨vM",$I63="wUwm"),(IF(VALUE($G63)&gt;=AJ$6,(IF(($BV63-SUM($Q63:AI63))&gt;=$K63*0.3,$K63*0.3,($BV63-SUM($Q63:AI63)))),"")),(IF(($BV63-SUM($Q63:AI63))&gt;=$K63*0.3,$K63*0.3,($BV63-SUM($Q63:AI63)))))</f>
        <v/>
      </c>
      <c r="AK63" s="127" t="str">
        <f>IF(OR($I63="‡nv‡÷j Z¨vM",$I63="wUwm"),(IF(VALUE($G63)&gt;=AK$6,(IF(($BV63-SUM($Q63:AJ63))&gt;=$K63*0.3,$K63*0.3,($BV63-SUM($Q63:AJ63)))),"")),(IF(($BV63-SUM($Q63:AJ63))&gt;=$K63*0.3,$K63*0.3,($BV63-SUM($Q63:AJ63)))))</f>
        <v/>
      </c>
      <c r="AL63" s="127" t="str">
        <f>IF(OR($I63="‡nv‡÷j Z¨vM",$I63="wUwm"),(IF(VALUE($G63)&gt;=AL$6,(IF(($BV63-SUM($Q63:AK63))&gt;=$K63*0.3,$K63*0.3,($BV63-SUM($Q63:AK63)))),"")),(IF(($BV63-SUM($Q63:AK63))&gt;=$K63*0.3,$K63*0.3,($BV63-SUM($Q63:AK63)))))</f>
        <v/>
      </c>
      <c r="AM63" s="127" t="str">
        <f>IF(OR($I63="‡nv‡÷j Z¨vM",$I63="wUwm"),(IF(VALUE($G63)&gt;=AM$6,(IF(($BV63-SUM($Q63:AL63))&gt;=$K63*0.3,$K63*0.3,($BV63-SUM($Q63:AL63)))),"")),(IF(($BV63-SUM($Q63:AL63))&gt;=$K63*0.3,$K63*0.3,($BV63-SUM($Q63:AL63)))))</f>
        <v/>
      </c>
      <c r="AN63" s="127" t="str">
        <f>IF(OR($I63="‡nv‡÷j Z¨vM",$I63="wUwm"),(IF(VALUE($G63)&gt;=AN$6,(IF(($BV63-SUM($Q63:AM63))&gt;=$K63*0.3,$K63*0.3,($BV63-SUM($Q63:AM63)))),"")),(IF(($BV63-SUM($Q63:AM63))&gt;=$K63*0.3,$K63*0.3,($BV63-SUM($Q63:AM63)))))</f>
        <v/>
      </c>
      <c r="AO63" s="127" t="str">
        <f>IF(OR($I63="‡nv‡÷j Z¨vM",$I63="wUwm"),(IF(VALUE($G63)&gt;=AO$6,(IF(($BV63-SUM($Q63:AN63))&gt;=$K63*0.3,$K63*0.3,($BV63-SUM($Q63:AN63)))),"")),(IF(($BV63-SUM($Q63:AN63))&gt;=$K63*0.3,$K63*0.3,($BV63-SUM($Q63:AN63)))))</f>
        <v/>
      </c>
      <c r="AP63" s="127" t="str">
        <f>IF(OR($I63="‡nv‡÷j Z¨vM",$I63="wUwm"),(IF(VALUE($G63)&gt;=AP$6,(IF(($BV63-SUM($Q63:AO63))&gt;=$K63*0.3,$K63*0.3,($BV63-SUM($Q63:AO63)))),"")),(IF(($BV63-SUM($Q63:AO63))&gt;=$K63*0.3,$K63*0.3,($BV63-SUM($Q63:AO63)))))</f>
        <v/>
      </c>
      <c r="AQ63" s="125">
        <f t="shared" si="2"/>
        <v>27280</v>
      </c>
      <c r="AR63" s="125">
        <v>27280</v>
      </c>
      <c r="AS63" s="125">
        <f>IF(LinkRpt!C$4=LinkRpt!C$2,VLOOKUP(LinkRpt!$A59,Rpt,LinkRpt!C$2+1),"")</f>
        <v>0</v>
      </c>
      <c r="AT63" s="125">
        <f>IF(LinkRpt!D$4=LinkRpt!D$2,VLOOKUP(LinkRpt!$A59,Rpt,LinkRpt!D$2+1),"")</f>
        <v>0</v>
      </c>
      <c r="AU63" s="125">
        <f>IF(LinkRpt!E$4=LinkRpt!E$2,VLOOKUP(LinkRpt!$A59,Rpt,LinkRpt!E$2+1),"")</f>
        <v>0</v>
      </c>
      <c r="AV63" s="125">
        <f>IF(LinkRpt!F$4=LinkRpt!F$2,VLOOKUP(LinkRpt!$A59,Rpt,LinkRpt!F$2+1),"")</f>
        <v>0</v>
      </c>
      <c r="AW63" s="125">
        <f>IF(LinkRpt!G$4=LinkRpt!G$2,VLOOKUP(LinkRpt!$A59,Rpt,LinkRpt!G$2+1),"")</f>
        <v>0</v>
      </c>
      <c r="AX63" s="125">
        <f>IF(LinkRpt!H$4=LinkRpt!H$2,VLOOKUP(LinkRpt!$A59,Rpt,LinkRpt!H$2+1),"")</f>
        <v>0</v>
      </c>
      <c r="AY63" s="125">
        <f>IF(LinkRpt!I$4=LinkRpt!I$2,VLOOKUP(LinkRpt!$A59,Rpt,LinkRpt!I$2+1),"")</f>
        <v>0</v>
      </c>
      <c r="AZ63" s="125">
        <f>IF(LinkRpt!J$4=LinkRpt!J$2,VLOOKUP(LinkRpt!$A59,Rpt,LinkRpt!J$2+1),"")</f>
        <v>0</v>
      </c>
      <c r="BA63" s="125">
        <f>IF(LinkRpt!K$4=LinkRpt!K$2,VLOOKUP(LinkRpt!$A59,Rpt,LinkRpt!K$2+1),"")</f>
        <v>0</v>
      </c>
      <c r="BB63" s="125">
        <f>IF(LinkRpt!L$4=LinkRpt!L$2,VLOOKUP(LinkRpt!$A59,Rpt,LinkRpt!L$2+1),"")</f>
        <v>0</v>
      </c>
      <c r="BC63" s="125">
        <f>IF(LinkRpt!M$4=LinkRpt!M$2,VLOOKUP(LinkRpt!$A59,Rpt,LinkRpt!M$2+1),"")</f>
        <v>0</v>
      </c>
      <c r="BD63" s="125">
        <f>IF(LinkRpt!N$4=LinkRpt!N$2,VLOOKUP(LinkRpt!$A59,Rpt,LinkRpt!N$2+1),"")</f>
        <v>0</v>
      </c>
      <c r="BE63" s="125">
        <f>IF(LinkRpt!O$4=LinkRpt!O$2,VLOOKUP(LinkRpt!$A59,Rpt,LinkRpt!O$2+1),"")</f>
        <v>0</v>
      </c>
      <c r="BF63" s="125">
        <f>IF(LinkRpt!P$4=LinkRpt!P$2,VLOOKUP(LinkRpt!$A59,Rpt,LinkRpt!P$2+1),"")</f>
        <v>0</v>
      </c>
      <c r="BG63" s="125">
        <f>IF(LinkRpt!Q$4=LinkRpt!Q$2,VLOOKUP(LinkRpt!$A59,Rpt,LinkRpt!Q$2+1),"")</f>
        <v>0</v>
      </c>
      <c r="BH63" s="125">
        <f>IF(LinkRpt!R$4=LinkRpt!R$2,VLOOKUP(LinkRpt!$A59,Rpt,LinkRpt!R$2+1),"")</f>
        <v>0</v>
      </c>
      <c r="BI63" s="125">
        <f>IF(LinkRpt!S$4=LinkRpt!S$2,VLOOKUP(LinkRpt!$A59,Rpt,LinkRpt!S$2+1),"")</f>
        <v>0</v>
      </c>
      <c r="BJ63" s="125">
        <f>IF(LinkRpt!T$4=LinkRpt!T$2,VLOOKUP(LinkRpt!$A59,Rpt,LinkRpt!T$2+1),"")</f>
        <v>0</v>
      </c>
      <c r="BK63" s="125">
        <f>IF(LinkRpt!U$4=LinkRpt!U$2,VLOOKUP(LinkRpt!$A59,Rpt,LinkRpt!U$2+1),"")</f>
        <v>0</v>
      </c>
      <c r="BL63" s="125">
        <f>IF(LinkRpt!V$4=LinkRpt!V$2,VLOOKUP(LinkRpt!$A59,Rpt,LinkRpt!V$2+1),"")</f>
        <v>0</v>
      </c>
      <c r="BM63" s="125">
        <f>IF(LinkRpt!W$4=LinkRpt!W$2,VLOOKUP(LinkRpt!$A59,Rpt,LinkRpt!W$2+1),"")</f>
        <v>0</v>
      </c>
      <c r="BN63" s="125">
        <f>IF(LinkRpt!X$4=LinkRpt!X$2,VLOOKUP(LinkRpt!$A59,Rpt,LinkRpt!X$2+1),"")</f>
        <v>0</v>
      </c>
      <c r="BO63" s="125">
        <f>IF(LinkRpt!Y$4=LinkRpt!Y$2,VLOOKUP(LinkRpt!$A59,Rpt,LinkRpt!Y$2+1),"")</f>
        <v>0</v>
      </c>
      <c r="BP63" s="125">
        <f>IF(LinkRpt!Z$4=LinkRpt!Z$2,VLOOKUP(LinkRpt!$A59,Rpt,LinkRpt!Z$2+1),"")</f>
        <v>0</v>
      </c>
      <c r="BQ63" s="125">
        <f>IF(LinkRpt!AA$4=LinkRpt!AA$2,VLOOKUP(LinkRpt!$A59,Rpt,LinkRpt!AA$2+1),"")</f>
        <v>0</v>
      </c>
      <c r="BR63" s="125">
        <f>IF(LinkRpt!AB$4=LinkRpt!AB$2,VLOOKUP(LinkRpt!$A59,Rpt,LinkRpt!AB$2+1),"")</f>
        <v>0</v>
      </c>
      <c r="BS63" s="125">
        <f>IF(LinkRpt!AC$4=LinkRpt!AC$2,VLOOKUP(LinkRpt!$A59,Rpt,LinkRpt!AC$2+1),"")</f>
        <v>0</v>
      </c>
      <c r="BT63" s="125">
        <f>IF(LinkRpt!AD$4=LinkRpt!AD$2,VLOOKUP(LinkRpt!$A59,Rpt,LinkRpt!AD$2+1),"")</f>
        <v>0</v>
      </c>
      <c r="BU63" s="125">
        <f>IF(LinkRpt!AE$4=LinkRpt!AE$2,VLOOKUP(LinkRpt!$A59,Rpt,LinkRpt!AE$2+1),"")</f>
        <v>0</v>
      </c>
      <c r="BV63" s="125">
        <f t="shared" si="8"/>
        <v>27280</v>
      </c>
      <c r="BW63" s="124">
        <v>1500</v>
      </c>
      <c r="BX63" s="127">
        <v>1500</v>
      </c>
      <c r="BY63" s="124">
        <v>1000</v>
      </c>
      <c r="BZ63" s="127">
        <v>1000</v>
      </c>
      <c r="CA63" s="124">
        <v>5000</v>
      </c>
      <c r="CB63" s="127">
        <v>5000</v>
      </c>
      <c r="CC63" s="124">
        <v>8000</v>
      </c>
      <c r="CD63" s="127">
        <f>1500+0</f>
        <v>1500</v>
      </c>
      <c r="CE63" s="128"/>
      <c r="CF63" s="127"/>
      <c r="CG63" s="124"/>
      <c r="CH63" s="127"/>
      <c r="CI63" s="129">
        <v>4620</v>
      </c>
      <c r="CJ63" s="127">
        <v>11120</v>
      </c>
      <c r="CK63" s="129">
        <v>4620</v>
      </c>
      <c r="CL63" s="127">
        <v>4620</v>
      </c>
      <c r="CM63" s="129">
        <v>4620</v>
      </c>
      <c r="CN63" s="127">
        <v>4620</v>
      </c>
      <c r="CO63" s="129">
        <v>4620</v>
      </c>
      <c r="CP63" s="127">
        <f>4620+4620</f>
        <v>9240</v>
      </c>
      <c r="CQ63" s="129">
        <v>4620</v>
      </c>
      <c r="CR63" s="127">
        <v>0</v>
      </c>
      <c r="CS63" s="129">
        <v>4620</v>
      </c>
      <c r="CT63" s="127">
        <v>4620</v>
      </c>
      <c r="CU63" s="129">
        <v>4620</v>
      </c>
      <c r="CV63" s="127">
        <v>4620</v>
      </c>
      <c r="CW63" s="129">
        <v>4620</v>
      </c>
      <c r="CX63" s="127">
        <v>4620</v>
      </c>
      <c r="CY63" s="129">
        <v>4620</v>
      </c>
      <c r="CZ63" s="127"/>
      <c r="DA63" s="128"/>
      <c r="DB63" s="127"/>
      <c r="DC63" s="128"/>
      <c r="DD63" s="127"/>
      <c r="DE63" s="130"/>
      <c r="DF63" s="131"/>
      <c r="DG63" s="127"/>
      <c r="DH63" s="131"/>
      <c r="DI63" s="127"/>
      <c r="DJ63" s="131"/>
      <c r="DK63" s="127"/>
      <c r="DL63" s="131"/>
      <c r="DM63" s="127"/>
      <c r="DN63" s="131"/>
      <c r="DO63" s="127"/>
      <c r="DP63" s="131"/>
      <c r="DQ63" s="127"/>
      <c r="DR63" s="131"/>
      <c r="DS63" s="127"/>
      <c r="DT63" s="131"/>
      <c r="DU63" s="127"/>
      <c r="DV63" s="131"/>
      <c r="DW63" s="127"/>
      <c r="DX63" s="131"/>
      <c r="DY63" s="127"/>
      <c r="DZ63" s="131"/>
      <c r="EA63" s="127"/>
      <c r="EB63" s="128"/>
      <c r="EC63" s="127"/>
      <c r="ED63" s="132"/>
      <c r="EE63" s="128"/>
      <c r="EF63" s="127"/>
      <c r="EG63" s="128"/>
      <c r="EH63" s="127"/>
      <c r="EI63" s="128"/>
      <c r="EJ63" s="127"/>
      <c r="EK63" s="128"/>
      <c r="EL63" s="127"/>
      <c r="EM63" s="128"/>
      <c r="EN63" s="127"/>
      <c r="EO63" s="128"/>
      <c r="EP63" s="127"/>
      <c r="EQ63" s="124"/>
      <c r="ER63" s="127"/>
      <c r="ES63" s="124"/>
      <c r="ET63" s="127"/>
      <c r="EU63" s="124"/>
      <c r="EV63" s="127"/>
      <c r="EW63" s="124"/>
      <c r="EX63" s="127"/>
      <c r="EY63" s="124"/>
      <c r="EZ63" s="127"/>
      <c r="FA63" s="124"/>
      <c r="FB63" s="127"/>
      <c r="FC63" s="133">
        <f t="shared" si="3"/>
        <v>57080</v>
      </c>
      <c r="FD63" s="133">
        <f t="shared" si="4"/>
        <v>52460</v>
      </c>
      <c r="FE63" s="133">
        <f t="shared" si="5"/>
        <v>4620</v>
      </c>
    </row>
    <row r="64" spans="1:161" ht="25.5" customHeight="1">
      <c r="A64" s="181">
        <v>2200142</v>
      </c>
      <c r="B64" s="134" t="s">
        <v>607</v>
      </c>
      <c r="C64" s="95" t="s">
        <v>608</v>
      </c>
      <c r="D64" s="83" t="s">
        <v>1062</v>
      </c>
      <c r="E64" s="95" t="s">
        <v>956</v>
      </c>
      <c r="F64" s="84" t="s">
        <v>609</v>
      </c>
      <c r="G64" s="84"/>
      <c r="H64" s="135"/>
      <c r="I64" s="136"/>
      <c r="J64" s="136"/>
      <c r="K64" s="93">
        <v>6800</v>
      </c>
      <c r="L64" s="88" t="s">
        <v>1071</v>
      </c>
      <c r="M64" s="122">
        <f t="shared" si="6"/>
        <v>24400</v>
      </c>
      <c r="N64" s="123">
        <f t="shared" si="0"/>
        <v>2040</v>
      </c>
      <c r="O64" s="124">
        <v>4000</v>
      </c>
      <c r="P64" s="124">
        <f t="shared" si="7"/>
        <v>0</v>
      </c>
      <c r="Q64" s="125">
        <v>4000</v>
      </c>
      <c r="R64" s="126">
        <f t="shared" si="10"/>
        <v>0</v>
      </c>
      <c r="S64" s="127">
        <f>IF(OR($I64="‡nv‡÷j Z¨vM",$I64="wUwm"),(IF(VALUE($G64)&gt;=S$6,(IF(($BV64-SUM($Q64:R64))&gt;=$K64*0.3,$K64*0.3,($BV64-SUM($Q64:R64)))),"")),(IF(($BV64-SUM($Q64:R64))&gt;=$K64*0.3,$K64*0.3,($BV64-SUM($Q64:R64)))))</f>
        <v>2040</v>
      </c>
      <c r="T64" s="127">
        <f>IF(OR($I64="‡nv‡÷j Z¨vM",$I64="wUwm"),(IF(VALUE($G64)&gt;=T$6,(IF(($BV64-SUM($Q64:S64))&gt;=$K64*0.3,$K64*0.3,($BV64-SUM($Q64:S64)))),"")),(IF(($BV64-SUM($Q64:S64))&gt;=$K64*0.3,$K64*0.3,($BV64-SUM($Q64:S64)))))</f>
        <v>2040</v>
      </c>
      <c r="U64" s="127">
        <f>IF(OR($I64="‡nv‡÷j Z¨vM",$I64="wUwm"),(IF(VALUE($G64)&gt;=U$6,(IF(($BV64-SUM($Q64:T64))&gt;=$K64*0.3,$K64*0.3,($BV64-SUM($Q64:T64)))),"")),(IF(($BV64-SUM($Q64:T64))&gt;=$K64*0.3,$K64*0.3,($BV64-SUM($Q64:T64)))))</f>
        <v>2040</v>
      </c>
      <c r="V64" s="127">
        <f>IF(OR($I64="‡nv‡÷j Z¨vM",$I64="wUwm"),(IF(VALUE($G64)&gt;=V$6,(IF(($BV64-SUM($Q64:U64))&gt;=$K64*0.3,$K64*0.3,($BV64-SUM($Q64:U64)))),"")),(IF(($BV64-SUM($Q64:U64))&gt;=$K64*0.3,$K64*0.3,($BV64-SUM($Q64:U64)))))</f>
        <v>2040</v>
      </c>
      <c r="W64" s="127">
        <f>IF(OR($I64="‡nv‡÷j Z¨vM",$I64="wUwm"),(IF(VALUE($G64)&gt;=W$6,(IF(($BV64-SUM($Q64:V64))&gt;=$K64*0.3,$K64*0.3,($BV64-SUM($Q64:V64)))),"")),(IF(($BV64-SUM($Q64:V64))&gt;=$K64*0.3,$K64*0.3,($BV64-SUM($Q64:V64)))))</f>
        <v>2040</v>
      </c>
      <c r="X64" s="127">
        <f>IF(OR($I64="‡nv‡÷j Z¨vM",$I64="wUwm"),(IF(VALUE($G64)&gt;=X$6,(IF(($BV64-SUM($Q64:W64))&gt;=$K64*0.3,$K64*0.3,($BV64-SUM($Q64:W64)))),"")),(IF(($BV64-SUM($Q64:W64))&gt;=$K64*0.3,$K64*0.3,($BV64-SUM($Q64:W64)))))</f>
        <v>2040</v>
      </c>
      <c r="Y64" s="127">
        <f>IF(OR($I64="‡nv‡÷j Z¨vM",$I64="wUwm"),(IF(VALUE($G64)&gt;=Y$6,(IF(($BV64-SUM($Q64:X64))&gt;=$K64*0.3,$K64*0.3,($BV64-SUM($Q64:X64)))),"")),(IF(($BV64-SUM($Q64:X64))&gt;=$K64*0.3,$K64*0.3,($BV64-SUM($Q64:X64)))))</f>
        <v>2040</v>
      </c>
      <c r="Z64" s="127">
        <f>IF(OR($I64="‡nv‡÷j Z¨vM",$I64="wUwm"),(IF(VALUE($G64)&gt;=Z$6,(IF(($BV64-SUM($Q64:Y64))&gt;=$K64*0.3,$K64*0.3,($BV64-SUM($Q64:Y64)))),"")),(IF(($BV64-SUM($Q64:Y64))&gt;=$K64*0.3,$K64*0.3,($BV64-SUM($Q64:Y64)))))</f>
        <v>2040</v>
      </c>
      <c r="AA64" s="127">
        <f>IF(OR($I64="‡nv‡÷j Z¨vM",$I64="wUwm"),(IF(VALUE($G64)&gt;=AA$6,(IF(($BV64-SUM($Q64:Z64))&gt;=$K64*0.3,$K64*0.3,($BV64-SUM($Q64:Z64)))),"")),(IF(($BV64-SUM($Q64:Z64))&gt;=$K64*0.3,$K64*0.3,($BV64-SUM($Q64:Z64)))))</f>
        <v>2040</v>
      </c>
      <c r="AB64" s="127">
        <f>IF(OR($I64="‡nv‡÷j Z¨vM",$I64="wUwm"),(IF(VALUE($G64)&gt;=AB$6,(IF(($BV64-SUM($Q64:AA64))&gt;=$K64*0.3,$K64*0.3,($BV64-SUM($Q64:AA64)))),"")),(IF(($BV64-SUM($Q64:AA64))&gt;=$K64*0.3,$K64*0.3,($BV64-SUM($Q64:AA64)))))</f>
        <v>0</v>
      </c>
      <c r="AC64" s="127">
        <f>IF(OR($I64="‡nv‡÷j Z¨vM",$I64="wUwm"),(IF(VALUE($G64)&gt;=AC$6,(IF(($BV64-SUM($Q64:AB64))&gt;=$K64*0.3,$K64*0.3,($BV64-SUM($Q64:AB64)))),"")),(IF(($BV64-SUM($Q64:AB64))&gt;=$K64*0.3,$K64*0.3,($BV64-SUM($Q64:AB64)))))</f>
        <v>0</v>
      </c>
      <c r="AD64" s="127">
        <f>IF(OR($I64="‡nv‡÷j Z¨vM",$I64="wUwm"),(IF(VALUE($G64)&gt;=AD$6,(IF(($BV64-SUM($Q64:AC64))&gt;=$K64*0.3,$K64*0.3,($BV64-SUM($Q64:AC64)))),"")),(IF(($BV64-SUM($Q64:AC64))&gt;=$K64*0.3,$K64*0.3,($BV64-SUM($Q64:AC64)))))</f>
        <v>0</v>
      </c>
      <c r="AE64" s="127">
        <f>IF(OR($I64="‡nv‡÷j Z¨vM",$I64="wUwm"),(IF(VALUE($G64)&gt;=AE$6,(IF(($BV64-SUM($Q64:AD64))&gt;=$K64*0.3,$K64*0.3,($BV64-SUM($Q64:AD64)))),"")),(IF(($BV64-SUM($Q64:AD64))&gt;=$K64*0.3,$K64*0.3,($BV64-SUM($Q64:AD64)))))</f>
        <v>0</v>
      </c>
      <c r="AF64" s="127">
        <f>IF(OR($I64="‡nv‡÷j Z¨vM",$I64="wUwm"),(IF(VALUE($G64)&gt;=AF$6,(IF(($BV64-SUM($Q64:AE64))&gt;=$K64*0.3,$K64*0.3,($BV64-SUM($Q64:AE64)))),"")),(IF(($BV64-SUM($Q64:AE64))&gt;=$K64*0.3,$K64*0.3,($BV64-SUM($Q64:AE64)))))</f>
        <v>0</v>
      </c>
      <c r="AG64" s="127">
        <f>IF(OR($I64="‡nv‡÷j Z¨vM",$I64="wUwm"),(IF(VALUE($G64)&gt;=AG$6,(IF(($BV64-SUM($Q64:AF64))&gt;=$K64*0.3,$K64*0.3,($BV64-SUM($Q64:AF64)))),"")),(IF(($BV64-SUM($Q64:AF64))&gt;=$K64*0.3,$K64*0.3,($BV64-SUM($Q64:AF64)))))</f>
        <v>0</v>
      </c>
      <c r="AH64" s="127">
        <f>IF(OR($I64="‡nv‡÷j Z¨vM",$I64="wUwm"),(IF(VALUE($G64)&gt;=AH$6,(IF(($BV64-SUM($Q64:AG64))&gt;=$K64*0.3,$K64*0.3,($BV64-SUM($Q64:AG64)))),"")),(IF(($BV64-SUM($Q64:AG64))&gt;=$K64*0.3,$K64*0.3,($BV64-SUM($Q64:AG64)))))</f>
        <v>0</v>
      </c>
      <c r="AI64" s="127">
        <f>IF(OR($I64="‡nv‡÷j Z¨vM",$I64="wUwm"),(IF(VALUE($G64)&gt;=AI$6,(IF(($BV64-SUM($Q64:AH64))&gt;=$K64*0.3,$K64*0.3,($BV64-SUM($Q64:AH64)))),"")),(IF(($BV64-SUM($Q64:AH64))&gt;=$K64*0.3,$K64*0.3,($BV64-SUM($Q64:AH64)))))</f>
        <v>0</v>
      </c>
      <c r="AJ64" s="127">
        <f>IF(OR($I64="‡nv‡÷j Z¨vM",$I64="wUwm"),(IF(VALUE($G64)&gt;=AJ$6,(IF(($BV64-SUM($Q64:AI64))&gt;=$K64*0.3,$K64*0.3,($BV64-SUM($Q64:AI64)))),"")),(IF(($BV64-SUM($Q64:AI64))&gt;=$K64*0.3,$K64*0.3,($BV64-SUM($Q64:AI64)))))</f>
        <v>0</v>
      </c>
      <c r="AK64" s="127">
        <f>IF(OR($I64="‡nv‡÷j Z¨vM",$I64="wUwm"),(IF(VALUE($G64)&gt;=AK$6,(IF(($BV64-SUM($Q64:AJ64))&gt;=$K64*0.3,$K64*0.3,($BV64-SUM($Q64:AJ64)))),"")),(IF(($BV64-SUM($Q64:AJ64))&gt;=$K64*0.3,$K64*0.3,($BV64-SUM($Q64:AJ64)))))</f>
        <v>0</v>
      </c>
      <c r="AL64" s="127">
        <f>IF(OR($I64="‡nv‡÷j Z¨vM",$I64="wUwm"),(IF(VALUE($G64)&gt;=AL$6,(IF(($BV64-SUM($Q64:AK64))&gt;=$K64*0.3,$K64*0.3,($BV64-SUM($Q64:AK64)))),"")),(IF(($BV64-SUM($Q64:AK64))&gt;=$K64*0.3,$K64*0.3,($BV64-SUM($Q64:AK64)))))</f>
        <v>0</v>
      </c>
      <c r="AM64" s="127">
        <f>IF(OR($I64="‡nv‡÷j Z¨vM",$I64="wUwm"),(IF(VALUE($G64)&gt;=AM$6,(IF(($BV64-SUM($Q64:AL64))&gt;=$K64*0.3,$K64*0.3,($BV64-SUM($Q64:AL64)))),"")),(IF(($BV64-SUM($Q64:AL64))&gt;=$K64*0.3,$K64*0.3,($BV64-SUM($Q64:AL64)))))</f>
        <v>0</v>
      </c>
      <c r="AN64" s="127">
        <f>IF(OR($I64="‡nv‡÷j Z¨vM",$I64="wUwm"),(IF(VALUE($G64)&gt;=AN$6,(IF(($BV64-SUM($Q64:AM64))&gt;=$K64*0.3,$K64*0.3,($BV64-SUM($Q64:AM64)))),"")),(IF(($BV64-SUM($Q64:AM64))&gt;=$K64*0.3,$K64*0.3,($BV64-SUM($Q64:AM64)))))</f>
        <v>0</v>
      </c>
      <c r="AO64" s="127">
        <f>IF(OR($I64="‡nv‡÷j Z¨vM",$I64="wUwm"),(IF(VALUE($G64)&gt;=AO$6,(IF(($BV64-SUM($Q64:AN64))&gt;=$K64*0.3,$K64*0.3,($BV64-SUM($Q64:AN64)))),"")),(IF(($BV64-SUM($Q64:AN64))&gt;=$K64*0.3,$K64*0.3,($BV64-SUM($Q64:AN64)))))</f>
        <v>0</v>
      </c>
      <c r="AP64" s="127">
        <f>IF(OR($I64="‡nv‡÷j Z¨vM",$I64="wUwm"),(IF(VALUE($G64)&gt;=AP$6,(IF(($BV64-SUM($Q64:AO64))&gt;=$K64*0.3,$K64*0.3,($BV64-SUM($Q64:AO64)))),"")),(IF(($BV64-SUM($Q64:AO64))&gt;=$K64*0.3,$K64*0.3,($BV64-SUM($Q64:AO64)))))</f>
        <v>0</v>
      </c>
      <c r="AQ64" s="125">
        <f t="shared" si="2"/>
        <v>22360</v>
      </c>
      <c r="AR64" s="125">
        <v>22360</v>
      </c>
      <c r="AS64" s="125">
        <f>IF(LinkRpt!C$4=LinkRpt!C$2,VLOOKUP(LinkRpt!$A60,Rpt,LinkRpt!C$2+1),"")</f>
        <v>0</v>
      </c>
      <c r="AT64" s="125">
        <f>IF(LinkRpt!D$4=LinkRpt!D$2,VLOOKUP(LinkRpt!$A60,Rpt,LinkRpt!D$2+1),"")</f>
        <v>0</v>
      </c>
      <c r="AU64" s="125">
        <f>IF(LinkRpt!E$4=LinkRpt!E$2,VLOOKUP(LinkRpt!$A60,Rpt,LinkRpt!E$2+1),"")</f>
        <v>0</v>
      </c>
      <c r="AV64" s="125">
        <f>IF(LinkRpt!F$4=LinkRpt!F$2,VLOOKUP(LinkRpt!$A60,Rpt,LinkRpt!F$2+1),"")</f>
        <v>0</v>
      </c>
      <c r="AW64" s="125">
        <f>IF(LinkRpt!G$4=LinkRpt!G$2,VLOOKUP(LinkRpt!$A60,Rpt,LinkRpt!G$2+1),"")</f>
        <v>0</v>
      </c>
      <c r="AX64" s="125">
        <f>IF(LinkRpt!H$4=LinkRpt!H$2,VLOOKUP(LinkRpt!$A60,Rpt,LinkRpt!H$2+1),"")</f>
        <v>0</v>
      </c>
      <c r="AY64" s="125">
        <f>IF(LinkRpt!I$4=LinkRpt!I$2,VLOOKUP(LinkRpt!$A60,Rpt,LinkRpt!I$2+1),"")</f>
        <v>0</v>
      </c>
      <c r="AZ64" s="125">
        <f>IF(LinkRpt!J$4=LinkRpt!J$2,VLOOKUP(LinkRpt!$A60,Rpt,LinkRpt!J$2+1),"")</f>
        <v>0</v>
      </c>
      <c r="BA64" s="125">
        <f>IF(LinkRpt!K$4=LinkRpt!K$2,VLOOKUP(LinkRpt!$A60,Rpt,LinkRpt!K$2+1),"")</f>
        <v>0</v>
      </c>
      <c r="BB64" s="125">
        <f>IF(LinkRpt!L$4=LinkRpt!L$2,VLOOKUP(LinkRpt!$A60,Rpt,LinkRpt!L$2+1),"")</f>
        <v>0</v>
      </c>
      <c r="BC64" s="125">
        <f>IF(LinkRpt!M$4=LinkRpt!M$2,VLOOKUP(LinkRpt!$A60,Rpt,LinkRpt!M$2+1),"")</f>
        <v>0</v>
      </c>
      <c r="BD64" s="125">
        <f>IF(LinkRpt!N$4=LinkRpt!N$2,VLOOKUP(LinkRpt!$A60,Rpt,LinkRpt!N$2+1),"")</f>
        <v>0</v>
      </c>
      <c r="BE64" s="125">
        <f>IF(LinkRpt!O$4=LinkRpt!O$2,VLOOKUP(LinkRpt!$A60,Rpt,LinkRpt!O$2+1),"")</f>
        <v>0</v>
      </c>
      <c r="BF64" s="125">
        <f>IF(LinkRpt!P$4=LinkRpt!P$2,VLOOKUP(LinkRpt!$A60,Rpt,LinkRpt!P$2+1),"")</f>
        <v>0</v>
      </c>
      <c r="BG64" s="125">
        <f>IF(LinkRpt!Q$4=LinkRpt!Q$2,VLOOKUP(LinkRpt!$A60,Rpt,LinkRpt!Q$2+1),"")</f>
        <v>0</v>
      </c>
      <c r="BH64" s="125">
        <f>IF(LinkRpt!R$4=LinkRpt!R$2,VLOOKUP(LinkRpt!$A60,Rpt,LinkRpt!R$2+1),"")</f>
        <v>0</v>
      </c>
      <c r="BI64" s="125">
        <f>IF(LinkRpt!S$4=LinkRpt!S$2,VLOOKUP(LinkRpt!$A60,Rpt,LinkRpt!S$2+1),"")</f>
        <v>0</v>
      </c>
      <c r="BJ64" s="125">
        <f>IF(LinkRpt!T$4=LinkRpt!T$2,VLOOKUP(LinkRpt!$A60,Rpt,LinkRpt!T$2+1),"")</f>
        <v>0</v>
      </c>
      <c r="BK64" s="125">
        <f>IF(LinkRpt!U$4=LinkRpt!U$2,VLOOKUP(LinkRpt!$A60,Rpt,LinkRpt!U$2+1),"")</f>
        <v>0</v>
      </c>
      <c r="BL64" s="125">
        <f>IF(LinkRpt!V$4=LinkRpt!V$2,VLOOKUP(LinkRpt!$A60,Rpt,LinkRpt!V$2+1),"")</f>
        <v>0</v>
      </c>
      <c r="BM64" s="125">
        <f>IF(LinkRpt!W$4=LinkRpt!W$2,VLOOKUP(LinkRpt!$A60,Rpt,LinkRpt!W$2+1),"")</f>
        <v>0</v>
      </c>
      <c r="BN64" s="125">
        <f>IF(LinkRpt!X$4=LinkRpt!X$2,VLOOKUP(LinkRpt!$A60,Rpt,LinkRpt!X$2+1),"")</f>
        <v>0</v>
      </c>
      <c r="BO64" s="125">
        <f>IF(LinkRpt!Y$4=LinkRpt!Y$2,VLOOKUP(LinkRpt!$A60,Rpt,LinkRpt!Y$2+1),"")</f>
        <v>0</v>
      </c>
      <c r="BP64" s="125">
        <f>IF(LinkRpt!Z$4=LinkRpt!Z$2,VLOOKUP(LinkRpt!$A60,Rpt,LinkRpt!Z$2+1),"")</f>
        <v>0</v>
      </c>
      <c r="BQ64" s="125">
        <f>IF(LinkRpt!AA$4=LinkRpt!AA$2,VLOOKUP(LinkRpt!$A60,Rpt,LinkRpt!AA$2+1),"")</f>
        <v>0</v>
      </c>
      <c r="BR64" s="125">
        <f>IF(LinkRpt!AB$4=LinkRpt!AB$2,VLOOKUP(LinkRpt!$A60,Rpt,LinkRpt!AB$2+1),"")</f>
        <v>0</v>
      </c>
      <c r="BS64" s="125">
        <f>IF(LinkRpt!AC$4=LinkRpt!AC$2,VLOOKUP(LinkRpt!$A60,Rpt,LinkRpt!AC$2+1),"")</f>
        <v>0</v>
      </c>
      <c r="BT64" s="125">
        <f>IF(LinkRpt!AD$4=LinkRpt!AD$2,VLOOKUP(LinkRpt!$A60,Rpt,LinkRpt!AD$2+1),"")</f>
        <v>0</v>
      </c>
      <c r="BU64" s="125">
        <f>IF(LinkRpt!AE$4=LinkRpt!AE$2,VLOOKUP(LinkRpt!$A60,Rpt,LinkRpt!AE$2+1),"")</f>
        <v>0</v>
      </c>
      <c r="BV64" s="125">
        <f t="shared" si="8"/>
        <v>22360</v>
      </c>
      <c r="BW64" s="124">
        <v>1500</v>
      </c>
      <c r="BX64" s="127">
        <v>1500</v>
      </c>
      <c r="BY64" s="124">
        <v>1000</v>
      </c>
      <c r="BZ64" s="127">
        <f>500+0</f>
        <v>500</v>
      </c>
      <c r="CA64" s="124">
        <v>5000</v>
      </c>
      <c r="CB64" s="127">
        <v>0</v>
      </c>
      <c r="CC64" s="124">
        <v>8000</v>
      </c>
      <c r="CD64" s="127">
        <v>0</v>
      </c>
      <c r="CE64" s="128"/>
      <c r="CF64" s="127"/>
      <c r="CG64" s="124"/>
      <c r="CH64" s="127"/>
      <c r="CI64" s="129">
        <v>2310</v>
      </c>
      <c r="CJ64" s="127">
        <v>15810</v>
      </c>
      <c r="CK64" s="129">
        <v>2310</v>
      </c>
      <c r="CL64" s="127">
        <v>2310</v>
      </c>
      <c r="CM64" s="129">
        <v>2310</v>
      </c>
      <c r="CN64" s="127">
        <v>0</v>
      </c>
      <c r="CO64" s="129">
        <v>2310</v>
      </c>
      <c r="CP64" s="127">
        <v>4620</v>
      </c>
      <c r="CQ64" s="129">
        <v>2310</v>
      </c>
      <c r="CR64" s="127"/>
      <c r="CS64" s="129">
        <v>2310</v>
      </c>
      <c r="CT64" s="127"/>
      <c r="CU64" s="129">
        <v>2310</v>
      </c>
      <c r="CV64" s="127"/>
      <c r="CW64" s="129">
        <v>2310</v>
      </c>
      <c r="CX64" s="127">
        <v>4620</v>
      </c>
      <c r="CY64" s="129">
        <v>2310</v>
      </c>
      <c r="CZ64" s="127">
        <v>4620</v>
      </c>
      <c r="DA64" s="128"/>
      <c r="DB64" s="127"/>
      <c r="DC64" s="128"/>
      <c r="DD64" s="127"/>
      <c r="DE64" s="130"/>
      <c r="DF64" s="131"/>
      <c r="DG64" s="127"/>
      <c r="DH64" s="131"/>
      <c r="DI64" s="127"/>
      <c r="DJ64" s="131"/>
      <c r="DK64" s="127"/>
      <c r="DL64" s="131"/>
      <c r="DM64" s="127"/>
      <c r="DN64" s="131"/>
      <c r="DO64" s="127"/>
      <c r="DP64" s="131"/>
      <c r="DQ64" s="127"/>
      <c r="DR64" s="131"/>
      <c r="DS64" s="127"/>
      <c r="DT64" s="131"/>
      <c r="DU64" s="127"/>
      <c r="DV64" s="131"/>
      <c r="DW64" s="127"/>
      <c r="DX64" s="131"/>
      <c r="DY64" s="127"/>
      <c r="DZ64" s="131"/>
      <c r="EA64" s="127"/>
      <c r="EB64" s="128"/>
      <c r="EC64" s="127"/>
      <c r="ED64" s="132"/>
      <c r="EE64" s="128"/>
      <c r="EF64" s="127"/>
      <c r="EG64" s="128"/>
      <c r="EH64" s="127"/>
      <c r="EI64" s="128"/>
      <c r="EJ64" s="127"/>
      <c r="EK64" s="128"/>
      <c r="EL64" s="127"/>
      <c r="EM64" s="128"/>
      <c r="EN64" s="127"/>
      <c r="EO64" s="128"/>
      <c r="EP64" s="127"/>
      <c r="EQ64" s="124"/>
      <c r="ER64" s="127"/>
      <c r="ES64" s="124"/>
      <c r="ET64" s="127"/>
      <c r="EU64" s="124"/>
      <c r="EV64" s="127"/>
      <c r="EW64" s="124"/>
      <c r="EX64" s="127"/>
      <c r="EY64" s="124"/>
      <c r="EZ64" s="127"/>
      <c r="FA64" s="124"/>
      <c r="FB64" s="127"/>
      <c r="FC64" s="133">
        <f t="shared" si="3"/>
        <v>36290</v>
      </c>
      <c r="FD64" s="133">
        <f t="shared" si="4"/>
        <v>33980</v>
      </c>
      <c r="FE64" s="133">
        <f t="shared" si="5"/>
        <v>2310</v>
      </c>
    </row>
    <row r="65" spans="1:161" ht="25.5" customHeight="1">
      <c r="A65" s="181">
        <v>2200145</v>
      </c>
      <c r="B65" s="134" t="s">
        <v>611</v>
      </c>
      <c r="C65" s="95" t="s">
        <v>612</v>
      </c>
      <c r="D65" s="83" t="s">
        <v>1062</v>
      </c>
      <c r="E65" s="95" t="s">
        <v>956</v>
      </c>
      <c r="F65" s="84" t="s">
        <v>613</v>
      </c>
      <c r="G65" s="84"/>
      <c r="H65" s="135"/>
      <c r="I65" s="121"/>
      <c r="J65" s="121"/>
      <c r="K65" s="93">
        <v>5500</v>
      </c>
      <c r="L65" s="88" t="s">
        <v>1073</v>
      </c>
      <c r="M65" s="122">
        <f t="shared" si="6"/>
        <v>20500</v>
      </c>
      <c r="N65" s="123">
        <f t="shared" si="0"/>
        <v>3300</v>
      </c>
      <c r="O65" s="124">
        <v>4000</v>
      </c>
      <c r="P65" s="124">
        <f t="shared" si="7"/>
        <v>0</v>
      </c>
      <c r="Q65" s="125">
        <v>4000</v>
      </c>
      <c r="R65" s="126">
        <f t="shared" si="10"/>
        <v>0</v>
      </c>
      <c r="S65" s="127">
        <f>IF(OR($I65="‡nv‡÷j Z¨vM",$I65="wUwm"),(IF(VALUE($G65)&gt;=S$6,(IF(($BV65-SUM($Q65:R65))&gt;=$K65*0.3,$K65*0.3,($BV65-SUM($Q65:R65)))),"")),(IF(($BV65-SUM($Q65:R65))&gt;=$K65*0.3,$K65*0.3,($BV65-SUM($Q65:R65)))))</f>
        <v>1650</v>
      </c>
      <c r="T65" s="127">
        <f>IF(OR($I65="‡nv‡÷j Z¨vM",$I65="wUwm"),(IF(VALUE($G65)&gt;=T$6,(IF(($BV65-SUM($Q65:S65))&gt;=$K65*0.3,$K65*0.3,($BV65-SUM($Q65:S65)))),"")),(IF(($BV65-SUM($Q65:S65))&gt;=$K65*0.3,$K65*0.3,($BV65-SUM($Q65:S65)))))</f>
        <v>1650</v>
      </c>
      <c r="U65" s="127">
        <f>IF(OR($I65="‡nv‡÷j Z¨vM",$I65="wUwm"),(IF(VALUE($G65)&gt;=U$6,(IF(($BV65-SUM($Q65:T65))&gt;=$K65*0.3,$K65*0.3,($BV65-SUM($Q65:T65)))),"")),(IF(($BV65-SUM($Q65:T65))&gt;=$K65*0.3,$K65*0.3,($BV65-SUM($Q65:T65)))))</f>
        <v>1650</v>
      </c>
      <c r="V65" s="127">
        <f>IF(OR($I65="‡nv‡÷j Z¨vM",$I65="wUwm"),(IF(VALUE($G65)&gt;=V$6,(IF(($BV65-SUM($Q65:U65))&gt;=$K65*0.3,$K65*0.3,($BV65-SUM($Q65:U65)))),"")),(IF(($BV65-SUM($Q65:U65))&gt;=$K65*0.3,$K65*0.3,($BV65-SUM($Q65:U65)))))</f>
        <v>1650</v>
      </c>
      <c r="W65" s="127">
        <f>IF(OR($I65="‡nv‡÷j Z¨vM",$I65="wUwm"),(IF(VALUE($G65)&gt;=W$6,(IF(($BV65-SUM($Q65:V65))&gt;=$K65*0.3,$K65*0.3,($BV65-SUM($Q65:V65)))),"")),(IF(($BV65-SUM($Q65:V65))&gt;=$K65*0.3,$K65*0.3,($BV65-SUM($Q65:V65)))))</f>
        <v>1650</v>
      </c>
      <c r="X65" s="127">
        <f>IF(OR($I65="‡nv‡÷j Z¨vM",$I65="wUwm"),(IF(VALUE($G65)&gt;=X$6,(IF(($BV65-SUM($Q65:W65))&gt;=$K65*0.3,$K65*0.3,($BV65-SUM($Q65:W65)))),"")),(IF(($BV65-SUM($Q65:W65))&gt;=$K65*0.3,$K65*0.3,($BV65-SUM($Q65:W65)))))</f>
        <v>1650</v>
      </c>
      <c r="Y65" s="127">
        <f>IF(OR($I65="‡nv‡÷j Z¨vM",$I65="wUwm"),(IF(VALUE($G65)&gt;=Y$6,(IF(($BV65-SUM($Q65:X65))&gt;=$K65*0.3,$K65*0.3,($BV65-SUM($Q65:X65)))),"")),(IF(($BV65-SUM($Q65:X65))&gt;=$K65*0.3,$K65*0.3,($BV65-SUM($Q65:X65)))))</f>
        <v>1650</v>
      </c>
      <c r="Z65" s="127">
        <f>IF(OR($I65="‡nv‡÷j Z¨vM",$I65="wUwm"),(IF(VALUE($G65)&gt;=Z$6,(IF(($BV65-SUM($Q65:Y65))&gt;=$K65*0.3,$K65*0.3,($BV65-SUM($Q65:Y65)))),"")),(IF(($BV65-SUM($Q65:Y65))&gt;=$K65*0.3,$K65*0.3,($BV65-SUM($Q65:Y65)))))</f>
        <v>1650</v>
      </c>
      <c r="AA65" s="127">
        <f>IF(OR($I65="‡nv‡÷j Z¨vM",$I65="wUwm"),(IF(VALUE($G65)&gt;=AA$6,(IF(($BV65-SUM($Q65:Z65))&gt;=$K65*0.3,$K65*0.3,($BV65-SUM($Q65:Z65)))),"")),(IF(($BV65-SUM($Q65:Z65))&gt;=$K65*0.3,$K65*0.3,($BV65-SUM($Q65:Z65)))))</f>
        <v>0</v>
      </c>
      <c r="AB65" s="127">
        <f>IF(OR($I65="‡nv‡÷j Z¨vM",$I65="wUwm"),(IF(VALUE($G65)&gt;=AB$6,(IF(($BV65-SUM($Q65:AA65))&gt;=$K65*0.3,$K65*0.3,($BV65-SUM($Q65:AA65)))),"")),(IF(($BV65-SUM($Q65:AA65))&gt;=$K65*0.3,$K65*0.3,($BV65-SUM($Q65:AA65)))))</f>
        <v>0</v>
      </c>
      <c r="AC65" s="127">
        <f>IF(OR($I65="‡nv‡÷j Z¨vM",$I65="wUwm"),(IF(VALUE($G65)&gt;=AC$6,(IF(($BV65-SUM($Q65:AB65))&gt;=$K65*0.3,$K65*0.3,($BV65-SUM($Q65:AB65)))),"")),(IF(($BV65-SUM($Q65:AB65))&gt;=$K65*0.3,$K65*0.3,($BV65-SUM($Q65:AB65)))))</f>
        <v>0</v>
      </c>
      <c r="AD65" s="127">
        <f>IF(OR($I65="‡nv‡÷j Z¨vM",$I65="wUwm"),(IF(VALUE($G65)&gt;=AD$6,(IF(($BV65-SUM($Q65:AC65))&gt;=$K65*0.3,$K65*0.3,($BV65-SUM($Q65:AC65)))),"")),(IF(($BV65-SUM($Q65:AC65))&gt;=$K65*0.3,$K65*0.3,($BV65-SUM($Q65:AC65)))))</f>
        <v>0</v>
      </c>
      <c r="AE65" s="127">
        <f>IF(OR($I65="‡nv‡÷j Z¨vM",$I65="wUwm"),(IF(VALUE($G65)&gt;=AE$6,(IF(($BV65-SUM($Q65:AD65))&gt;=$K65*0.3,$K65*0.3,($BV65-SUM($Q65:AD65)))),"")),(IF(($BV65-SUM($Q65:AD65))&gt;=$K65*0.3,$K65*0.3,($BV65-SUM($Q65:AD65)))))</f>
        <v>0</v>
      </c>
      <c r="AF65" s="127">
        <f>IF(OR($I65="‡nv‡÷j Z¨vM",$I65="wUwm"),(IF(VALUE($G65)&gt;=AF$6,(IF(($BV65-SUM($Q65:AE65))&gt;=$K65*0.3,$K65*0.3,($BV65-SUM($Q65:AE65)))),"")),(IF(($BV65-SUM($Q65:AE65))&gt;=$K65*0.3,$K65*0.3,($BV65-SUM($Q65:AE65)))))</f>
        <v>0</v>
      </c>
      <c r="AG65" s="127">
        <f>IF(OR($I65="‡nv‡÷j Z¨vM",$I65="wUwm"),(IF(VALUE($G65)&gt;=AG$6,(IF(($BV65-SUM($Q65:AF65))&gt;=$K65*0.3,$K65*0.3,($BV65-SUM($Q65:AF65)))),"")),(IF(($BV65-SUM($Q65:AF65))&gt;=$K65*0.3,$K65*0.3,($BV65-SUM($Q65:AF65)))))</f>
        <v>0</v>
      </c>
      <c r="AH65" s="127">
        <f>IF(OR($I65="‡nv‡÷j Z¨vM",$I65="wUwm"),(IF(VALUE($G65)&gt;=AH$6,(IF(($BV65-SUM($Q65:AG65))&gt;=$K65*0.3,$K65*0.3,($BV65-SUM($Q65:AG65)))),"")),(IF(($BV65-SUM($Q65:AG65))&gt;=$K65*0.3,$K65*0.3,($BV65-SUM($Q65:AG65)))))</f>
        <v>0</v>
      </c>
      <c r="AI65" s="127">
        <f>IF(OR($I65="‡nv‡÷j Z¨vM",$I65="wUwm"),(IF(VALUE($G65)&gt;=AI$6,(IF(($BV65-SUM($Q65:AH65))&gt;=$K65*0.3,$K65*0.3,($BV65-SUM($Q65:AH65)))),"")),(IF(($BV65-SUM($Q65:AH65))&gt;=$K65*0.3,$K65*0.3,($BV65-SUM($Q65:AH65)))))</f>
        <v>0</v>
      </c>
      <c r="AJ65" s="127">
        <f>IF(OR($I65="‡nv‡÷j Z¨vM",$I65="wUwm"),(IF(VALUE($G65)&gt;=AJ$6,(IF(($BV65-SUM($Q65:AI65))&gt;=$K65*0.3,$K65*0.3,($BV65-SUM($Q65:AI65)))),"")),(IF(($BV65-SUM($Q65:AI65))&gt;=$K65*0.3,$K65*0.3,($BV65-SUM($Q65:AI65)))))</f>
        <v>0</v>
      </c>
      <c r="AK65" s="127">
        <f>IF(OR($I65="‡nv‡÷j Z¨vM",$I65="wUwm"),(IF(VALUE($G65)&gt;=AK$6,(IF(($BV65-SUM($Q65:AJ65))&gt;=$K65*0.3,$K65*0.3,($BV65-SUM($Q65:AJ65)))),"")),(IF(($BV65-SUM($Q65:AJ65))&gt;=$K65*0.3,$K65*0.3,($BV65-SUM($Q65:AJ65)))))</f>
        <v>0</v>
      </c>
      <c r="AL65" s="127">
        <f>IF(OR($I65="‡nv‡÷j Z¨vM",$I65="wUwm"),(IF(VALUE($G65)&gt;=AL$6,(IF(($BV65-SUM($Q65:AK65))&gt;=$K65*0.3,$K65*0.3,($BV65-SUM($Q65:AK65)))),"")),(IF(($BV65-SUM($Q65:AK65))&gt;=$K65*0.3,$K65*0.3,($BV65-SUM($Q65:AK65)))))</f>
        <v>0</v>
      </c>
      <c r="AM65" s="127">
        <f>IF(OR($I65="‡nv‡÷j Z¨vM",$I65="wUwm"),(IF(VALUE($G65)&gt;=AM$6,(IF(($BV65-SUM($Q65:AL65))&gt;=$K65*0.3,$K65*0.3,($BV65-SUM($Q65:AL65)))),"")),(IF(($BV65-SUM($Q65:AL65))&gt;=$K65*0.3,$K65*0.3,($BV65-SUM($Q65:AL65)))))</f>
        <v>0</v>
      </c>
      <c r="AN65" s="127">
        <f>IF(OR($I65="‡nv‡÷j Z¨vM",$I65="wUwm"),(IF(VALUE($G65)&gt;=AN$6,(IF(($BV65-SUM($Q65:AM65))&gt;=$K65*0.3,$K65*0.3,($BV65-SUM($Q65:AM65)))),"")),(IF(($BV65-SUM($Q65:AM65))&gt;=$K65*0.3,$K65*0.3,($BV65-SUM($Q65:AM65)))))</f>
        <v>0</v>
      </c>
      <c r="AO65" s="127">
        <f>IF(OR($I65="‡nv‡÷j Z¨vM",$I65="wUwm"),(IF(VALUE($G65)&gt;=AO$6,(IF(($BV65-SUM($Q65:AN65))&gt;=$K65*0.3,$K65*0.3,($BV65-SUM($Q65:AN65)))),"")),(IF(($BV65-SUM($Q65:AN65))&gt;=$K65*0.3,$K65*0.3,($BV65-SUM($Q65:AN65)))))</f>
        <v>0</v>
      </c>
      <c r="AP65" s="127">
        <f>IF(OR($I65="‡nv‡÷j Z¨vM",$I65="wUwm"),(IF(VALUE($G65)&gt;=AP$6,(IF(($BV65-SUM($Q65:AO65))&gt;=$K65*0.3,$K65*0.3,($BV65-SUM($Q65:AO65)))),"")),(IF(($BV65-SUM($Q65:AO65))&gt;=$K65*0.3,$K65*0.3,($BV65-SUM($Q65:AO65)))))</f>
        <v>0</v>
      </c>
      <c r="AQ65" s="125">
        <f t="shared" si="2"/>
        <v>17200</v>
      </c>
      <c r="AR65" s="125">
        <v>17200</v>
      </c>
      <c r="AS65" s="125">
        <f>IF(LinkRpt!C$4=LinkRpt!C$2,VLOOKUP(LinkRpt!$A61,Rpt,LinkRpt!C$2+1),"")</f>
        <v>0</v>
      </c>
      <c r="AT65" s="125">
        <f>IF(LinkRpt!D$4=LinkRpt!D$2,VLOOKUP(LinkRpt!$A61,Rpt,LinkRpt!D$2+1),"")</f>
        <v>0</v>
      </c>
      <c r="AU65" s="125">
        <f>IF(LinkRpt!E$4=LinkRpt!E$2,VLOOKUP(LinkRpt!$A61,Rpt,LinkRpt!E$2+1),"")</f>
        <v>0</v>
      </c>
      <c r="AV65" s="125">
        <f>IF(LinkRpt!F$4=LinkRpt!F$2,VLOOKUP(LinkRpt!$A61,Rpt,LinkRpt!F$2+1),"")</f>
        <v>0</v>
      </c>
      <c r="AW65" s="125">
        <f>IF(LinkRpt!G$4=LinkRpt!G$2,VLOOKUP(LinkRpt!$A61,Rpt,LinkRpt!G$2+1),"")</f>
        <v>0</v>
      </c>
      <c r="AX65" s="125">
        <f>IF(LinkRpt!H$4=LinkRpt!H$2,VLOOKUP(LinkRpt!$A61,Rpt,LinkRpt!H$2+1),"")</f>
        <v>0</v>
      </c>
      <c r="AY65" s="125">
        <f>IF(LinkRpt!I$4=LinkRpt!I$2,VLOOKUP(LinkRpt!$A61,Rpt,LinkRpt!I$2+1),"")</f>
        <v>0</v>
      </c>
      <c r="AZ65" s="125">
        <f>IF(LinkRpt!J$4=LinkRpt!J$2,VLOOKUP(LinkRpt!$A61,Rpt,LinkRpt!J$2+1),"")</f>
        <v>0</v>
      </c>
      <c r="BA65" s="125">
        <f>IF(LinkRpt!K$4=LinkRpt!K$2,VLOOKUP(LinkRpt!$A61,Rpt,LinkRpt!K$2+1),"")</f>
        <v>0</v>
      </c>
      <c r="BB65" s="125">
        <f>IF(LinkRpt!L$4=LinkRpt!L$2,VLOOKUP(LinkRpt!$A61,Rpt,LinkRpt!L$2+1),"")</f>
        <v>0</v>
      </c>
      <c r="BC65" s="125">
        <f>IF(LinkRpt!M$4=LinkRpt!M$2,VLOOKUP(LinkRpt!$A61,Rpt,LinkRpt!M$2+1),"")</f>
        <v>0</v>
      </c>
      <c r="BD65" s="125">
        <f>IF(LinkRpt!N$4=LinkRpt!N$2,VLOOKUP(LinkRpt!$A61,Rpt,LinkRpt!N$2+1),"")</f>
        <v>0</v>
      </c>
      <c r="BE65" s="125">
        <f>IF(LinkRpt!O$4=LinkRpt!O$2,VLOOKUP(LinkRpt!$A61,Rpt,LinkRpt!O$2+1),"")</f>
        <v>0</v>
      </c>
      <c r="BF65" s="125">
        <f>IF(LinkRpt!P$4=LinkRpt!P$2,VLOOKUP(LinkRpt!$A61,Rpt,LinkRpt!P$2+1),"")</f>
        <v>0</v>
      </c>
      <c r="BG65" s="125">
        <f>IF(LinkRpt!Q$4=LinkRpt!Q$2,VLOOKUP(LinkRpt!$A61,Rpt,LinkRpt!Q$2+1),"")</f>
        <v>0</v>
      </c>
      <c r="BH65" s="125">
        <f>IF(LinkRpt!R$4=LinkRpt!R$2,VLOOKUP(LinkRpt!$A61,Rpt,LinkRpt!R$2+1),"")</f>
        <v>0</v>
      </c>
      <c r="BI65" s="125">
        <f>IF(LinkRpt!S$4=LinkRpt!S$2,VLOOKUP(LinkRpt!$A61,Rpt,LinkRpt!S$2+1),"")</f>
        <v>0</v>
      </c>
      <c r="BJ65" s="125">
        <f>IF(LinkRpt!T$4=LinkRpt!T$2,VLOOKUP(LinkRpt!$A61,Rpt,LinkRpt!T$2+1),"")</f>
        <v>0</v>
      </c>
      <c r="BK65" s="125">
        <f>IF(LinkRpt!U$4=LinkRpt!U$2,VLOOKUP(LinkRpt!$A61,Rpt,LinkRpt!U$2+1),"")</f>
        <v>0</v>
      </c>
      <c r="BL65" s="125">
        <f>IF(LinkRpt!V$4=LinkRpt!V$2,VLOOKUP(LinkRpt!$A61,Rpt,LinkRpt!V$2+1),"")</f>
        <v>0</v>
      </c>
      <c r="BM65" s="125">
        <f>IF(LinkRpt!W$4=LinkRpt!W$2,VLOOKUP(LinkRpt!$A61,Rpt,LinkRpt!W$2+1),"")</f>
        <v>0</v>
      </c>
      <c r="BN65" s="125">
        <f>IF(LinkRpt!X$4=LinkRpt!X$2,VLOOKUP(LinkRpt!$A61,Rpt,LinkRpt!X$2+1),"")</f>
        <v>0</v>
      </c>
      <c r="BO65" s="125">
        <f>IF(LinkRpt!Y$4=LinkRpt!Y$2,VLOOKUP(LinkRpt!$A61,Rpt,LinkRpt!Y$2+1),"")</f>
        <v>0</v>
      </c>
      <c r="BP65" s="125">
        <f>IF(LinkRpt!Z$4=LinkRpt!Z$2,VLOOKUP(LinkRpt!$A61,Rpt,LinkRpt!Z$2+1),"")</f>
        <v>0</v>
      </c>
      <c r="BQ65" s="125">
        <f>IF(LinkRpt!AA$4=LinkRpt!AA$2,VLOOKUP(LinkRpt!$A61,Rpt,LinkRpt!AA$2+1),"")</f>
        <v>0</v>
      </c>
      <c r="BR65" s="125">
        <f>IF(LinkRpt!AB$4=LinkRpt!AB$2,VLOOKUP(LinkRpt!$A61,Rpt,LinkRpt!AB$2+1),"")</f>
        <v>0</v>
      </c>
      <c r="BS65" s="125">
        <f>IF(LinkRpt!AC$4=LinkRpt!AC$2,VLOOKUP(LinkRpt!$A61,Rpt,LinkRpt!AC$2+1),"")</f>
        <v>0</v>
      </c>
      <c r="BT65" s="125">
        <f>IF(LinkRpt!AD$4=LinkRpt!AD$2,VLOOKUP(LinkRpt!$A61,Rpt,LinkRpt!AD$2+1),"")</f>
        <v>0</v>
      </c>
      <c r="BU65" s="125">
        <f>IF(LinkRpt!AE$4=LinkRpt!AE$2,VLOOKUP(LinkRpt!$A61,Rpt,LinkRpt!AE$2+1),"")</f>
        <v>0</v>
      </c>
      <c r="BV65" s="125">
        <f t="shared" si="8"/>
        <v>17200</v>
      </c>
      <c r="BW65" s="124">
        <v>1500</v>
      </c>
      <c r="BX65" s="127">
        <v>1500</v>
      </c>
      <c r="BY65" s="124">
        <v>1000</v>
      </c>
      <c r="BZ65" s="127">
        <v>1000</v>
      </c>
      <c r="CA65" s="124">
        <v>5000</v>
      </c>
      <c r="CB65" s="127">
        <v>5000</v>
      </c>
      <c r="CC65" s="124">
        <v>8000</v>
      </c>
      <c r="CD65" s="127">
        <v>1500</v>
      </c>
      <c r="CE65" s="128"/>
      <c r="CF65" s="127"/>
      <c r="CG65" s="124"/>
      <c r="CH65" s="127"/>
      <c r="CI65" s="129">
        <v>4620</v>
      </c>
      <c r="CJ65" s="127">
        <v>4620</v>
      </c>
      <c r="CK65" s="129">
        <v>4620</v>
      </c>
      <c r="CL65" s="127">
        <v>4620</v>
      </c>
      <c r="CM65" s="129">
        <v>4620</v>
      </c>
      <c r="CN65" s="127">
        <v>0</v>
      </c>
      <c r="CO65" s="129">
        <v>4620</v>
      </c>
      <c r="CP65" s="127">
        <v>4620</v>
      </c>
      <c r="CQ65" s="129">
        <v>4620</v>
      </c>
      <c r="CR65" s="127">
        <v>4620</v>
      </c>
      <c r="CS65" s="129">
        <v>4620</v>
      </c>
      <c r="CT65" s="127"/>
      <c r="CU65" s="129">
        <v>4620</v>
      </c>
      <c r="CV65" s="127"/>
      <c r="CW65" s="129">
        <v>4620</v>
      </c>
      <c r="CX65" s="127"/>
      <c r="CY65" s="129">
        <v>4620</v>
      </c>
      <c r="CZ65" s="127"/>
      <c r="DA65" s="128"/>
      <c r="DB65" s="127"/>
      <c r="DC65" s="128"/>
      <c r="DD65" s="127"/>
      <c r="DE65" s="130"/>
      <c r="DF65" s="131"/>
      <c r="DG65" s="127"/>
      <c r="DH65" s="131"/>
      <c r="DI65" s="127"/>
      <c r="DJ65" s="131"/>
      <c r="DK65" s="127"/>
      <c r="DL65" s="131"/>
      <c r="DM65" s="127"/>
      <c r="DN65" s="131"/>
      <c r="DO65" s="127"/>
      <c r="DP65" s="131"/>
      <c r="DQ65" s="127"/>
      <c r="DR65" s="131"/>
      <c r="DS65" s="127"/>
      <c r="DT65" s="131"/>
      <c r="DU65" s="127"/>
      <c r="DV65" s="131"/>
      <c r="DW65" s="127"/>
      <c r="DX65" s="131"/>
      <c r="DY65" s="127"/>
      <c r="DZ65" s="131"/>
      <c r="EA65" s="127"/>
      <c r="EB65" s="128"/>
      <c r="EC65" s="127"/>
      <c r="ED65" s="132"/>
      <c r="EE65" s="128"/>
      <c r="EF65" s="127"/>
      <c r="EG65" s="128"/>
      <c r="EH65" s="127"/>
      <c r="EI65" s="128"/>
      <c r="EJ65" s="127"/>
      <c r="EK65" s="128"/>
      <c r="EL65" s="127"/>
      <c r="EM65" s="128"/>
      <c r="EN65" s="127"/>
      <c r="EO65" s="128"/>
      <c r="EP65" s="127"/>
      <c r="EQ65" s="124"/>
      <c r="ER65" s="127"/>
      <c r="ES65" s="124"/>
      <c r="ET65" s="127"/>
      <c r="EU65" s="124"/>
      <c r="EV65" s="127"/>
      <c r="EW65" s="124"/>
      <c r="EX65" s="127"/>
      <c r="EY65" s="124"/>
      <c r="EZ65" s="127"/>
      <c r="FA65" s="124"/>
      <c r="FB65" s="127"/>
      <c r="FC65" s="133">
        <f t="shared" si="3"/>
        <v>57080</v>
      </c>
      <c r="FD65" s="133">
        <f t="shared" si="4"/>
        <v>27480</v>
      </c>
      <c r="FE65" s="133">
        <f t="shared" si="5"/>
        <v>29600</v>
      </c>
    </row>
    <row r="66" spans="1:161" ht="25.5" customHeight="1">
      <c r="A66" s="181">
        <v>2200146</v>
      </c>
      <c r="B66" s="134" t="s">
        <v>614</v>
      </c>
      <c r="C66" s="95" t="s">
        <v>615</v>
      </c>
      <c r="D66" s="83" t="s">
        <v>1062</v>
      </c>
      <c r="E66" s="95" t="s">
        <v>956</v>
      </c>
      <c r="F66" s="84" t="s">
        <v>616</v>
      </c>
      <c r="G66" s="84"/>
      <c r="H66" s="135"/>
      <c r="I66" s="136"/>
      <c r="J66" s="136"/>
      <c r="K66" s="93">
        <v>5500</v>
      </c>
      <c r="L66" s="88" t="s">
        <v>1073</v>
      </c>
      <c r="M66" s="122">
        <f t="shared" si="6"/>
        <v>20500</v>
      </c>
      <c r="N66" s="123">
        <f t="shared" si="0"/>
        <v>3300</v>
      </c>
      <c r="O66" s="124">
        <v>4000</v>
      </c>
      <c r="P66" s="124">
        <f t="shared" si="7"/>
        <v>0</v>
      </c>
      <c r="Q66" s="125">
        <v>4000</v>
      </c>
      <c r="R66" s="126">
        <f t="shared" si="10"/>
        <v>0</v>
      </c>
      <c r="S66" s="127">
        <f>IF(OR($I66="‡nv‡÷j Z¨vM",$I66="wUwm"),(IF(VALUE($G66)&gt;=S$6,(IF(($BV66-SUM($Q66:R66))&gt;=$K66*0.3,$K66*0.3,($BV66-SUM($Q66:R66)))),"")),(IF(($BV66-SUM($Q66:R66))&gt;=$K66*0.3,$K66*0.3,($BV66-SUM($Q66:R66)))))</f>
        <v>1650</v>
      </c>
      <c r="T66" s="127">
        <f>IF(OR($I66="‡nv‡÷j Z¨vM",$I66="wUwm"),(IF(VALUE($G66)&gt;=T$6,(IF(($BV66-SUM($Q66:S66))&gt;=$K66*0.3,$K66*0.3,($BV66-SUM($Q66:S66)))),"")),(IF(($BV66-SUM($Q66:S66))&gt;=$K66*0.3,$K66*0.3,($BV66-SUM($Q66:S66)))))</f>
        <v>1650</v>
      </c>
      <c r="U66" s="127">
        <f>IF(OR($I66="‡nv‡÷j Z¨vM",$I66="wUwm"),(IF(VALUE($G66)&gt;=U$6,(IF(($BV66-SUM($Q66:T66))&gt;=$K66*0.3,$K66*0.3,($BV66-SUM($Q66:T66)))),"")),(IF(($BV66-SUM($Q66:T66))&gt;=$K66*0.3,$K66*0.3,($BV66-SUM($Q66:T66)))))</f>
        <v>1650</v>
      </c>
      <c r="V66" s="127">
        <f>IF(OR($I66="‡nv‡÷j Z¨vM",$I66="wUwm"),(IF(VALUE($G66)&gt;=V$6,(IF(($BV66-SUM($Q66:U66))&gt;=$K66*0.3,$K66*0.3,($BV66-SUM($Q66:U66)))),"")),(IF(($BV66-SUM($Q66:U66))&gt;=$K66*0.3,$K66*0.3,($BV66-SUM($Q66:U66)))))</f>
        <v>1650</v>
      </c>
      <c r="W66" s="127">
        <f>IF(OR($I66="‡nv‡÷j Z¨vM",$I66="wUwm"),(IF(VALUE($G66)&gt;=W$6,(IF(($BV66-SUM($Q66:V66))&gt;=$K66*0.3,$K66*0.3,($BV66-SUM($Q66:V66)))),"")),(IF(($BV66-SUM($Q66:V66))&gt;=$K66*0.3,$K66*0.3,($BV66-SUM($Q66:V66)))))</f>
        <v>1650</v>
      </c>
      <c r="X66" s="127">
        <f>IF(OR($I66="‡nv‡÷j Z¨vM",$I66="wUwm"),(IF(VALUE($G66)&gt;=X$6,(IF(($BV66-SUM($Q66:W66))&gt;=$K66*0.3,$K66*0.3,($BV66-SUM($Q66:W66)))),"")),(IF(($BV66-SUM($Q66:W66))&gt;=$K66*0.3,$K66*0.3,($BV66-SUM($Q66:W66)))))</f>
        <v>1650</v>
      </c>
      <c r="Y66" s="127">
        <f>IF(OR($I66="‡nv‡÷j Z¨vM",$I66="wUwm"),(IF(VALUE($G66)&gt;=Y$6,(IF(($BV66-SUM($Q66:X66))&gt;=$K66*0.3,$K66*0.3,($BV66-SUM($Q66:X66)))),"")),(IF(($BV66-SUM($Q66:X66))&gt;=$K66*0.3,$K66*0.3,($BV66-SUM($Q66:X66)))))</f>
        <v>1650</v>
      </c>
      <c r="Z66" s="127">
        <f>IF(OR($I66="‡nv‡÷j Z¨vM",$I66="wUwm"),(IF(VALUE($G66)&gt;=Z$6,(IF(($BV66-SUM($Q66:Y66))&gt;=$K66*0.3,$K66*0.3,($BV66-SUM($Q66:Y66)))),"")),(IF(($BV66-SUM($Q66:Y66))&gt;=$K66*0.3,$K66*0.3,($BV66-SUM($Q66:Y66)))))</f>
        <v>1650</v>
      </c>
      <c r="AA66" s="127">
        <f>IF(OR($I66="‡nv‡÷j Z¨vM",$I66="wUwm"),(IF(VALUE($G66)&gt;=AA$6,(IF(($BV66-SUM($Q66:Z66))&gt;=$K66*0.3,$K66*0.3,($BV66-SUM($Q66:Z66)))),"")),(IF(($BV66-SUM($Q66:Z66))&gt;=$K66*0.3,$K66*0.3,($BV66-SUM($Q66:Z66)))))</f>
        <v>0</v>
      </c>
      <c r="AB66" s="127">
        <f>IF(OR($I66="‡nv‡÷j Z¨vM",$I66="wUwm"),(IF(VALUE($G66)&gt;=AB$6,(IF(($BV66-SUM($Q66:AA66))&gt;=$K66*0.3,$K66*0.3,($BV66-SUM($Q66:AA66)))),"")),(IF(($BV66-SUM($Q66:AA66))&gt;=$K66*0.3,$K66*0.3,($BV66-SUM($Q66:AA66)))))</f>
        <v>0</v>
      </c>
      <c r="AC66" s="127">
        <f>IF(OR($I66="‡nv‡÷j Z¨vM",$I66="wUwm"),(IF(VALUE($G66)&gt;=AC$6,(IF(($BV66-SUM($Q66:AB66))&gt;=$K66*0.3,$K66*0.3,($BV66-SUM($Q66:AB66)))),"")),(IF(($BV66-SUM($Q66:AB66))&gt;=$K66*0.3,$K66*0.3,($BV66-SUM($Q66:AB66)))))</f>
        <v>0</v>
      </c>
      <c r="AD66" s="127">
        <f>IF(OR($I66="‡nv‡÷j Z¨vM",$I66="wUwm"),(IF(VALUE($G66)&gt;=AD$6,(IF(($BV66-SUM($Q66:AC66))&gt;=$K66*0.3,$K66*0.3,($BV66-SUM($Q66:AC66)))),"")),(IF(($BV66-SUM($Q66:AC66))&gt;=$K66*0.3,$K66*0.3,($BV66-SUM($Q66:AC66)))))</f>
        <v>0</v>
      </c>
      <c r="AE66" s="127">
        <f>IF(OR($I66="‡nv‡÷j Z¨vM",$I66="wUwm"),(IF(VALUE($G66)&gt;=AE$6,(IF(($BV66-SUM($Q66:AD66))&gt;=$K66*0.3,$K66*0.3,($BV66-SUM($Q66:AD66)))),"")),(IF(($BV66-SUM($Q66:AD66))&gt;=$K66*0.3,$K66*0.3,($BV66-SUM($Q66:AD66)))))</f>
        <v>0</v>
      </c>
      <c r="AF66" s="127">
        <f>IF(OR($I66="‡nv‡÷j Z¨vM",$I66="wUwm"),(IF(VALUE($G66)&gt;=AF$6,(IF(($BV66-SUM($Q66:AE66))&gt;=$K66*0.3,$K66*0.3,($BV66-SUM($Q66:AE66)))),"")),(IF(($BV66-SUM($Q66:AE66))&gt;=$K66*0.3,$K66*0.3,($BV66-SUM($Q66:AE66)))))</f>
        <v>0</v>
      </c>
      <c r="AG66" s="127">
        <f>IF(OR($I66="‡nv‡÷j Z¨vM",$I66="wUwm"),(IF(VALUE($G66)&gt;=AG$6,(IF(($BV66-SUM($Q66:AF66))&gt;=$K66*0.3,$K66*0.3,($BV66-SUM($Q66:AF66)))),"")),(IF(($BV66-SUM($Q66:AF66))&gt;=$K66*0.3,$K66*0.3,($BV66-SUM($Q66:AF66)))))</f>
        <v>0</v>
      </c>
      <c r="AH66" s="127">
        <f>IF(OR($I66="‡nv‡÷j Z¨vM",$I66="wUwm"),(IF(VALUE($G66)&gt;=AH$6,(IF(($BV66-SUM($Q66:AG66))&gt;=$K66*0.3,$K66*0.3,($BV66-SUM($Q66:AG66)))),"")),(IF(($BV66-SUM($Q66:AG66))&gt;=$K66*0.3,$K66*0.3,($BV66-SUM($Q66:AG66)))))</f>
        <v>0</v>
      </c>
      <c r="AI66" s="127">
        <f>IF(OR($I66="‡nv‡÷j Z¨vM",$I66="wUwm"),(IF(VALUE($G66)&gt;=AI$6,(IF(($BV66-SUM($Q66:AH66))&gt;=$K66*0.3,$K66*0.3,($BV66-SUM($Q66:AH66)))),"")),(IF(($BV66-SUM($Q66:AH66))&gt;=$K66*0.3,$K66*0.3,($BV66-SUM($Q66:AH66)))))</f>
        <v>0</v>
      </c>
      <c r="AJ66" s="127">
        <f>IF(OR($I66="‡nv‡÷j Z¨vM",$I66="wUwm"),(IF(VALUE($G66)&gt;=AJ$6,(IF(($BV66-SUM($Q66:AI66))&gt;=$K66*0.3,$K66*0.3,($BV66-SUM($Q66:AI66)))),"")),(IF(($BV66-SUM($Q66:AI66))&gt;=$K66*0.3,$K66*0.3,($BV66-SUM($Q66:AI66)))))</f>
        <v>0</v>
      </c>
      <c r="AK66" s="127">
        <f>IF(OR($I66="‡nv‡÷j Z¨vM",$I66="wUwm"),(IF(VALUE($G66)&gt;=AK$6,(IF(($BV66-SUM($Q66:AJ66))&gt;=$K66*0.3,$K66*0.3,($BV66-SUM($Q66:AJ66)))),"")),(IF(($BV66-SUM($Q66:AJ66))&gt;=$K66*0.3,$K66*0.3,($BV66-SUM($Q66:AJ66)))))</f>
        <v>0</v>
      </c>
      <c r="AL66" s="127">
        <f>IF(OR($I66="‡nv‡÷j Z¨vM",$I66="wUwm"),(IF(VALUE($G66)&gt;=AL$6,(IF(($BV66-SUM($Q66:AK66))&gt;=$K66*0.3,$K66*0.3,($BV66-SUM($Q66:AK66)))),"")),(IF(($BV66-SUM($Q66:AK66))&gt;=$K66*0.3,$K66*0.3,($BV66-SUM($Q66:AK66)))))</f>
        <v>0</v>
      </c>
      <c r="AM66" s="127">
        <f>IF(OR($I66="‡nv‡÷j Z¨vM",$I66="wUwm"),(IF(VALUE($G66)&gt;=AM$6,(IF(($BV66-SUM($Q66:AL66))&gt;=$K66*0.3,$K66*0.3,($BV66-SUM($Q66:AL66)))),"")),(IF(($BV66-SUM($Q66:AL66))&gt;=$K66*0.3,$K66*0.3,($BV66-SUM($Q66:AL66)))))</f>
        <v>0</v>
      </c>
      <c r="AN66" s="127">
        <f>IF(OR($I66="‡nv‡÷j Z¨vM",$I66="wUwm"),(IF(VALUE($G66)&gt;=AN$6,(IF(($BV66-SUM($Q66:AM66))&gt;=$K66*0.3,$K66*0.3,($BV66-SUM($Q66:AM66)))),"")),(IF(($BV66-SUM($Q66:AM66))&gt;=$K66*0.3,$K66*0.3,($BV66-SUM($Q66:AM66)))))</f>
        <v>0</v>
      </c>
      <c r="AO66" s="127">
        <f>IF(OR($I66="‡nv‡÷j Z¨vM",$I66="wUwm"),(IF(VALUE($G66)&gt;=AO$6,(IF(($BV66-SUM($Q66:AN66))&gt;=$K66*0.3,$K66*0.3,($BV66-SUM($Q66:AN66)))),"")),(IF(($BV66-SUM($Q66:AN66))&gt;=$K66*0.3,$K66*0.3,($BV66-SUM($Q66:AN66)))))</f>
        <v>0</v>
      </c>
      <c r="AP66" s="127">
        <f>IF(OR($I66="‡nv‡÷j Z¨vM",$I66="wUwm"),(IF(VALUE($G66)&gt;=AP$6,(IF(($BV66-SUM($Q66:AO66))&gt;=$K66*0.3,$K66*0.3,($BV66-SUM($Q66:AO66)))),"")),(IF(($BV66-SUM($Q66:AO66))&gt;=$K66*0.3,$K66*0.3,($BV66-SUM($Q66:AO66)))))</f>
        <v>0</v>
      </c>
      <c r="AQ66" s="125">
        <f t="shared" si="2"/>
        <v>17200</v>
      </c>
      <c r="AR66" s="125">
        <v>17200</v>
      </c>
      <c r="AS66" s="125">
        <f>IF(LinkRpt!C$4=LinkRpt!C$2,VLOOKUP(LinkRpt!$A62,Rpt,LinkRpt!C$2+1),"")</f>
        <v>0</v>
      </c>
      <c r="AT66" s="125">
        <f>IF(LinkRpt!D$4=LinkRpt!D$2,VLOOKUP(LinkRpt!$A62,Rpt,LinkRpt!D$2+1),"")</f>
        <v>0</v>
      </c>
      <c r="AU66" s="125">
        <f>IF(LinkRpt!E$4=LinkRpt!E$2,VLOOKUP(LinkRpt!$A62,Rpt,LinkRpt!E$2+1),"")</f>
        <v>0</v>
      </c>
      <c r="AV66" s="125">
        <f>IF(LinkRpt!F$4=LinkRpt!F$2,VLOOKUP(LinkRpt!$A62,Rpt,LinkRpt!F$2+1),"")</f>
        <v>0</v>
      </c>
      <c r="AW66" s="125">
        <f>IF(LinkRpt!G$4=LinkRpt!G$2,VLOOKUP(LinkRpt!$A62,Rpt,LinkRpt!G$2+1),"")</f>
        <v>0</v>
      </c>
      <c r="AX66" s="125">
        <f>IF(LinkRpt!H$4=LinkRpt!H$2,VLOOKUP(LinkRpt!$A62,Rpt,LinkRpt!H$2+1),"")</f>
        <v>0</v>
      </c>
      <c r="AY66" s="125">
        <f>IF(LinkRpt!I$4=LinkRpt!I$2,VLOOKUP(LinkRpt!$A62,Rpt,LinkRpt!I$2+1),"")</f>
        <v>0</v>
      </c>
      <c r="AZ66" s="125">
        <f>IF(LinkRpt!J$4=LinkRpt!J$2,VLOOKUP(LinkRpt!$A62,Rpt,LinkRpt!J$2+1),"")</f>
        <v>0</v>
      </c>
      <c r="BA66" s="125">
        <f>IF(LinkRpt!K$4=LinkRpt!K$2,VLOOKUP(LinkRpt!$A62,Rpt,LinkRpt!K$2+1),"")</f>
        <v>0</v>
      </c>
      <c r="BB66" s="125">
        <f>IF(LinkRpt!L$4=LinkRpt!L$2,VLOOKUP(LinkRpt!$A62,Rpt,LinkRpt!L$2+1),"")</f>
        <v>0</v>
      </c>
      <c r="BC66" s="125">
        <f>IF(LinkRpt!M$4=LinkRpt!M$2,VLOOKUP(LinkRpt!$A62,Rpt,LinkRpt!M$2+1),"")</f>
        <v>0</v>
      </c>
      <c r="BD66" s="125">
        <f>IF(LinkRpt!N$4=LinkRpt!N$2,VLOOKUP(LinkRpt!$A62,Rpt,LinkRpt!N$2+1),"")</f>
        <v>0</v>
      </c>
      <c r="BE66" s="125">
        <f>IF(LinkRpt!O$4=LinkRpt!O$2,VLOOKUP(LinkRpt!$A62,Rpt,LinkRpt!O$2+1),"")</f>
        <v>0</v>
      </c>
      <c r="BF66" s="125">
        <f>IF(LinkRpt!P$4=LinkRpt!P$2,VLOOKUP(LinkRpt!$A62,Rpt,LinkRpt!P$2+1),"")</f>
        <v>0</v>
      </c>
      <c r="BG66" s="125">
        <f>IF(LinkRpt!Q$4=LinkRpt!Q$2,VLOOKUP(LinkRpt!$A62,Rpt,LinkRpt!Q$2+1),"")</f>
        <v>0</v>
      </c>
      <c r="BH66" s="125">
        <f>IF(LinkRpt!R$4=LinkRpt!R$2,VLOOKUP(LinkRpt!$A62,Rpt,LinkRpt!R$2+1),"")</f>
        <v>0</v>
      </c>
      <c r="BI66" s="125">
        <f>IF(LinkRpt!S$4=LinkRpt!S$2,VLOOKUP(LinkRpt!$A62,Rpt,LinkRpt!S$2+1),"")</f>
        <v>0</v>
      </c>
      <c r="BJ66" s="125">
        <f>IF(LinkRpt!T$4=LinkRpt!T$2,VLOOKUP(LinkRpt!$A62,Rpt,LinkRpt!T$2+1),"")</f>
        <v>0</v>
      </c>
      <c r="BK66" s="125">
        <f>IF(LinkRpt!U$4=LinkRpt!U$2,VLOOKUP(LinkRpt!$A62,Rpt,LinkRpt!U$2+1),"")</f>
        <v>0</v>
      </c>
      <c r="BL66" s="125">
        <f>IF(LinkRpt!V$4=LinkRpt!V$2,VLOOKUP(LinkRpt!$A62,Rpt,LinkRpt!V$2+1),"")</f>
        <v>0</v>
      </c>
      <c r="BM66" s="125">
        <f>IF(LinkRpt!W$4=LinkRpt!W$2,VLOOKUP(LinkRpt!$A62,Rpt,LinkRpt!W$2+1),"")</f>
        <v>0</v>
      </c>
      <c r="BN66" s="125">
        <f>IF(LinkRpt!X$4=LinkRpt!X$2,VLOOKUP(LinkRpt!$A62,Rpt,LinkRpt!X$2+1),"")</f>
        <v>0</v>
      </c>
      <c r="BO66" s="125">
        <f>IF(LinkRpt!Y$4=LinkRpt!Y$2,VLOOKUP(LinkRpt!$A62,Rpt,LinkRpt!Y$2+1),"")</f>
        <v>0</v>
      </c>
      <c r="BP66" s="125">
        <f>IF(LinkRpt!Z$4=LinkRpt!Z$2,VLOOKUP(LinkRpt!$A62,Rpt,LinkRpt!Z$2+1),"")</f>
        <v>0</v>
      </c>
      <c r="BQ66" s="125">
        <f>IF(LinkRpt!AA$4=LinkRpt!AA$2,VLOOKUP(LinkRpt!$A62,Rpt,LinkRpt!AA$2+1),"")</f>
        <v>0</v>
      </c>
      <c r="BR66" s="125">
        <f>IF(LinkRpt!AB$4=LinkRpt!AB$2,VLOOKUP(LinkRpt!$A62,Rpt,LinkRpt!AB$2+1),"")</f>
        <v>0</v>
      </c>
      <c r="BS66" s="125">
        <f>IF(LinkRpt!AC$4=LinkRpt!AC$2,VLOOKUP(LinkRpt!$A62,Rpt,LinkRpt!AC$2+1),"")</f>
        <v>0</v>
      </c>
      <c r="BT66" s="125">
        <f>IF(LinkRpt!AD$4=LinkRpt!AD$2,VLOOKUP(LinkRpt!$A62,Rpt,LinkRpt!AD$2+1),"")</f>
        <v>0</v>
      </c>
      <c r="BU66" s="125">
        <f>IF(LinkRpt!AE$4=LinkRpt!AE$2,VLOOKUP(LinkRpt!$A62,Rpt,LinkRpt!AE$2+1),"")</f>
        <v>0</v>
      </c>
      <c r="BV66" s="125">
        <f t="shared" si="8"/>
        <v>17200</v>
      </c>
      <c r="BW66" s="124">
        <v>1500</v>
      </c>
      <c r="BX66" s="127">
        <v>1500</v>
      </c>
      <c r="BY66" s="124">
        <v>1000</v>
      </c>
      <c r="BZ66" s="127">
        <v>1000</v>
      </c>
      <c r="CA66" s="124">
        <v>5000</v>
      </c>
      <c r="CB66" s="127">
        <v>5000</v>
      </c>
      <c r="CC66" s="124">
        <v>8000</v>
      </c>
      <c r="CD66" s="127">
        <f>1500+0</f>
        <v>1500</v>
      </c>
      <c r="CE66" s="124"/>
      <c r="CF66" s="127"/>
      <c r="CG66" s="129">
        <v>4620</v>
      </c>
      <c r="CH66" s="127">
        <v>0</v>
      </c>
      <c r="CI66" s="129">
        <v>4620</v>
      </c>
      <c r="CJ66" s="127">
        <v>0</v>
      </c>
      <c r="CK66" s="129">
        <v>4620</v>
      </c>
      <c r="CL66" s="127">
        <f>11740+0</f>
        <v>11740</v>
      </c>
      <c r="CM66" s="129">
        <v>4620</v>
      </c>
      <c r="CN66" s="127">
        <v>9240</v>
      </c>
      <c r="CO66" s="129">
        <v>4620</v>
      </c>
      <c r="CP66" s="127"/>
      <c r="CQ66" s="129">
        <v>4620</v>
      </c>
      <c r="CR66" s="127"/>
      <c r="CS66" s="129">
        <v>4620</v>
      </c>
      <c r="CT66" s="127"/>
      <c r="CU66" s="129">
        <v>4620</v>
      </c>
      <c r="CV66" s="127"/>
      <c r="CW66" s="129">
        <v>4620</v>
      </c>
      <c r="CX66" s="127">
        <v>10000</v>
      </c>
      <c r="CY66" s="131"/>
      <c r="CZ66" s="127"/>
      <c r="DA66" s="131"/>
      <c r="DB66" s="127"/>
      <c r="DC66" s="131"/>
      <c r="DD66" s="127"/>
      <c r="DE66" s="130"/>
      <c r="DF66" s="131"/>
      <c r="DG66" s="127"/>
      <c r="DH66" s="131"/>
      <c r="DI66" s="127"/>
      <c r="DJ66" s="131"/>
      <c r="DK66" s="127"/>
      <c r="DL66" s="131"/>
      <c r="DM66" s="127"/>
      <c r="DN66" s="131"/>
      <c r="DO66" s="127"/>
      <c r="DP66" s="131"/>
      <c r="DQ66" s="127"/>
      <c r="DR66" s="131"/>
      <c r="DS66" s="127"/>
      <c r="DT66" s="131"/>
      <c r="DU66" s="127"/>
      <c r="DV66" s="131"/>
      <c r="DW66" s="127"/>
      <c r="DX66" s="131"/>
      <c r="DY66" s="127"/>
      <c r="DZ66" s="131"/>
      <c r="EA66" s="127"/>
      <c r="EB66" s="128"/>
      <c r="EC66" s="127"/>
      <c r="ED66" s="132"/>
      <c r="EE66" s="128"/>
      <c r="EF66" s="127"/>
      <c r="EG66" s="128"/>
      <c r="EH66" s="127"/>
      <c r="EI66" s="128"/>
      <c r="EJ66" s="127"/>
      <c r="EK66" s="128"/>
      <c r="EL66" s="127"/>
      <c r="EM66" s="128"/>
      <c r="EN66" s="127"/>
      <c r="EO66" s="128"/>
      <c r="EP66" s="127"/>
      <c r="EQ66" s="124"/>
      <c r="ER66" s="127"/>
      <c r="ES66" s="124"/>
      <c r="ET66" s="127"/>
      <c r="EU66" s="124"/>
      <c r="EV66" s="127"/>
      <c r="EW66" s="124"/>
      <c r="EX66" s="127"/>
      <c r="EY66" s="124"/>
      <c r="EZ66" s="127"/>
      <c r="FA66" s="124"/>
      <c r="FB66" s="127"/>
      <c r="FC66" s="133">
        <f t="shared" si="3"/>
        <v>57080</v>
      </c>
      <c r="FD66" s="133">
        <f t="shared" si="4"/>
        <v>39980</v>
      </c>
      <c r="FE66" s="133">
        <f t="shared" si="5"/>
        <v>17100</v>
      </c>
    </row>
    <row r="67" spans="1:161" ht="25.5" customHeight="1">
      <c r="A67" s="181">
        <v>2200147</v>
      </c>
      <c r="B67" s="134" t="s">
        <v>617</v>
      </c>
      <c r="C67" s="95" t="s">
        <v>618</v>
      </c>
      <c r="D67" s="83" t="s">
        <v>1062</v>
      </c>
      <c r="E67" s="95" t="s">
        <v>956</v>
      </c>
      <c r="F67" s="84" t="s">
        <v>619</v>
      </c>
      <c r="G67" s="84"/>
      <c r="H67" s="135"/>
      <c r="I67" s="121"/>
      <c r="J67" s="121"/>
      <c r="K67" s="93">
        <v>6800</v>
      </c>
      <c r="L67" s="88" t="s">
        <v>1071</v>
      </c>
      <c r="M67" s="122">
        <f t="shared" si="6"/>
        <v>24400</v>
      </c>
      <c r="N67" s="123">
        <f t="shared" si="0"/>
        <v>8160</v>
      </c>
      <c r="O67" s="124">
        <v>4000</v>
      </c>
      <c r="P67" s="124">
        <f t="shared" si="7"/>
        <v>0</v>
      </c>
      <c r="Q67" s="125">
        <v>4000</v>
      </c>
      <c r="R67" s="126">
        <f t="shared" si="10"/>
        <v>0</v>
      </c>
      <c r="S67" s="127">
        <f>IF(OR($I67="‡nv‡÷j Z¨vM",$I67="wUwm"),(IF(VALUE($G67)&gt;=S$6,(IF(($BV67-SUM($Q67:R67))&gt;=$K67*0.3,$K67*0.3,($BV67-SUM($Q67:R67)))),"")),(IF(($BV67-SUM($Q67:R67))&gt;=$K67*0.3,$K67*0.3,($BV67-SUM($Q67:R67)))))</f>
        <v>2040</v>
      </c>
      <c r="T67" s="127">
        <f>IF(OR($I67="‡nv‡÷j Z¨vM",$I67="wUwm"),(IF(VALUE($G67)&gt;=T$6,(IF(($BV67-SUM($Q67:S67))&gt;=$K67*0.3,$K67*0.3,($BV67-SUM($Q67:S67)))),"")),(IF(($BV67-SUM($Q67:S67))&gt;=$K67*0.3,$K67*0.3,($BV67-SUM($Q67:S67)))))</f>
        <v>2040</v>
      </c>
      <c r="U67" s="127">
        <f>IF(OR($I67="‡nv‡÷j Z¨vM",$I67="wUwm"),(IF(VALUE($G67)&gt;=U$6,(IF(($BV67-SUM($Q67:T67))&gt;=$K67*0.3,$K67*0.3,($BV67-SUM($Q67:T67)))),"")),(IF(($BV67-SUM($Q67:T67))&gt;=$K67*0.3,$K67*0.3,($BV67-SUM($Q67:T67)))))</f>
        <v>2040</v>
      </c>
      <c r="V67" s="127">
        <f>IF(OR($I67="‡nv‡÷j Z¨vM",$I67="wUwm"),(IF(VALUE($G67)&gt;=V$6,(IF(($BV67-SUM($Q67:U67))&gt;=$K67*0.3,$K67*0.3,($BV67-SUM($Q67:U67)))),"")),(IF(($BV67-SUM($Q67:U67))&gt;=$K67*0.3,$K67*0.3,($BV67-SUM($Q67:U67)))))</f>
        <v>2040</v>
      </c>
      <c r="W67" s="127">
        <f>IF(OR($I67="‡nv‡÷j Z¨vM",$I67="wUwm"),(IF(VALUE($G67)&gt;=W$6,(IF(($BV67-SUM($Q67:V67))&gt;=$K67*0.3,$K67*0.3,($BV67-SUM($Q67:V67)))),"")),(IF(($BV67-SUM($Q67:V67))&gt;=$K67*0.3,$K67*0.3,($BV67-SUM($Q67:V67)))))</f>
        <v>2040</v>
      </c>
      <c r="X67" s="127">
        <f>IF(OR($I67="‡nv‡÷j Z¨vM",$I67="wUwm"),(IF(VALUE($G67)&gt;=X$6,(IF(($BV67-SUM($Q67:W67))&gt;=$K67*0.3,$K67*0.3,($BV67-SUM($Q67:W67)))),"")),(IF(($BV67-SUM($Q67:W67))&gt;=$K67*0.3,$K67*0.3,($BV67-SUM($Q67:W67)))))</f>
        <v>2040</v>
      </c>
      <c r="Y67" s="127">
        <f>IF(OR($I67="‡nv‡÷j Z¨vM",$I67="wUwm"),(IF(VALUE($G67)&gt;=Y$6,(IF(($BV67-SUM($Q67:X67))&gt;=$K67*0.3,$K67*0.3,($BV67-SUM($Q67:X67)))),"")),(IF(($BV67-SUM($Q67:X67))&gt;=$K67*0.3,$K67*0.3,($BV67-SUM($Q67:X67)))))</f>
        <v>0</v>
      </c>
      <c r="Z67" s="127">
        <f>IF(OR($I67="‡nv‡÷j Z¨vM",$I67="wUwm"),(IF(VALUE($G67)&gt;=Z$6,(IF(($BV67-SUM($Q67:Y67))&gt;=$K67*0.3,$K67*0.3,($BV67-SUM($Q67:Y67)))),"")),(IF(($BV67-SUM($Q67:Y67))&gt;=$K67*0.3,$K67*0.3,($BV67-SUM($Q67:Y67)))))</f>
        <v>0</v>
      </c>
      <c r="AA67" s="127">
        <f>IF(OR($I67="‡nv‡÷j Z¨vM",$I67="wUwm"),(IF(VALUE($G67)&gt;=AA$6,(IF(($BV67-SUM($Q67:Z67))&gt;=$K67*0.3,$K67*0.3,($BV67-SUM($Q67:Z67)))),"")),(IF(($BV67-SUM($Q67:Z67))&gt;=$K67*0.3,$K67*0.3,($BV67-SUM($Q67:Z67)))))</f>
        <v>0</v>
      </c>
      <c r="AB67" s="127">
        <f>IF(OR($I67="‡nv‡÷j Z¨vM",$I67="wUwm"),(IF(VALUE($G67)&gt;=AB$6,(IF(($BV67-SUM($Q67:AA67))&gt;=$K67*0.3,$K67*0.3,($BV67-SUM($Q67:AA67)))),"")),(IF(($BV67-SUM($Q67:AA67))&gt;=$K67*0.3,$K67*0.3,($BV67-SUM($Q67:AA67)))))</f>
        <v>0</v>
      </c>
      <c r="AC67" s="127">
        <f>IF(OR($I67="‡nv‡÷j Z¨vM",$I67="wUwm"),(IF(VALUE($G67)&gt;=AC$6,(IF(($BV67-SUM($Q67:AB67))&gt;=$K67*0.3,$K67*0.3,($BV67-SUM($Q67:AB67)))),"")),(IF(($BV67-SUM($Q67:AB67))&gt;=$K67*0.3,$K67*0.3,($BV67-SUM($Q67:AB67)))))</f>
        <v>0</v>
      </c>
      <c r="AD67" s="127">
        <f>IF(OR($I67="‡nv‡÷j Z¨vM",$I67="wUwm"),(IF(VALUE($G67)&gt;=AD$6,(IF(($BV67-SUM($Q67:AC67))&gt;=$K67*0.3,$K67*0.3,($BV67-SUM($Q67:AC67)))),"")),(IF(($BV67-SUM($Q67:AC67))&gt;=$K67*0.3,$K67*0.3,($BV67-SUM($Q67:AC67)))))</f>
        <v>0</v>
      </c>
      <c r="AE67" s="127">
        <f>IF(OR($I67="‡nv‡÷j Z¨vM",$I67="wUwm"),(IF(VALUE($G67)&gt;=AE$6,(IF(($BV67-SUM($Q67:AD67))&gt;=$K67*0.3,$K67*0.3,($BV67-SUM($Q67:AD67)))),"")),(IF(($BV67-SUM($Q67:AD67))&gt;=$K67*0.3,$K67*0.3,($BV67-SUM($Q67:AD67)))))</f>
        <v>0</v>
      </c>
      <c r="AF67" s="127">
        <f>IF(OR($I67="‡nv‡÷j Z¨vM",$I67="wUwm"),(IF(VALUE($G67)&gt;=AF$6,(IF(($BV67-SUM($Q67:AE67))&gt;=$K67*0.3,$K67*0.3,($BV67-SUM($Q67:AE67)))),"")),(IF(($BV67-SUM($Q67:AE67))&gt;=$K67*0.3,$K67*0.3,($BV67-SUM($Q67:AE67)))))</f>
        <v>0</v>
      </c>
      <c r="AG67" s="127">
        <f>IF(OR($I67="‡nv‡÷j Z¨vM",$I67="wUwm"),(IF(VALUE($G67)&gt;=AG$6,(IF(($BV67-SUM($Q67:AF67))&gt;=$K67*0.3,$K67*0.3,($BV67-SUM($Q67:AF67)))),"")),(IF(($BV67-SUM($Q67:AF67))&gt;=$K67*0.3,$K67*0.3,($BV67-SUM($Q67:AF67)))))</f>
        <v>0</v>
      </c>
      <c r="AH67" s="127">
        <f>IF(OR($I67="‡nv‡÷j Z¨vM",$I67="wUwm"),(IF(VALUE($G67)&gt;=AH$6,(IF(($BV67-SUM($Q67:AG67))&gt;=$K67*0.3,$K67*0.3,($BV67-SUM($Q67:AG67)))),"")),(IF(($BV67-SUM($Q67:AG67))&gt;=$K67*0.3,$K67*0.3,($BV67-SUM($Q67:AG67)))))</f>
        <v>0</v>
      </c>
      <c r="AI67" s="127">
        <f>IF(OR($I67="‡nv‡÷j Z¨vM",$I67="wUwm"),(IF(VALUE($G67)&gt;=AI$6,(IF(($BV67-SUM($Q67:AH67))&gt;=$K67*0.3,$K67*0.3,($BV67-SUM($Q67:AH67)))),"")),(IF(($BV67-SUM($Q67:AH67))&gt;=$K67*0.3,$K67*0.3,($BV67-SUM($Q67:AH67)))))</f>
        <v>0</v>
      </c>
      <c r="AJ67" s="127">
        <f>IF(OR($I67="‡nv‡÷j Z¨vM",$I67="wUwm"),(IF(VALUE($G67)&gt;=AJ$6,(IF(($BV67-SUM($Q67:AI67))&gt;=$K67*0.3,$K67*0.3,($BV67-SUM($Q67:AI67)))),"")),(IF(($BV67-SUM($Q67:AI67))&gt;=$K67*0.3,$K67*0.3,($BV67-SUM($Q67:AI67)))))</f>
        <v>0</v>
      </c>
      <c r="AK67" s="127">
        <f>IF(OR($I67="‡nv‡÷j Z¨vM",$I67="wUwm"),(IF(VALUE($G67)&gt;=AK$6,(IF(($BV67-SUM($Q67:AJ67))&gt;=$K67*0.3,$K67*0.3,($BV67-SUM($Q67:AJ67)))),"")),(IF(($BV67-SUM($Q67:AJ67))&gt;=$K67*0.3,$K67*0.3,($BV67-SUM($Q67:AJ67)))))</f>
        <v>0</v>
      </c>
      <c r="AL67" s="127">
        <f>IF(OR($I67="‡nv‡÷j Z¨vM",$I67="wUwm"),(IF(VALUE($G67)&gt;=AL$6,(IF(($BV67-SUM($Q67:AK67))&gt;=$K67*0.3,$K67*0.3,($BV67-SUM($Q67:AK67)))),"")),(IF(($BV67-SUM($Q67:AK67))&gt;=$K67*0.3,$K67*0.3,($BV67-SUM($Q67:AK67)))))</f>
        <v>0</v>
      </c>
      <c r="AM67" s="127">
        <f>IF(OR($I67="‡nv‡÷j Z¨vM",$I67="wUwm"),(IF(VALUE($G67)&gt;=AM$6,(IF(($BV67-SUM($Q67:AL67))&gt;=$K67*0.3,$K67*0.3,($BV67-SUM($Q67:AL67)))),"")),(IF(($BV67-SUM($Q67:AL67))&gt;=$K67*0.3,$K67*0.3,($BV67-SUM($Q67:AL67)))))</f>
        <v>0</v>
      </c>
      <c r="AN67" s="127">
        <f>IF(OR($I67="‡nv‡÷j Z¨vM",$I67="wUwm"),(IF(VALUE($G67)&gt;=AN$6,(IF(($BV67-SUM($Q67:AM67))&gt;=$K67*0.3,$K67*0.3,($BV67-SUM($Q67:AM67)))),"")),(IF(($BV67-SUM($Q67:AM67))&gt;=$K67*0.3,$K67*0.3,($BV67-SUM($Q67:AM67)))))</f>
        <v>0</v>
      </c>
      <c r="AO67" s="127">
        <f>IF(OR($I67="‡nv‡÷j Z¨vM",$I67="wUwm"),(IF(VALUE($G67)&gt;=AO$6,(IF(($BV67-SUM($Q67:AN67))&gt;=$K67*0.3,$K67*0.3,($BV67-SUM($Q67:AN67)))),"")),(IF(($BV67-SUM($Q67:AN67))&gt;=$K67*0.3,$K67*0.3,($BV67-SUM($Q67:AN67)))))</f>
        <v>0</v>
      </c>
      <c r="AP67" s="127">
        <f>IF(OR($I67="‡nv‡÷j Z¨vM",$I67="wUwm"),(IF(VALUE($G67)&gt;=AP$6,(IF(($BV67-SUM($Q67:AO67))&gt;=$K67*0.3,$K67*0.3,($BV67-SUM($Q67:AO67)))),"")),(IF(($BV67-SUM($Q67:AO67))&gt;=$K67*0.3,$K67*0.3,($BV67-SUM($Q67:AO67)))))</f>
        <v>0</v>
      </c>
      <c r="AQ67" s="125">
        <f t="shared" si="2"/>
        <v>16240</v>
      </c>
      <c r="AR67" s="125">
        <v>16240</v>
      </c>
      <c r="AS67" s="125">
        <f>IF(LinkRpt!C$4=LinkRpt!C$2,VLOOKUP(LinkRpt!$A63,Rpt,LinkRpt!C$2+1),"")</f>
        <v>0</v>
      </c>
      <c r="AT67" s="125">
        <f>IF(LinkRpt!D$4=LinkRpt!D$2,VLOOKUP(LinkRpt!$A63,Rpt,LinkRpt!D$2+1),"")</f>
        <v>0</v>
      </c>
      <c r="AU67" s="125">
        <f>IF(LinkRpt!E$4=LinkRpt!E$2,VLOOKUP(LinkRpt!$A63,Rpt,LinkRpt!E$2+1),"")</f>
        <v>0</v>
      </c>
      <c r="AV67" s="125">
        <f>IF(LinkRpt!F$4=LinkRpt!F$2,VLOOKUP(LinkRpt!$A63,Rpt,LinkRpt!F$2+1),"")</f>
        <v>0</v>
      </c>
      <c r="AW67" s="125">
        <f>IF(LinkRpt!G$4=LinkRpt!G$2,VLOOKUP(LinkRpt!$A63,Rpt,LinkRpt!G$2+1),"")</f>
        <v>0</v>
      </c>
      <c r="AX67" s="125">
        <f>IF(LinkRpt!H$4=LinkRpt!H$2,VLOOKUP(LinkRpt!$A63,Rpt,LinkRpt!H$2+1),"")</f>
        <v>0</v>
      </c>
      <c r="AY67" s="125">
        <f>IF(LinkRpt!I$4=LinkRpt!I$2,VLOOKUP(LinkRpt!$A63,Rpt,LinkRpt!I$2+1),"")</f>
        <v>0</v>
      </c>
      <c r="AZ67" s="125">
        <f>IF(LinkRpt!J$4=LinkRpt!J$2,VLOOKUP(LinkRpt!$A63,Rpt,LinkRpt!J$2+1),"")</f>
        <v>0</v>
      </c>
      <c r="BA67" s="125">
        <f>IF(LinkRpt!K$4=LinkRpt!K$2,VLOOKUP(LinkRpt!$A63,Rpt,LinkRpt!K$2+1),"")</f>
        <v>0</v>
      </c>
      <c r="BB67" s="125">
        <f>IF(LinkRpt!L$4=LinkRpt!L$2,VLOOKUP(LinkRpt!$A63,Rpt,LinkRpt!L$2+1),"")</f>
        <v>0</v>
      </c>
      <c r="BC67" s="125">
        <f>IF(LinkRpt!M$4=LinkRpt!M$2,VLOOKUP(LinkRpt!$A63,Rpt,LinkRpt!M$2+1),"")</f>
        <v>0</v>
      </c>
      <c r="BD67" s="125">
        <f>IF(LinkRpt!N$4=LinkRpt!N$2,VLOOKUP(LinkRpt!$A63,Rpt,LinkRpt!N$2+1),"")</f>
        <v>0</v>
      </c>
      <c r="BE67" s="125">
        <f>IF(LinkRpt!O$4=LinkRpt!O$2,VLOOKUP(LinkRpt!$A63,Rpt,LinkRpt!O$2+1),"")</f>
        <v>0</v>
      </c>
      <c r="BF67" s="125">
        <f>IF(LinkRpt!P$4=LinkRpt!P$2,VLOOKUP(LinkRpt!$A63,Rpt,LinkRpt!P$2+1),"")</f>
        <v>0</v>
      </c>
      <c r="BG67" s="125">
        <f>IF(LinkRpt!Q$4=LinkRpt!Q$2,VLOOKUP(LinkRpt!$A63,Rpt,LinkRpt!Q$2+1),"")</f>
        <v>0</v>
      </c>
      <c r="BH67" s="125">
        <f>IF(LinkRpt!R$4=LinkRpt!R$2,VLOOKUP(LinkRpt!$A63,Rpt,LinkRpt!R$2+1),"")</f>
        <v>0</v>
      </c>
      <c r="BI67" s="125">
        <f>IF(LinkRpt!S$4=LinkRpt!S$2,VLOOKUP(LinkRpt!$A63,Rpt,LinkRpt!S$2+1),"")</f>
        <v>0</v>
      </c>
      <c r="BJ67" s="125">
        <f>IF(LinkRpt!T$4=LinkRpt!T$2,VLOOKUP(LinkRpt!$A63,Rpt,LinkRpt!T$2+1),"")</f>
        <v>0</v>
      </c>
      <c r="BK67" s="125">
        <f>IF(LinkRpt!U$4=LinkRpt!U$2,VLOOKUP(LinkRpt!$A63,Rpt,LinkRpt!U$2+1),"")</f>
        <v>0</v>
      </c>
      <c r="BL67" s="125">
        <f>IF(LinkRpt!V$4=LinkRpt!V$2,VLOOKUP(LinkRpt!$A63,Rpt,LinkRpt!V$2+1),"")</f>
        <v>0</v>
      </c>
      <c r="BM67" s="125">
        <f>IF(LinkRpt!W$4=LinkRpt!W$2,VLOOKUP(LinkRpt!$A63,Rpt,LinkRpt!W$2+1),"")</f>
        <v>0</v>
      </c>
      <c r="BN67" s="125">
        <f>IF(LinkRpt!X$4=LinkRpt!X$2,VLOOKUP(LinkRpt!$A63,Rpt,LinkRpt!X$2+1),"")</f>
        <v>0</v>
      </c>
      <c r="BO67" s="125">
        <f>IF(LinkRpt!Y$4=LinkRpt!Y$2,VLOOKUP(LinkRpt!$A63,Rpt,LinkRpt!Y$2+1),"")</f>
        <v>0</v>
      </c>
      <c r="BP67" s="125">
        <f>IF(LinkRpt!Z$4=LinkRpt!Z$2,VLOOKUP(LinkRpt!$A63,Rpt,LinkRpt!Z$2+1),"")</f>
        <v>0</v>
      </c>
      <c r="BQ67" s="125">
        <f>IF(LinkRpt!AA$4=LinkRpt!AA$2,VLOOKUP(LinkRpt!$A63,Rpt,LinkRpt!AA$2+1),"")</f>
        <v>0</v>
      </c>
      <c r="BR67" s="125">
        <f>IF(LinkRpt!AB$4=LinkRpt!AB$2,VLOOKUP(LinkRpt!$A63,Rpt,LinkRpt!AB$2+1),"")</f>
        <v>0</v>
      </c>
      <c r="BS67" s="125">
        <f>IF(LinkRpt!AC$4=LinkRpt!AC$2,VLOOKUP(LinkRpt!$A63,Rpt,LinkRpt!AC$2+1),"")</f>
        <v>0</v>
      </c>
      <c r="BT67" s="125">
        <f>IF(LinkRpt!AD$4=LinkRpt!AD$2,VLOOKUP(LinkRpt!$A63,Rpt,LinkRpt!AD$2+1),"")</f>
        <v>0</v>
      </c>
      <c r="BU67" s="125">
        <f>IF(LinkRpt!AE$4=LinkRpt!AE$2,VLOOKUP(LinkRpt!$A63,Rpt,LinkRpt!AE$2+1),"")</f>
        <v>0</v>
      </c>
      <c r="BV67" s="125">
        <f t="shared" si="8"/>
        <v>16240</v>
      </c>
      <c r="BW67" s="124">
        <v>1500</v>
      </c>
      <c r="BX67" s="127">
        <v>1500</v>
      </c>
      <c r="BY67" s="124">
        <v>1000</v>
      </c>
      <c r="BZ67" s="127">
        <v>1000</v>
      </c>
      <c r="CA67" s="124">
        <v>5000</v>
      </c>
      <c r="CB67" s="127">
        <v>5000</v>
      </c>
      <c r="CC67" s="124">
        <v>8000</v>
      </c>
      <c r="CD67" s="127">
        <f>1500+0</f>
        <v>1500</v>
      </c>
      <c r="CE67" s="128"/>
      <c r="CF67" s="127"/>
      <c r="CG67" s="124"/>
      <c r="CH67" s="127"/>
      <c r="CI67" s="129">
        <v>4620</v>
      </c>
      <c r="CJ67" s="127">
        <v>0</v>
      </c>
      <c r="CK67" s="129">
        <v>4620</v>
      </c>
      <c r="CL67" s="127">
        <v>0</v>
      </c>
      <c r="CM67" s="129">
        <v>4620</v>
      </c>
      <c r="CN67" s="127"/>
      <c r="CO67" s="129">
        <v>4620</v>
      </c>
      <c r="CP67" s="127">
        <v>13000</v>
      </c>
      <c r="CQ67" s="129">
        <v>4620</v>
      </c>
      <c r="CR67" s="127"/>
      <c r="CS67" s="129">
        <v>4620</v>
      </c>
      <c r="CT67" s="127"/>
      <c r="CU67" s="129">
        <v>4620</v>
      </c>
      <c r="CV67" s="127"/>
      <c r="CW67" s="129">
        <v>4620</v>
      </c>
      <c r="CX67" s="127"/>
      <c r="CY67" s="129">
        <v>4620</v>
      </c>
      <c r="CZ67" s="127">
        <v>10400</v>
      </c>
      <c r="DA67" s="128"/>
      <c r="DB67" s="127"/>
      <c r="DC67" s="128"/>
      <c r="DD67" s="127"/>
      <c r="DE67" s="130"/>
      <c r="DF67" s="131"/>
      <c r="DG67" s="127"/>
      <c r="DH67" s="131"/>
      <c r="DI67" s="127"/>
      <c r="DJ67" s="131"/>
      <c r="DK67" s="127"/>
      <c r="DL67" s="131"/>
      <c r="DM67" s="127"/>
      <c r="DN67" s="131"/>
      <c r="DO67" s="127"/>
      <c r="DP67" s="131"/>
      <c r="DQ67" s="127"/>
      <c r="DR67" s="131"/>
      <c r="DS67" s="127"/>
      <c r="DT67" s="131"/>
      <c r="DU67" s="127"/>
      <c r="DV67" s="131"/>
      <c r="DW67" s="127"/>
      <c r="DX67" s="131"/>
      <c r="DY67" s="127"/>
      <c r="DZ67" s="131"/>
      <c r="EA67" s="127"/>
      <c r="EB67" s="128"/>
      <c r="EC67" s="127"/>
      <c r="ED67" s="132"/>
      <c r="EE67" s="128"/>
      <c r="EF67" s="127"/>
      <c r="EG67" s="128"/>
      <c r="EH67" s="127"/>
      <c r="EI67" s="128"/>
      <c r="EJ67" s="127"/>
      <c r="EK67" s="128"/>
      <c r="EL67" s="127"/>
      <c r="EM67" s="128"/>
      <c r="EN67" s="127"/>
      <c r="EO67" s="128"/>
      <c r="EP67" s="127"/>
      <c r="EQ67" s="124"/>
      <c r="ER67" s="127"/>
      <c r="ES67" s="124"/>
      <c r="ET67" s="127"/>
      <c r="EU67" s="124"/>
      <c r="EV67" s="127"/>
      <c r="EW67" s="124"/>
      <c r="EX67" s="127"/>
      <c r="EY67" s="124"/>
      <c r="EZ67" s="127"/>
      <c r="FA67" s="124"/>
      <c r="FB67" s="127"/>
      <c r="FC67" s="133">
        <f t="shared" si="3"/>
        <v>57080</v>
      </c>
      <c r="FD67" s="133">
        <f t="shared" si="4"/>
        <v>32400</v>
      </c>
      <c r="FE67" s="133">
        <f t="shared" si="5"/>
        <v>24680</v>
      </c>
    </row>
    <row r="68" spans="1:161" ht="24.75" customHeight="1">
      <c r="A68" s="181">
        <v>2200148</v>
      </c>
      <c r="B68" s="147" t="s">
        <v>1048</v>
      </c>
      <c r="C68" s="95" t="s">
        <v>620</v>
      </c>
      <c r="D68" s="83" t="s">
        <v>1062</v>
      </c>
      <c r="E68" s="95" t="s">
        <v>956</v>
      </c>
      <c r="F68" s="84" t="s">
        <v>621</v>
      </c>
      <c r="G68" s="84"/>
      <c r="H68" s="135"/>
      <c r="I68" s="121" t="s">
        <v>1084</v>
      </c>
      <c r="J68" s="121"/>
      <c r="K68" s="93"/>
      <c r="L68" s="88"/>
      <c r="M68" s="122">
        <f t="shared" si="6"/>
        <v>4000</v>
      </c>
      <c r="N68" s="123">
        <f t="shared" si="0"/>
        <v>0</v>
      </c>
      <c r="O68" s="124">
        <v>4000</v>
      </c>
      <c r="P68" s="124">
        <f t="shared" si="7"/>
        <v>0</v>
      </c>
      <c r="Q68" s="125">
        <v>4000</v>
      </c>
      <c r="R68" s="126">
        <f t="shared" si="10"/>
        <v>0</v>
      </c>
      <c r="S68" s="127">
        <f>IF(OR($I68="‡nv‡÷j Z¨vM",$I68="wUwm"),(IF(VALUE($G68)&gt;=S$6,(IF(($BV68-SUM($Q68:R68))&gt;=$K68*0.3,$K68*0.3,($BV68-SUM($Q68:R68)))),"")),(IF(($BV68-SUM($Q68:R68))&gt;=$K68*0.3,$K68*0.3,($BV68-SUM($Q68:R68)))))</f>
        <v>0</v>
      </c>
      <c r="T68" s="127">
        <f>IF(OR($I68="‡nv‡÷j Z¨vM",$I68="wUwm"),(IF(VALUE($G68)&gt;=T$6,(IF(($BV68-SUM($Q68:S68))&gt;=$K68*0.3,$K68*0.3,($BV68-SUM($Q68:S68)))),"")),(IF(($BV68-SUM($Q68:S68))&gt;=$K68*0.3,$K68*0.3,($BV68-SUM($Q68:S68)))))</f>
        <v>0</v>
      </c>
      <c r="U68" s="127">
        <f>IF(OR($I68="‡nv‡÷j Z¨vM",$I68="wUwm"),(IF(VALUE($G68)&gt;=U$6,(IF(($BV68-SUM($Q68:T68))&gt;=$K68*0.3,$K68*0.3,($BV68-SUM($Q68:T68)))),"")),(IF(($BV68-SUM($Q68:T68))&gt;=$K68*0.3,$K68*0.3,($BV68-SUM($Q68:T68)))))</f>
        <v>0</v>
      </c>
      <c r="V68" s="127">
        <f>IF(OR($I68="‡nv‡÷j Z¨vM",$I68="wUwm"),(IF(VALUE($G68)&gt;=V$6,(IF(($BV68-SUM($Q68:U68))&gt;=$K68*0.3,$K68*0.3,($BV68-SUM($Q68:U68)))),"")),(IF(($BV68-SUM($Q68:U68))&gt;=$K68*0.3,$K68*0.3,($BV68-SUM($Q68:U68)))))</f>
        <v>0</v>
      </c>
      <c r="W68" s="127">
        <f>IF(OR($I68="‡nv‡÷j Z¨vM",$I68="wUwm"),(IF(VALUE($G68)&gt;=W$6,(IF(($BV68-SUM($Q68:V68))&gt;=$K68*0.3,$K68*0.3,($BV68-SUM($Q68:V68)))),"")),(IF(($BV68-SUM($Q68:V68))&gt;=$K68*0.3,$K68*0.3,($BV68-SUM($Q68:V68)))))</f>
        <v>0</v>
      </c>
      <c r="X68" s="127">
        <f>IF(OR($I68="‡nv‡÷j Z¨vM",$I68="wUwm"),(IF(VALUE($G68)&gt;=X$6,(IF(($BV68-SUM($Q68:W68))&gt;=$K68*0.3,$K68*0.3,($BV68-SUM($Q68:W68)))),"")),(IF(($BV68-SUM($Q68:W68))&gt;=$K68*0.3,$K68*0.3,($BV68-SUM($Q68:W68)))))</f>
        <v>0</v>
      </c>
      <c r="Y68" s="127">
        <f>IF(OR($I68="‡nv‡÷j Z¨vM",$I68="wUwm"),(IF(VALUE($G68)&gt;=Y$6,(IF(($BV68-SUM($Q68:X68))&gt;=$K68*0.3,$K68*0.3,($BV68-SUM($Q68:X68)))),"")),(IF(($BV68-SUM($Q68:X68))&gt;=$K68*0.3,$K68*0.3,($BV68-SUM($Q68:X68)))))</f>
        <v>0</v>
      </c>
      <c r="Z68" s="127">
        <f>IF(OR($I68="‡nv‡÷j Z¨vM",$I68="wUwm"),(IF(VALUE($G68)&gt;=Z$6,(IF(($BV68-SUM($Q68:Y68))&gt;=$K68*0.3,$K68*0.3,($BV68-SUM($Q68:Y68)))),"")),(IF(($BV68-SUM($Q68:Y68))&gt;=$K68*0.3,$K68*0.3,($BV68-SUM($Q68:Y68)))))</f>
        <v>0</v>
      </c>
      <c r="AA68" s="127">
        <f>IF(OR($I68="‡nv‡÷j Z¨vM",$I68="wUwm"),(IF(VALUE($G68)&gt;=AA$6,(IF(($BV68-SUM($Q68:Z68))&gt;=$K68*0.3,$K68*0.3,($BV68-SUM($Q68:Z68)))),"")),(IF(($BV68-SUM($Q68:Z68))&gt;=$K68*0.3,$K68*0.3,($BV68-SUM($Q68:Z68)))))</f>
        <v>0</v>
      </c>
      <c r="AB68" s="127">
        <f>IF(OR($I68="‡nv‡÷j Z¨vM",$I68="wUwm"),(IF(VALUE($G68)&gt;=AB$6,(IF(($BV68-SUM($Q68:AA68))&gt;=$K68*0.3,$K68*0.3,($BV68-SUM($Q68:AA68)))),"")),(IF(($BV68-SUM($Q68:AA68))&gt;=$K68*0.3,$K68*0.3,($BV68-SUM($Q68:AA68)))))</f>
        <v>0</v>
      </c>
      <c r="AC68" s="127">
        <f>IF(OR($I68="‡nv‡÷j Z¨vM",$I68="wUwm"),(IF(VALUE($G68)&gt;=AC$6,(IF(($BV68-SUM($Q68:AB68))&gt;=$K68*0.3,$K68*0.3,($BV68-SUM($Q68:AB68)))),"")),(IF(($BV68-SUM($Q68:AB68))&gt;=$K68*0.3,$K68*0.3,($BV68-SUM($Q68:AB68)))))</f>
        <v>0</v>
      </c>
      <c r="AD68" s="127">
        <f>IF(OR($I68="‡nv‡÷j Z¨vM",$I68="wUwm"),(IF(VALUE($G68)&gt;=AD$6,(IF(($BV68-SUM($Q68:AC68))&gt;=$K68*0.3,$K68*0.3,($BV68-SUM($Q68:AC68)))),"")),(IF(($BV68-SUM($Q68:AC68))&gt;=$K68*0.3,$K68*0.3,($BV68-SUM($Q68:AC68)))))</f>
        <v>0</v>
      </c>
      <c r="AE68" s="127">
        <f>IF(OR($I68="‡nv‡÷j Z¨vM",$I68="wUwm"),(IF(VALUE($G68)&gt;=AE$6,(IF(($BV68-SUM($Q68:AD68))&gt;=$K68*0.3,$K68*0.3,($BV68-SUM($Q68:AD68)))),"")),(IF(($BV68-SUM($Q68:AD68))&gt;=$K68*0.3,$K68*0.3,($BV68-SUM($Q68:AD68)))))</f>
        <v>0</v>
      </c>
      <c r="AF68" s="127">
        <f>IF(OR($I68="‡nv‡÷j Z¨vM",$I68="wUwm"),(IF(VALUE($G68)&gt;=AF$6,(IF(($BV68-SUM($Q68:AE68))&gt;=$K68*0.3,$K68*0.3,($BV68-SUM($Q68:AE68)))),"")),(IF(($BV68-SUM($Q68:AE68))&gt;=$K68*0.3,$K68*0.3,($BV68-SUM($Q68:AE68)))))</f>
        <v>0</v>
      </c>
      <c r="AG68" s="127">
        <f>IF(OR($I68="‡nv‡÷j Z¨vM",$I68="wUwm"),(IF(VALUE($G68)&gt;=AG$6,(IF(($BV68-SUM($Q68:AF68))&gt;=$K68*0.3,$K68*0.3,($BV68-SUM($Q68:AF68)))),"")),(IF(($BV68-SUM($Q68:AF68))&gt;=$K68*0.3,$K68*0.3,($BV68-SUM($Q68:AF68)))))</f>
        <v>0</v>
      </c>
      <c r="AH68" s="127">
        <f>IF(OR($I68="‡nv‡÷j Z¨vM",$I68="wUwm"),(IF(VALUE($G68)&gt;=AH$6,(IF(($BV68-SUM($Q68:AG68))&gt;=$K68*0.3,$K68*0.3,($BV68-SUM($Q68:AG68)))),"")),(IF(($BV68-SUM($Q68:AG68))&gt;=$K68*0.3,$K68*0.3,($BV68-SUM($Q68:AG68)))))</f>
        <v>0</v>
      </c>
      <c r="AI68" s="127">
        <f>IF(OR($I68="‡nv‡÷j Z¨vM",$I68="wUwm"),(IF(VALUE($G68)&gt;=AI$6,(IF(($BV68-SUM($Q68:AH68))&gt;=$K68*0.3,$K68*0.3,($BV68-SUM($Q68:AH68)))),"")),(IF(($BV68-SUM($Q68:AH68))&gt;=$K68*0.3,$K68*0.3,($BV68-SUM($Q68:AH68)))))</f>
        <v>0</v>
      </c>
      <c r="AJ68" s="127">
        <f>IF(OR($I68="‡nv‡÷j Z¨vM",$I68="wUwm"),(IF(VALUE($G68)&gt;=AJ$6,(IF(($BV68-SUM($Q68:AI68))&gt;=$K68*0.3,$K68*0.3,($BV68-SUM($Q68:AI68)))),"")),(IF(($BV68-SUM($Q68:AI68))&gt;=$K68*0.3,$K68*0.3,($BV68-SUM($Q68:AI68)))))</f>
        <v>0</v>
      </c>
      <c r="AK68" s="127">
        <f>IF(OR($I68="‡nv‡÷j Z¨vM",$I68="wUwm"),(IF(VALUE($G68)&gt;=AK$6,(IF(($BV68-SUM($Q68:AJ68))&gt;=$K68*0.3,$K68*0.3,($BV68-SUM($Q68:AJ68)))),"")),(IF(($BV68-SUM($Q68:AJ68))&gt;=$K68*0.3,$K68*0.3,($BV68-SUM($Q68:AJ68)))))</f>
        <v>0</v>
      </c>
      <c r="AL68" s="127">
        <f>IF(OR($I68="‡nv‡÷j Z¨vM",$I68="wUwm"),(IF(VALUE($G68)&gt;=AL$6,(IF(($BV68-SUM($Q68:AK68))&gt;=$K68*0.3,$K68*0.3,($BV68-SUM($Q68:AK68)))),"")),(IF(($BV68-SUM($Q68:AK68))&gt;=$K68*0.3,$K68*0.3,($BV68-SUM($Q68:AK68)))))</f>
        <v>0</v>
      </c>
      <c r="AM68" s="127">
        <f>IF(OR($I68="‡nv‡÷j Z¨vM",$I68="wUwm"),(IF(VALUE($G68)&gt;=AM$6,(IF(($BV68-SUM($Q68:AL68))&gt;=$K68*0.3,$K68*0.3,($BV68-SUM($Q68:AL68)))),"")),(IF(($BV68-SUM($Q68:AL68))&gt;=$K68*0.3,$K68*0.3,($BV68-SUM($Q68:AL68)))))</f>
        <v>0</v>
      </c>
      <c r="AN68" s="127">
        <f>IF(OR($I68="‡nv‡÷j Z¨vM",$I68="wUwm"),(IF(VALUE($G68)&gt;=AN$6,(IF(($BV68-SUM($Q68:AM68))&gt;=$K68*0.3,$K68*0.3,($BV68-SUM($Q68:AM68)))),"")),(IF(($BV68-SUM($Q68:AM68))&gt;=$K68*0.3,$K68*0.3,($BV68-SUM($Q68:AM68)))))</f>
        <v>0</v>
      </c>
      <c r="AO68" s="127">
        <f>IF(OR($I68="‡nv‡÷j Z¨vM",$I68="wUwm"),(IF(VALUE($G68)&gt;=AO$6,(IF(($BV68-SUM($Q68:AN68))&gt;=$K68*0.3,$K68*0.3,($BV68-SUM($Q68:AN68)))),"")),(IF(($BV68-SUM($Q68:AN68))&gt;=$K68*0.3,$K68*0.3,($BV68-SUM($Q68:AN68)))))</f>
        <v>0</v>
      </c>
      <c r="AP68" s="127">
        <f>IF(OR($I68="‡nv‡÷j Z¨vM",$I68="wUwm"),(IF(VALUE($G68)&gt;=AP$6,(IF(($BV68-SUM($Q68:AO68))&gt;=$K68*0.3,$K68*0.3,($BV68-SUM($Q68:AO68)))),"")),(IF(($BV68-SUM($Q68:AO68))&gt;=$K68*0.3,$K68*0.3,($BV68-SUM($Q68:AO68)))))</f>
        <v>0</v>
      </c>
      <c r="AQ68" s="125">
        <f t="shared" si="2"/>
        <v>4000</v>
      </c>
      <c r="AR68" s="125">
        <v>4000</v>
      </c>
      <c r="AS68" s="125">
        <f>IF(LinkRpt!C$4=LinkRpt!C$2,VLOOKUP(LinkRpt!$A64,Rpt,LinkRpt!C$2+1),"")</f>
        <v>0</v>
      </c>
      <c r="AT68" s="125">
        <f>IF(LinkRpt!D$4=LinkRpt!D$2,VLOOKUP(LinkRpt!$A64,Rpt,LinkRpt!D$2+1),"")</f>
        <v>0</v>
      </c>
      <c r="AU68" s="125">
        <f>IF(LinkRpt!E$4=LinkRpt!E$2,VLOOKUP(LinkRpt!$A64,Rpt,LinkRpt!E$2+1),"")</f>
        <v>0</v>
      </c>
      <c r="AV68" s="125">
        <f>IF(LinkRpt!F$4=LinkRpt!F$2,VLOOKUP(LinkRpt!$A64,Rpt,LinkRpt!F$2+1),"")</f>
        <v>0</v>
      </c>
      <c r="AW68" s="125">
        <f>IF(LinkRpt!G$4=LinkRpt!G$2,VLOOKUP(LinkRpt!$A64,Rpt,LinkRpt!G$2+1),"")</f>
        <v>0</v>
      </c>
      <c r="AX68" s="125">
        <f>IF(LinkRpt!H$4=LinkRpt!H$2,VLOOKUP(LinkRpt!$A64,Rpt,LinkRpt!H$2+1),"")</f>
        <v>0</v>
      </c>
      <c r="AY68" s="125">
        <f>IF(LinkRpt!I$4=LinkRpt!I$2,VLOOKUP(LinkRpt!$A64,Rpt,LinkRpt!I$2+1),"")</f>
        <v>0</v>
      </c>
      <c r="AZ68" s="125">
        <f>IF(LinkRpt!J$4=LinkRpt!J$2,VLOOKUP(LinkRpt!$A64,Rpt,LinkRpt!J$2+1),"")</f>
        <v>0</v>
      </c>
      <c r="BA68" s="125">
        <f>IF(LinkRpt!K$4=LinkRpt!K$2,VLOOKUP(LinkRpt!$A64,Rpt,LinkRpt!K$2+1),"")</f>
        <v>0</v>
      </c>
      <c r="BB68" s="125">
        <f>IF(LinkRpt!L$4=LinkRpt!L$2,VLOOKUP(LinkRpt!$A64,Rpt,LinkRpt!L$2+1),"")</f>
        <v>0</v>
      </c>
      <c r="BC68" s="125">
        <f>IF(LinkRpt!M$4=LinkRpt!M$2,VLOOKUP(LinkRpt!$A64,Rpt,LinkRpt!M$2+1),"")</f>
        <v>0</v>
      </c>
      <c r="BD68" s="125">
        <f>IF(LinkRpt!N$4=LinkRpt!N$2,VLOOKUP(LinkRpt!$A64,Rpt,LinkRpt!N$2+1),"")</f>
        <v>0</v>
      </c>
      <c r="BE68" s="125">
        <f>IF(LinkRpt!O$4=LinkRpt!O$2,VLOOKUP(LinkRpt!$A64,Rpt,LinkRpt!O$2+1),"")</f>
        <v>0</v>
      </c>
      <c r="BF68" s="125">
        <f>IF(LinkRpt!P$4=LinkRpt!P$2,VLOOKUP(LinkRpt!$A64,Rpt,LinkRpt!P$2+1),"")</f>
        <v>0</v>
      </c>
      <c r="BG68" s="125">
        <f>IF(LinkRpt!Q$4=LinkRpt!Q$2,VLOOKUP(LinkRpt!$A64,Rpt,LinkRpt!Q$2+1),"")</f>
        <v>0</v>
      </c>
      <c r="BH68" s="125">
        <f>IF(LinkRpt!R$4=LinkRpt!R$2,VLOOKUP(LinkRpt!$A64,Rpt,LinkRpt!R$2+1),"")</f>
        <v>0</v>
      </c>
      <c r="BI68" s="125">
        <f>IF(LinkRpt!S$4=LinkRpt!S$2,VLOOKUP(LinkRpt!$A64,Rpt,LinkRpt!S$2+1),"")</f>
        <v>0</v>
      </c>
      <c r="BJ68" s="125">
        <f>IF(LinkRpt!T$4=LinkRpt!T$2,VLOOKUP(LinkRpt!$A64,Rpt,LinkRpt!T$2+1),"")</f>
        <v>0</v>
      </c>
      <c r="BK68" s="125">
        <f>IF(LinkRpt!U$4=LinkRpt!U$2,VLOOKUP(LinkRpt!$A64,Rpt,LinkRpt!U$2+1),"")</f>
        <v>0</v>
      </c>
      <c r="BL68" s="125">
        <f>IF(LinkRpt!V$4=LinkRpt!V$2,VLOOKUP(LinkRpt!$A64,Rpt,LinkRpt!V$2+1),"")</f>
        <v>0</v>
      </c>
      <c r="BM68" s="125">
        <f>IF(LinkRpt!W$4=LinkRpt!W$2,VLOOKUP(LinkRpt!$A64,Rpt,LinkRpt!W$2+1),"")</f>
        <v>0</v>
      </c>
      <c r="BN68" s="125">
        <f>IF(LinkRpt!X$4=LinkRpt!X$2,VLOOKUP(LinkRpt!$A64,Rpt,LinkRpt!X$2+1),"")</f>
        <v>0</v>
      </c>
      <c r="BO68" s="125">
        <f>IF(LinkRpt!Y$4=LinkRpt!Y$2,VLOOKUP(LinkRpt!$A64,Rpt,LinkRpt!Y$2+1),"")</f>
        <v>0</v>
      </c>
      <c r="BP68" s="125">
        <f>IF(LinkRpt!Z$4=LinkRpt!Z$2,VLOOKUP(LinkRpt!$A64,Rpt,LinkRpt!Z$2+1),"")</f>
        <v>0</v>
      </c>
      <c r="BQ68" s="125">
        <f>IF(LinkRpt!AA$4=LinkRpt!AA$2,VLOOKUP(LinkRpt!$A64,Rpt,LinkRpt!AA$2+1),"")</f>
        <v>0</v>
      </c>
      <c r="BR68" s="125">
        <f>IF(LinkRpt!AB$4=LinkRpt!AB$2,VLOOKUP(LinkRpt!$A64,Rpt,LinkRpt!AB$2+1),"")</f>
        <v>0</v>
      </c>
      <c r="BS68" s="125">
        <f>IF(LinkRpt!AC$4=LinkRpt!AC$2,VLOOKUP(LinkRpt!$A64,Rpt,LinkRpt!AC$2+1),"")</f>
        <v>0</v>
      </c>
      <c r="BT68" s="125">
        <f>IF(LinkRpt!AD$4=LinkRpt!AD$2,VLOOKUP(LinkRpt!$A64,Rpt,LinkRpt!AD$2+1),"")</f>
        <v>0</v>
      </c>
      <c r="BU68" s="125">
        <f>IF(LinkRpt!AE$4=LinkRpt!AE$2,VLOOKUP(LinkRpt!$A64,Rpt,LinkRpt!AE$2+1),"")</f>
        <v>0</v>
      </c>
      <c r="BV68" s="125">
        <f t="shared" si="8"/>
        <v>4000</v>
      </c>
      <c r="BW68" s="124">
        <v>1500</v>
      </c>
      <c r="BX68" s="127">
        <v>1500</v>
      </c>
      <c r="BY68" s="124">
        <v>1000</v>
      </c>
      <c r="BZ68" s="127">
        <v>1000</v>
      </c>
      <c r="CA68" s="124">
        <v>5000</v>
      </c>
      <c r="CB68" s="127">
        <v>5000</v>
      </c>
      <c r="CC68" s="124">
        <v>8000</v>
      </c>
      <c r="CD68" s="127">
        <f>1500+0</f>
        <v>1500</v>
      </c>
      <c r="CE68" s="128"/>
      <c r="CF68" s="127"/>
      <c r="CG68" s="124"/>
      <c r="CH68" s="127"/>
      <c r="CI68" s="129">
        <v>4620</v>
      </c>
      <c r="CJ68" s="127">
        <v>4620</v>
      </c>
      <c r="CK68" s="129">
        <v>4620</v>
      </c>
      <c r="CL68" s="127">
        <v>11120</v>
      </c>
      <c r="CM68" s="129">
        <v>4620</v>
      </c>
      <c r="CN68" s="127">
        <v>4620</v>
      </c>
      <c r="CO68" s="129">
        <v>4620</v>
      </c>
      <c r="CP68" s="127">
        <v>4620</v>
      </c>
      <c r="CQ68" s="129">
        <v>4620</v>
      </c>
      <c r="CR68" s="127">
        <v>4620</v>
      </c>
      <c r="CS68" s="129">
        <v>4620</v>
      </c>
      <c r="CT68" s="127">
        <v>4620</v>
      </c>
      <c r="CU68" s="129">
        <v>4620</v>
      </c>
      <c r="CV68" s="127"/>
      <c r="CW68" s="129">
        <v>4620</v>
      </c>
      <c r="CX68" s="127"/>
      <c r="CY68" s="129">
        <v>4620</v>
      </c>
      <c r="CZ68" s="127">
        <f>4620+9240</f>
        <v>13860</v>
      </c>
      <c r="DA68" s="128"/>
      <c r="DB68" s="127"/>
      <c r="DC68" s="128"/>
      <c r="DD68" s="127"/>
      <c r="DE68" s="130"/>
      <c r="DF68" s="131"/>
      <c r="DG68" s="127"/>
      <c r="DH68" s="131"/>
      <c r="DI68" s="127"/>
      <c r="DJ68" s="131"/>
      <c r="DK68" s="127"/>
      <c r="DL68" s="131"/>
      <c r="DM68" s="127"/>
      <c r="DN68" s="131"/>
      <c r="DO68" s="127"/>
      <c r="DP68" s="131"/>
      <c r="DQ68" s="127"/>
      <c r="DR68" s="131"/>
      <c r="DS68" s="127"/>
      <c r="DT68" s="131"/>
      <c r="DU68" s="127"/>
      <c r="DV68" s="131"/>
      <c r="DW68" s="127"/>
      <c r="DX68" s="131"/>
      <c r="DY68" s="127"/>
      <c r="DZ68" s="131"/>
      <c r="EA68" s="127"/>
      <c r="EB68" s="128"/>
      <c r="EC68" s="127"/>
      <c r="ED68" s="132"/>
      <c r="EE68" s="128"/>
      <c r="EF68" s="127"/>
      <c r="EG68" s="128"/>
      <c r="EH68" s="127"/>
      <c r="EI68" s="128"/>
      <c r="EJ68" s="127"/>
      <c r="EK68" s="128"/>
      <c r="EL68" s="127"/>
      <c r="EM68" s="128"/>
      <c r="EN68" s="127"/>
      <c r="EO68" s="128"/>
      <c r="EP68" s="127"/>
      <c r="EQ68" s="124"/>
      <c r="ER68" s="127"/>
      <c r="ES68" s="124"/>
      <c r="ET68" s="127"/>
      <c r="EU68" s="124"/>
      <c r="EV68" s="127"/>
      <c r="EW68" s="124"/>
      <c r="EX68" s="127"/>
      <c r="EY68" s="124"/>
      <c r="EZ68" s="127"/>
      <c r="FA68" s="124"/>
      <c r="FB68" s="127"/>
      <c r="FC68" s="133">
        <f t="shared" si="3"/>
        <v>57080</v>
      </c>
      <c r="FD68" s="133">
        <f t="shared" si="4"/>
        <v>57080</v>
      </c>
      <c r="FE68" s="133">
        <f t="shared" si="5"/>
        <v>0</v>
      </c>
    </row>
    <row r="69" spans="1:161" ht="25.5" customHeight="1">
      <c r="A69" s="181">
        <v>2200154</v>
      </c>
      <c r="B69" s="148" t="s">
        <v>626</v>
      </c>
      <c r="C69" s="95" t="s">
        <v>627</v>
      </c>
      <c r="D69" s="83" t="s">
        <v>1062</v>
      </c>
      <c r="E69" s="95" t="s">
        <v>956</v>
      </c>
      <c r="F69" s="84" t="s">
        <v>628</v>
      </c>
      <c r="G69" s="84"/>
      <c r="H69" s="120"/>
      <c r="I69" s="121"/>
      <c r="J69" s="121"/>
      <c r="K69" s="93">
        <v>7200</v>
      </c>
      <c r="L69" s="88" t="s">
        <v>1071</v>
      </c>
      <c r="M69" s="122">
        <f t="shared" si="6"/>
        <v>25600</v>
      </c>
      <c r="N69" s="123">
        <f t="shared" si="0"/>
        <v>480</v>
      </c>
      <c r="O69" s="124">
        <v>4000</v>
      </c>
      <c r="P69" s="124">
        <f t="shared" si="7"/>
        <v>0</v>
      </c>
      <c r="Q69" s="125">
        <v>4000</v>
      </c>
      <c r="R69" s="126">
        <f t="shared" si="10"/>
        <v>0</v>
      </c>
      <c r="S69" s="127">
        <f>IF(OR($I69="‡nv‡÷j Z¨vM",$I69="wUwm"),(IF(VALUE($G69)&gt;=S$6,(IF(($BV69-SUM($Q69:R69))&gt;=$K69*0.3,$K69*0.3,($BV69-SUM($Q69:R69)))),"")),(IF(($BV69-SUM($Q69:R69))&gt;=$K69*0.3,$K69*0.3,($BV69-SUM($Q69:R69)))))</f>
        <v>2160</v>
      </c>
      <c r="T69" s="127">
        <f>IF(OR($I69="‡nv‡÷j Z¨vM",$I69="wUwm"),(IF(VALUE($G69)&gt;=T$6,(IF(($BV69-SUM($Q69:S69))&gt;=$K69*0.3,$K69*0.3,($BV69-SUM($Q69:S69)))),"")),(IF(($BV69-SUM($Q69:S69))&gt;=$K69*0.3,$K69*0.3,($BV69-SUM($Q69:S69)))))</f>
        <v>2160</v>
      </c>
      <c r="U69" s="127">
        <f>IF(OR($I69="‡nv‡÷j Z¨vM",$I69="wUwm"),(IF(VALUE($G69)&gt;=U$6,(IF(($BV69-SUM($Q69:T69))&gt;=$K69*0.3,$K69*0.3,($BV69-SUM($Q69:T69)))),"")),(IF(($BV69-SUM($Q69:T69))&gt;=$K69*0.3,$K69*0.3,($BV69-SUM($Q69:T69)))))</f>
        <v>2160</v>
      </c>
      <c r="V69" s="127">
        <f>IF(OR($I69="‡nv‡÷j Z¨vM",$I69="wUwm"),(IF(VALUE($G69)&gt;=V$6,(IF(($BV69-SUM($Q69:U69))&gt;=$K69*0.3,$K69*0.3,($BV69-SUM($Q69:U69)))),"")),(IF(($BV69-SUM($Q69:U69))&gt;=$K69*0.3,$K69*0.3,($BV69-SUM($Q69:U69)))))</f>
        <v>2160</v>
      </c>
      <c r="W69" s="127">
        <f>IF(OR($I69="‡nv‡÷j Z¨vM",$I69="wUwm"),(IF(VALUE($G69)&gt;=W$6,(IF(($BV69-SUM($Q69:V69))&gt;=$K69*0.3,$K69*0.3,($BV69-SUM($Q69:V69)))),"")),(IF(($BV69-SUM($Q69:V69))&gt;=$K69*0.3,$K69*0.3,($BV69-SUM($Q69:V69)))))</f>
        <v>2160</v>
      </c>
      <c r="X69" s="127">
        <f>IF(OR($I69="‡nv‡÷j Z¨vM",$I69="wUwm"),(IF(VALUE($G69)&gt;=X$6,(IF(($BV69-SUM($Q69:W69))&gt;=$K69*0.3,$K69*0.3,($BV69-SUM($Q69:W69)))),"")),(IF(($BV69-SUM($Q69:W69))&gt;=$K69*0.3,$K69*0.3,($BV69-SUM($Q69:W69)))))</f>
        <v>2160</v>
      </c>
      <c r="Y69" s="127">
        <f>IF(OR($I69="‡nv‡÷j Z¨vM",$I69="wUwm"),(IF(VALUE($G69)&gt;=Y$6,(IF(($BV69-SUM($Q69:X69))&gt;=$K69*0.3,$K69*0.3,($BV69-SUM($Q69:X69)))),"")),(IF(($BV69-SUM($Q69:X69))&gt;=$K69*0.3,$K69*0.3,($BV69-SUM($Q69:X69)))))</f>
        <v>2160</v>
      </c>
      <c r="Z69" s="127">
        <f>IF(OR($I69="‡nv‡÷j Z¨vM",$I69="wUwm"),(IF(VALUE($G69)&gt;=Z$6,(IF(($BV69-SUM($Q69:Y69))&gt;=$K69*0.3,$K69*0.3,($BV69-SUM($Q69:Y69)))),"")),(IF(($BV69-SUM($Q69:Y69))&gt;=$K69*0.3,$K69*0.3,($BV69-SUM($Q69:Y69)))))</f>
        <v>2160</v>
      </c>
      <c r="AA69" s="127">
        <f>IF(OR($I69="‡nv‡÷j Z¨vM",$I69="wUwm"),(IF(VALUE($G69)&gt;=AA$6,(IF(($BV69-SUM($Q69:Z69))&gt;=$K69*0.3,$K69*0.3,($BV69-SUM($Q69:Z69)))),"")),(IF(($BV69-SUM($Q69:Z69))&gt;=$K69*0.3,$K69*0.3,($BV69-SUM($Q69:Z69)))))</f>
        <v>2160</v>
      </c>
      <c r="AB69" s="127">
        <f>IF(OR($I69="‡nv‡÷j Z¨vM",$I69="wUwm"),(IF(VALUE($G69)&gt;=AB$6,(IF(($BV69-SUM($Q69:AA69))&gt;=$K69*0.3,$K69*0.3,($BV69-SUM($Q69:AA69)))),"")),(IF(($BV69-SUM($Q69:AA69))&gt;=$K69*0.3,$K69*0.3,($BV69-SUM($Q69:AA69)))))</f>
        <v>1680</v>
      </c>
      <c r="AC69" s="127">
        <f>IF(OR($I69="‡nv‡÷j Z¨vM",$I69="wUwm"),(IF(VALUE($G69)&gt;=AC$6,(IF(($BV69-SUM($Q69:AB69))&gt;=$K69*0.3,$K69*0.3,($BV69-SUM($Q69:AB69)))),"")),(IF(($BV69-SUM($Q69:AB69))&gt;=$K69*0.3,$K69*0.3,($BV69-SUM($Q69:AB69)))))</f>
        <v>0</v>
      </c>
      <c r="AD69" s="127">
        <f>IF(OR($I69="‡nv‡÷j Z¨vM",$I69="wUwm"),(IF(VALUE($G69)&gt;=AD$6,(IF(($BV69-SUM($Q69:AC69))&gt;=$K69*0.3,$K69*0.3,($BV69-SUM($Q69:AC69)))),"")),(IF(($BV69-SUM($Q69:AC69))&gt;=$K69*0.3,$K69*0.3,($BV69-SUM($Q69:AC69)))))</f>
        <v>0</v>
      </c>
      <c r="AE69" s="127">
        <f>IF(OR($I69="‡nv‡÷j Z¨vM",$I69="wUwm"),(IF(VALUE($G69)&gt;=AE$6,(IF(($BV69-SUM($Q69:AD69))&gt;=$K69*0.3,$K69*0.3,($BV69-SUM($Q69:AD69)))),"")),(IF(($BV69-SUM($Q69:AD69))&gt;=$K69*0.3,$K69*0.3,($BV69-SUM($Q69:AD69)))))</f>
        <v>0</v>
      </c>
      <c r="AF69" s="127">
        <f>IF(OR($I69="‡nv‡÷j Z¨vM",$I69="wUwm"),(IF(VALUE($G69)&gt;=AF$6,(IF(($BV69-SUM($Q69:AE69))&gt;=$K69*0.3,$K69*0.3,($BV69-SUM($Q69:AE69)))),"")),(IF(($BV69-SUM($Q69:AE69))&gt;=$K69*0.3,$K69*0.3,($BV69-SUM($Q69:AE69)))))</f>
        <v>0</v>
      </c>
      <c r="AG69" s="127">
        <f>IF(OR($I69="‡nv‡÷j Z¨vM",$I69="wUwm"),(IF(VALUE($G69)&gt;=AG$6,(IF(($BV69-SUM($Q69:AF69))&gt;=$K69*0.3,$K69*0.3,($BV69-SUM($Q69:AF69)))),"")),(IF(($BV69-SUM($Q69:AF69))&gt;=$K69*0.3,$K69*0.3,($BV69-SUM($Q69:AF69)))))</f>
        <v>0</v>
      </c>
      <c r="AH69" s="127">
        <f>IF(OR($I69="‡nv‡÷j Z¨vM",$I69="wUwm"),(IF(VALUE($G69)&gt;=AH$6,(IF(($BV69-SUM($Q69:AG69))&gt;=$K69*0.3,$K69*0.3,($BV69-SUM($Q69:AG69)))),"")),(IF(($BV69-SUM($Q69:AG69))&gt;=$K69*0.3,$K69*0.3,($BV69-SUM($Q69:AG69)))))</f>
        <v>0</v>
      </c>
      <c r="AI69" s="127">
        <f>IF(OR($I69="‡nv‡÷j Z¨vM",$I69="wUwm"),(IF(VALUE($G69)&gt;=AI$6,(IF(($BV69-SUM($Q69:AH69))&gt;=$K69*0.3,$K69*0.3,($BV69-SUM($Q69:AH69)))),"")),(IF(($BV69-SUM($Q69:AH69))&gt;=$K69*0.3,$K69*0.3,($BV69-SUM($Q69:AH69)))))</f>
        <v>0</v>
      </c>
      <c r="AJ69" s="127">
        <f>IF(OR($I69="‡nv‡÷j Z¨vM",$I69="wUwm"),(IF(VALUE($G69)&gt;=AJ$6,(IF(($BV69-SUM($Q69:AI69))&gt;=$K69*0.3,$K69*0.3,($BV69-SUM($Q69:AI69)))),"")),(IF(($BV69-SUM($Q69:AI69))&gt;=$K69*0.3,$K69*0.3,($BV69-SUM($Q69:AI69)))))</f>
        <v>0</v>
      </c>
      <c r="AK69" s="127">
        <f>IF(OR($I69="‡nv‡÷j Z¨vM",$I69="wUwm"),(IF(VALUE($G69)&gt;=AK$6,(IF(($BV69-SUM($Q69:AJ69))&gt;=$K69*0.3,$K69*0.3,($BV69-SUM($Q69:AJ69)))),"")),(IF(($BV69-SUM($Q69:AJ69))&gt;=$K69*0.3,$K69*0.3,($BV69-SUM($Q69:AJ69)))))</f>
        <v>0</v>
      </c>
      <c r="AL69" s="127">
        <f>IF(OR($I69="‡nv‡÷j Z¨vM",$I69="wUwm"),(IF(VALUE($G69)&gt;=AL$6,(IF(($BV69-SUM($Q69:AK69))&gt;=$K69*0.3,$K69*0.3,($BV69-SUM($Q69:AK69)))),"")),(IF(($BV69-SUM($Q69:AK69))&gt;=$K69*0.3,$K69*0.3,($BV69-SUM($Q69:AK69)))))</f>
        <v>0</v>
      </c>
      <c r="AM69" s="127">
        <f>IF(OR($I69="‡nv‡÷j Z¨vM",$I69="wUwm"),(IF(VALUE($G69)&gt;=AM$6,(IF(($BV69-SUM($Q69:AL69))&gt;=$K69*0.3,$K69*0.3,($BV69-SUM($Q69:AL69)))),"")),(IF(($BV69-SUM($Q69:AL69))&gt;=$K69*0.3,$K69*0.3,($BV69-SUM($Q69:AL69)))))</f>
        <v>0</v>
      </c>
      <c r="AN69" s="127">
        <f>IF(OR($I69="‡nv‡÷j Z¨vM",$I69="wUwm"),(IF(VALUE($G69)&gt;=AN$6,(IF(($BV69-SUM($Q69:AM69))&gt;=$K69*0.3,$K69*0.3,($BV69-SUM($Q69:AM69)))),"")),(IF(($BV69-SUM($Q69:AM69))&gt;=$K69*0.3,$K69*0.3,($BV69-SUM($Q69:AM69)))))</f>
        <v>0</v>
      </c>
      <c r="AO69" s="127">
        <f>IF(OR($I69="‡nv‡÷j Z¨vM",$I69="wUwm"),(IF(VALUE($G69)&gt;=AO$6,(IF(($BV69-SUM($Q69:AN69))&gt;=$K69*0.3,$K69*0.3,($BV69-SUM($Q69:AN69)))),"")),(IF(($BV69-SUM($Q69:AN69))&gt;=$K69*0.3,$K69*0.3,($BV69-SUM($Q69:AN69)))))</f>
        <v>0</v>
      </c>
      <c r="AP69" s="127">
        <f>IF(OR($I69="‡nv‡÷j Z¨vM",$I69="wUwm"),(IF(VALUE($G69)&gt;=AP$6,(IF(($BV69-SUM($Q69:AO69))&gt;=$K69*0.3,$K69*0.3,($BV69-SUM($Q69:AO69)))),"")),(IF(($BV69-SUM($Q69:AO69))&gt;=$K69*0.3,$K69*0.3,($BV69-SUM($Q69:AO69)))))</f>
        <v>0</v>
      </c>
      <c r="AQ69" s="125">
        <f t="shared" si="2"/>
        <v>25120</v>
      </c>
      <c r="AR69" s="125">
        <v>25120</v>
      </c>
      <c r="AS69" s="125">
        <f>IF(LinkRpt!C$4=LinkRpt!C$2,VLOOKUP(LinkRpt!$A65,Rpt,LinkRpt!C$2+1),"")</f>
        <v>0</v>
      </c>
      <c r="AT69" s="125">
        <f>IF(LinkRpt!D$4=LinkRpt!D$2,VLOOKUP(LinkRpt!$A65,Rpt,LinkRpt!D$2+1),"")</f>
        <v>0</v>
      </c>
      <c r="AU69" s="125">
        <f>IF(LinkRpt!E$4=LinkRpt!E$2,VLOOKUP(LinkRpt!$A65,Rpt,LinkRpt!E$2+1),"")</f>
        <v>0</v>
      </c>
      <c r="AV69" s="125">
        <f>IF(LinkRpt!F$4=LinkRpt!F$2,VLOOKUP(LinkRpt!$A65,Rpt,LinkRpt!F$2+1),"")</f>
        <v>0</v>
      </c>
      <c r="AW69" s="125">
        <f>IF(LinkRpt!G$4=LinkRpt!G$2,VLOOKUP(LinkRpt!$A65,Rpt,LinkRpt!G$2+1),"")</f>
        <v>0</v>
      </c>
      <c r="AX69" s="125">
        <f>IF(LinkRpt!H$4=LinkRpt!H$2,VLOOKUP(LinkRpt!$A65,Rpt,LinkRpt!H$2+1),"")</f>
        <v>0</v>
      </c>
      <c r="AY69" s="125">
        <f>IF(LinkRpt!I$4=LinkRpt!I$2,VLOOKUP(LinkRpt!$A65,Rpt,LinkRpt!I$2+1),"")</f>
        <v>0</v>
      </c>
      <c r="AZ69" s="125">
        <f>IF(LinkRpt!J$4=LinkRpt!J$2,VLOOKUP(LinkRpt!$A65,Rpt,LinkRpt!J$2+1),"")</f>
        <v>0</v>
      </c>
      <c r="BA69" s="125">
        <f>IF(LinkRpt!K$4=LinkRpt!K$2,VLOOKUP(LinkRpt!$A65,Rpt,LinkRpt!K$2+1),"")</f>
        <v>0</v>
      </c>
      <c r="BB69" s="125">
        <f>IF(LinkRpt!L$4=LinkRpt!L$2,VLOOKUP(LinkRpt!$A65,Rpt,LinkRpt!L$2+1),"")</f>
        <v>0</v>
      </c>
      <c r="BC69" s="125">
        <f>IF(LinkRpt!M$4=LinkRpt!M$2,VLOOKUP(LinkRpt!$A65,Rpt,LinkRpt!M$2+1),"")</f>
        <v>0</v>
      </c>
      <c r="BD69" s="125">
        <f>IF(LinkRpt!N$4=LinkRpt!N$2,VLOOKUP(LinkRpt!$A65,Rpt,LinkRpt!N$2+1),"")</f>
        <v>0</v>
      </c>
      <c r="BE69" s="125">
        <f>IF(LinkRpt!O$4=LinkRpt!O$2,VLOOKUP(LinkRpt!$A65,Rpt,LinkRpt!O$2+1),"")</f>
        <v>0</v>
      </c>
      <c r="BF69" s="125">
        <f>IF(LinkRpt!P$4=LinkRpt!P$2,VLOOKUP(LinkRpt!$A65,Rpt,LinkRpt!P$2+1),"")</f>
        <v>0</v>
      </c>
      <c r="BG69" s="125">
        <f>IF(LinkRpt!Q$4=LinkRpt!Q$2,VLOOKUP(LinkRpt!$A65,Rpt,LinkRpt!Q$2+1),"")</f>
        <v>0</v>
      </c>
      <c r="BH69" s="125">
        <f>IF(LinkRpt!R$4=LinkRpt!R$2,VLOOKUP(LinkRpt!$A65,Rpt,LinkRpt!R$2+1),"")</f>
        <v>0</v>
      </c>
      <c r="BI69" s="125">
        <f>IF(LinkRpt!S$4=LinkRpt!S$2,VLOOKUP(LinkRpt!$A65,Rpt,LinkRpt!S$2+1),"")</f>
        <v>0</v>
      </c>
      <c r="BJ69" s="125">
        <f>IF(LinkRpt!T$4=LinkRpt!T$2,VLOOKUP(LinkRpt!$A65,Rpt,LinkRpt!T$2+1),"")</f>
        <v>0</v>
      </c>
      <c r="BK69" s="125">
        <f>IF(LinkRpt!U$4=LinkRpt!U$2,VLOOKUP(LinkRpt!$A65,Rpt,LinkRpt!U$2+1),"")</f>
        <v>0</v>
      </c>
      <c r="BL69" s="125">
        <f>IF(LinkRpt!V$4=LinkRpt!V$2,VLOOKUP(LinkRpt!$A65,Rpt,LinkRpt!V$2+1),"")</f>
        <v>0</v>
      </c>
      <c r="BM69" s="125">
        <f>IF(LinkRpt!W$4=LinkRpt!W$2,VLOOKUP(LinkRpt!$A65,Rpt,LinkRpt!W$2+1),"")</f>
        <v>0</v>
      </c>
      <c r="BN69" s="125">
        <f>IF(LinkRpt!X$4=LinkRpt!X$2,VLOOKUP(LinkRpt!$A65,Rpt,LinkRpt!X$2+1),"")</f>
        <v>0</v>
      </c>
      <c r="BO69" s="125">
        <f>IF(LinkRpt!Y$4=LinkRpt!Y$2,VLOOKUP(LinkRpt!$A65,Rpt,LinkRpt!Y$2+1),"")</f>
        <v>0</v>
      </c>
      <c r="BP69" s="125">
        <f>IF(LinkRpt!Z$4=LinkRpt!Z$2,VLOOKUP(LinkRpt!$A65,Rpt,LinkRpt!Z$2+1),"")</f>
        <v>0</v>
      </c>
      <c r="BQ69" s="125">
        <f>IF(LinkRpt!AA$4=LinkRpt!AA$2,VLOOKUP(LinkRpt!$A65,Rpt,LinkRpt!AA$2+1),"")</f>
        <v>0</v>
      </c>
      <c r="BR69" s="125">
        <f>IF(LinkRpt!AB$4=LinkRpt!AB$2,VLOOKUP(LinkRpt!$A65,Rpt,LinkRpt!AB$2+1),"")</f>
        <v>0</v>
      </c>
      <c r="BS69" s="125">
        <f>IF(LinkRpt!AC$4=LinkRpt!AC$2,VLOOKUP(LinkRpt!$A65,Rpt,LinkRpt!AC$2+1),"")</f>
        <v>0</v>
      </c>
      <c r="BT69" s="125">
        <f>IF(LinkRpt!AD$4=LinkRpt!AD$2,VLOOKUP(LinkRpt!$A65,Rpt,LinkRpt!AD$2+1),"")</f>
        <v>0</v>
      </c>
      <c r="BU69" s="125">
        <f>IF(LinkRpt!AE$4=LinkRpt!AE$2,VLOOKUP(LinkRpt!$A65,Rpt,LinkRpt!AE$2+1),"")</f>
        <v>0</v>
      </c>
      <c r="BV69" s="125">
        <f t="shared" si="8"/>
        <v>25120</v>
      </c>
      <c r="BW69" s="124">
        <v>1500</v>
      </c>
      <c r="BX69" s="127">
        <v>1500</v>
      </c>
      <c r="BY69" s="124">
        <v>1000</v>
      </c>
      <c r="BZ69" s="127">
        <v>1000</v>
      </c>
      <c r="CA69" s="124">
        <v>5000</v>
      </c>
      <c r="CB69" s="127">
        <v>5000</v>
      </c>
      <c r="CC69" s="124">
        <v>8000</v>
      </c>
      <c r="CD69" s="127">
        <f>1500+0</f>
        <v>1500</v>
      </c>
      <c r="CE69" s="128"/>
      <c r="CF69" s="127"/>
      <c r="CG69" s="124"/>
      <c r="CH69" s="127"/>
      <c r="CI69" s="129">
        <v>4340</v>
      </c>
      <c r="CJ69" s="127">
        <v>11120</v>
      </c>
      <c r="CK69" s="129">
        <v>4340</v>
      </c>
      <c r="CL69" s="127">
        <v>9240</v>
      </c>
      <c r="CM69" s="129">
        <v>4340</v>
      </c>
      <c r="CN69" s="127">
        <v>0</v>
      </c>
      <c r="CO69" s="129">
        <v>4340</v>
      </c>
      <c r="CP69" s="127">
        <v>13860</v>
      </c>
      <c r="CQ69" s="129">
        <v>4340</v>
      </c>
      <c r="CR69" s="127">
        <v>0</v>
      </c>
      <c r="CS69" s="129">
        <v>4340</v>
      </c>
      <c r="CT69" s="127">
        <v>0</v>
      </c>
      <c r="CU69" s="129">
        <v>4340</v>
      </c>
      <c r="CV69" s="127"/>
      <c r="CW69" s="129">
        <v>4340</v>
      </c>
      <c r="CX69" s="127"/>
      <c r="CY69" s="129">
        <v>4340</v>
      </c>
      <c r="CZ69" s="127"/>
      <c r="DA69" s="128"/>
      <c r="DB69" s="127"/>
      <c r="DC69" s="128"/>
      <c r="DD69" s="127"/>
      <c r="DE69" s="130"/>
      <c r="DF69" s="131"/>
      <c r="DG69" s="127"/>
      <c r="DH69" s="131"/>
      <c r="DI69" s="127"/>
      <c r="DJ69" s="131"/>
      <c r="DK69" s="127"/>
      <c r="DL69" s="131"/>
      <c r="DM69" s="127"/>
      <c r="DN69" s="131"/>
      <c r="DO69" s="127"/>
      <c r="DP69" s="131"/>
      <c r="DQ69" s="127"/>
      <c r="DR69" s="131"/>
      <c r="DS69" s="127"/>
      <c r="DT69" s="131"/>
      <c r="DU69" s="127"/>
      <c r="DV69" s="131"/>
      <c r="DW69" s="127"/>
      <c r="DX69" s="131"/>
      <c r="DY69" s="127"/>
      <c r="DZ69" s="131"/>
      <c r="EA69" s="127"/>
      <c r="EB69" s="128"/>
      <c r="EC69" s="127"/>
      <c r="ED69" s="132"/>
      <c r="EE69" s="128"/>
      <c r="EF69" s="127"/>
      <c r="EG69" s="128"/>
      <c r="EH69" s="127"/>
      <c r="EI69" s="128"/>
      <c r="EJ69" s="127"/>
      <c r="EK69" s="128"/>
      <c r="EL69" s="127"/>
      <c r="EM69" s="128"/>
      <c r="EN69" s="127"/>
      <c r="EO69" s="128"/>
      <c r="EP69" s="127"/>
      <c r="EQ69" s="124"/>
      <c r="ER69" s="127"/>
      <c r="ES69" s="124"/>
      <c r="ET69" s="127"/>
      <c r="EU69" s="124"/>
      <c r="EV69" s="127"/>
      <c r="EW69" s="124"/>
      <c r="EX69" s="127"/>
      <c r="EY69" s="124"/>
      <c r="EZ69" s="127"/>
      <c r="FA69" s="124"/>
      <c r="FB69" s="127"/>
      <c r="FC69" s="133">
        <f t="shared" si="3"/>
        <v>54560</v>
      </c>
      <c r="FD69" s="133">
        <f t="shared" si="4"/>
        <v>43220</v>
      </c>
      <c r="FE69" s="133">
        <f t="shared" si="5"/>
        <v>11340</v>
      </c>
    </row>
    <row r="70" spans="1:161" ht="25.5" customHeight="1">
      <c r="A70" s="181">
        <v>2200156</v>
      </c>
      <c r="B70" s="148" t="s">
        <v>630</v>
      </c>
      <c r="C70" s="95" t="s">
        <v>631</v>
      </c>
      <c r="D70" s="83" t="s">
        <v>1062</v>
      </c>
      <c r="E70" s="95" t="s">
        <v>956</v>
      </c>
      <c r="F70" s="84" t="s">
        <v>632</v>
      </c>
      <c r="G70" s="84"/>
      <c r="H70" s="120"/>
      <c r="I70" s="121"/>
      <c r="J70" s="121"/>
      <c r="K70" s="93">
        <v>6800</v>
      </c>
      <c r="L70" s="88" t="s">
        <v>1071</v>
      </c>
      <c r="M70" s="122">
        <f t="shared" si="6"/>
        <v>24400</v>
      </c>
      <c r="N70" s="123">
        <f t="shared" si="0"/>
        <v>3920</v>
      </c>
      <c r="O70" s="124">
        <v>4000</v>
      </c>
      <c r="P70" s="124">
        <f t="shared" si="7"/>
        <v>0</v>
      </c>
      <c r="Q70" s="125">
        <v>4000</v>
      </c>
      <c r="R70" s="126">
        <f t="shared" si="10"/>
        <v>0</v>
      </c>
      <c r="S70" s="127">
        <f>IF(OR($I70="‡nv‡÷j Z¨vM",$I70="wUwm"),(IF(VALUE($G70)&gt;=S$6,(IF(($BV70-SUM($Q70:R70))&gt;=$K70*0.3,$K70*0.3,($BV70-SUM($Q70:R70)))),"")),(IF(($BV70-SUM($Q70:R70))&gt;=$K70*0.3,$K70*0.3,($BV70-SUM($Q70:R70)))))</f>
        <v>2040</v>
      </c>
      <c r="T70" s="127">
        <f>IF(OR($I70="‡nv‡÷j Z¨vM",$I70="wUwm"),(IF(VALUE($G70)&gt;=T$6,(IF(($BV70-SUM($Q70:S70))&gt;=$K70*0.3,$K70*0.3,($BV70-SUM($Q70:S70)))),"")),(IF(($BV70-SUM($Q70:S70))&gt;=$K70*0.3,$K70*0.3,($BV70-SUM($Q70:S70)))))</f>
        <v>2040</v>
      </c>
      <c r="U70" s="127">
        <f>IF(OR($I70="‡nv‡÷j Z¨vM",$I70="wUwm"),(IF(VALUE($G70)&gt;=U$6,(IF(($BV70-SUM($Q70:T70))&gt;=$K70*0.3,$K70*0.3,($BV70-SUM($Q70:T70)))),"")),(IF(($BV70-SUM($Q70:T70))&gt;=$K70*0.3,$K70*0.3,($BV70-SUM($Q70:T70)))))</f>
        <v>2040</v>
      </c>
      <c r="V70" s="127">
        <f>IF(OR($I70="‡nv‡÷j Z¨vM",$I70="wUwm"),(IF(VALUE($G70)&gt;=V$6,(IF(($BV70-SUM($Q70:U70))&gt;=$K70*0.3,$K70*0.3,($BV70-SUM($Q70:U70)))),"")),(IF(($BV70-SUM($Q70:U70))&gt;=$K70*0.3,$K70*0.3,($BV70-SUM($Q70:U70)))))</f>
        <v>2040</v>
      </c>
      <c r="W70" s="127">
        <f>IF(OR($I70="‡nv‡÷j Z¨vM",$I70="wUwm"),(IF(VALUE($G70)&gt;=W$6,(IF(($BV70-SUM($Q70:V70))&gt;=$K70*0.3,$K70*0.3,($BV70-SUM($Q70:V70)))),"")),(IF(($BV70-SUM($Q70:V70))&gt;=$K70*0.3,$K70*0.3,($BV70-SUM($Q70:V70)))))</f>
        <v>2040</v>
      </c>
      <c r="X70" s="127">
        <f>IF(OR($I70="‡nv‡÷j Z¨vM",$I70="wUwm"),(IF(VALUE($G70)&gt;=X$6,(IF(($BV70-SUM($Q70:W70))&gt;=$K70*0.3,$K70*0.3,($BV70-SUM($Q70:W70)))),"")),(IF(($BV70-SUM($Q70:W70))&gt;=$K70*0.3,$K70*0.3,($BV70-SUM($Q70:W70)))))</f>
        <v>2040</v>
      </c>
      <c r="Y70" s="127">
        <f>IF(OR($I70="‡nv‡÷j Z¨vM",$I70="wUwm"),(IF(VALUE($G70)&gt;=Y$6,(IF(($BV70-SUM($Q70:X70))&gt;=$K70*0.3,$K70*0.3,($BV70-SUM($Q70:X70)))),"")),(IF(($BV70-SUM($Q70:X70))&gt;=$K70*0.3,$K70*0.3,($BV70-SUM($Q70:X70)))))</f>
        <v>2040</v>
      </c>
      <c r="Z70" s="127">
        <f>IF(OR($I70="‡nv‡÷j Z¨vM",$I70="wUwm"),(IF(VALUE($G70)&gt;=Z$6,(IF(($BV70-SUM($Q70:Y70))&gt;=$K70*0.3,$K70*0.3,($BV70-SUM($Q70:Y70)))),"")),(IF(($BV70-SUM($Q70:Y70))&gt;=$K70*0.3,$K70*0.3,($BV70-SUM($Q70:Y70)))))</f>
        <v>2040</v>
      </c>
      <c r="AA70" s="127">
        <f>IF(OR($I70="‡nv‡÷j Z¨vM",$I70="wUwm"),(IF(VALUE($G70)&gt;=AA$6,(IF(($BV70-SUM($Q70:Z70))&gt;=$K70*0.3,$K70*0.3,($BV70-SUM($Q70:Z70)))),"")),(IF(($BV70-SUM($Q70:Z70))&gt;=$K70*0.3,$K70*0.3,($BV70-SUM($Q70:Z70)))))</f>
        <v>160</v>
      </c>
      <c r="AB70" s="127">
        <f>IF(OR($I70="‡nv‡÷j Z¨vM",$I70="wUwm"),(IF(VALUE($G70)&gt;=AB$6,(IF(($BV70-SUM($Q70:AA70))&gt;=$K70*0.3,$K70*0.3,($BV70-SUM($Q70:AA70)))),"")),(IF(($BV70-SUM($Q70:AA70))&gt;=$K70*0.3,$K70*0.3,($BV70-SUM($Q70:AA70)))))</f>
        <v>0</v>
      </c>
      <c r="AC70" s="127">
        <f>IF(OR($I70="‡nv‡÷j Z¨vM",$I70="wUwm"),(IF(VALUE($G70)&gt;=AC$6,(IF(($BV70-SUM($Q70:AB70))&gt;=$K70*0.3,$K70*0.3,($BV70-SUM($Q70:AB70)))),"")),(IF(($BV70-SUM($Q70:AB70))&gt;=$K70*0.3,$K70*0.3,($BV70-SUM($Q70:AB70)))))</f>
        <v>0</v>
      </c>
      <c r="AD70" s="127">
        <f>IF(OR($I70="‡nv‡÷j Z¨vM",$I70="wUwm"),(IF(VALUE($G70)&gt;=AD$6,(IF(($BV70-SUM($Q70:AC70))&gt;=$K70*0.3,$K70*0.3,($BV70-SUM($Q70:AC70)))),"")),(IF(($BV70-SUM($Q70:AC70))&gt;=$K70*0.3,$K70*0.3,($BV70-SUM($Q70:AC70)))))</f>
        <v>0</v>
      </c>
      <c r="AE70" s="127">
        <f>IF(OR($I70="‡nv‡÷j Z¨vM",$I70="wUwm"),(IF(VALUE($G70)&gt;=AE$6,(IF(($BV70-SUM($Q70:AD70))&gt;=$K70*0.3,$K70*0.3,($BV70-SUM($Q70:AD70)))),"")),(IF(($BV70-SUM($Q70:AD70))&gt;=$K70*0.3,$K70*0.3,($BV70-SUM($Q70:AD70)))))</f>
        <v>0</v>
      </c>
      <c r="AF70" s="127">
        <f>IF(OR($I70="‡nv‡÷j Z¨vM",$I70="wUwm"),(IF(VALUE($G70)&gt;=AF$6,(IF(($BV70-SUM($Q70:AE70))&gt;=$K70*0.3,$K70*0.3,($BV70-SUM($Q70:AE70)))),"")),(IF(($BV70-SUM($Q70:AE70))&gt;=$K70*0.3,$K70*0.3,($BV70-SUM($Q70:AE70)))))</f>
        <v>0</v>
      </c>
      <c r="AG70" s="127">
        <f>IF(OR($I70="‡nv‡÷j Z¨vM",$I70="wUwm"),(IF(VALUE($G70)&gt;=AG$6,(IF(($BV70-SUM($Q70:AF70))&gt;=$K70*0.3,$K70*0.3,($BV70-SUM($Q70:AF70)))),"")),(IF(($BV70-SUM($Q70:AF70))&gt;=$K70*0.3,$K70*0.3,($BV70-SUM($Q70:AF70)))))</f>
        <v>0</v>
      </c>
      <c r="AH70" s="127">
        <f>IF(OR($I70="‡nv‡÷j Z¨vM",$I70="wUwm"),(IF(VALUE($G70)&gt;=AH$6,(IF(($BV70-SUM($Q70:AG70))&gt;=$K70*0.3,$K70*0.3,($BV70-SUM($Q70:AG70)))),"")),(IF(($BV70-SUM($Q70:AG70))&gt;=$K70*0.3,$K70*0.3,($BV70-SUM($Q70:AG70)))))</f>
        <v>0</v>
      </c>
      <c r="AI70" s="127">
        <f>IF(OR($I70="‡nv‡÷j Z¨vM",$I70="wUwm"),(IF(VALUE($G70)&gt;=AI$6,(IF(($BV70-SUM($Q70:AH70))&gt;=$K70*0.3,$K70*0.3,($BV70-SUM($Q70:AH70)))),"")),(IF(($BV70-SUM($Q70:AH70))&gt;=$K70*0.3,$K70*0.3,($BV70-SUM($Q70:AH70)))))</f>
        <v>0</v>
      </c>
      <c r="AJ70" s="127">
        <f>IF(OR($I70="‡nv‡÷j Z¨vM",$I70="wUwm"),(IF(VALUE($G70)&gt;=AJ$6,(IF(($BV70-SUM($Q70:AI70))&gt;=$K70*0.3,$K70*0.3,($BV70-SUM($Q70:AI70)))),"")),(IF(($BV70-SUM($Q70:AI70))&gt;=$K70*0.3,$K70*0.3,($BV70-SUM($Q70:AI70)))))</f>
        <v>0</v>
      </c>
      <c r="AK70" s="127">
        <f>IF(OR($I70="‡nv‡÷j Z¨vM",$I70="wUwm"),(IF(VALUE($G70)&gt;=AK$6,(IF(($BV70-SUM($Q70:AJ70))&gt;=$K70*0.3,$K70*0.3,($BV70-SUM($Q70:AJ70)))),"")),(IF(($BV70-SUM($Q70:AJ70))&gt;=$K70*0.3,$K70*0.3,($BV70-SUM($Q70:AJ70)))))</f>
        <v>0</v>
      </c>
      <c r="AL70" s="127">
        <f>IF(OR($I70="‡nv‡÷j Z¨vM",$I70="wUwm"),(IF(VALUE($G70)&gt;=AL$6,(IF(($BV70-SUM($Q70:AK70))&gt;=$K70*0.3,$K70*0.3,($BV70-SUM($Q70:AK70)))),"")),(IF(($BV70-SUM($Q70:AK70))&gt;=$K70*0.3,$K70*0.3,($BV70-SUM($Q70:AK70)))))</f>
        <v>0</v>
      </c>
      <c r="AM70" s="127">
        <f>IF(OR($I70="‡nv‡÷j Z¨vM",$I70="wUwm"),(IF(VALUE($G70)&gt;=AM$6,(IF(($BV70-SUM($Q70:AL70))&gt;=$K70*0.3,$K70*0.3,($BV70-SUM($Q70:AL70)))),"")),(IF(($BV70-SUM($Q70:AL70))&gt;=$K70*0.3,$K70*0.3,($BV70-SUM($Q70:AL70)))))</f>
        <v>0</v>
      </c>
      <c r="AN70" s="127">
        <f>IF(OR($I70="‡nv‡÷j Z¨vM",$I70="wUwm"),(IF(VALUE($G70)&gt;=AN$6,(IF(($BV70-SUM($Q70:AM70))&gt;=$K70*0.3,$K70*0.3,($BV70-SUM($Q70:AM70)))),"")),(IF(($BV70-SUM($Q70:AM70))&gt;=$K70*0.3,$K70*0.3,($BV70-SUM($Q70:AM70)))))</f>
        <v>0</v>
      </c>
      <c r="AO70" s="127">
        <f>IF(OR($I70="‡nv‡÷j Z¨vM",$I70="wUwm"),(IF(VALUE($G70)&gt;=AO$6,(IF(($BV70-SUM($Q70:AN70))&gt;=$K70*0.3,$K70*0.3,($BV70-SUM($Q70:AN70)))),"")),(IF(($BV70-SUM($Q70:AN70))&gt;=$K70*0.3,$K70*0.3,($BV70-SUM($Q70:AN70)))))</f>
        <v>0</v>
      </c>
      <c r="AP70" s="127">
        <f>IF(OR($I70="‡nv‡÷j Z¨vM",$I70="wUwm"),(IF(VALUE($G70)&gt;=AP$6,(IF(($BV70-SUM($Q70:AO70))&gt;=$K70*0.3,$K70*0.3,($BV70-SUM($Q70:AO70)))),"")),(IF(($BV70-SUM($Q70:AO70))&gt;=$K70*0.3,$K70*0.3,($BV70-SUM($Q70:AO70)))))</f>
        <v>0</v>
      </c>
      <c r="AQ70" s="125">
        <f t="shared" si="2"/>
        <v>20480</v>
      </c>
      <c r="AR70" s="125">
        <v>20480</v>
      </c>
      <c r="AS70" s="125">
        <f>IF(LinkRpt!C$4=LinkRpt!C$2,VLOOKUP(LinkRpt!$A66,Rpt,LinkRpt!C$2+1),"")</f>
        <v>0</v>
      </c>
      <c r="AT70" s="125">
        <f>IF(LinkRpt!D$4=LinkRpt!D$2,VLOOKUP(LinkRpt!$A66,Rpt,LinkRpt!D$2+1),"")</f>
        <v>0</v>
      </c>
      <c r="AU70" s="125">
        <f>IF(LinkRpt!E$4=LinkRpt!E$2,VLOOKUP(LinkRpt!$A66,Rpt,LinkRpt!E$2+1),"")</f>
        <v>0</v>
      </c>
      <c r="AV70" s="125">
        <f>IF(LinkRpt!F$4=LinkRpt!F$2,VLOOKUP(LinkRpt!$A66,Rpt,LinkRpt!F$2+1),"")</f>
        <v>0</v>
      </c>
      <c r="AW70" s="125">
        <f>IF(LinkRpt!G$4=LinkRpt!G$2,VLOOKUP(LinkRpt!$A66,Rpt,LinkRpt!G$2+1),"")</f>
        <v>0</v>
      </c>
      <c r="AX70" s="125">
        <f>IF(LinkRpt!H$4=LinkRpt!H$2,VLOOKUP(LinkRpt!$A66,Rpt,LinkRpt!H$2+1),"")</f>
        <v>0</v>
      </c>
      <c r="AY70" s="125">
        <f>IF(LinkRpt!I$4=LinkRpt!I$2,VLOOKUP(LinkRpt!$A66,Rpt,LinkRpt!I$2+1),"")</f>
        <v>0</v>
      </c>
      <c r="AZ70" s="125">
        <f>IF(LinkRpt!J$4=LinkRpt!J$2,VLOOKUP(LinkRpt!$A66,Rpt,LinkRpt!J$2+1),"")</f>
        <v>0</v>
      </c>
      <c r="BA70" s="125">
        <f>IF(LinkRpt!K$4=LinkRpt!K$2,VLOOKUP(LinkRpt!$A66,Rpt,LinkRpt!K$2+1),"")</f>
        <v>0</v>
      </c>
      <c r="BB70" s="125">
        <f>IF(LinkRpt!L$4=LinkRpt!L$2,VLOOKUP(LinkRpt!$A66,Rpt,LinkRpt!L$2+1),"")</f>
        <v>0</v>
      </c>
      <c r="BC70" s="125">
        <f>IF(LinkRpt!M$4=LinkRpt!M$2,VLOOKUP(LinkRpt!$A66,Rpt,LinkRpt!M$2+1),"")</f>
        <v>0</v>
      </c>
      <c r="BD70" s="125">
        <f>IF(LinkRpt!N$4=LinkRpt!N$2,VLOOKUP(LinkRpt!$A66,Rpt,LinkRpt!N$2+1),"")</f>
        <v>0</v>
      </c>
      <c r="BE70" s="125">
        <f>IF(LinkRpt!O$4=LinkRpt!O$2,VLOOKUP(LinkRpt!$A66,Rpt,LinkRpt!O$2+1),"")</f>
        <v>0</v>
      </c>
      <c r="BF70" s="125">
        <f>IF(LinkRpt!P$4=LinkRpt!P$2,VLOOKUP(LinkRpt!$A66,Rpt,LinkRpt!P$2+1),"")</f>
        <v>0</v>
      </c>
      <c r="BG70" s="125">
        <f>IF(LinkRpt!Q$4=LinkRpt!Q$2,VLOOKUP(LinkRpt!$A66,Rpt,LinkRpt!Q$2+1),"")</f>
        <v>0</v>
      </c>
      <c r="BH70" s="125">
        <f>IF(LinkRpt!R$4=LinkRpt!R$2,VLOOKUP(LinkRpt!$A66,Rpt,LinkRpt!R$2+1),"")</f>
        <v>0</v>
      </c>
      <c r="BI70" s="125">
        <f>IF(LinkRpt!S$4=LinkRpt!S$2,VLOOKUP(LinkRpt!$A66,Rpt,LinkRpt!S$2+1),"")</f>
        <v>0</v>
      </c>
      <c r="BJ70" s="125">
        <f>IF(LinkRpt!T$4=LinkRpt!T$2,VLOOKUP(LinkRpt!$A66,Rpt,LinkRpt!T$2+1),"")</f>
        <v>0</v>
      </c>
      <c r="BK70" s="125">
        <f>IF(LinkRpt!U$4=LinkRpt!U$2,VLOOKUP(LinkRpt!$A66,Rpt,LinkRpt!U$2+1),"")</f>
        <v>0</v>
      </c>
      <c r="BL70" s="125">
        <f>IF(LinkRpt!V$4=LinkRpt!V$2,VLOOKUP(LinkRpt!$A66,Rpt,LinkRpt!V$2+1),"")</f>
        <v>0</v>
      </c>
      <c r="BM70" s="125">
        <f>IF(LinkRpt!W$4=LinkRpt!W$2,VLOOKUP(LinkRpt!$A66,Rpt,LinkRpt!W$2+1),"")</f>
        <v>0</v>
      </c>
      <c r="BN70" s="125">
        <f>IF(LinkRpt!X$4=LinkRpt!X$2,VLOOKUP(LinkRpt!$A66,Rpt,LinkRpt!X$2+1),"")</f>
        <v>0</v>
      </c>
      <c r="BO70" s="125">
        <f>IF(LinkRpt!Y$4=LinkRpt!Y$2,VLOOKUP(LinkRpt!$A66,Rpt,LinkRpt!Y$2+1),"")</f>
        <v>0</v>
      </c>
      <c r="BP70" s="125">
        <f>IF(LinkRpt!Z$4=LinkRpt!Z$2,VLOOKUP(LinkRpt!$A66,Rpt,LinkRpt!Z$2+1),"")</f>
        <v>0</v>
      </c>
      <c r="BQ70" s="125">
        <f>IF(LinkRpt!AA$4=LinkRpt!AA$2,VLOOKUP(LinkRpt!$A66,Rpt,LinkRpt!AA$2+1),"")</f>
        <v>0</v>
      </c>
      <c r="BR70" s="125">
        <f>IF(LinkRpt!AB$4=LinkRpt!AB$2,VLOOKUP(LinkRpt!$A66,Rpt,LinkRpt!AB$2+1),"")</f>
        <v>0</v>
      </c>
      <c r="BS70" s="125">
        <f>IF(LinkRpt!AC$4=LinkRpt!AC$2,VLOOKUP(LinkRpt!$A66,Rpt,LinkRpt!AC$2+1),"")</f>
        <v>0</v>
      </c>
      <c r="BT70" s="125">
        <f>IF(LinkRpt!AD$4=LinkRpt!AD$2,VLOOKUP(LinkRpt!$A66,Rpt,LinkRpt!AD$2+1),"")</f>
        <v>0</v>
      </c>
      <c r="BU70" s="125">
        <f>IF(LinkRpt!AE$4=LinkRpt!AE$2,VLOOKUP(LinkRpt!$A66,Rpt,LinkRpt!AE$2+1),"")</f>
        <v>0</v>
      </c>
      <c r="BV70" s="125">
        <f t="shared" si="8"/>
        <v>20480</v>
      </c>
      <c r="BW70" s="124">
        <v>1500</v>
      </c>
      <c r="BX70" s="127">
        <v>1500</v>
      </c>
      <c r="BY70" s="124">
        <v>1000</v>
      </c>
      <c r="BZ70" s="127">
        <v>1000</v>
      </c>
      <c r="CA70" s="124">
        <v>5000</v>
      </c>
      <c r="CB70" s="127">
        <v>5000</v>
      </c>
      <c r="CC70" s="124">
        <v>8000</v>
      </c>
      <c r="CD70" s="127">
        <f>1500+0</f>
        <v>1500</v>
      </c>
      <c r="CE70" s="128"/>
      <c r="CF70" s="127"/>
      <c r="CG70" s="124"/>
      <c r="CH70" s="127"/>
      <c r="CI70" s="129">
        <v>4340</v>
      </c>
      <c r="CJ70" s="127">
        <v>11120</v>
      </c>
      <c r="CK70" s="129">
        <v>4340</v>
      </c>
      <c r="CL70" s="127">
        <v>0</v>
      </c>
      <c r="CM70" s="129">
        <v>4340</v>
      </c>
      <c r="CN70" s="127">
        <v>8400</v>
      </c>
      <c r="CO70" s="129">
        <v>4340</v>
      </c>
      <c r="CP70" s="127">
        <v>4340</v>
      </c>
      <c r="CQ70" s="129">
        <v>4340</v>
      </c>
      <c r="CR70" s="127">
        <v>4340</v>
      </c>
      <c r="CS70" s="129">
        <v>4340</v>
      </c>
      <c r="CT70" s="127"/>
      <c r="CU70" s="129">
        <v>4340</v>
      </c>
      <c r="CV70" s="127"/>
      <c r="CW70" s="129">
        <v>4340</v>
      </c>
      <c r="CX70" s="127"/>
      <c r="CY70" s="129">
        <v>4340</v>
      </c>
      <c r="CZ70" s="127">
        <v>4340</v>
      </c>
      <c r="DA70" s="128"/>
      <c r="DB70" s="127"/>
      <c r="DC70" s="128"/>
      <c r="DD70" s="127"/>
      <c r="DE70" s="130"/>
      <c r="DF70" s="131"/>
      <c r="DG70" s="127"/>
      <c r="DH70" s="131"/>
      <c r="DI70" s="127"/>
      <c r="DJ70" s="131"/>
      <c r="DK70" s="127"/>
      <c r="DL70" s="131"/>
      <c r="DM70" s="127"/>
      <c r="DN70" s="131"/>
      <c r="DO70" s="127"/>
      <c r="DP70" s="131"/>
      <c r="DQ70" s="127"/>
      <c r="DR70" s="131"/>
      <c r="DS70" s="127"/>
      <c r="DT70" s="131"/>
      <c r="DU70" s="127"/>
      <c r="DV70" s="131"/>
      <c r="DW70" s="127"/>
      <c r="DX70" s="131"/>
      <c r="DY70" s="127"/>
      <c r="DZ70" s="131"/>
      <c r="EA70" s="127"/>
      <c r="EB70" s="128"/>
      <c r="EC70" s="127"/>
      <c r="ED70" s="132"/>
      <c r="EE70" s="128"/>
      <c r="EF70" s="127"/>
      <c r="EG70" s="128"/>
      <c r="EH70" s="127"/>
      <c r="EI70" s="128"/>
      <c r="EJ70" s="127"/>
      <c r="EK70" s="128"/>
      <c r="EL70" s="127"/>
      <c r="EM70" s="128"/>
      <c r="EN70" s="127"/>
      <c r="EO70" s="128"/>
      <c r="EP70" s="127"/>
      <c r="EQ70" s="124"/>
      <c r="ER70" s="127"/>
      <c r="ES70" s="124"/>
      <c r="ET70" s="127"/>
      <c r="EU70" s="124"/>
      <c r="EV70" s="127"/>
      <c r="EW70" s="124"/>
      <c r="EX70" s="127"/>
      <c r="EY70" s="124"/>
      <c r="EZ70" s="127"/>
      <c r="FA70" s="124"/>
      <c r="FB70" s="127"/>
      <c r="FC70" s="133">
        <f t="shared" si="3"/>
        <v>54560</v>
      </c>
      <c r="FD70" s="133">
        <f t="shared" si="4"/>
        <v>41540</v>
      </c>
      <c r="FE70" s="133">
        <f t="shared" si="5"/>
        <v>13020</v>
      </c>
    </row>
    <row r="71" spans="1:161" ht="25.5" customHeight="1">
      <c r="A71" s="181">
        <v>2200161</v>
      </c>
      <c r="B71" s="148" t="s">
        <v>633</v>
      </c>
      <c r="C71" s="95" t="s">
        <v>634</v>
      </c>
      <c r="D71" s="83" t="s">
        <v>1062</v>
      </c>
      <c r="E71" s="95" t="s">
        <v>956</v>
      </c>
      <c r="F71" s="84" t="s">
        <v>635</v>
      </c>
      <c r="G71" s="84"/>
      <c r="H71" s="135"/>
      <c r="I71" s="121"/>
      <c r="J71" s="121"/>
      <c r="K71" s="93">
        <v>7200</v>
      </c>
      <c r="L71" s="88" t="s">
        <v>1071</v>
      </c>
      <c r="M71" s="122">
        <f t="shared" si="6"/>
        <v>25600</v>
      </c>
      <c r="N71" s="123">
        <f t="shared" si="0"/>
        <v>2160</v>
      </c>
      <c r="O71" s="124">
        <v>4000</v>
      </c>
      <c r="P71" s="124">
        <f t="shared" si="7"/>
        <v>0</v>
      </c>
      <c r="Q71" s="125">
        <v>4000</v>
      </c>
      <c r="R71" s="126">
        <f t="shared" si="10"/>
        <v>0</v>
      </c>
      <c r="S71" s="127">
        <f>IF(OR($I71="‡nv‡÷j Z¨vM",$I71="wUwm"),(IF(VALUE($G71)&gt;=S$6,(IF(($BV71-SUM($Q71:R71))&gt;=$K71*0.3,$K71*0.3,($BV71-SUM($Q71:R71)))),"")),(IF(($BV71-SUM($Q71:R71))&gt;=$K71*0.3,$K71*0.3,($BV71-SUM($Q71:R71)))))</f>
        <v>2160</v>
      </c>
      <c r="T71" s="127">
        <f>IF(OR($I71="‡nv‡÷j Z¨vM",$I71="wUwm"),(IF(VALUE($G71)&gt;=T$6,(IF(($BV71-SUM($Q71:S71))&gt;=$K71*0.3,$K71*0.3,($BV71-SUM($Q71:S71)))),"")),(IF(($BV71-SUM($Q71:S71))&gt;=$K71*0.3,$K71*0.3,($BV71-SUM($Q71:S71)))))</f>
        <v>2160</v>
      </c>
      <c r="U71" s="127">
        <f>IF(OR($I71="‡nv‡÷j Z¨vM",$I71="wUwm"),(IF(VALUE($G71)&gt;=U$6,(IF(($BV71-SUM($Q71:T71))&gt;=$K71*0.3,$K71*0.3,($BV71-SUM($Q71:T71)))),"")),(IF(($BV71-SUM($Q71:T71))&gt;=$K71*0.3,$K71*0.3,($BV71-SUM($Q71:T71)))))</f>
        <v>2160</v>
      </c>
      <c r="V71" s="127">
        <f>IF(OR($I71="‡nv‡÷j Z¨vM",$I71="wUwm"),(IF(VALUE($G71)&gt;=V$6,(IF(($BV71-SUM($Q71:U71))&gt;=$K71*0.3,$K71*0.3,($BV71-SUM($Q71:U71)))),"")),(IF(($BV71-SUM($Q71:U71))&gt;=$K71*0.3,$K71*0.3,($BV71-SUM($Q71:U71)))))</f>
        <v>2160</v>
      </c>
      <c r="W71" s="127">
        <f>IF(OR($I71="‡nv‡÷j Z¨vM",$I71="wUwm"),(IF(VALUE($G71)&gt;=W$6,(IF(($BV71-SUM($Q71:V71))&gt;=$K71*0.3,$K71*0.3,($BV71-SUM($Q71:V71)))),"")),(IF(($BV71-SUM($Q71:V71))&gt;=$K71*0.3,$K71*0.3,($BV71-SUM($Q71:V71)))))</f>
        <v>2160</v>
      </c>
      <c r="X71" s="127">
        <f>IF(OR($I71="‡nv‡÷j Z¨vM",$I71="wUwm"),(IF(VALUE($G71)&gt;=X$6,(IF(($BV71-SUM($Q71:W71))&gt;=$K71*0.3,$K71*0.3,($BV71-SUM($Q71:W71)))),"")),(IF(($BV71-SUM($Q71:W71))&gt;=$K71*0.3,$K71*0.3,($BV71-SUM($Q71:W71)))))</f>
        <v>2160</v>
      </c>
      <c r="Y71" s="127">
        <f>IF(OR($I71="‡nv‡÷j Z¨vM",$I71="wUwm"),(IF(VALUE($G71)&gt;=Y$6,(IF(($BV71-SUM($Q71:X71))&gt;=$K71*0.3,$K71*0.3,($BV71-SUM($Q71:X71)))),"")),(IF(($BV71-SUM($Q71:X71))&gt;=$K71*0.3,$K71*0.3,($BV71-SUM($Q71:X71)))))</f>
        <v>2160</v>
      </c>
      <c r="Z71" s="127">
        <f>IF(OR($I71="‡nv‡÷j Z¨vM",$I71="wUwm"),(IF(VALUE($G71)&gt;=Z$6,(IF(($BV71-SUM($Q71:Y71))&gt;=$K71*0.3,$K71*0.3,($BV71-SUM($Q71:Y71)))),"")),(IF(($BV71-SUM($Q71:Y71))&gt;=$K71*0.3,$K71*0.3,($BV71-SUM($Q71:Y71)))))</f>
        <v>2160</v>
      </c>
      <c r="AA71" s="127">
        <f>IF(OR($I71="‡nv‡÷j Z¨vM",$I71="wUwm"),(IF(VALUE($G71)&gt;=AA$6,(IF(($BV71-SUM($Q71:Z71))&gt;=$K71*0.3,$K71*0.3,($BV71-SUM($Q71:Z71)))),"")),(IF(($BV71-SUM($Q71:Z71))&gt;=$K71*0.3,$K71*0.3,($BV71-SUM($Q71:Z71)))))</f>
        <v>2160</v>
      </c>
      <c r="AB71" s="127">
        <f>IF(OR($I71="‡nv‡÷j Z¨vM",$I71="wUwm"),(IF(VALUE($G71)&gt;=AB$6,(IF(($BV71-SUM($Q71:AA71))&gt;=$K71*0.3,$K71*0.3,($BV71-SUM($Q71:AA71)))),"")),(IF(($BV71-SUM($Q71:AA71))&gt;=$K71*0.3,$K71*0.3,($BV71-SUM($Q71:AA71)))))</f>
        <v>0</v>
      </c>
      <c r="AC71" s="127">
        <f>IF(OR($I71="‡nv‡÷j Z¨vM",$I71="wUwm"),(IF(VALUE($G71)&gt;=AC$6,(IF(($BV71-SUM($Q71:AB71))&gt;=$K71*0.3,$K71*0.3,($BV71-SUM($Q71:AB71)))),"")),(IF(($BV71-SUM($Q71:AB71))&gt;=$K71*0.3,$K71*0.3,($BV71-SUM($Q71:AB71)))))</f>
        <v>0</v>
      </c>
      <c r="AD71" s="127">
        <f>IF(OR($I71="‡nv‡÷j Z¨vM",$I71="wUwm"),(IF(VALUE($G71)&gt;=AD$6,(IF(($BV71-SUM($Q71:AC71))&gt;=$K71*0.3,$K71*0.3,($BV71-SUM($Q71:AC71)))),"")),(IF(($BV71-SUM($Q71:AC71))&gt;=$K71*0.3,$K71*0.3,($BV71-SUM($Q71:AC71)))))</f>
        <v>0</v>
      </c>
      <c r="AE71" s="127">
        <f>IF(OR($I71="‡nv‡÷j Z¨vM",$I71="wUwm"),(IF(VALUE($G71)&gt;=AE$6,(IF(($BV71-SUM($Q71:AD71))&gt;=$K71*0.3,$K71*0.3,($BV71-SUM($Q71:AD71)))),"")),(IF(($BV71-SUM($Q71:AD71))&gt;=$K71*0.3,$K71*0.3,($BV71-SUM($Q71:AD71)))))</f>
        <v>0</v>
      </c>
      <c r="AF71" s="127">
        <f>IF(OR($I71="‡nv‡÷j Z¨vM",$I71="wUwm"),(IF(VALUE($G71)&gt;=AF$6,(IF(($BV71-SUM($Q71:AE71))&gt;=$K71*0.3,$K71*0.3,($BV71-SUM($Q71:AE71)))),"")),(IF(($BV71-SUM($Q71:AE71))&gt;=$K71*0.3,$K71*0.3,($BV71-SUM($Q71:AE71)))))</f>
        <v>0</v>
      </c>
      <c r="AG71" s="127">
        <f>IF(OR($I71="‡nv‡÷j Z¨vM",$I71="wUwm"),(IF(VALUE($G71)&gt;=AG$6,(IF(($BV71-SUM($Q71:AF71))&gt;=$K71*0.3,$K71*0.3,($BV71-SUM($Q71:AF71)))),"")),(IF(($BV71-SUM($Q71:AF71))&gt;=$K71*0.3,$K71*0.3,($BV71-SUM($Q71:AF71)))))</f>
        <v>0</v>
      </c>
      <c r="AH71" s="127">
        <f>IF(OR($I71="‡nv‡÷j Z¨vM",$I71="wUwm"),(IF(VALUE($G71)&gt;=AH$6,(IF(($BV71-SUM($Q71:AG71))&gt;=$K71*0.3,$K71*0.3,($BV71-SUM($Q71:AG71)))),"")),(IF(($BV71-SUM($Q71:AG71))&gt;=$K71*0.3,$K71*0.3,($BV71-SUM($Q71:AG71)))))</f>
        <v>0</v>
      </c>
      <c r="AI71" s="127">
        <f>IF(OR($I71="‡nv‡÷j Z¨vM",$I71="wUwm"),(IF(VALUE($G71)&gt;=AI$6,(IF(($BV71-SUM($Q71:AH71))&gt;=$K71*0.3,$K71*0.3,($BV71-SUM($Q71:AH71)))),"")),(IF(($BV71-SUM($Q71:AH71))&gt;=$K71*0.3,$K71*0.3,($BV71-SUM($Q71:AH71)))))</f>
        <v>0</v>
      </c>
      <c r="AJ71" s="127">
        <f>IF(OR($I71="‡nv‡÷j Z¨vM",$I71="wUwm"),(IF(VALUE($G71)&gt;=AJ$6,(IF(($BV71-SUM($Q71:AI71))&gt;=$K71*0.3,$K71*0.3,($BV71-SUM($Q71:AI71)))),"")),(IF(($BV71-SUM($Q71:AI71))&gt;=$K71*0.3,$K71*0.3,($BV71-SUM($Q71:AI71)))))</f>
        <v>0</v>
      </c>
      <c r="AK71" s="127">
        <f>IF(OR($I71="‡nv‡÷j Z¨vM",$I71="wUwm"),(IF(VALUE($G71)&gt;=AK$6,(IF(($BV71-SUM($Q71:AJ71))&gt;=$K71*0.3,$K71*0.3,($BV71-SUM($Q71:AJ71)))),"")),(IF(($BV71-SUM($Q71:AJ71))&gt;=$K71*0.3,$K71*0.3,($BV71-SUM($Q71:AJ71)))))</f>
        <v>0</v>
      </c>
      <c r="AL71" s="127">
        <f>IF(OR($I71="‡nv‡÷j Z¨vM",$I71="wUwm"),(IF(VALUE($G71)&gt;=AL$6,(IF(($BV71-SUM($Q71:AK71))&gt;=$K71*0.3,$K71*0.3,($BV71-SUM($Q71:AK71)))),"")),(IF(($BV71-SUM($Q71:AK71))&gt;=$K71*0.3,$K71*0.3,($BV71-SUM($Q71:AK71)))))</f>
        <v>0</v>
      </c>
      <c r="AM71" s="127">
        <f>IF(OR($I71="‡nv‡÷j Z¨vM",$I71="wUwm"),(IF(VALUE($G71)&gt;=AM$6,(IF(($BV71-SUM($Q71:AL71))&gt;=$K71*0.3,$K71*0.3,($BV71-SUM($Q71:AL71)))),"")),(IF(($BV71-SUM($Q71:AL71))&gt;=$K71*0.3,$K71*0.3,($BV71-SUM($Q71:AL71)))))</f>
        <v>0</v>
      </c>
      <c r="AN71" s="127">
        <f>IF(OR($I71="‡nv‡÷j Z¨vM",$I71="wUwm"),(IF(VALUE($G71)&gt;=AN$6,(IF(($BV71-SUM($Q71:AM71))&gt;=$K71*0.3,$K71*0.3,($BV71-SUM($Q71:AM71)))),"")),(IF(($BV71-SUM($Q71:AM71))&gt;=$K71*0.3,$K71*0.3,($BV71-SUM($Q71:AM71)))))</f>
        <v>0</v>
      </c>
      <c r="AO71" s="127">
        <f>IF(OR($I71="‡nv‡÷j Z¨vM",$I71="wUwm"),(IF(VALUE($G71)&gt;=AO$6,(IF(($BV71-SUM($Q71:AN71))&gt;=$K71*0.3,$K71*0.3,($BV71-SUM($Q71:AN71)))),"")),(IF(($BV71-SUM($Q71:AN71))&gt;=$K71*0.3,$K71*0.3,($BV71-SUM($Q71:AN71)))))</f>
        <v>0</v>
      </c>
      <c r="AP71" s="127">
        <f>IF(OR($I71="‡nv‡÷j Z¨vM",$I71="wUwm"),(IF(VALUE($G71)&gt;=AP$6,(IF(($BV71-SUM($Q71:AO71))&gt;=$K71*0.3,$K71*0.3,($BV71-SUM($Q71:AO71)))),"")),(IF(($BV71-SUM($Q71:AO71))&gt;=$K71*0.3,$K71*0.3,($BV71-SUM($Q71:AO71)))))</f>
        <v>0</v>
      </c>
      <c r="AQ71" s="125">
        <f t="shared" si="2"/>
        <v>23440</v>
      </c>
      <c r="AR71" s="125">
        <v>23440</v>
      </c>
      <c r="AS71" s="125">
        <f>IF(LinkRpt!C$4=LinkRpt!C$2,VLOOKUP(LinkRpt!$A67,Rpt,LinkRpt!C$2+1),"")</f>
        <v>0</v>
      </c>
      <c r="AT71" s="125">
        <f>IF(LinkRpt!D$4=LinkRpt!D$2,VLOOKUP(LinkRpt!$A67,Rpt,LinkRpt!D$2+1),"")</f>
        <v>0</v>
      </c>
      <c r="AU71" s="125">
        <f>IF(LinkRpt!E$4=LinkRpt!E$2,VLOOKUP(LinkRpt!$A67,Rpt,LinkRpt!E$2+1),"")</f>
        <v>0</v>
      </c>
      <c r="AV71" s="125">
        <f>IF(LinkRpt!F$4=LinkRpt!F$2,VLOOKUP(LinkRpt!$A67,Rpt,LinkRpt!F$2+1),"")</f>
        <v>0</v>
      </c>
      <c r="AW71" s="125">
        <f>IF(LinkRpt!G$4=LinkRpt!G$2,VLOOKUP(LinkRpt!$A67,Rpt,LinkRpt!G$2+1),"")</f>
        <v>0</v>
      </c>
      <c r="AX71" s="125">
        <f>IF(LinkRpt!H$4=LinkRpt!H$2,VLOOKUP(LinkRpt!$A67,Rpt,LinkRpt!H$2+1),"")</f>
        <v>0</v>
      </c>
      <c r="AY71" s="125">
        <f>IF(LinkRpt!I$4=LinkRpt!I$2,VLOOKUP(LinkRpt!$A67,Rpt,LinkRpt!I$2+1),"")</f>
        <v>0</v>
      </c>
      <c r="AZ71" s="125">
        <f>IF(LinkRpt!J$4=LinkRpt!J$2,VLOOKUP(LinkRpt!$A67,Rpt,LinkRpt!J$2+1),"")</f>
        <v>0</v>
      </c>
      <c r="BA71" s="125">
        <f>IF(LinkRpt!K$4=LinkRpt!K$2,VLOOKUP(LinkRpt!$A67,Rpt,LinkRpt!K$2+1),"")</f>
        <v>0</v>
      </c>
      <c r="BB71" s="125">
        <f>IF(LinkRpt!L$4=LinkRpt!L$2,VLOOKUP(LinkRpt!$A67,Rpt,LinkRpt!L$2+1),"")</f>
        <v>0</v>
      </c>
      <c r="BC71" s="125">
        <f>IF(LinkRpt!M$4=LinkRpt!M$2,VLOOKUP(LinkRpt!$A67,Rpt,LinkRpt!M$2+1),"")</f>
        <v>0</v>
      </c>
      <c r="BD71" s="125">
        <f>IF(LinkRpt!N$4=LinkRpt!N$2,VLOOKUP(LinkRpt!$A67,Rpt,LinkRpt!N$2+1),"")</f>
        <v>0</v>
      </c>
      <c r="BE71" s="125">
        <f>IF(LinkRpt!O$4=LinkRpt!O$2,VLOOKUP(LinkRpt!$A67,Rpt,LinkRpt!O$2+1),"")</f>
        <v>0</v>
      </c>
      <c r="BF71" s="125">
        <f>IF(LinkRpt!P$4=LinkRpt!P$2,VLOOKUP(LinkRpt!$A67,Rpt,LinkRpt!P$2+1),"")</f>
        <v>0</v>
      </c>
      <c r="BG71" s="125">
        <f>IF(LinkRpt!Q$4=LinkRpt!Q$2,VLOOKUP(LinkRpt!$A67,Rpt,LinkRpt!Q$2+1),"")</f>
        <v>0</v>
      </c>
      <c r="BH71" s="125">
        <f>IF(LinkRpt!R$4=LinkRpt!R$2,VLOOKUP(LinkRpt!$A67,Rpt,LinkRpt!R$2+1),"")</f>
        <v>0</v>
      </c>
      <c r="BI71" s="125">
        <f>IF(LinkRpt!S$4=LinkRpt!S$2,VLOOKUP(LinkRpt!$A67,Rpt,LinkRpt!S$2+1),"")</f>
        <v>0</v>
      </c>
      <c r="BJ71" s="125">
        <f>IF(LinkRpt!T$4=LinkRpt!T$2,VLOOKUP(LinkRpt!$A67,Rpt,LinkRpt!T$2+1),"")</f>
        <v>0</v>
      </c>
      <c r="BK71" s="125">
        <f>IF(LinkRpt!U$4=LinkRpt!U$2,VLOOKUP(LinkRpt!$A67,Rpt,LinkRpt!U$2+1),"")</f>
        <v>0</v>
      </c>
      <c r="BL71" s="125">
        <f>IF(LinkRpt!V$4=LinkRpt!V$2,VLOOKUP(LinkRpt!$A67,Rpt,LinkRpt!V$2+1),"")</f>
        <v>0</v>
      </c>
      <c r="BM71" s="125">
        <f>IF(LinkRpt!W$4=LinkRpt!W$2,VLOOKUP(LinkRpt!$A67,Rpt,LinkRpt!W$2+1),"")</f>
        <v>0</v>
      </c>
      <c r="BN71" s="125">
        <f>IF(LinkRpt!X$4=LinkRpt!X$2,VLOOKUP(LinkRpt!$A67,Rpt,LinkRpt!X$2+1),"")</f>
        <v>0</v>
      </c>
      <c r="BO71" s="125">
        <f>IF(LinkRpt!Y$4=LinkRpt!Y$2,VLOOKUP(LinkRpt!$A67,Rpt,LinkRpt!Y$2+1),"")</f>
        <v>0</v>
      </c>
      <c r="BP71" s="125">
        <f>IF(LinkRpt!Z$4=LinkRpt!Z$2,VLOOKUP(LinkRpt!$A67,Rpt,LinkRpt!Z$2+1),"")</f>
        <v>0</v>
      </c>
      <c r="BQ71" s="125">
        <f>IF(LinkRpt!AA$4=LinkRpt!AA$2,VLOOKUP(LinkRpt!$A67,Rpt,LinkRpt!AA$2+1),"")</f>
        <v>0</v>
      </c>
      <c r="BR71" s="125">
        <f>IF(LinkRpt!AB$4=LinkRpt!AB$2,VLOOKUP(LinkRpt!$A67,Rpt,LinkRpt!AB$2+1),"")</f>
        <v>0</v>
      </c>
      <c r="BS71" s="125">
        <f>IF(LinkRpt!AC$4=LinkRpt!AC$2,VLOOKUP(LinkRpt!$A67,Rpt,LinkRpt!AC$2+1),"")</f>
        <v>0</v>
      </c>
      <c r="BT71" s="125">
        <f>IF(LinkRpt!AD$4=LinkRpt!AD$2,VLOOKUP(LinkRpt!$A67,Rpt,LinkRpt!AD$2+1),"")</f>
        <v>0</v>
      </c>
      <c r="BU71" s="125">
        <f>IF(LinkRpt!AE$4=LinkRpt!AE$2,VLOOKUP(LinkRpt!$A67,Rpt,LinkRpt!AE$2+1),"")</f>
        <v>0</v>
      </c>
      <c r="BV71" s="125">
        <f t="shared" si="8"/>
        <v>23440</v>
      </c>
      <c r="BW71" s="124">
        <v>1500</v>
      </c>
      <c r="BX71" s="127">
        <v>1500</v>
      </c>
      <c r="BY71" s="124">
        <v>1000</v>
      </c>
      <c r="BZ71" s="127">
        <v>1000</v>
      </c>
      <c r="CA71" s="124">
        <v>5000</v>
      </c>
      <c r="CB71" s="127">
        <v>5000</v>
      </c>
      <c r="CC71" s="124">
        <v>8000</v>
      </c>
      <c r="CD71" s="127">
        <v>1500</v>
      </c>
      <c r="CE71" s="128"/>
      <c r="CF71" s="127"/>
      <c r="CG71" s="124"/>
      <c r="CH71" s="127"/>
      <c r="CI71" s="129">
        <v>4620</v>
      </c>
      <c r="CJ71" s="127"/>
      <c r="CK71" s="129">
        <v>4620</v>
      </c>
      <c r="CL71" s="127"/>
      <c r="CM71" s="129">
        <v>4620</v>
      </c>
      <c r="CN71" s="127"/>
      <c r="CO71" s="129">
        <v>4620</v>
      </c>
      <c r="CP71" s="127"/>
      <c r="CQ71" s="129">
        <v>4620</v>
      </c>
      <c r="CR71" s="127"/>
      <c r="CS71" s="129">
        <v>4620</v>
      </c>
      <c r="CT71" s="127"/>
      <c r="CU71" s="129">
        <v>4620</v>
      </c>
      <c r="CV71" s="127"/>
      <c r="CW71" s="129">
        <v>4620</v>
      </c>
      <c r="CX71" s="127"/>
      <c r="CY71" s="129">
        <v>4620</v>
      </c>
      <c r="CZ71" s="127">
        <v>10000</v>
      </c>
      <c r="DA71" s="128"/>
      <c r="DB71" s="127"/>
      <c r="DC71" s="128"/>
      <c r="DD71" s="127"/>
      <c r="DE71" s="130"/>
      <c r="DF71" s="131"/>
      <c r="DG71" s="127"/>
      <c r="DH71" s="131"/>
      <c r="DI71" s="127"/>
      <c r="DJ71" s="131"/>
      <c r="DK71" s="127"/>
      <c r="DL71" s="131"/>
      <c r="DM71" s="127"/>
      <c r="DN71" s="131"/>
      <c r="DO71" s="127"/>
      <c r="DP71" s="131"/>
      <c r="DQ71" s="127"/>
      <c r="DR71" s="131"/>
      <c r="DS71" s="127"/>
      <c r="DT71" s="131"/>
      <c r="DU71" s="127"/>
      <c r="DV71" s="131"/>
      <c r="DW71" s="127"/>
      <c r="DX71" s="131"/>
      <c r="DY71" s="127"/>
      <c r="DZ71" s="131"/>
      <c r="EA71" s="127"/>
      <c r="EB71" s="128"/>
      <c r="EC71" s="127"/>
      <c r="ED71" s="132"/>
      <c r="EE71" s="128"/>
      <c r="EF71" s="127"/>
      <c r="EG71" s="128"/>
      <c r="EH71" s="127"/>
      <c r="EI71" s="128"/>
      <c r="EJ71" s="127"/>
      <c r="EK71" s="128"/>
      <c r="EL71" s="127"/>
      <c r="EM71" s="128"/>
      <c r="EN71" s="127"/>
      <c r="EO71" s="128"/>
      <c r="EP71" s="127"/>
      <c r="EQ71" s="124"/>
      <c r="ER71" s="127"/>
      <c r="ES71" s="124"/>
      <c r="ET71" s="127"/>
      <c r="EU71" s="124"/>
      <c r="EV71" s="127"/>
      <c r="EW71" s="124"/>
      <c r="EX71" s="127"/>
      <c r="EY71" s="124"/>
      <c r="EZ71" s="127"/>
      <c r="FA71" s="124"/>
      <c r="FB71" s="127"/>
      <c r="FC71" s="133">
        <f t="shared" si="3"/>
        <v>57080</v>
      </c>
      <c r="FD71" s="133">
        <f t="shared" si="4"/>
        <v>19000</v>
      </c>
      <c r="FE71" s="133">
        <f t="shared" si="5"/>
        <v>38080</v>
      </c>
    </row>
    <row r="72" spans="1:161" ht="25.5" customHeight="1">
      <c r="A72" s="181">
        <v>2200162</v>
      </c>
      <c r="B72" s="148" t="s">
        <v>636</v>
      </c>
      <c r="C72" s="95" t="s">
        <v>637</v>
      </c>
      <c r="D72" s="83" t="s">
        <v>1062</v>
      </c>
      <c r="E72" s="95" t="s">
        <v>956</v>
      </c>
      <c r="F72" s="84" t="s">
        <v>638</v>
      </c>
      <c r="G72" s="84"/>
      <c r="H72" s="135"/>
      <c r="I72" s="136"/>
      <c r="J72" s="136"/>
      <c r="K72" s="93">
        <v>5500</v>
      </c>
      <c r="L72" s="88" t="s">
        <v>1073</v>
      </c>
      <c r="M72" s="122">
        <f t="shared" si="6"/>
        <v>20500</v>
      </c>
      <c r="N72" s="123">
        <f t="shared" si="0"/>
        <v>3300</v>
      </c>
      <c r="O72" s="124">
        <v>4000</v>
      </c>
      <c r="P72" s="124">
        <f t="shared" si="7"/>
        <v>0</v>
      </c>
      <c r="Q72" s="125">
        <v>4000</v>
      </c>
      <c r="R72" s="126">
        <f t="shared" si="10"/>
        <v>0</v>
      </c>
      <c r="S72" s="127">
        <f>IF(OR($I72="‡nv‡÷j Z¨vM",$I72="wUwm"),(IF(VALUE($G72)&gt;=S$6,(IF(($BV72-SUM($Q72:R72))&gt;=$K72*0.3,$K72*0.3,($BV72-SUM($Q72:R72)))),"")),(IF(($BV72-SUM($Q72:R72))&gt;=$K72*0.3,$K72*0.3,($BV72-SUM($Q72:R72)))))</f>
        <v>1650</v>
      </c>
      <c r="T72" s="127">
        <f>IF(OR($I72="‡nv‡÷j Z¨vM",$I72="wUwm"),(IF(VALUE($G72)&gt;=T$6,(IF(($BV72-SUM($Q72:S72))&gt;=$K72*0.3,$K72*0.3,($BV72-SUM($Q72:S72)))),"")),(IF(($BV72-SUM($Q72:S72))&gt;=$K72*0.3,$K72*0.3,($BV72-SUM($Q72:S72)))))</f>
        <v>1650</v>
      </c>
      <c r="U72" s="127">
        <f>IF(OR($I72="‡nv‡÷j Z¨vM",$I72="wUwm"),(IF(VALUE($G72)&gt;=U$6,(IF(($BV72-SUM($Q72:T72))&gt;=$K72*0.3,$K72*0.3,($BV72-SUM($Q72:T72)))),"")),(IF(($BV72-SUM($Q72:T72))&gt;=$K72*0.3,$K72*0.3,($BV72-SUM($Q72:T72)))))</f>
        <v>1650</v>
      </c>
      <c r="V72" s="127">
        <f>IF(OR($I72="‡nv‡÷j Z¨vM",$I72="wUwm"),(IF(VALUE($G72)&gt;=V$6,(IF(($BV72-SUM($Q72:U72))&gt;=$K72*0.3,$K72*0.3,($BV72-SUM($Q72:U72)))),"")),(IF(($BV72-SUM($Q72:U72))&gt;=$K72*0.3,$K72*0.3,($BV72-SUM($Q72:U72)))))</f>
        <v>1650</v>
      </c>
      <c r="W72" s="127">
        <f>IF(OR($I72="‡nv‡÷j Z¨vM",$I72="wUwm"),(IF(VALUE($G72)&gt;=W$6,(IF(($BV72-SUM($Q72:V72))&gt;=$K72*0.3,$K72*0.3,($BV72-SUM($Q72:V72)))),"")),(IF(($BV72-SUM($Q72:V72))&gt;=$K72*0.3,$K72*0.3,($BV72-SUM($Q72:V72)))))</f>
        <v>1650</v>
      </c>
      <c r="X72" s="127">
        <f>IF(OR($I72="‡nv‡÷j Z¨vM",$I72="wUwm"),(IF(VALUE($G72)&gt;=X$6,(IF(($BV72-SUM($Q72:W72))&gt;=$K72*0.3,$K72*0.3,($BV72-SUM($Q72:W72)))),"")),(IF(($BV72-SUM($Q72:W72))&gt;=$K72*0.3,$K72*0.3,($BV72-SUM($Q72:W72)))))</f>
        <v>1650</v>
      </c>
      <c r="Y72" s="127">
        <f>IF(OR($I72="‡nv‡÷j Z¨vM",$I72="wUwm"),(IF(VALUE($G72)&gt;=Y$6,(IF(($BV72-SUM($Q72:X72))&gt;=$K72*0.3,$K72*0.3,($BV72-SUM($Q72:X72)))),"")),(IF(($BV72-SUM($Q72:X72))&gt;=$K72*0.3,$K72*0.3,($BV72-SUM($Q72:X72)))))</f>
        <v>1650</v>
      </c>
      <c r="Z72" s="127">
        <f>IF(OR($I72="‡nv‡÷j Z¨vM",$I72="wUwm"),(IF(VALUE($G72)&gt;=Z$6,(IF(($BV72-SUM($Q72:Y72))&gt;=$K72*0.3,$K72*0.3,($BV72-SUM($Q72:Y72)))),"")),(IF(($BV72-SUM($Q72:Y72))&gt;=$K72*0.3,$K72*0.3,($BV72-SUM($Q72:Y72)))))</f>
        <v>1650</v>
      </c>
      <c r="AA72" s="127">
        <f>IF(OR($I72="‡nv‡÷j Z¨vM",$I72="wUwm"),(IF(VALUE($G72)&gt;=AA$6,(IF(($BV72-SUM($Q72:Z72))&gt;=$K72*0.3,$K72*0.3,($BV72-SUM($Q72:Z72)))),"")),(IF(($BV72-SUM($Q72:Z72))&gt;=$K72*0.3,$K72*0.3,($BV72-SUM($Q72:Z72)))))</f>
        <v>0</v>
      </c>
      <c r="AB72" s="127">
        <f>IF(OR($I72="‡nv‡÷j Z¨vM",$I72="wUwm"),(IF(VALUE($G72)&gt;=AB$6,(IF(($BV72-SUM($Q72:AA72))&gt;=$K72*0.3,$K72*0.3,($BV72-SUM($Q72:AA72)))),"")),(IF(($BV72-SUM($Q72:AA72))&gt;=$K72*0.3,$K72*0.3,($BV72-SUM($Q72:AA72)))))</f>
        <v>0</v>
      </c>
      <c r="AC72" s="127">
        <f>IF(OR($I72="‡nv‡÷j Z¨vM",$I72="wUwm"),(IF(VALUE($G72)&gt;=AC$6,(IF(($BV72-SUM($Q72:AB72))&gt;=$K72*0.3,$K72*0.3,($BV72-SUM($Q72:AB72)))),"")),(IF(($BV72-SUM($Q72:AB72))&gt;=$K72*0.3,$K72*0.3,($BV72-SUM($Q72:AB72)))))</f>
        <v>0</v>
      </c>
      <c r="AD72" s="127">
        <f>IF(OR($I72="‡nv‡÷j Z¨vM",$I72="wUwm"),(IF(VALUE($G72)&gt;=AD$6,(IF(($BV72-SUM($Q72:AC72))&gt;=$K72*0.3,$K72*0.3,($BV72-SUM($Q72:AC72)))),"")),(IF(($BV72-SUM($Q72:AC72))&gt;=$K72*0.3,$K72*0.3,($BV72-SUM($Q72:AC72)))))</f>
        <v>0</v>
      </c>
      <c r="AE72" s="127">
        <f>IF(OR($I72="‡nv‡÷j Z¨vM",$I72="wUwm"),(IF(VALUE($G72)&gt;=AE$6,(IF(($BV72-SUM($Q72:AD72))&gt;=$K72*0.3,$K72*0.3,($BV72-SUM($Q72:AD72)))),"")),(IF(($BV72-SUM($Q72:AD72))&gt;=$K72*0.3,$K72*0.3,($BV72-SUM($Q72:AD72)))))</f>
        <v>0</v>
      </c>
      <c r="AF72" s="127">
        <f>IF(OR($I72="‡nv‡÷j Z¨vM",$I72="wUwm"),(IF(VALUE($G72)&gt;=AF$6,(IF(($BV72-SUM($Q72:AE72))&gt;=$K72*0.3,$K72*0.3,($BV72-SUM($Q72:AE72)))),"")),(IF(($BV72-SUM($Q72:AE72))&gt;=$K72*0.3,$K72*0.3,($BV72-SUM($Q72:AE72)))))</f>
        <v>0</v>
      </c>
      <c r="AG72" s="127">
        <f>IF(OR($I72="‡nv‡÷j Z¨vM",$I72="wUwm"),(IF(VALUE($G72)&gt;=AG$6,(IF(($BV72-SUM($Q72:AF72))&gt;=$K72*0.3,$K72*0.3,($BV72-SUM($Q72:AF72)))),"")),(IF(($BV72-SUM($Q72:AF72))&gt;=$K72*0.3,$K72*0.3,($BV72-SUM($Q72:AF72)))))</f>
        <v>0</v>
      </c>
      <c r="AH72" s="127">
        <f>IF(OR($I72="‡nv‡÷j Z¨vM",$I72="wUwm"),(IF(VALUE($G72)&gt;=AH$6,(IF(($BV72-SUM($Q72:AG72))&gt;=$K72*0.3,$K72*0.3,($BV72-SUM($Q72:AG72)))),"")),(IF(($BV72-SUM($Q72:AG72))&gt;=$K72*0.3,$K72*0.3,($BV72-SUM($Q72:AG72)))))</f>
        <v>0</v>
      </c>
      <c r="AI72" s="127">
        <f>IF(OR($I72="‡nv‡÷j Z¨vM",$I72="wUwm"),(IF(VALUE($G72)&gt;=AI$6,(IF(($BV72-SUM($Q72:AH72))&gt;=$K72*0.3,$K72*0.3,($BV72-SUM($Q72:AH72)))),"")),(IF(($BV72-SUM($Q72:AH72))&gt;=$K72*0.3,$K72*0.3,($BV72-SUM($Q72:AH72)))))</f>
        <v>0</v>
      </c>
      <c r="AJ72" s="127">
        <f>IF(OR($I72="‡nv‡÷j Z¨vM",$I72="wUwm"),(IF(VALUE($G72)&gt;=AJ$6,(IF(($BV72-SUM($Q72:AI72))&gt;=$K72*0.3,$K72*0.3,($BV72-SUM($Q72:AI72)))),"")),(IF(($BV72-SUM($Q72:AI72))&gt;=$K72*0.3,$K72*0.3,($BV72-SUM($Q72:AI72)))))</f>
        <v>0</v>
      </c>
      <c r="AK72" s="127">
        <f>IF(OR($I72="‡nv‡÷j Z¨vM",$I72="wUwm"),(IF(VALUE($G72)&gt;=AK$6,(IF(($BV72-SUM($Q72:AJ72))&gt;=$K72*0.3,$K72*0.3,($BV72-SUM($Q72:AJ72)))),"")),(IF(($BV72-SUM($Q72:AJ72))&gt;=$K72*0.3,$K72*0.3,($BV72-SUM($Q72:AJ72)))))</f>
        <v>0</v>
      </c>
      <c r="AL72" s="127">
        <f>IF(OR($I72="‡nv‡÷j Z¨vM",$I72="wUwm"),(IF(VALUE($G72)&gt;=AL$6,(IF(($BV72-SUM($Q72:AK72))&gt;=$K72*0.3,$K72*0.3,($BV72-SUM($Q72:AK72)))),"")),(IF(($BV72-SUM($Q72:AK72))&gt;=$K72*0.3,$K72*0.3,($BV72-SUM($Q72:AK72)))))</f>
        <v>0</v>
      </c>
      <c r="AM72" s="127">
        <f>IF(OR($I72="‡nv‡÷j Z¨vM",$I72="wUwm"),(IF(VALUE($G72)&gt;=AM$6,(IF(($BV72-SUM($Q72:AL72))&gt;=$K72*0.3,$K72*0.3,($BV72-SUM($Q72:AL72)))),"")),(IF(($BV72-SUM($Q72:AL72))&gt;=$K72*0.3,$K72*0.3,($BV72-SUM($Q72:AL72)))))</f>
        <v>0</v>
      </c>
      <c r="AN72" s="127">
        <f>IF(OR($I72="‡nv‡÷j Z¨vM",$I72="wUwm"),(IF(VALUE($G72)&gt;=AN$6,(IF(($BV72-SUM($Q72:AM72))&gt;=$K72*0.3,$K72*0.3,($BV72-SUM($Q72:AM72)))),"")),(IF(($BV72-SUM($Q72:AM72))&gt;=$K72*0.3,$K72*0.3,($BV72-SUM($Q72:AM72)))))</f>
        <v>0</v>
      </c>
      <c r="AO72" s="127">
        <f>IF(OR($I72="‡nv‡÷j Z¨vM",$I72="wUwm"),(IF(VALUE($G72)&gt;=AO$6,(IF(($BV72-SUM($Q72:AN72))&gt;=$K72*0.3,$K72*0.3,($BV72-SUM($Q72:AN72)))),"")),(IF(($BV72-SUM($Q72:AN72))&gt;=$K72*0.3,$K72*0.3,($BV72-SUM($Q72:AN72)))))</f>
        <v>0</v>
      </c>
      <c r="AP72" s="127">
        <f>IF(OR($I72="‡nv‡÷j Z¨vM",$I72="wUwm"),(IF(VALUE($G72)&gt;=AP$6,(IF(($BV72-SUM($Q72:AO72))&gt;=$K72*0.3,$K72*0.3,($BV72-SUM($Q72:AO72)))),"")),(IF(($BV72-SUM($Q72:AO72))&gt;=$K72*0.3,$K72*0.3,($BV72-SUM($Q72:AO72)))))</f>
        <v>0</v>
      </c>
      <c r="AQ72" s="125">
        <f t="shared" si="2"/>
        <v>17200</v>
      </c>
      <c r="AR72" s="125">
        <v>17200</v>
      </c>
      <c r="AS72" s="125">
        <f>IF(LinkRpt!C$4=LinkRpt!C$2,VLOOKUP(LinkRpt!$A68,Rpt,LinkRpt!C$2+1),"")</f>
        <v>0</v>
      </c>
      <c r="AT72" s="125">
        <f>IF(LinkRpt!D$4=LinkRpt!D$2,VLOOKUP(LinkRpt!$A68,Rpt,LinkRpt!D$2+1),"")</f>
        <v>0</v>
      </c>
      <c r="AU72" s="125">
        <f>IF(LinkRpt!E$4=LinkRpt!E$2,VLOOKUP(LinkRpt!$A68,Rpt,LinkRpt!E$2+1),"")</f>
        <v>0</v>
      </c>
      <c r="AV72" s="125">
        <f>IF(LinkRpt!F$4=LinkRpt!F$2,VLOOKUP(LinkRpt!$A68,Rpt,LinkRpt!F$2+1),"")</f>
        <v>0</v>
      </c>
      <c r="AW72" s="125">
        <f>IF(LinkRpt!G$4=LinkRpt!G$2,VLOOKUP(LinkRpt!$A68,Rpt,LinkRpt!G$2+1),"")</f>
        <v>0</v>
      </c>
      <c r="AX72" s="125">
        <f>IF(LinkRpt!H$4=LinkRpt!H$2,VLOOKUP(LinkRpt!$A68,Rpt,LinkRpt!H$2+1),"")</f>
        <v>0</v>
      </c>
      <c r="AY72" s="125">
        <f>IF(LinkRpt!I$4=LinkRpt!I$2,VLOOKUP(LinkRpt!$A68,Rpt,LinkRpt!I$2+1),"")</f>
        <v>0</v>
      </c>
      <c r="AZ72" s="125">
        <f>IF(LinkRpt!J$4=LinkRpt!J$2,VLOOKUP(LinkRpt!$A68,Rpt,LinkRpt!J$2+1),"")</f>
        <v>0</v>
      </c>
      <c r="BA72" s="125">
        <f>IF(LinkRpt!K$4=LinkRpt!K$2,VLOOKUP(LinkRpt!$A68,Rpt,LinkRpt!K$2+1),"")</f>
        <v>0</v>
      </c>
      <c r="BB72" s="125">
        <f>IF(LinkRpt!L$4=LinkRpt!L$2,VLOOKUP(LinkRpt!$A68,Rpt,LinkRpt!L$2+1),"")</f>
        <v>0</v>
      </c>
      <c r="BC72" s="125">
        <f>IF(LinkRpt!M$4=LinkRpt!M$2,VLOOKUP(LinkRpt!$A68,Rpt,LinkRpt!M$2+1),"")</f>
        <v>0</v>
      </c>
      <c r="BD72" s="125">
        <f>IF(LinkRpt!N$4=LinkRpt!N$2,VLOOKUP(LinkRpt!$A68,Rpt,LinkRpt!N$2+1),"")</f>
        <v>0</v>
      </c>
      <c r="BE72" s="125">
        <f>IF(LinkRpt!O$4=LinkRpt!O$2,VLOOKUP(LinkRpt!$A68,Rpt,LinkRpt!O$2+1),"")</f>
        <v>0</v>
      </c>
      <c r="BF72" s="125">
        <f>IF(LinkRpt!P$4=LinkRpt!P$2,VLOOKUP(LinkRpt!$A68,Rpt,LinkRpt!P$2+1),"")</f>
        <v>0</v>
      </c>
      <c r="BG72" s="125">
        <f>IF(LinkRpt!Q$4=LinkRpt!Q$2,VLOOKUP(LinkRpt!$A68,Rpt,LinkRpt!Q$2+1),"")</f>
        <v>0</v>
      </c>
      <c r="BH72" s="125">
        <f>IF(LinkRpt!R$4=LinkRpt!R$2,VLOOKUP(LinkRpt!$A68,Rpt,LinkRpt!R$2+1),"")</f>
        <v>0</v>
      </c>
      <c r="BI72" s="125">
        <f>IF(LinkRpt!S$4=LinkRpt!S$2,VLOOKUP(LinkRpt!$A68,Rpt,LinkRpt!S$2+1),"")</f>
        <v>0</v>
      </c>
      <c r="BJ72" s="125">
        <f>IF(LinkRpt!T$4=LinkRpt!T$2,VLOOKUP(LinkRpt!$A68,Rpt,LinkRpt!T$2+1),"")</f>
        <v>0</v>
      </c>
      <c r="BK72" s="125">
        <f>IF(LinkRpt!U$4=LinkRpt!U$2,VLOOKUP(LinkRpt!$A68,Rpt,LinkRpt!U$2+1),"")</f>
        <v>0</v>
      </c>
      <c r="BL72" s="125">
        <f>IF(LinkRpt!V$4=LinkRpt!V$2,VLOOKUP(LinkRpt!$A68,Rpt,LinkRpt!V$2+1),"")</f>
        <v>0</v>
      </c>
      <c r="BM72" s="125">
        <f>IF(LinkRpt!W$4=LinkRpt!W$2,VLOOKUP(LinkRpt!$A68,Rpt,LinkRpt!W$2+1),"")</f>
        <v>0</v>
      </c>
      <c r="BN72" s="125">
        <f>IF(LinkRpt!X$4=LinkRpt!X$2,VLOOKUP(LinkRpt!$A68,Rpt,LinkRpt!X$2+1),"")</f>
        <v>0</v>
      </c>
      <c r="BO72" s="125">
        <f>IF(LinkRpt!Y$4=LinkRpt!Y$2,VLOOKUP(LinkRpt!$A68,Rpt,LinkRpt!Y$2+1),"")</f>
        <v>0</v>
      </c>
      <c r="BP72" s="125">
        <f>IF(LinkRpt!Z$4=LinkRpt!Z$2,VLOOKUP(LinkRpt!$A68,Rpt,LinkRpt!Z$2+1),"")</f>
        <v>0</v>
      </c>
      <c r="BQ72" s="125">
        <f>IF(LinkRpt!AA$4=LinkRpt!AA$2,VLOOKUP(LinkRpt!$A68,Rpt,LinkRpt!AA$2+1),"")</f>
        <v>0</v>
      </c>
      <c r="BR72" s="125">
        <f>IF(LinkRpt!AB$4=LinkRpt!AB$2,VLOOKUP(LinkRpt!$A68,Rpt,LinkRpt!AB$2+1),"")</f>
        <v>0</v>
      </c>
      <c r="BS72" s="125">
        <f>IF(LinkRpt!AC$4=LinkRpt!AC$2,VLOOKUP(LinkRpt!$A68,Rpt,LinkRpt!AC$2+1),"")</f>
        <v>0</v>
      </c>
      <c r="BT72" s="125">
        <f>IF(LinkRpt!AD$4=LinkRpt!AD$2,VLOOKUP(LinkRpt!$A68,Rpt,LinkRpt!AD$2+1),"")</f>
        <v>0</v>
      </c>
      <c r="BU72" s="125">
        <f>IF(LinkRpt!AE$4=LinkRpt!AE$2,VLOOKUP(LinkRpt!$A68,Rpt,LinkRpt!AE$2+1),"")</f>
        <v>0</v>
      </c>
      <c r="BV72" s="125">
        <f t="shared" si="8"/>
        <v>17200</v>
      </c>
      <c r="BW72" s="124">
        <v>1500</v>
      </c>
      <c r="BX72" s="127">
        <v>1500</v>
      </c>
      <c r="BY72" s="124">
        <v>1000</v>
      </c>
      <c r="BZ72" s="127">
        <v>1000</v>
      </c>
      <c r="CA72" s="124">
        <v>5000</v>
      </c>
      <c r="CB72" s="127">
        <v>5000</v>
      </c>
      <c r="CC72" s="124">
        <v>8000</v>
      </c>
      <c r="CD72" s="127">
        <f>1500+0</f>
        <v>1500</v>
      </c>
      <c r="CE72" s="124"/>
      <c r="CF72" s="127"/>
      <c r="CG72" s="129">
        <v>4620</v>
      </c>
      <c r="CH72" s="127">
        <v>0</v>
      </c>
      <c r="CI72" s="129">
        <v>4620</v>
      </c>
      <c r="CJ72" s="127">
        <f>6500+0</f>
        <v>6500</v>
      </c>
      <c r="CK72" s="129">
        <v>4620</v>
      </c>
      <c r="CL72" s="127">
        <v>0</v>
      </c>
      <c r="CM72" s="129">
        <v>4620</v>
      </c>
      <c r="CN72" s="127">
        <v>13860</v>
      </c>
      <c r="CO72" s="129">
        <v>4620</v>
      </c>
      <c r="CP72" s="127"/>
      <c r="CQ72" s="129">
        <v>4620</v>
      </c>
      <c r="CR72" s="127"/>
      <c r="CS72" s="129">
        <v>4620</v>
      </c>
      <c r="CT72" s="127"/>
      <c r="CU72" s="129">
        <v>4620</v>
      </c>
      <c r="CV72" s="127">
        <v>9240</v>
      </c>
      <c r="CW72" s="129">
        <v>4620</v>
      </c>
      <c r="CX72" s="127">
        <v>13860</v>
      </c>
      <c r="CY72" s="131"/>
      <c r="CZ72" s="127"/>
      <c r="DA72" s="131"/>
      <c r="DB72" s="127"/>
      <c r="DC72" s="131"/>
      <c r="DD72" s="127"/>
      <c r="DE72" s="130"/>
      <c r="DF72" s="131"/>
      <c r="DG72" s="127"/>
      <c r="DH72" s="131"/>
      <c r="DI72" s="127"/>
      <c r="DJ72" s="131"/>
      <c r="DK72" s="127"/>
      <c r="DL72" s="131"/>
      <c r="DM72" s="127"/>
      <c r="DN72" s="131"/>
      <c r="DO72" s="127"/>
      <c r="DP72" s="131"/>
      <c r="DQ72" s="127"/>
      <c r="DR72" s="131"/>
      <c r="DS72" s="127"/>
      <c r="DT72" s="131"/>
      <c r="DU72" s="127"/>
      <c r="DV72" s="131"/>
      <c r="DW72" s="127"/>
      <c r="DX72" s="131"/>
      <c r="DY72" s="127"/>
      <c r="DZ72" s="131"/>
      <c r="EA72" s="127"/>
      <c r="EB72" s="128"/>
      <c r="EC72" s="127"/>
      <c r="ED72" s="132"/>
      <c r="EE72" s="128"/>
      <c r="EF72" s="127"/>
      <c r="EG72" s="128"/>
      <c r="EH72" s="127"/>
      <c r="EI72" s="128"/>
      <c r="EJ72" s="127"/>
      <c r="EK72" s="128"/>
      <c r="EL72" s="127"/>
      <c r="EM72" s="128"/>
      <c r="EN72" s="127"/>
      <c r="EO72" s="128"/>
      <c r="EP72" s="127"/>
      <c r="EQ72" s="124"/>
      <c r="ER72" s="127"/>
      <c r="ES72" s="124"/>
      <c r="ET72" s="127"/>
      <c r="EU72" s="124"/>
      <c r="EV72" s="127"/>
      <c r="EW72" s="124"/>
      <c r="EX72" s="127"/>
      <c r="EY72" s="124"/>
      <c r="EZ72" s="127"/>
      <c r="FA72" s="124"/>
      <c r="FB72" s="127"/>
      <c r="FC72" s="133">
        <f t="shared" si="3"/>
        <v>57080</v>
      </c>
      <c r="FD72" s="133">
        <f t="shared" si="4"/>
        <v>52460</v>
      </c>
      <c r="FE72" s="133">
        <f t="shared" si="5"/>
        <v>4620</v>
      </c>
    </row>
    <row r="73" spans="1:161" ht="25.5" customHeight="1">
      <c r="A73" s="181">
        <v>2200164</v>
      </c>
      <c r="B73" s="148" t="s">
        <v>640</v>
      </c>
      <c r="C73" s="95" t="s">
        <v>641</v>
      </c>
      <c r="D73" s="83" t="s">
        <v>1062</v>
      </c>
      <c r="E73" s="95" t="s">
        <v>956</v>
      </c>
      <c r="F73" s="84" t="s">
        <v>642</v>
      </c>
      <c r="G73" s="84" t="s">
        <v>1090</v>
      </c>
      <c r="H73" s="135"/>
      <c r="I73" s="122" t="s">
        <v>1083</v>
      </c>
      <c r="J73" s="122"/>
      <c r="K73" s="93">
        <v>7200</v>
      </c>
      <c r="L73" s="88" t="s">
        <v>1074</v>
      </c>
      <c r="M73" s="122">
        <f t="shared" si="6"/>
        <v>22960</v>
      </c>
      <c r="N73" s="123">
        <f t="shared" ref="N73:N135" si="15">M73-BV73</f>
        <v>6000</v>
      </c>
      <c r="O73" s="124">
        <v>4000</v>
      </c>
      <c r="P73" s="124">
        <f t="shared" si="7"/>
        <v>6000</v>
      </c>
      <c r="Q73" s="125">
        <v>4000</v>
      </c>
      <c r="R73" s="180">
        <f>IF(AND(I73="‡nv‡÷j Z¨vM",M73&lt;=BV73),6000-J73,0)</f>
        <v>0</v>
      </c>
      <c r="S73" s="127">
        <f>IF(OR($I73="‡nv‡÷j Z¨vM",$I73="wUwm"),(IF(VALUE($G73)&gt;=S$6,(IF(($BV73-SUM($Q73:R73))&gt;=$K73*0.3,$K73*0.3,($BV73-SUM($Q73:R73)))),"")),(IF(($BV73-SUM($Q73:R73))&gt;=$K73*0.3,$K73*0.3,($BV73-SUM($Q73:R73)))))</f>
        <v>2160</v>
      </c>
      <c r="T73" s="127">
        <f>IF(OR($I73="‡nv‡÷j Z¨vM",$I73="wUwm"),(IF(VALUE($G73)&gt;=T$6,(IF(($BV73-SUM($Q73:S73))&gt;=$K73*0.3,$K73*0.3,($BV73-SUM($Q73:S73)))),"")),(IF(($BV73-SUM($Q73:S73))&gt;=$K73*0.3,$K73*0.3,($BV73-SUM($Q73:S73)))))</f>
        <v>2160</v>
      </c>
      <c r="U73" s="127">
        <f>IF(OR($I73="‡nv‡÷j Z¨vM",$I73="wUwm"),(IF(VALUE($G73)&gt;=U$6,(IF(($BV73-SUM($Q73:T73))&gt;=$K73*0.3,$K73*0.3,($BV73-SUM($Q73:T73)))),"")),(IF(($BV73-SUM($Q73:T73))&gt;=$K73*0.3,$K73*0.3,($BV73-SUM($Q73:T73)))))</f>
        <v>2160</v>
      </c>
      <c r="V73" s="127">
        <f>IF(OR($I73="‡nv‡÷j Z¨vM",$I73="wUwm"),(IF(VALUE($G73)&gt;=V$6,(IF(($BV73-SUM($Q73:U73))&gt;=$K73*0.3,$K73*0.3,($BV73-SUM($Q73:U73)))),"")),(IF(($BV73-SUM($Q73:U73))&gt;=$K73*0.3,$K73*0.3,($BV73-SUM($Q73:U73)))))</f>
        <v>2160</v>
      </c>
      <c r="W73" s="127">
        <f>IF(OR($I73="‡nv‡÷j Z¨vM",$I73="wUwm"),(IF(VALUE($G73)&gt;=W$6,(IF(($BV73-SUM($Q73:V73))&gt;=$K73*0.3,$K73*0.3,($BV73-SUM($Q73:V73)))),"")),(IF(($BV73-SUM($Q73:V73))&gt;=$K73*0.3,$K73*0.3,($BV73-SUM($Q73:V73)))))</f>
        <v>2160</v>
      </c>
      <c r="X73" s="127">
        <f>IF(OR($I73="‡nv‡÷j Z¨vM",$I73="wUwm"),(IF(VALUE($G73)&gt;=X$6,(IF(($BV73-SUM($Q73:W73))&gt;=$K73*0.3,$K73*0.3,($BV73-SUM($Q73:W73)))),"")),(IF(($BV73-SUM($Q73:W73))&gt;=$K73*0.3,$K73*0.3,($BV73-SUM($Q73:W73)))))</f>
        <v>2160</v>
      </c>
      <c r="Y73" s="127" t="str">
        <f>IF(OR($I73="‡nv‡÷j Z¨vM",$I73="wUwm"),(IF(VALUE($G73)&gt;=Y$6,(IF(($BV73-SUM($Q73:X73))&gt;=$K73*0.3,$K73*0.3,($BV73-SUM($Q73:X73)))),"")),(IF(($BV73-SUM($Q73:X73))&gt;=$K73*0.3,$K73*0.3,($BV73-SUM($Q73:X73)))))</f>
        <v/>
      </c>
      <c r="Z73" s="127" t="str">
        <f>IF(OR($I73="‡nv‡÷j Z¨vM",$I73="wUwm"),(IF(VALUE($G73)&gt;=Z$6,(IF(($BV73-SUM($Q73:Y73))&gt;=$K73*0.3,$K73*0.3,($BV73-SUM($Q73:Y73)))),"")),(IF(($BV73-SUM($Q73:Y73))&gt;=$K73*0.3,$K73*0.3,($BV73-SUM($Q73:Y73)))))</f>
        <v/>
      </c>
      <c r="AA73" s="127" t="str">
        <f>IF(OR($I73="‡nv‡÷j Z¨vM",$I73="wUwm"),(IF(VALUE($G73)&gt;=AA$6,(IF(($BV73-SUM($Q73:Z73))&gt;=$K73*0.3,$K73*0.3,($BV73-SUM($Q73:Z73)))),"")),(IF(($BV73-SUM($Q73:Z73))&gt;=$K73*0.3,$K73*0.3,($BV73-SUM($Q73:Z73)))))</f>
        <v/>
      </c>
      <c r="AB73" s="127" t="str">
        <f>IF(OR($I73="‡nv‡÷j Z¨vM",$I73="wUwm"),(IF(VALUE($G73)&gt;=AB$6,(IF(($BV73-SUM($Q73:AA73))&gt;=$K73*0.3,$K73*0.3,($BV73-SUM($Q73:AA73)))),"")),(IF(($BV73-SUM($Q73:AA73))&gt;=$K73*0.3,$K73*0.3,($BV73-SUM($Q73:AA73)))))</f>
        <v/>
      </c>
      <c r="AC73" s="127" t="str">
        <f>IF(OR($I73="‡nv‡÷j Z¨vM",$I73="wUwm"),(IF(VALUE($G73)&gt;=AC$6,(IF(($BV73-SUM($Q73:AB73))&gt;=$K73*0.3,$K73*0.3,($BV73-SUM($Q73:AB73)))),"")),(IF(($BV73-SUM($Q73:AB73))&gt;=$K73*0.3,$K73*0.3,($BV73-SUM($Q73:AB73)))))</f>
        <v/>
      </c>
      <c r="AD73" s="127" t="str">
        <f>IF(OR($I73="‡nv‡÷j Z¨vM",$I73="wUwm"),(IF(VALUE($G73)&gt;=AD$6,(IF(($BV73-SUM($Q73:AC73))&gt;=$K73*0.3,$K73*0.3,($BV73-SUM($Q73:AC73)))),"")),(IF(($BV73-SUM($Q73:AC73))&gt;=$K73*0.3,$K73*0.3,($BV73-SUM($Q73:AC73)))))</f>
        <v/>
      </c>
      <c r="AE73" s="127" t="str">
        <f>IF(OR($I73="‡nv‡÷j Z¨vM",$I73="wUwm"),(IF(VALUE($G73)&gt;=AE$6,(IF(($BV73-SUM($Q73:AD73))&gt;=$K73*0.3,$K73*0.3,($BV73-SUM($Q73:AD73)))),"")),(IF(($BV73-SUM($Q73:AD73))&gt;=$K73*0.3,$K73*0.3,($BV73-SUM($Q73:AD73)))))</f>
        <v/>
      </c>
      <c r="AF73" s="127" t="str">
        <f>IF(OR($I73="‡nv‡÷j Z¨vM",$I73="wUwm"),(IF(VALUE($G73)&gt;=AF$6,(IF(($BV73-SUM($Q73:AE73))&gt;=$K73*0.3,$K73*0.3,($BV73-SUM($Q73:AE73)))),"")),(IF(($BV73-SUM($Q73:AE73))&gt;=$K73*0.3,$K73*0.3,($BV73-SUM($Q73:AE73)))))</f>
        <v/>
      </c>
      <c r="AG73" s="127" t="str">
        <f>IF(OR($I73="‡nv‡÷j Z¨vM",$I73="wUwm"),(IF(VALUE($G73)&gt;=AG$6,(IF(($BV73-SUM($Q73:AF73))&gt;=$K73*0.3,$K73*0.3,($BV73-SUM($Q73:AF73)))),"")),(IF(($BV73-SUM($Q73:AF73))&gt;=$K73*0.3,$K73*0.3,($BV73-SUM($Q73:AF73)))))</f>
        <v/>
      </c>
      <c r="AH73" s="127" t="str">
        <f>IF(OR($I73="‡nv‡÷j Z¨vM",$I73="wUwm"),(IF(VALUE($G73)&gt;=AH$6,(IF(($BV73-SUM($Q73:AG73))&gt;=$K73*0.3,$K73*0.3,($BV73-SUM($Q73:AG73)))),"")),(IF(($BV73-SUM($Q73:AG73))&gt;=$K73*0.3,$K73*0.3,($BV73-SUM($Q73:AG73)))))</f>
        <v/>
      </c>
      <c r="AI73" s="127" t="str">
        <f>IF(OR($I73="‡nv‡÷j Z¨vM",$I73="wUwm"),(IF(VALUE($G73)&gt;=AI$6,(IF(($BV73-SUM($Q73:AH73))&gt;=$K73*0.3,$K73*0.3,($BV73-SUM($Q73:AH73)))),"")),(IF(($BV73-SUM($Q73:AH73))&gt;=$K73*0.3,$K73*0.3,($BV73-SUM($Q73:AH73)))))</f>
        <v/>
      </c>
      <c r="AJ73" s="127" t="str">
        <f>IF(OR($I73="‡nv‡÷j Z¨vM",$I73="wUwm"),(IF(VALUE($G73)&gt;=AJ$6,(IF(($BV73-SUM($Q73:AI73))&gt;=$K73*0.3,$K73*0.3,($BV73-SUM($Q73:AI73)))),"")),(IF(($BV73-SUM($Q73:AI73))&gt;=$K73*0.3,$K73*0.3,($BV73-SUM($Q73:AI73)))))</f>
        <v/>
      </c>
      <c r="AK73" s="127" t="str">
        <f>IF(OR($I73="‡nv‡÷j Z¨vM",$I73="wUwm"),(IF(VALUE($G73)&gt;=AK$6,(IF(($BV73-SUM($Q73:AJ73))&gt;=$K73*0.3,$K73*0.3,($BV73-SUM($Q73:AJ73)))),"")),(IF(($BV73-SUM($Q73:AJ73))&gt;=$K73*0.3,$K73*0.3,($BV73-SUM($Q73:AJ73)))))</f>
        <v/>
      </c>
      <c r="AL73" s="127" t="str">
        <f>IF(OR($I73="‡nv‡÷j Z¨vM",$I73="wUwm"),(IF(VALUE($G73)&gt;=AL$6,(IF(($BV73-SUM($Q73:AK73))&gt;=$K73*0.3,$K73*0.3,($BV73-SUM($Q73:AK73)))),"")),(IF(($BV73-SUM($Q73:AK73))&gt;=$K73*0.3,$K73*0.3,($BV73-SUM($Q73:AK73)))))</f>
        <v/>
      </c>
      <c r="AM73" s="127" t="str">
        <f>IF(OR($I73="‡nv‡÷j Z¨vM",$I73="wUwm"),(IF(VALUE($G73)&gt;=AM$6,(IF(($BV73-SUM($Q73:AL73))&gt;=$K73*0.3,$K73*0.3,($BV73-SUM($Q73:AL73)))),"")),(IF(($BV73-SUM($Q73:AL73))&gt;=$K73*0.3,$K73*0.3,($BV73-SUM($Q73:AL73)))))</f>
        <v/>
      </c>
      <c r="AN73" s="127" t="str">
        <f>IF(OR($I73="‡nv‡÷j Z¨vM",$I73="wUwm"),(IF(VALUE($G73)&gt;=AN$6,(IF(($BV73-SUM($Q73:AM73))&gt;=$K73*0.3,$K73*0.3,($BV73-SUM($Q73:AM73)))),"")),(IF(($BV73-SUM($Q73:AM73))&gt;=$K73*0.3,$K73*0.3,($BV73-SUM($Q73:AM73)))))</f>
        <v/>
      </c>
      <c r="AO73" s="127" t="str">
        <f>IF(OR($I73="‡nv‡÷j Z¨vM",$I73="wUwm"),(IF(VALUE($G73)&gt;=AO$6,(IF(($BV73-SUM($Q73:AN73))&gt;=$K73*0.3,$K73*0.3,($BV73-SUM($Q73:AN73)))),"")),(IF(($BV73-SUM($Q73:AN73))&gt;=$K73*0.3,$K73*0.3,($BV73-SUM($Q73:AN73)))))</f>
        <v/>
      </c>
      <c r="AP73" s="127" t="str">
        <f>IF(OR($I73="‡nv‡÷j Z¨vM",$I73="wUwm"),(IF(VALUE($G73)&gt;=AP$6,(IF(($BV73-SUM($Q73:AO73))&gt;=$K73*0.3,$K73*0.3,($BV73-SUM($Q73:AO73)))),"")),(IF(($BV73-SUM($Q73:AO73))&gt;=$K73*0.3,$K73*0.3,($BV73-SUM($Q73:AO73)))))</f>
        <v/>
      </c>
      <c r="AQ73" s="125">
        <f t="shared" ref="AQ73:AQ83" si="16">SUM(Q73:AP73)</f>
        <v>16960</v>
      </c>
      <c r="AR73" s="125">
        <v>16960</v>
      </c>
      <c r="AS73" s="125">
        <f>IF(LinkRpt!C$4=LinkRpt!C$2,VLOOKUP(LinkRpt!$A69,Rpt,LinkRpt!C$2+1),"")</f>
        <v>0</v>
      </c>
      <c r="AT73" s="125">
        <f>IF(LinkRpt!D$4=LinkRpt!D$2,VLOOKUP(LinkRpt!$A69,Rpt,LinkRpt!D$2+1),"")</f>
        <v>0</v>
      </c>
      <c r="AU73" s="125">
        <f>IF(LinkRpt!E$4=LinkRpt!E$2,VLOOKUP(LinkRpt!$A69,Rpt,LinkRpt!E$2+1),"")</f>
        <v>0</v>
      </c>
      <c r="AV73" s="125">
        <f>IF(LinkRpt!F$4=LinkRpt!F$2,VLOOKUP(LinkRpt!$A69,Rpt,LinkRpt!F$2+1),"")</f>
        <v>0</v>
      </c>
      <c r="AW73" s="125">
        <f>IF(LinkRpt!G$4=LinkRpt!G$2,VLOOKUP(LinkRpt!$A69,Rpt,LinkRpt!G$2+1),"")</f>
        <v>0</v>
      </c>
      <c r="AX73" s="125">
        <f>IF(LinkRpt!H$4=LinkRpt!H$2,VLOOKUP(LinkRpt!$A69,Rpt,LinkRpt!H$2+1),"")</f>
        <v>0</v>
      </c>
      <c r="AY73" s="125">
        <f>IF(LinkRpt!I$4=LinkRpt!I$2,VLOOKUP(LinkRpt!$A69,Rpt,LinkRpt!I$2+1),"")</f>
        <v>0</v>
      </c>
      <c r="AZ73" s="125">
        <f>IF(LinkRpt!J$4=LinkRpt!J$2,VLOOKUP(LinkRpt!$A69,Rpt,LinkRpt!J$2+1),"")</f>
        <v>0</v>
      </c>
      <c r="BA73" s="125">
        <f>IF(LinkRpt!K$4=LinkRpt!K$2,VLOOKUP(LinkRpt!$A69,Rpt,LinkRpt!K$2+1),"")</f>
        <v>0</v>
      </c>
      <c r="BB73" s="125">
        <f>IF(LinkRpt!L$4=LinkRpt!L$2,VLOOKUP(LinkRpt!$A69,Rpt,LinkRpt!L$2+1),"")</f>
        <v>0</v>
      </c>
      <c r="BC73" s="125">
        <f>IF(LinkRpt!M$4=LinkRpt!M$2,VLOOKUP(LinkRpt!$A69,Rpt,LinkRpt!M$2+1),"")</f>
        <v>0</v>
      </c>
      <c r="BD73" s="125">
        <f>IF(LinkRpt!N$4=LinkRpt!N$2,VLOOKUP(LinkRpt!$A69,Rpt,LinkRpt!N$2+1),"")</f>
        <v>0</v>
      </c>
      <c r="BE73" s="125">
        <f>IF(LinkRpt!O$4=LinkRpt!O$2,VLOOKUP(LinkRpt!$A69,Rpt,LinkRpt!O$2+1),"")</f>
        <v>0</v>
      </c>
      <c r="BF73" s="125">
        <f>IF(LinkRpt!P$4=LinkRpt!P$2,VLOOKUP(LinkRpt!$A69,Rpt,LinkRpt!P$2+1),"")</f>
        <v>0</v>
      </c>
      <c r="BG73" s="125">
        <f>IF(LinkRpt!Q$4=LinkRpt!Q$2,VLOOKUP(LinkRpt!$A69,Rpt,LinkRpt!Q$2+1),"")</f>
        <v>0</v>
      </c>
      <c r="BH73" s="125">
        <f>IF(LinkRpt!R$4=LinkRpt!R$2,VLOOKUP(LinkRpt!$A69,Rpt,LinkRpt!R$2+1),"")</f>
        <v>0</v>
      </c>
      <c r="BI73" s="125">
        <f>IF(LinkRpt!S$4=LinkRpt!S$2,VLOOKUP(LinkRpt!$A69,Rpt,LinkRpt!S$2+1),"")</f>
        <v>0</v>
      </c>
      <c r="BJ73" s="125">
        <f>IF(LinkRpt!T$4=LinkRpt!T$2,VLOOKUP(LinkRpt!$A69,Rpt,LinkRpt!T$2+1),"")</f>
        <v>0</v>
      </c>
      <c r="BK73" s="125">
        <f>IF(LinkRpt!U$4=LinkRpt!U$2,VLOOKUP(LinkRpt!$A69,Rpt,LinkRpt!U$2+1),"")</f>
        <v>0</v>
      </c>
      <c r="BL73" s="125">
        <f>IF(LinkRpt!V$4=LinkRpt!V$2,VLOOKUP(LinkRpt!$A69,Rpt,LinkRpt!V$2+1),"")</f>
        <v>0</v>
      </c>
      <c r="BM73" s="125">
        <f>IF(LinkRpt!W$4=LinkRpt!W$2,VLOOKUP(LinkRpt!$A69,Rpt,LinkRpt!W$2+1),"")</f>
        <v>0</v>
      </c>
      <c r="BN73" s="125">
        <f>IF(LinkRpt!X$4=LinkRpt!X$2,VLOOKUP(LinkRpt!$A69,Rpt,LinkRpt!X$2+1),"")</f>
        <v>0</v>
      </c>
      <c r="BO73" s="125">
        <f>IF(LinkRpt!Y$4=LinkRpt!Y$2,VLOOKUP(LinkRpt!$A69,Rpt,LinkRpt!Y$2+1),"")</f>
        <v>0</v>
      </c>
      <c r="BP73" s="125">
        <f>IF(LinkRpt!Z$4=LinkRpt!Z$2,VLOOKUP(LinkRpt!$A69,Rpt,LinkRpt!Z$2+1),"")</f>
        <v>0</v>
      </c>
      <c r="BQ73" s="125">
        <f>IF(LinkRpt!AA$4=LinkRpt!AA$2,VLOOKUP(LinkRpt!$A69,Rpt,LinkRpt!AA$2+1),"")</f>
        <v>0</v>
      </c>
      <c r="BR73" s="125">
        <f>IF(LinkRpt!AB$4=LinkRpt!AB$2,VLOOKUP(LinkRpt!$A69,Rpt,LinkRpt!AB$2+1),"")</f>
        <v>0</v>
      </c>
      <c r="BS73" s="125">
        <f>IF(LinkRpt!AC$4=LinkRpt!AC$2,VLOOKUP(LinkRpt!$A69,Rpt,LinkRpt!AC$2+1),"")</f>
        <v>0</v>
      </c>
      <c r="BT73" s="125">
        <f>IF(LinkRpt!AD$4=LinkRpt!AD$2,VLOOKUP(LinkRpt!$A69,Rpt,LinkRpt!AD$2+1),"")</f>
        <v>0</v>
      </c>
      <c r="BU73" s="125">
        <f>IF(LinkRpt!AE$4=LinkRpt!AE$2,VLOOKUP(LinkRpt!$A69,Rpt,LinkRpt!AE$2+1),"")</f>
        <v>0</v>
      </c>
      <c r="BV73" s="125">
        <f t="shared" si="8"/>
        <v>16960</v>
      </c>
      <c r="BW73" s="124">
        <v>1500</v>
      </c>
      <c r="BX73" s="127">
        <v>1500</v>
      </c>
      <c r="BY73" s="124">
        <v>1000</v>
      </c>
      <c r="BZ73" s="127">
        <v>1000</v>
      </c>
      <c r="CA73" s="124">
        <v>5000</v>
      </c>
      <c r="CB73" s="127">
        <v>5000</v>
      </c>
      <c r="CC73" s="124">
        <v>8000</v>
      </c>
      <c r="CD73" s="127">
        <v>1500</v>
      </c>
      <c r="CE73" s="128"/>
      <c r="CF73" s="127"/>
      <c r="CG73" s="124"/>
      <c r="CH73" s="127"/>
      <c r="CI73" s="129">
        <v>4620</v>
      </c>
      <c r="CJ73" s="127">
        <v>11120</v>
      </c>
      <c r="CK73" s="129">
        <v>4620</v>
      </c>
      <c r="CL73" s="127">
        <v>4620</v>
      </c>
      <c r="CM73" s="129">
        <v>4620</v>
      </c>
      <c r="CN73" s="127">
        <f>2520+0</f>
        <v>2520</v>
      </c>
      <c r="CO73" s="129">
        <v>4620</v>
      </c>
      <c r="CP73" s="127">
        <v>3920</v>
      </c>
      <c r="CQ73" s="129">
        <v>4620</v>
      </c>
      <c r="CR73" s="127">
        <v>920</v>
      </c>
      <c r="CS73" s="129">
        <v>4620</v>
      </c>
      <c r="CT73" s="127"/>
      <c r="CU73" s="129">
        <v>4620</v>
      </c>
      <c r="CV73" s="127">
        <v>920</v>
      </c>
      <c r="CW73" s="129">
        <v>4620</v>
      </c>
      <c r="CX73" s="127"/>
      <c r="CY73" s="129">
        <v>4620</v>
      </c>
      <c r="CZ73" s="127"/>
      <c r="DA73" s="128"/>
      <c r="DB73" s="127"/>
      <c r="DC73" s="128"/>
      <c r="DD73" s="127"/>
      <c r="DE73" s="130"/>
      <c r="DF73" s="131"/>
      <c r="DG73" s="127"/>
      <c r="DH73" s="131"/>
      <c r="DI73" s="127"/>
      <c r="DJ73" s="131"/>
      <c r="DK73" s="127"/>
      <c r="DL73" s="131"/>
      <c r="DM73" s="127"/>
      <c r="DN73" s="131"/>
      <c r="DO73" s="127"/>
      <c r="DP73" s="131"/>
      <c r="DQ73" s="127"/>
      <c r="DR73" s="131"/>
      <c r="DS73" s="127"/>
      <c r="DT73" s="131"/>
      <c r="DU73" s="127"/>
      <c r="DV73" s="131"/>
      <c r="DW73" s="127"/>
      <c r="DX73" s="131"/>
      <c r="DY73" s="127"/>
      <c r="DZ73" s="131"/>
      <c r="EA73" s="127"/>
      <c r="EB73" s="128"/>
      <c r="EC73" s="127"/>
      <c r="ED73" s="132"/>
      <c r="EE73" s="128"/>
      <c r="EF73" s="127"/>
      <c r="EG73" s="128"/>
      <c r="EH73" s="127"/>
      <c r="EI73" s="128"/>
      <c r="EJ73" s="127"/>
      <c r="EK73" s="128"/>
      <c r="EL73" s="127"/>
      <c r="EM73" s="128"/>
      <c r="EN73" s="127"/>
      <c r="EO73" s="128"/>
      <c r="EP73" s="127"/>
      <c r="EQ73" s="124"/>
      <c r="ER73" s="127"/>
      <c r="ES73" s="124"/>
      <c r="ET73" s="127"/>
      <c r="EU73" s="124"/>
      <c r="EV73" s="127"/>
      <c r="EW73" s="124"/>
      <c r="EX73" s="127"/>
      <c r="EY73" s="124"/>
      <c r="EZ73" s="127"/>
      <c r="FA73" s="124"/>
      <c r="FB73" s="127"/>
      <c r="FC73" s="133">
        <f t="shared" ref="FC73:FC135" si="17">FA73+EY73+EW73+EU73+ES73+EQ73+EO73+EM73+EK73+EI73+EG73+EE73+EB73+DZ73+DX73+DV73+DT73+DR73+DP73+DN73+DL73+DJ73+DH73+DF73+DC73+DA73+CY73+CW73+CU73+CS73+CQ73+CO73+CM73+CK73+CI73+CG73+CE73+CA73+BY73+BW73+CC73</f>
        <v>57080</v>
      </c>
      <c r="FD73" s="133">
        <f t="shared" ref="FD73:FD135" si="18">FB73+EZ73+EX73+EV73+ET73+ER73+EP73+EN73+EL73+EJ73+EH73+EF73+EC73+EA73+DY73+DW73+DU73+DS73+DQ73+DO73+DM73+DK73+DI73+DG73+DD73+DB73+CZ73+CX73+CV73+CT73+CR73+CP73+CN73+CL73+CJ73+CH73+CF73+CB73+BZ73+BX73+CD73</f>
        <v>33020</v>
      </c>
      <c r="FE73" s="133">
        <f t="shared" ref="FE73:FE135" si="19">FC73-FD73</f>
        <v>24060</v>
      </c>
    </row>
    <row r="74" spans="1:161" ht="25.5" customHeight="1">
      <c r="A74" s="181">
        <v>2200166</v>
      </c>
      <c r="B74" s="148" t="s">
        <v>643</v>
      </c>
      <c r="C74" s="95" t="s">
        <v>644</v>
      </c>
      <c r="D74" s="83" t="s">
        <v>1062</v>
      </c>
      <c r="E74" s="95" t="s">
        <v>956</v>
      </c>
      <c r="F74" s="84" t="s">
        <v>645</v>
      </c>
      <c r="G74" s="84"/>
      <c r="H74" s="135"/>
      <c r="I74" s="121" t="s">
        <v>1084</v>
      </c>
      <c r="J74" s="121"/>
      <c r="K74" s="93"/>
      <c r="L74" s="88"/>
      <c r="M74" s="122">
        <f t="shared" ref="M74:M136" si="20">IF(I74="",K74*$M$6*0.3+SUM(O74:P74),K74*G74*0.3+SUM(O74:P74))</f>
        <v>4000</v>
      </c>
      <c r="N74" s="123">
        <f t="shared" si="15"/>
        <v>0</v>
      </c>
      <c r="O74" s="124">
        <v>4000</v>
      </c>
      <c r="P74" s="124">
        <f t="shared" ref="P74:P136" si="21">IF(I74="",0,IF(I74="‡nv‡÷j Z¨vM",6000-J74,IF(I74="mxU evwZj",0,0)))</f>
        <v>0</v>
      </c>
      <c r="Q74" s="125">
        <v>4000</v>
      </c>
      <c r="R74" s="126">
        <f t="shared" si="10"/>
        <v>0</v>
      </c>
      <c r="S74" s="127">
        <f>IF(OR($I74="‡nv‡÷j Z¨vM",$I74="wUwm"),(IF(VALUE($G74)&gt;=S$6,(IF(($BV74-SUM($Q74:R74))&gt;=$K74*0.3,$K74*0.3,($BV74-SUM($Q74:R74)))),"")),(IF(($BV74-SUM($Q74:R74))&gt;=$K74*0.3,$K74*0.3,($BV74-SUM($Q74:R74)))))</f>
        <v>0</v>
      </c>
      <c r="T74" s="127">
        <f>IF(OR($I74="‡nv‡÷j Z¨vM",$I74="wUwm"),(IF(VALUE($G74)&gt;=T$6,(IF(($BV74-SUM($Q74:S74))&gt;=$K74*0.3,$K74*0.3,($BV74-SUM($Q74:S74)))),"")),(IF(($BV74-SUM($Q74:S74))&gt;=$K74*0.3,$K74*0.3,($BV74-SUM($Q74:S74)))))</f>
        <v>0</v>
      </c>
      <c r="U74" s="127">
        <f>IF(OR($I74="‡nv‡÷j Z¨vM",$I74="wUwm"),(IF(VALUE($G74)&gt;=U$6,(IF(($BV74-SUM($Q74:T74))&gt;=$K74*0.3,$K74*0.3,($BV74-SUM($Q74:T74)))),"")),(IF(($BV74-SUM($Q74:T74))&gt;=$K74*0.3,$K74*0.3,($BV74-SUM($Q74:T74)))))</f>
        <v>0</v>
      </c>
      <c r="V74" s="127">
        <f>IF(OR($I74="‡nv‡÷j Z¨vM",$I74="wUwm"),(IF(VALUE($G74)&gt;=V$6,(IF(($BV74-SUM($Q74:U74))&gt;=$K74*0.3,$K74*0.3,($BV74-SUM($Q74:U74)))),"")),(IF(($BV74-SUM($Q74:U74))&gt;=$K74*0.3,$K74*0.3,($BV74-SUM($Q74:U74)))))</f>
        <v>0</v>
      </c>
      <c r="W74" s="127">
        <f>IF(OR($I74="‡nv‡÷j Z¨vM",$I74="wUwm"),(IF(VALUE($G74)&gt;=W$6,(IF(($BV74-SUM($Q74:V74))&gt;=$K74*0.3,$K74*0.3,($BV74-SUM($Q74:V74)))),"")),(IF(($BV74-SUM($Q74:V74))&gt;=$K74*0.3,$K74*0.3,($BV74-SUM($Q74:V74)))))</f>
        <v>0</v>
      </c>
      <c r="X74" s="127">
        <f>IF(OR($I74="‡nv‡÷j Z¨vM",$I74="wUwm"),(IF(VALUE($G74)&gt;=X$6,(IF(($BV74-SUM($Q74:W74))&gt;=$K74*0.3,$K74*0.3,($BV74-SUM($Q74:W74)))),"")),(IF(($BV74-SUM($Q74:W74))&gt;=$K74*0.3,$K74*0.3,($BV74-SUM($Q74:W74)))))</f>
        <v>0</v>
      </c>
      <c r="Y74" s="127">
        <f>IF(OR($I74="‡nv‡÷j Z¨vM",$I74="wUwm"),(IF(VALUE($G74)&gt;=Y$6,(IF(($BV74-SUM($Q74:X74))&gt;=$K74*0.3,$K74*0.3,($BV74-SUM($Q74:X74)))),"")),(IF(($BV74-SUM($Q74:X74))&gt;=$K74*0.3,$K74*0.3,($BV74-SUM($Q74:X74)))))</f>
        <v>0</v>
      </c>
      <c r="Z74" s="127">
        <f>IF(OR($I74="‡nv‡÷j Z¨vM",$I74="wUwm"),(IF(VALUE($G74)&gt;=Z$6,(IF(($BV74-SUM($Q74:Y74))&gt;=$K74*0.3,$K74*0.3,($BV74-SUM($Q74:Y74)))),"")),(IF(($BV74-SUM($Q74:Y74))&gt;=$K74*0.3,$K74*0.3,($BV74-SUM($Q74:Y74)))))</f>
        <v>0</v>
      </c>
      <c r="AA74" s="127">
        <f>IF(OR($I74="‡nv‡÷j Z¨vM",$I74="wUwm"),(IF(VALUE($G74)&gt;=AA$6,(IF(($BV74-SUM($Q74:Z74))&gt;=$K74*0.3,$K74*0.3,($BV74-SUM($Q74:Z74)))),"")),(IF(($BV74-SUM($Q74:Z74))&gt;=$K74*0.3,$K74*0.3,($BV74-SUM($Q74:Z74)))))</f>
        <v>0</v>
      </c>
      <c r="AB74" s="127">
        <f>IF(OR($I74="‡nv‡÷j Z¨vM",$I74="wUwm"),(IF(VALUE($G74)&gt;=AB$6,(IF(($BV74-SUM($Q74:AA74))&gt;=$K74*0.3,$K74*0.3,($BV74-SUM($Q74:AA74)))),"")),(IF(($BV74-SUM($Q74:AA74))&gt;=$K74*0.3,$K74*0.3,($BV74-SUM($Q74:AA74)))))</f>
        <v>0</v>
      </c>
      <c r="AC74" s="127">
        <f>IF(OR($I74="‡nv‡÷j Z¨vM",$I74="wUwm"),(IF(VALUE($G74)&gt;=AC$6,(IF(($BV74-SUM($Q74:AB74))&gt;=$K74*0.3,$K74*0.3,($BV74-SUM($Q74:AB74)))),"")),(IF(($BV74-SUM($Q74:AB74))&gt;=$K74*0.3,$K74*0.3,($BV74-SUM($Q74:AB74)))))</f>
        <v>0</v>
      </c>
      <c r="AD74" s="127">
        <f>IF(OR($I74="‡nv‡÷j Z¨vM",$I74="wUwm"),(IF(VALUE($G74)&gt;=AD$6,(IF(($BV74-SUM($Q74:AC74))&gt;=$K74*0.3,$K74*0.3,($BV74-SUM($Q74:AC74)))),"")),(IF(($BV74-SUM($Q74:AC74))&gt;=$K74*0.3,$K74*0.3,($BV74-SUM($Q74:AC74)))))</f>
        <v>0</v>
      </c>
      <c r="AE74" s="127">
        <f>IF(OR($I74="‡nv‡÷j Z¨vM",$I74="wUwm"),(IF(VALUE($G74)&gt;=AE$6,(IF(($BV74-SUM($Q74:AD74))&gt;=$K74*0.3,$K74*0.3,($BV74-SUM($Q74:AD74)))),"")),(IF(($BV74-SUM($Q74:AD74))&gt;=$K74*0.3,$K74*0.3,($BV74-SUM($Q74:AD74)))))</f>
        <v>0</v>
      </c>
      <c r="AF74" s="127">
        <f>IF(OR($I74="‡nv‡÷j Z¨vM",$I74="wUwm"),(IF(VALUE($G74)&gt;=AF$6,(IF(($BV74-SUM($Q74:AE74))&gt;=$K74*0.3,$K74*0.3,($BV74-SUM($Q74:AE74)))),"")),(IF(($BV74-SUM($Q74:AE74))&gt;=$K74*0.3,$K74*0.3,($BV74-SUM($Q74:AE74)))))</f>
        <v>0</v>
      </c>
      <c r="AG74" s="127">
        <f>IF(OR($I74="‡nv‡÷j Z¨vM",$I74="wUwm"),(IF(VALUE($G74)&gt;=AG$6,(IF(($BV74-SUM($Q74:AF74))&gt;=$K74*0.3,$K74*0.3,($BV74-SUM($Q74:AF74)))),"")),(IF(($BV74-SUM($Q74:AF74))&gt;=$K74*0.3,$K74*0.3,($BV74-SUM($Q74:AF74)))))</f>
        <v>0</v>
      </c>
      <c r="AH74" s="127">
        <f>IF(OR($I74="‡nv‡÷j Z¨vM",$I74="wUwm"),(IF(VALUE($G74)&gt;=AH$6,(IF(($BV74-SUM($Q74:AG74))&gt;=$K74*0.3,$K74*0.3,($BV74-SUM($Q74:AG74)))),"")),(IF(($BV74-SUM($Q74:AG74))&gt;=$K74*0.3,$K74*0.3,($BV74-SUM($Q74:AG74)))))</f>
        <v>0</v>
      </c>
      <c r="AI74" s="127">
        <f>IF(OR($I74="‡nv‡÷j Z¨vM",$I74="wUwm"),(IF(VALUE($G74)&gt;=AI$6,(IF(($BV74-SUM($Q74:AH74))&gt;=$K74*0.3,$K74*0.3,($BV74-SUM($Q74:AH74)))),"")),(IF(($BV74-SUM($Q74:AH74))&gt;=$K74*0.3,$K74*0.3,($BV74-SUM($Q74:AH74)))))</f>
        <v>0</v>
      </c>
      <c r="AJ74" s="127">
        <f>IF(OR($I74="‡nv‡÷j Z¨vM",$I74="wUwm"),(IF(VALUE($G74)&gt;=AJ$6,(IF(($BV74-SUM($Q74:AI74))&gt;=$K74*0.3,$K74*0.3,($BV74-SUM($Q74:AI74)))),"")),(IF(($BV74-SUM($Q74:AI74))&gt;=$K74*0.3,$K74*0.3,($BV74-SUM($Q74:AI74)))))</f>
        <v>0</v>
      </c>
      <c r="AK74" s="127">
        <f>IF(OR($I74="‡nv‡÷j Z¨vM",$I74="wUwm"),(IF(VALUE($G74)&gt;=AK$6,(IF(($BV74-SUM($Q74:AJ74))&gt;=$K74*0.3,$K74*0.3,($BV74-SUM($Q74:AJ74)))),"")),(IF(($BV74-SUM($Q74:AJ74))&gt;=$K74*0.3,$K74*0.3,($BV74-SUM($Q74:AJ74)))))</f>
        <v>0</v>
      </c>
      <c r="AL74" s="127">
        <f>IF(OR($I74="‡nv‡÷j Z¨vM",$I74="wUwm"),(IF(VALUE($G74)&gt;=AL$6,(IF(($BV74-SUM($Q74:AK74))&gt;=$K74*0.3,$K74*0.3,($BV74-SUM($Q74:AK74)))),"")),(IF(($BV74-SUM($Q74:AK74))&gt;=$K74*0.3,$K74*0.3,($BV74-SUM($Q74:AK74)))))</f>
        <v>0</v>
      </c>
      <c r="AM74" s="127">
        <f>IF(OR($I74="‡nv‡÷j Z¨vM",$I74="wUwm"),(IF(VALUE($G74)&gt;=AM$6,(IF(($BV74-SUM($Q74:AL74))&gt;=$K74*0.3,$K74*0.3,($BV74-SUM($Q74:AL74)))),"")),(IF(($BV74-SUM($Q74:AL74))&gt;=$K74*0.3,$K74*0.3,($BV74-SUM($Q74:AL74)))))</f>
        <v>0</v>
      </c>
      <c r="AN74" s="127">
        <f>IF(OR($I74="‡nv‡÷j Z¨vM",$I74="wUwm"),(IF(VALUE($G74)&gt;=AN$6,(IF(($BV74-SUM($Q74:AM74))&gt;=$K74*0.3,$K74*0.3,($BV74-SUM($Q74:AM74)))),"")),(IF(($BV74-SUM($Q74:AM74))&gt;=$K74*0.3,$K74*0.3,($BV74-SUM($Q74:AM74)))))</f>
        <v>0</v>
      </c>
      <c r="AO74" s="127">
        <f>IF(OR($I74="‡nv‡÷j Z¨vM",$I74="wUwm"),(IF(VALUE($G74)&gt;=AO$6,(IF(($BV74-SUM($Q74:AN74))&gt;=$K74*0.3,$K74*0.3,($BV74-SUM($Q74:AN74)))),"")),(IF(($BV74-SUM($Q74:AN74))&gt;=$K74*0.3,$K74*0.3,($BV74-SUM($Q74:AN74)))))</f>
        <v>0</v>
      </c>
      <c r="AP74" s="127">
        <f>IF(OR($I74="‡nv‡÷j Z¨vM",$I74="wUwm"),(IF(VALUE($G74)&gt;=AP$6,(IF(($BV74-SUM($Q74:AO74))&gt;=$K74*0.3,$K74*0.3,($BV74-SUM($Q74:AO74)))),"")),(IF(($BV74-SUM($Q74:AO74))&gt;=$K74*0.3,$K74*0.3,($BV74-SUM($Q74:AO74)))))</f>
        <v>0</v>
      </c>
      <c r="AQ74" s="125">
        <f t="shared" si="16"/>
        <v>4000</v>
      </c>
      <c r="AR74" s="125">
        <v>4000</v>
      </c>
      <c r="AS74" s="125">
        <f>IF(LinkRpt!C$4=LinkRpt!C$2,VLOOKUP(LinkRpt!$A70,Rpt,LinkRpt!C$2+1),"")</f>
        <v>0</v>
      </c>
      <c r="AT74" s="125">
        <f>IF(LinkRpt!D$4=LinkRpt!D$2,VLOOKUP(LinkRpt!$A70,Rpt,LinkRpt!D$2+1),"")</f>
        <v>0</v>
      </c>
      <c r="AU74" s="125">
        <f>IF(LinkRpt!E$4=LinkRpt!E$2,VLOOKUP(LinkRpt!$A70,Rpt,LinkRpt!E$2+1),"")</f>
        <v>0</v>
      </c>
      <c r="AV74" s="125">
        <f>IF(LinkRpt!F$4=LinkRpt!F$2,VLOOKUP(LinkRpt!$A70,Rpt,LinkRpt!F$2+1),"")</f>
        <v>0</v>
      </c>
      <c r="AW74" s="125">
        <f>IF(LinkRpt!G$4=LinkRpt!G$2,VLOOKUP(LinkRpt!$A70,Rpt,LinkRpt!G$2+1),"")</f>
        <v>0</v>
      </c>
      <c r="AX74" s="125">
        <f>IF(LinkRpt!H$4=LinkRpt!H$2,VLOOKUP(LinkRpt!$A70,Rpt,LinkRpt!H$2+1),"")</f>
        <v>0</v>
      </c>
      <c r="AY74" s="125">
        <f>IF(LinkRpt!I$4=LinkRpt!I$2,VLOOKUP(LinkRpt!$A70,Rpt,LinkRpt!I$2+1),"")</f>
        <v>0</v>
      </c>
      <c r="AZ74" s="125">
        <f>IF(LinkRpt!J$4=LinkRpt!J$2,VLOOKUP(LinkRpt!$A70,Rpt,LinkRpt!J$2+1),"")</f>
        <v>0</v>
      </c>
      <c r="BA74" s="125">
        <f>IF(LinkRpt!K$4=LinkRpt!K$2,VLOOKUP(LinkRpt!$A70,Rpt,LinkRpt!K$2+1),"")</f>
        <v>0</v>
      </c>
      <c r="BB74" s="125">
        <f>IF(LinkRpt!L$4=LinkRpt!L$2,VLOOKUP(LinkRpt!$A70,Rpt,LinkRpt!L$2+1),"")</f>
        <v>0</v>
      </c>
      <c r="BC74" s="125">
        <f>IF(LinkRpt!M$4=LinkRpt!M$2,VLOOKUP(LinkRpt!$A70,Rpt,LinkRpt!M$2+1),"")</f>
        <v>0</v>
      </c>
      <c r="BD74" s="125">
        <f>IF(LinkRpt!N$4=LinkRpt!N$2,VLOOKUP(LinkRpt!$A70,Rpt,LinkRpt!N$2+1),"")</f>
        <v>0</v>
      </c>
      <c r="BE74" s="125">
        <f>IF(LinkRpt!O$4=LinkRpt!O$2,VLOOKUP(LinkRpt!$A70,Rpt,LinkRpt!O$2+1),"")</f>
        <v>0</v>
      </c>
      <c r="BF74" s="125">
        <f>IF(LinkRpt!P$4=LinkRpt!P$2,VLOOKUP(LinkRpt!$A70,Rpt,LinkRpt!P$2+1),"")</f>
        <v>0</v>
      </c>
      <c r="BG74" s="125">
        <f>IF(LinkRpt!Q$4=LinkRpt!Q$2,VLOOKUP(LinkRpt!$A70,Rpt,LinkRpt!Q$2+1),"")</f>
        <v>0</v>
      </c>
      <c r="BH74" s="125">
        <f>IF(LinkRpt!R$4=LinkRpt!R$2,VLOOKUP(LinkRpt!$A70,Rpt,LinkRpt!R$2+1),"")</f>
        <v>0</v>
      </c>
      <c r="BI74" s="125">
        <f>IF(LinkRpt!S$4=LinkRpt!S$2,VLOOKUP(LinkRpt!$A70,Rpt,LinkRpt!S$2+1),"")</f>
        <v>0</v>
      </c>
      <c r="BJ74" s="125">
        <f>IF(LinkRpt!T$4=LinkRpt!T$2,VLOOKUP(LinkRpt!$A70,Rpt,LinkRpt!T$2+1),"")</f>
        <v>0</v>
      </c>
      <c r="BK74" s="125">
        <f>IF(LinkRpt!U$4=LinkRpt!U$2,VLOOKUP(LinkRpt!$A70,Rpt,LinkRpt!U$2+1),"")</f>
        <v>0</v>
      </c>
      <c r="BL74" s="125">
        <f>IF(LinkRpt!V$4=LinkRpt!V$2,VLOOKUP(LinkRpt!$A70,Rpt,LinkRpt!V$2+1),"")</f>
        <v>0</v>
      </c>
      <c r="BM74" s="125">
        <f>IF(LinkRpt!W$4=LinkRpt!W$2,VLOOKUP(LinkRpt!$A70,Rpt,LinkRpt!W$2+1),"")</f>
        <v>0</v>
      </c>
      <c r="BN74" s="125">
        <f>IF(LinkRpt!X$4=LinkRpt!X$2,VLOOKUP(LinkRpt!$A70,Rpt,LinkRpt!X$2+1),"")</f>
        <v>0</v>
      </c>
      <c r="BO74" s="125">
        <f>IF(LinkRpt!Y$4=LinkRpt!Y$2,VLOOKUP(LinkRpt!$A70,Rpt,LinkRpt!Y$2+1),"")</f>
        <v>0</v>
      </c>
      <c r="BP74" s="125">
        <f>IF(LinkRpt!Z$4=LinkRpt!Z$2,VLOOKUP(LinkRpt!$A70,Rpt,LinkRpt!Z$2+1),"")</f>
        <v>0</v>
      </c>
      <c r="BQ74" s="125">
        <f>IF(LinkRpt!AA$4=LinkRpt!AA$2,VLOOKUP(LinkRpt!$A70,Rpt,LinkRpt!AA$2+1),"")</f>
        <v>0</v>
      </c>
      <c r="BR74" s="125">
        <f>IF(LinkRpt!AB$4=LinkRpt!AB$2,VLOOKUP(LinkRpt!$A70,Rpt,LinkRpt!AB$2+1),"")</f>
        <v>0</v>
      </c>
      <c r="BS74" s="125">
        <f>IF(LinkRpt!AC$4=LinkRpt!AC$2,VLOOKUP(LinkRpt!$A70,Rpt,LinkRpt!AC$2+1),"")</f>
        <v>0</v>
      </c>
      <c r="BT74" s="125">
        <f>IF(LinkRpt!AD$4=LinkRpt!AD$2,VLOOKUP(LinkRpt!$A70,Rpt,LinkRpt!AD$2+1),"")</f>
        <v>0</v>
      </c>
      <c r="BU74" s="125">
        <f>IF(LinkRpt!AE$4=LinkRpt!AE$2,VLOOKUP(LinkRpt!$A70,Rpt,LinkRpt!AE$2+1),"")</f>
        <v>0</v>
      </c>
      <c r="BV74" s="125">
        <f t="shared" ref="BV74:BV136" si="22">SUM(AR74:BU74)</f>
        <v>4000</v>
      </c>
      <c r="BW74" s="124">
        <v>1500</v>
      </c>
      <c r="BX74" s="127">
        <v>1500</v>
      </c>
      <c r="BY74" s="124">
        <v>1000</v>
      </c>
      <c r="BZ74" s="127">
        <v>1000</v>
      </c>
      <c r="CA74" s="124">
        <v>5000</v>
      </c>
      <c r="CB74" s="127">
        <v>5000</v>
      </c>
      <c r="CC74" s="124">
        <v>8000</v>
      </c>
      <c r="CD74" s="127">
        <f>1500+0</f>
        <v>1500</v>
      </c>
      <c r="CE74" s="128"/>
      <c r="CF74" s="127"/>
      <c r="CG74" s="124"/>
      <c r="CH74" s="127"/>
      <c r="CI74" s="129">
        <v>4620</v>
      </c>
      <c r="CJ74" s="127">
        <v>11120</v>
      </c>
      <c r="CK74" s="129">
        <v>4620</v>
      </c>
      <c r="CL74" s="127">
        <v>4620</v>
      </c>
      <c r="CM74" s="129">
        <v>4620</v>
      </c>
      <c r="CN74" s="127">
        <v>4620</v>
      </c>
      <c r="CO74" s="129">
        <v>4620</v>
      </c>
      <c r="CP74" s="127">
        <v>4620</v>
      </c>
      <c r="CQ74" s="129">
        <v>4620</v>
      </c>
      <c r="CR74" s="127">
        <v>4620</v>
      </c>
      <c r="CS74" s="129">
        <v>4620</v>
      </c>
      <c r="CT74" s="127">
        <v>4620</v>
      </c>
      <c r="CU74" s="129">
        <v>4620</v>
      </c>
      <c r="CV74" s="127">
        <v>4620</v>
      </c>
      <c r="CW74" s="129">
        <v>4620</v>
      </c>
      <c r="CX74" s="127">
        <v>1950</v>
      </c>
      <c r="CY74" s="129">
        <v>4620</v>
      </c>
      <c r="CZ74" s="127"/>
      <c r="DA74" s="128"/>
      <c r="DB74" s="127"/>
      <c r="DC74" s="128"/>
      <c r="DD74" s="127"/>
      <c r="DE74" s="130"/>
      <c r="DF74" s="131"/>
      <c r="DG74" s="127"/>
      <c r="DH74" s="131"/>
      <c r="DI74" s="127"/>
      <c r="DJ74" s="131"/>
      <c r="DK74" s="127"/>
      <c r="DL74" s="131"/>
      <c r="DM74" s="127"/>
      <c r="DN74" s="131"/>
      <c r="DO74" s="127"/>
      <c r="DP74" s="131"/>
      <c r="DQ74" s="127"/>
      <c r="DR74" s="131"/>
      <c r="DS74" s="127"/>
      <c r="DT74" s="131"/>
      <c r="DU74" s="127"/>
      <c r="DV74" s="131"/>
      <c r="DW74" s="127"/>
      <c r="DX74" s="131"/>
      <c r="DY74" s="127"/>
      <c r="DZ74" s="131"/>
      <c r="EA74" s="127"/>
      <c r="EB74" s="128"/>
      <c r="EC74" s="127"/>
      <c r="ED74" s="132"/>
      <c r="EE74" s="128"/>
      <c r="EF74" s="127"/>
      <c r="EG74" s="128"/>
      <c r="EH74" s="127"/>
      <c r="EI74" s="128"/>
      <c r="EJ74" s="127"/>
      <c r="EK74" s="128"/>
      <c r="EL74" s="127"/>
      <c r="EM74" s="128"/>
      <c r="EN74" s="127"/>
      <c r="EO74" s="128"/>
      <c r="EP74" s="127"/>
      <c r="EQ74" s="124"/>
      <c r="ER74" s="127"/>
      <c r="ES74" s="124"/>
      <c r="ET74" s="127"/>
      <c r="EU74" s="124"/>
      <c r="EV74" s="127"/>
      <c r="EW74" s="124"/>
      <c r="EX74" s="127"/>
      <c r="EY74" s="124"/>
      <c r="EZ74" s="127"/>
      <c r="FA74" s="124"/>
      <c r="FB74" s="127"/>
      <c r="FC74" s="133">
        <f t="shared" si="17"/>
        <v>57080</v>
      </c>
      <c r="FD74" s="133">
        <f t="shared" si="18"/>
        <v>49790</v>
      </c>
      <c r="FE74" s="133">
        <f t="shared" si="19"/>
        <v>7290</v>
      </c>
    </row>
    <row r="75" spans="1:161" ht="25.5" customHeight="1">
      <c r="A75" s="181">
        <v>2200167</v>
      </c>
      <c r="B75" s="148" t="s">
        <v>646</v>
      </c>
      <c r="C75" s="95" t="s">
        <v>647</v>
      </c>
      <c r="D75" s="83" t="s">
        <v>1062</v>
      </c>
      <c r="E75" s="95" t="s">
        <v>956</v>
      </c>
      <c r="F75" s="84" t="s">
        <v>648</v>
      </c>
      <c r="G75" s="84"/>
      <c r="H75" s="120"/>
      <c r="I75" s="121"/>
      <c r="J75" s="121"/>
      <c r="K75" s="93">
        <v>7200</v>
      </c>
      <c r="L75" s="88" t="s">
        <v>1072</v>
      </c>
      <c r="M75" s="122">
        <f t="shared" si="20"/>
        <v>25600</v>
      </c>
      <c r="N75" s="123">
        <f t="shared" si="15"/>
        <v>10800</v>
      </c>
      <c r="O75" s="124">
        <v>4000</v>
      </c>
      <c r="P75" s="124">
        <f t="shared" si="21"/>
        <v>0</v>
      </c>
      <c r="Q75" s="125">
        <v>4000</v>
      </c>
      <c r="R75" s="126">
        <f t="shared" si="10"/>
        <v>0</v>
      </c>
      <c r="S75" s="127">
        <f>IF(OR($I75="‡nv‡÷j Z¨vM",$I75="wUwm"),(IF(VALUE($G75)&gt;=S$6,(IF(($BV75-SUM($Q75:R75))&gt;=$K75*0.3,$K75*0.3,($BV75-SUM($Q75:R75)))),"")),(IF(($BV75-SUM($Q75:R75))&gt;=$K75*0.3,$K75*0.3,($BV75-SUM($Q75:R75)))))</f>
        <v>2160</v>
      </c>
      <c r="T75" s="127">
        <f>IF(OR($I75="‡nv‡÷j Z¨vM",$I75="wUwm"),(IF(VALUE($G75)&gt;=T$6,(IF(($BV75-SUM($Q75:S75))&gt;=$K75*0.3,$K75*0.3,($BV75-SUM($Q75:S75)))),"")),(IF(($BV75-SUM($Q75:S75))&gt;=$K75*0.3,$K75*0.3,($BV75-SUM($Q75:S75)))))</f>
        <v>2160</v>
      </c>
      <c r="U75" s="127">
        <f>IF(OR($I75="‡nv‡÷j Z¨vM",$I75="wUwm"),(IF(VALUE($G75)&gt;=U$6,(IF(($BV75-SUM($Q75:T75))&gt;=$K75*0.3,$K75*0.3,($BV75-SUM($Q75:T75)))),"")),(IF(($BV75-SUM($Q75:T75))&gt;=$K75*0.3,$K75*0.3,($BV75-SUM($Q75:T75)))))</f>
        <v>2160</v>
      </c>
      <c r="V75" s="127">
        <f>IF(OR($I75="‡nv‡÷j Z¨vM",$I75="wUwm"),(IF(VALUE($G75)&gt;=V$6,(IF(($BV75-SUM($Q75:U75))&gt;=$K75*0.3,$K75*0.3,($BV75-SUM($Q75:U75)))),"")),(IF(($BV75-SUM($Q75:U75))&gt;=$K75*0.3,$K75*0.3,($BV75-SUM($Q75:U75)))))</f>
        <v>2160</v>
      </c>
      <c r="W75" s="127">
        <f>IF(OR($I75="‡nv‡÷j Z¨vM",$I75="wUwm"),(IF(VALUE($G75)&gt;=W$6,(IF(($BV75-SUM($Q75:V75))&gt;=$K75*0.3,$K75*0.3,($BV75-SUM($Q75:V75)))),"")),(IF(($BV75-SUM($Q75:V75))&gt;=$K75*0.3,$K75*0.3,($BV75-SUM($Q75:V75)))))</f>
        <v>2160</v>
      </c>
      <c r="X75" s="127">
        <f>IF(OR($I75="‡nv‡÷j Z¨vM",$I75="wUwm"),(IF(VALUE($G75)&gt;=X$6,(IF(($BV75-SUM($Q75:W75))&gt;=$K75*0.3,$K75*0.3,($BV75-SUM($Q75:W75)))),"")),(IF(($BV75-SUM($Q75:W75))&gt;=$K75*0.3,$K75*0.3,($BV75-SUM($Q75:W75)))))</f>
        <v>0</v>
      </c>
      <c r="Y75" s="127">
        <f>IF(OR($I75="‡nv‡÷j Z¨vM",$I75="wUwm"),(IF(VALUE($G75)&gt;=Y$6,(IF(($BV75-SUM($Q75:X75))&gt;=$K75*0.3,$K75*0.3,($BV75-SUM($Q75:X75)))),"")),(IF(($BV75-SUM($Q75:X75))&gt;=$K75*0.3,$K75*0.3,($BV75-SUM($Q75:X75)))))</f>
        <v>0</v>
      </c>
      <c r="Z75" s="127">
        <f>IF(OR($I75="‡nv‡÷j Z¨vM",$I75="wUwm"),(IF(VALUE($G75)&gt;=Z$6,(IF(($BV75-SUM($Q75:Y75))&gt;=$K75*0.3,$K75*0.3,($BV75-SUM($Q75:Y75)))),"")),(IF(($BV75-SUM($Q75:Y75))&gt;=$K75*0.3,$K75*0.3,($BV75-SUM($Q75:Y75)))))</f>
        <v>0</v>
      </c>
      <c r="AA75" s="127">
        <f>IF(OR($I75="‡nv‡÷j Z¨vM",$I75="wUwm"),(IF(VALUE($G75)&gt;=AA$6,(IF(($BV75-SUM($Q75:Z75))&gt;=$K75*0.3,$K75*0.3,($BV75-SUM($Q75:Z75)))),"")),(IF(($BV75-SUM($Q75:Z75))&gt;=$K75*0.3,$K75*0.3,($BV75-SUM($Q75:Z75)))))</f>
        <v>0</v>
      </c>
      <c r="AB75" s="127">
        <f>IF(OR($I75="‡nv‡÷j Z¨vM",$I75="wUwm"),(IF(VALUE($G75)&gt;=AB$6,(IF(($BV75-SUM($Q75:AA75))&gt;=$K75*0.3,$K75*0.3,($BV75-SUM($Q75:AA75)))),"")),(IF(($BV75-SUM($Q75:AA75))&gt;=$K75*0.3,$K75*0.3,($BV75-SUM($Q75:AA75)))))</f>
        <v>0</v>
      </c>
      <c r="AC75" s="127">
        <f>IF(OR($I75="‡nv‡÷j Z¨vM",$I75="wUwm"),(IF(VALUE($G75)&gt;=AC$6,(IF(($BV75-SUM($Q75:AB75))&gt;=$K75*0.3,$K75*0.3,($BV75-SUM($Q75:AB75)))),"")),(IF(($BV75-SUM($Q75:AB75))&gt;=$K75*0.3,$K75*0.3,($BV75-SUM($Q75:AB75)))))</f>
        <v>0</v>
      </c>
      <c r="AD75" s="127">
        <f>IF(OR($I75="‡nv‡÷j Z¨vM",$I75="wUwm"),(IF(VALUE($G75)&gt;=AD$6,(IF(($BV75-SUM($Q75:AC75))&gt;=$K75*0.3,$K75*0.3,($BV75-SUM($Q75:AC75)))),"")),(IF(($BV75-SUM($Q75:AC75))&gt;=$K75*0.3,$K75*0.3,($BV75-SUM($Q75:AC75)))))</f>
        <v>0</v>
      </c>
      <c r="AE75" s="127">
        <f>IF(OR($I75="‡nv‡÷j Z¨vM",$I75="wUwm"),(IF(VALUE($G75)&gt;=AE$6,(IF(($BV75-SUM($Q75:AD75))&gt;=$K75*0.3,$K75*0.3,($BV75-SUM($Q75:AD75)))),"")),(IF(($BV75-SUM($Q75:AD75))&gt;=$K75*0.3,$K75*0.3,($BV75-SUM($Q75:AD75)))))</f>
        <v>0</v>
      </c>
      <c r="AF75" s="127">
        <f>IF(OR($I75="‡nv‡÷j Z¨vM",$I75="wUwm"),(IF(VALUE($G75)&gt;=AF$6,(IF(($BV75-SUM($Q75:AE75))&gt;=$K75*0.3,$K75*0.3,($BV75-SUM($Q75:AE75)))),"")),(IF(($BV75-SUM($Q75:AE75))&gt;=$K75*0.3,$K75*0.3,($BV75-SUM($Q75:AE75)))))</f>
        <v>0</v>
      </c>
      <c r="AG75" s="127">
        <f>IF(OR($I75="‡nv‡÷j Z¨vM",$I75="wUwm"),(IF(VALUE($G75)&gt;=AG$6,(IF(($BV75-SUM($Q75:AF75))&gt;=$K75*0.3,$K75*0.3,($BV75-SUM($Q75:AF75)))),"")),(IF(($BV75-SUM($Q75:AF75))&gt;=$K75*0.3,$K75*0.3,($BV75-SUM($Q75:AF75)))))</f>
        <v>0</v>
      </c>
      <c r="AH75" s="127">
        <f>IF(OR($I75="‡nv‡÷j Z¨vM",$I75="wUwm"),(IF(VALUE($G75)&gt;=AH$6,(IF(($BV75-SUM($Q75:AG75))&gt;=$K75*0.3,$K75*0.3,($BV75-SUM($Q75:AG75)))),"")),(IF(($BV75-SUM($Q75:AG75))&gt;=$K75*0.3,$K75*0.3,($BV75-SUM($Q75:AG75)))))</f>
        <v>0</v>
      </c>
      <c r="AI75" s="127">
        <f>IF(OR($I75="‡nv‡÷j Z¨vM",$I75="wUwm"),(IF(VALUE($G75)&gt;=AI$6,(IF(($BV75-SUM($Q75:AH75))&gt;=$K75*0.3,$K75*0.3,($BV75-SUM($Q75:AH75)))),"")),(IF(($BV75-SUM($Q75:AH75))&gt;=$K75*0.3,$K75*0.3,($BV75-SUM($Q75:AH75)))))</f>
        <v>0</v>
      </c>
      <c r="AJ75" s="127">
        <f>IF(OR($I75="‡nv‡÷j Z¨vM",$I75="wUwm"),(IF(VALUE($G75)&gt;=AJ$6,(IF(($BV75-SUM($Q75:AI75))&gt;=$K75*0.3,$K75*0.3,($BV75-SUM($Q75:AI75)))),"")),(IF(($BV75-SUM($Q75:AI75))&gt;=$K75*0.3,$K75*0.3,($BV75-SUM($Q75:AI75)))))</f>
        <v>0</v>
      </c>
      <c r="AK75" s="127">
        <f>IF(OR($I75="‡nv‡÷j Z¨vM",$I75="wUwm"),(IF(VALUE($G75)&gt;=AK$6,(IF(($BV75-SUM($Q75:AJ75))&gt;=$K75*0.3,$K75*0.3,($BV75-SUM($Q75:AJ75)))),"")),(IF(($BV75-SUM($Q75:AJ75))&gt;=$K75*0.3,$K75*0.3,($BV75-SUM($Q75:AJ75)))))</f>
        <v>0</v>
      </c>
      <c r="AL75" s="127">
        <f>IF(OR($I75="‡nv‡÷j Z¨vM",$I75="wUwm"),(IF(VALUE($G75)&gt;=AL$6,(IF(($BV75-SUM($Q75:AK75))&gt;=$K75*0.3,$K75*0.3,($BV75-SUM($Q75:AK75)))),"")),(IF(($BV75-SUM($Q75:AK75))&gt;=$K75*0.3,$K75*0.3,($BV75-SUM($Q75:AK75)))))</f>
        <v>0</v>
      </c>
      <c r="AM75" s="127">
        <f>IF(OR($I75="‡nv‡÷j Z¨vM",$I75="wUwm"),(IF(VALUE($G75)&gt;=AM$6,(IF(($BV75-SUM($Q75:AL75))&gt;=$K75*0.3,$K75*0.3,($BV75-SUM($Q75:AL75)))),"")),(IF(($BV75-SUM($Q75:AL75))&gt;=$K75*0.3,$K75*0.3,($BV75-SUM($Q75:AL75)))))</f>
        <v>0</v>
      </c>
      <c r="AN75" s="127">
        <f>IF(OR($I75="‡nv‡÷j Z¨vM",$I75="wUwm"),(IF(VALUE($G75)&gt;=AN$6,(IF(($BV75-SUM($Q75:AM75))&gt;=$K75*0.3,$K75*0.3,($BV75-SUM($Q75:AM75)))),"")),(IF(($BV75-SUM($Q75:AM75))&gt;=$K75*0.3,$K75*0.3,($BV75-SUM($Q75:AM75)))))</f>
        <v>0</v>
      </c>
      <c r="AO75" s="127">
        <f>IF(OR($I75="‡nv‡÷j Z¨vM",$I75="wUwm"),(IF(VALUE($G75)&gt;=AO$6,(IF(($BV75-SUM($Q75:AN75))&gt;=$K75*0.3,$K75*0.3,($BV75-SUM($Q75:AN75)))),"")),(IF(($BV75-SUM($Q75:AN75))&gt;=$K75*0.3,$K75*0.3,($BV75-SUM($Q75:AN75)))))</f>
        <v>0</v>
      </c>
      <c r="AP75" s="127">
        <f>IF(OR($I75="‡nv‡÷j Z¨vM",$I75="wUwm"),(IF(VALUE($G75)&gt;=AP$6,(IF(($BV75-SUM($Q75:AO75))&gt;=$K75*0.3,$K75*0.3,($BV75-SUM($Q75:AO75)))),"")),(IF(($BV75-SUM($Q75:AO75))&gt;=$K75*0.3,$K75*0.3,($BV75-SUM($Q75:AO75)))))</f>
        <v>0</v>
      </c>
      <c r="AQ75" s="125">
        <f t="shared" si="16"/>
        <v>14800</v>
      </c>
      <c r="AR75" s="125">
        <v>14800</v>
      </c>
      <c r="AS75" s="125">
        <f>IF(LinkRpt!C$4=LinkRpt!C$2,VLOOKUP(LinkRpt!$A71,Rpt,LinkRpt!C$2+1),"")</f>
        <v>0</v>
      </c>
      <c r="AT75" s="125">
        <f>IF(LinkRpt!D$4=LinkRpt!D$2,VLOOKUP(LinkRpt!$A71,Rpt,LinkRpt!D$2+1),"")</f>
        <v>0</v>
      </c>
      <c r="AU75" s="125">
        <f>IF(LinkRpt!E$4=LinkRpt!E$2,VLOOKUP(LinkRpt!$A71,Rpt,LinkRpt!E$2+1),"")</f>
        <v>0</v>
      </c>
      <c r="AV75" s="125">
        <f>IF(LinkRpt!F$4=LinkRpt!F$2,VLOOKUP(LinkRpt!$A71,Rpt,LinkRpt!F$2+1),"")</f>
        <v>0</v>
      </c>
      <c r="AW75" s="125">
        <f>IF(LinkRpt!G$4=LinkRpt!G$2,VLOOKUP(LinkRpt!$A71,Rpt,LinkRpt!G$2+1),"")</f>
        <v>0</v>
      </c>
      <c r="AX75" s="125">
        <f>IF(LinkRpt!H$4=LinkRpt!H$2,VLOOKUP(LinkRpt!$A71,Rpt,LinkRpt!H$2+1),"")</f>
        <v>0</v>
      </c>
      <c r="AY75" s="125">
        <f>IF(LinkRpt!I$4=LinkRpt!I$2,VLOOKUP(LinkRpt!$A71,Rpt,LinkRpt!I$2+1),"")</f>
        <v>0</v>
      </c>
      <c r="AZ75" s="125">
        <f>IF(LinkRpt!J$4=LinkRpt!J$2,VLOOKUP(LinkRpt!$A71,Rpt,LinkRpt!J$2+1),"")</f>
        <v>0</v>
      </c>
      <c r="BA75" s="125">
        <f>IF(LinkRpt!K$4=LinkRpt!K$2,VLOOKUP(LinkRpt!$A71,Rpt,LinkRpt!K$2+1),"")</f>
        <v>0</v>
      </c>
      <c r="BB75" s="125">
        <f>IF(LinkRpt!L$4=LinkRpt!L$2,VLOOKUP(LinkRpt!$A71,Rpt,LinkRpt!L$2+1),"")</f>
        <v>0</v>
      </c>
      <c r="BC75" s="125">
        <f>IF(LinkRpt!M$4=LinkRpt!M$2,VLOOKUP(LinkRpt!$A71,Rpt,LinkRpt!M$2+1),"")</f>
        <v>0</v>
      </c>
      <c r="BD75" s="125">
        <f>IF(LinkRpt!N$4=LinkRpt!N$2,VLOOKUP(LinkRpt!$A71,Rpt,LinkRpt!N$2+1),"")</f>
        <v>0</v>
      </c>
      <c r="BE75" s="125">
        <f>IF(LinkRpt!O$4=LinkRpt!O$2,VLOOKUP(LinkRpt!$A71,Rpt,LinkRpt!O$2+1),"")</f>
        <v>0</v>
      </c>
      <c r="BF75" s="125">
        <f>IF(LinkRpt!P$4=LinkRpt!P$2,VLOOKUP(LinkRpt!$A71,Rpt,LinkRpt!P$2+1),"")</f>
        <v>0</v>
      </c>
      <c r="BG75" s="125">
        <f>IF(LinkRpt!Q$4=LinkRpt!Q$2,VLOOKUP(LinkRpt!$A71,Rpt,LinkRpt!Q$2+1),"")</f>
        <v>0</v>
      </c>
      <c r="BH75" s="125">
        <f>IF(LinkRpt!R$4=LinkRpt!R$2,VLOOKUP(LinkRpt!$A71,Rpt,LinkRpt!R$2+1),"")</f>
        <v>0</v>
      </c>
      <c r="BI75" s="125">
        <f>IF(LinkRpt!S$4=LinkRpt!S$2,VLOOKUP(LinkRpt!$A71,Rpt,LinkRpt!S$2+1),"")</f>
        <v>0</v>
      </c>
      <c r="BJ75" s="125">
        <f>IF(LinkRpt!T$4=LinkRpt!T$2,VLOOKUP(LinkRpt!$A71,Rpt,LinkRpt!T$2+1),"")</f>
        <v>0</v>
      </c>
      <c r="BK75" s="125">
        <f>IF(LinkRpt!U$4=LinkRpt!U$2,VLOOKUP(LinkRpt!$A71,Rpt,LinkRpt!U$2+1),"")</f>
        <v>0</v>
      </c>
      <c r="BL75" s="125">
        <f>IF(LinkRpt!V$4=LinkRpt!V$2,VLOOKUP(LinkRpt!$A71,Rpt,LinkRpt!V$2+1),"")</f>
        <v>0</v>
      </c>
      <c r="BM75" s="125">
        <f>IF(LinkRpt!W$4=LinkRpt!W$2,VLOOKUP(LinkRpt!$A71,Rpt,LinkRpt!W$2+1),"")</f>
        <v>0</v>
      </c>
      <c r="BN75" s="125">
        <f>IF(LinkRpt!X$4=LinkRpt!X$2,VLOOKUP(LinkRpt!$A71,Rpt,LinkRpt!X$2+1),"")</f>
        <v>0</v>
      </c>
      <c r="BO75" s="125">
        <f>IF(LinkRpt!Y$4=LinkRpt!Y$2,VLOOKUP(LinkRpt!$A71,Rpt,LinkRpt!Y$2+1),"")</f>
        <v>0</v>
      </c>
      <c r="BP75" s="125">
        <f>IF(LinkRpt!Z$4=LinkRpt!Z$2,VLOOKUP(LinkRpt!$A71,Rpt,LinkRpt!Z$2+1),"")</f>
        <v>0</v>
      </c>
      <c r="BQ75" s="125">
        <f>IF(LinkRpt!AA$4=LinkRpt!AA$2,VLOOKUP(LinkRpt!$A71,Rpt,LinkRpt!AA$2+1),"")</f>
        <v>0</v>
      </c>
      <c r="BR75" s="125">
        <f>IF(LinkRpt!AB$4=LinkRpt!AB$2,VLOOKUP(LinkRpt!$A71,Rpt,LinkRpt!AB$2+1),"")</f>
        <v>0</v>
      </c>
      <c r="BS75" s="125">
        <f>IF(LinkRpt!AC$4=LinkRpt!AC$2,VLOOKUP(LinkRpt!$A71,Rpt,LinkRpt!AC$2+1),"")</f>
        <v>0</v>
      </c>
      <c r="BT75" s="125">
        <f>IF(LinkRpt!AD$4=LinkRpt!AD$2,VLOOKUP(LinkRpt!$A71,Rpt,LinkRpt!AD$2+1),"")</f>
        <v>0</v>
      </c>
      <c r="BU75" s="125">
        <f>IF(LinkRpt!AE$4=LinkRpt!AE$2,VLOOKUP(LinkRpt!$A71,Rpt,LinkRpt!AE$2+1),"")</f>
        <v>0</v>
      </c>
      <c r="BV75" s="125">
        <f t="shared" si="22"/>
        <v>14800</v>
      </c>
      <c r="BW75" s="124">
        <v>1500</v>
      </c>
      <c r="BX75" s="127">
        <v>1500</v>
      </c>
      <c r="BY75" s="124">
        <v>1000</v>
      </c>
      <c r="BZ75" s="127">
        <v>1000</v>
      </c>
      <c r="CA75" s="124">
        <v>5000</v>
      </c>
      <c r="CB75" s="127">
        <v>5000</v>
      </c>
      <c r="CC75" s="124">
        <v>8000</v>
      </c>
      <c r="CD75" s="127">
        <v>8000</v>
      </c>
      <c r="CE75" s="128"/>
      <c r="CF75" s="127"/>
      <c r="CG75" s="124"/>
      <c r="CH75" s="127"/>
      <c r="CI75" s="129">
        <v>4620</v>
      </c>
      <c r="CJ75" s="127">
        <v>4620</v>
      </c>
      <c r="CK75" s="129">
        <v>4620</v>
      </c>
      <c r="CL75" s="127">
        <v>4620</v>
      </c>
      <c r="CM75" s="129">
        <v>4620</v>
      </c>
      <c r="CN75" s="127">
        <v>4620</v>
      </c>
      <c r="CO75" s="129">
        <v>4620</v>
      </c>
      <c r="CP75" s="127">
        <v>4620</v>
      </c>
      <c r="CQ75" s="129">
        <v>4620</v>
      </c>
      <c r="CR75" s="127"/>
      <c r="CS75" s="129">
        <v>4620</v>
      </c>
      <c r="CT75" s="127"/>
      <c r="CU75" s="129">
        <v>4620</v>
      </c>
      <c r="CV75" s="127"/>
      <c r="CW75" s="129">
        <v>4620</v>
      </c>
      <c r="CX75" s="127"/>
      <c r="CY75" s="129">
        <v>4620</v>
      </c>
      <c r="CZ75" s="127"/>
      <c r="DA75" s="128"/>
      <c r="DB75" s="127"/>
      <c r="DC75" s="128"/>
      <c r="DD75" s="127"/>
      <c r="DE75" s="130"/>
      <c r="DF75" s="131"/>
      <c r="DG75" s="127"/>
      <c r="DH75" s="131"/>
      <c r="DI75" s="127"/>
      <c r="DJ75" s="131"/>
      <c r="DK75" s="127"/>
      <c r="DL75" s="131"/>
      <c r="DM75" s="127"/>
      <c r="DN75" s="131"/>
      <c r="DO75" s="127"/>
      <c r="DP75" s="131"/>
      <c r="DQ75" s="127"/>
      <c r="DR75" s="131"/>
      <c r="DS75" s="127"/>
      <c r="DT75" s="131"/>
      <c r="DU75" s="127"/>
      <c r="DV75" s="131"/>
      <c r="DW75" s="127"/>
      <c r="DX75" s="131"/>
      <c r="DY75" s="127"/>
      <c r="DZ75" s="131"/>
      <c r="EA75" s="127"/>
      <c r="EB75" s="128"/>
      <c r="EC75" s="127"/>
      <c r="ED75" s="132"/>
      <c r="EE75" s="128"/>
      <c r="EF75" s="127"/>
      <c r="EG75" s="128"/>
      <c r="EH75" s="127"/>
      <c r="EI75" s="128"/>
      <c r="EJ75" s="127"/>
      <c r="EK75" s="128"/>
      <c r="EL75" s="127"/>
      <c r="EM75" s="128"/>
      <c r="EN75" s="127"/>
      <c r="EO75" s="128"/>
      <c r="EP75" s="127"/>
      <c r="EQ75" s="124"/>
      <c r="ER75" s="127"/>
      <c r="ES75" s="124"/>
      <c r="ET75" s="127"/>
      <c r="EU75" s="124"/>
      <c r="EV75" s="127"/>
      <c r="EW75" s="124"/>
      <c r="EX75" s="127"/>
      <c r="EY75" s="124"/>
      <c r="EZ75" s="127"/>
      <c r="FA75" s="124"/>
      <c r="FB75" s="127"/>
      <c r="FC75" s="133">
        <f t="shared" si="17"/>
        <v>57080</v>
      </c>
      <c r="FD75" s="133">
        <f t="shared" si="18"/>
        <v>33980</v>
      </c>
      <c r="FE75" s="133">
        <f t="shared" si="19"/>
        <v>23100</v>
      </c>
    </row>
    <row r="76" spans="1:161" ht="25.5" customHeight="1">
      <c r="A76" s="181">
        <v>2200171</v>
      </c>
      <c r="B76" s="148" t="s">
        <v>649</v>
      </c>
      <c r="C76" s="95" t="s">
        <v>650</v>
      </c>
      <c r="D76" s="83" t="s">
        <v>1062</v>
      </c>
      <c r="E76" s="95" t="s">
        <v>956</v>
      </c>
      <c r="F76" s="84" t="s">
        <v>651</v>
      </c>
      <c r="G76" s="84"/>
      <c r="H76" s="135"/>
      <c r="I76" s="136"/>
      <c r="J76" s="136"/>
      <c r="K76" s="93">
        <v>6800</v>
      </c>
      <c r="L76" s="88" t="s">
        <v>1074</v>
      </c>
      <c r="M76" s="122">
        <f t="shared" si="20"/>
        <v>24400</v>
      </c>
      <c r="N76" s="123">
        <f t="shared" si="15"/>
        <v>10080</v>
      </c>
      <c r="O76" s="124">
        <v>4000</v>
      </c>
      <c r="P76" s="124">
        <f t="shared" si="21"/>
        <v>0</v>
      </c>
      <c r="Q76" s="125">
        <v>4000</v>
      </c>
      <c r="R76" s="126">
        <f t="shared" si="10"/>
        <v>0</v>
      </c>
      <c r="S76" s="127">
        <f>IF(OR($I76="‡nv‡÷j Z¨vM",$I76="wUwm"),(IF(VALUE($G76)&gt;=S$6,(IF(($BV76-SUM($Q76:R76))&gt;=$K76*0.3,$K76*0.3,($BV76-SUM($Q76:R76)))),"")),(IF(($BV76-SUM($Q76:R76))&gt;=$K76*0.3,$K76*0.3,($BV76-SUM($Q76:R76)))))</f>
        <v>2040</v>
      </c>
      <c r="T76" s="127">
        <f>IF(OR($I76="‡nv‡÷j Z¨vM",$I76="wUwm"),(IF(VALUE($G76)&gt;=T$6,(IF(($BV76-SUM($Q76:S76))&gt;=$K76*0.3,$K76*0.3,($BV76-SUM($Q76:S76)))),"")),(IF(($BV76-SUM($Q76:S76))&gt;=$K76*0.3,$K76*0.3,($BV76-SUM($Q76:S76)))))</f>
        <v>2040</v>
      </c>
      <c r="U76" s="127">
        <f>IF(OR($I76="‡nv‡÷j Z¨vM",$I76="wUwm"),(IF(VALUE($G76)&gt;=U$6,(IF(($BV76-SUM($Q76:T76))&gt;=$K76*0.3,$K76*0.3,($BV76-SUM($Q76:T76)))),"")),(IF(($BV76-SUM($Q76:T76))&gt;=$K76*0.3,$K76*0.3,($BV76-SUM($Q76:T76)))))</f>
        <v>2040</v>
      </c>
      <c r="V76" s="127">
        <f>IF(OR($I76="‡nv‡÷j Z¨vM",$I76="wUwm"),(IF(VALUE($G76)&gt;=V$6,(IF(($BV76-SUM($Q76:U76))&gt;=$K76*0.3,$K76*0.3,($BV76-SUM($Q76:U76)))),"")),(IF(($BV76-SUM($Q76:U76))&gt;=$K76*0.3,$K76*0.3,($BV76-SUM($Q76:U76)))))</f>
        <v>2040</v>
      </c>
      <c r="W76" s="127">
        <f>IF(OR($I76="‡nv‡÷j Z¨vM",$I76="wUwm"),(IF(VALUE($G76)&gt;=W$6,(IF(($BV76-SUM($Q76:V76))&gt;=$K76*0.3,$K76*0.3,($BV76-SUM($Q76:V76)))),"")),(IF(($BV76-SUM($Q76:V76))&gt;=$K76*0.3,$K76*0.3,($BV76-SUM($Q76:V76)))))</f>
        <v>2040</v>
      </c>
      <c r="X76" s="127">
        <f>IF(OR($I76="‡nv‡÷j Z¨vM",$I76="wUwm"),(IF(VALUE($G76)&gt;=X$6,(IF(($BV76-SUM($Q76:W76))&gt;=$K76*0.3,$K76*0.3,($BV76-SUM($Q76:W76)))),"")),(IF(($BV76-SUM($Q76:W76))&gt;=$K76*0.3,$K76*0.3,($BV76-SUM($Q76:W76)))))</f>
        <v>120</v>
      </c>
      <c r="Y76" s="127">
        <f>IF(OR($I76="‡nv‡÷j Z¨vM",$I76="wUwm"),(IF(VALUE($G76)&gt;=Y$6,(IF(($BV76-SUM($Q76:X76))&gt;=$K76*0.3,$K76*0.3,($BV76-SUM($Q76:X76)))),"")),(IF(($BV76-SUM($Q76:X76))&gt;=$K76*0.3,$K76*0.3,($BV76-SUM($Q76:X76)))))</f>
        <v>0</v>
      </c>
      <c r="Z76" s="127">
        <f>IF(OR($I76="‡nv‡÷j Z¨vM",$I76="wUwm"),(IF(VALUE($G76)&gt;=Z$6,(IF(($BV76-SUM($Q76:Y76))&gt;=$K76*0.3,$K76*0.3,($BV76-SUM($Q76:Y76)))),"")),(IF(($BV76-SUM($Q76:Y76))&gt;=$K76*0.3,$K76*0.3,($BV76-SUM($Q76:Y76)))))</f>
        <v>0</v>
      </c>
      <c r="AA76" s="127">
        <f>IF(OR($I76="‡nv‡÷j Z¨vM",$I76="wUwm"),(IF(VALUE($G76)&gt;=AA$6,(IF(($BV76-SUM($Q76:Z76))&gt;=$K76*0.3,$K76*0.3,($BV76-SUM($Q76:Z76)))),"")),(IF(($BV76-SUM($Q76:Z76))&gt;=$K76*0.3,$K76*0.3,($BV76-SUM($Q76:Z76)))))</f>
        <v>0</v>
      </c>
      <c r="AB76" s="127">
        <f>IF(OR($I76="‡nv‡÷j Z¨vM",$I76="wUwm"),(IF(VALUE($G76)&gt;=AB$6,(IF(($BV76-SUM($Q76:AA76))&gt;=$K76*0.3,$K76*0.3,($BV76-SUM($Q76:AA76)))),"")),(IF(($BV76-SUM($Q76:AA76))&gt;=$K76*0.3,$K76*0.3,($BV76-SUM($Q76:AA76)))))</f>
        <v>0</v>
      </c>
      <c r="AC76" s="127">
        <f>IF(OR($I76="‡nv‡÷j Z¨vM",$I76="wUwm"),(IF(VALUE($G76)&gt;=AC$6,(IF(($BV76-SUM($Q76:AB76))&gt;=$K76*0.3,$K76*0.3,($BV76-SUM($Q76:AB76)))),"")),(IF(($BV76-SUM($Q76:AB76))&gt;=$K76*0.3,$K76*0.3,($BV76-SUM($Q76:AB76)))))</f>
        <v>0</v>
      </c>
      <c r="AD76" s="127">
        <f>IF(OR($I76="‡nv‡÷j Z¨vM",$I76="wUwm"),(IF(VALUE($G76)&gt;=AD$6,(IF(($BV76-SUM($Q76:AC76))&gt;=$K76*0.3,$K76*0.3,($BV76-SUM($Q76:AC76)))),"")),(IF(($BV76-SUM($Q76:AC76))&gt;=$K76*0.3,$K76*0.3,($BV76-SUM($Q76:AC76)))))</f>
        <v>0</v>
      </c>
      <c r="AE76" s="127">
        <f>IF(OR($I76="‡nv‡÷j Z¨vM",$I76="wUwm"),(IF(VALUE($G76)&gt;=AE$6,(IF(($BV76-SUM($Q76:AD76))&gt;=$K76*0.3,$K76*0.3,($BV76-SUM($Q76:AD76)))),"")),(IF(($BV76-SUM($Q76:AD76))&gt;=$K76*0.3,$K76*0.3,($BV76-SUM($Q76:AD76)))))</f>
        <v>0</v>
      </c>
      <c r="AF76" s="127">
        <f>IF(OR($I76="‡nv‡÷j Z¨vM",$I76="wUwm"),(IF(VALUE($G76)&gt;=AF$6,(IF(($BV76-SUM($Q76:AE76))&gt;=$K76*0.3,$K76*0.3,($BV76-SUM($Q76:AE76)))),"")),(IF(($BV76-SUM($Q76:AE76))&gt;=$K76*0.3,$K76*0.3,($BV76-SUM($Q76:AE76)))))</f>
        <v>0</v>
      </c>
      <c r="AG76" s="127">
        <f>IF(OR($I76="‡nv‡÷j Z¨vM",$I76="wUwm"),(IF(VALUE($G76)&gt;=AG$6,(IF(($BV76-SUM($Q76:AF76))&gt;=$K76*0.3,$K76*0.3,($BV76-SUM($Q76:AF76)))),"")),(IF(($BV76-SUM($Q76:AF76))&gt;=$K76*0.3,$K76*0.3,($BV76-SUM($Q76:AF76)))))</f>
        <v>0</v>
      </c>
      <c r="AH76" s="127">
        <f>IF(OR($I76="‡nv‡÷j Z¨vM",$I76="wUwm"),(IF(VALUE($G76)&gt;=AH$6,(IF(($BV76-SUM($Q76:AG76))&gt;=$K76*0.3,$K76*0.3,($BV76-SUM($Q76:AG76)))),"")),(IF(($BV76-SUM($Q76:AG76))&gt;=$K76*0.3,$K76*0.3,($BV76-SUM($Q76:AG76)))))</f>
        <v>0</v>
      </c>
      <c r="AI76" s="127">
        <f>IF(OR($I76="‡nv‡÷j Z¨vM",$I76="wUwm"),(IF(VALUE($G76)&gt;=AI$6,(IF(($BV76-SUM($Q76:AH76))&gt;=$K76*0.3,$K76*0.3,($BV76-SUM($Q76:AH76)))),"")),(IF(($BV76-SUM($Q76:AH76))&gt;=$K76*0.3,$K76*0.3,($BV76-SUM($Q76:AH76)))))</f>
        <v>0</v>
      </c>
      <c r="AJ76" s="127">
        <f>IF(OR($I76="‡nv‡÷j Z¨vM",$I76="wUwm"),(IF(VALUE($G76)&gt;=AJ$6,(IF(($BV76-SUM($Q76:AI76))&gt;=$K76*0.3,$K76*0.3,($BV76-SUM($Q76:AI76)))),"")),(IF(($BV76-SUM($Q76:AI76))&gt;=$K76*0.3,$K76*0.3,($BV76-SUM($Q76:AI76)))))</f>
        <v>0</v>
      </c>
      <c r="AK76" s="127">
        <f>IF(OR($I76="‡nv‡÷j Z¨vM",$I76="wUwm"),(IF(VALUE($G76)&gt;=AK$6,(IF(($BV76-SUM($Q76:AJ76))&gt;=$K76*0.3,$K76*0.3,($BV76-SUM($Q76:AJ76)))),"")),(IF(($BV76-SUM($Q76:AJ76))&gt;=$K76*0.3,$K76*0.3,($BV76-SUM($Q76:AJ76)))))</f>
        <v>0</v>
      </c>
      <c r="AL76" s="127">
        <f>IF(OR($I76="‡nv‡÷j Z¨vM",$I76="wUwm"),(IF(VALUE($G76)&gt;=AL$6,(IF(($BV76-SUM($Q76:AK76))&gt;=$K76*0.3,$K76*0.3,($BV76-SUM($Q76:AK76)))),"")),(IF(($BV76-SUM($Q76:AK76))&gt;=$K76*0.3,$K76*0.3,($BV76-SUM($Q76:AK76)))))</f>
        <v>0</v>
      </c>
      <c r="AM76" s="127">
        <f>IF(OR($I76="‡nv‡÷j Z¨vM",$I76="wUwm"),(IF(VALUE($G76)&gt;=AM$6,(IF(($BV76-SUM($Q76:AL76))&gt;=$K76*0.3,$K76*0.3,($BV76-SUM($Q76:AL76)))),"")),(IF(($BV76-SUM($Q76:AL76))&gt;=$K76*0.3,$K76*0.3,($BV76-SUM($Q76:AL76)))))</f>
        <v>0</v>
      </c>
      <c r="AN76" s="127">
        <f>IF(OR($I76="‡nv‡÷j Z¨vM",$I76="wUwm"),(IF(VALUE($G76)&gt;=AN$6,(IF(($BV76-SUM($Q76:AM76))&gt;=$K76*0.3,$K76*0.3,($BV76-SUM($Q76:AM76)))),"")),(IF(($BV76-SUM($Q76:AM76))&gt;=$K76*0.3,$K76*0.3,($BV76-SUM($Q76:AM76)))))</f>
        <v>0</v>
      </c>
      <c r="AO76" s="127">
        <f>IF(OR($I76="‡nv‡÷j Z¨vM",$I76="wUwm"),(IF(VALUE($G76)&gt;=AO$6,(IF(($BV76-SUM($Q76:AN76))&gt;=$K76*0.3,$K76*0.3,($BV76-SUM($Q76:AN76)))),"")),(IF(($BV76-SUM($Q76:AN76))&gt;=$K76*0.3,$K76*0.3,($BV76-SUM($Q76:AN76)))))</f>
        <v>0</v>
      </c>
      <c r="AP76" s="127">
        <f>IF(OR($I76="‡nv‡÷j Z¨vM",$I76="wUwm"),(IF(VALUE($G76)&gt;=AP$6,(IF(($BV76-SUM($Q76:AO76))&gt;=$K76*0.3,$K76*0.3,($BV76-SUM($Q76:AO76)))),"")),(IF(($BV76-SUM($Q76:AO76))&gt;=$K76*0.3,$K76*0.3,($BV76-SUM($Q76:AO76)))))</f>
        <v>0</v>
      </c>
      <c r="AQ76" s="125">
        <f t="shared" si="16"/>
        <v>14320</v>
      </c>
      <c r="AR76" s="125">
        <v>14320</v>
      </c>
      <c r="AS76" s="125">
        <f>IF(LinkRpt!C$4=LinkRpt!C$2,VLOOKUP(LinkRpt!$A72,Rpt,LinkRpt!C$2+1),"")</f>
        <v>0</v>
      </c>
      <c r="AT76" s="125">
        <f>IF(LinkRpt!D$4=LinkRpt!D$2,VLOOKUP(LinkRpt!$A72,Rpt,LinkRpt!D$2+1),"")</f>
        <v>0</v>
      </c>
      <c r="AU76" s="125">
        <f>IF(LinkRpt!E$4=LinkRpt!E$2,VLOOKUP(LinkRpt!$A72,Rpt,LinkRpt!E$2+1),"")</f>
        <v>0</v>
      </c>
      <c r="AV76" s="125">
        <f>IF(LinkRpt!F$4=LinkRpt!F$2,VLOOKUP(LinkRpt!$A72,Rpt,LinkRpt!F$2+1),"")</f>
        <v>0</v>
      </c>
      <c r="AW76" s="125">
        <f>IF(LinkRpt!G$4=LinkRpt!G$2,VLOOKUP(LinkRpt!$A72,Rpt,LinkRpt!G$2+1),"")</f>
        <v>0</v>
      </c>
      <c r="AX76" s="125">
        <f>IF(LinkRpt!H$4=LinkRpt!H$2,VLOOKUP(LinkRpt!$A72,Rpt,LinkRpt!H$2+1),"")</f>
        <v>0</v>
      </c>
      <c r="AY76" s="125">
        <f>IF(LinkRpt!I$4=LinkRpt!I$2,VLOOKUP(LinkRpt!$A72,Rpt,LinkRpt!I$2+1),"")</f>
        <v>0</v>
      </c>
      <c r="AZ76" s="125">
        <f>IF(LinkRpt!J$4=LinkRpt!J$2,VLOOKUP(LinkRpt!$A72,Rpt,LinkRpt!J$2+1),"")</f>
        <v>0</v>
      </c>
      <c r="BA76" s="125">
        <f>IF(LinkRpt!K$4=LinkRpt!K$2,VLOOKUP(LinkRpt!$A72,Rpt,LinkRpt!K$2+1),"")</f>
        <v>0</v>
      </c>
      <c r="BB76" s="125">
        <f>IF(LinkRpt!L$4=LinkRpt!L$2,VLOOKUP(LinkRpt!$A72,Rpt,LinkRpt!L$2+1),"")</f>
        <v>0</v>
      </c>
      <c r="BC76" s="125">
        <f>IF(LinkRpt!M$4=LinkRpt!M$2,VLOOKUP(LinkRpt!$A72,Rpt,LinkRpt!M$2+1),"")</f>
        <v>0</v>
      </c>
      <c r="BD76" s="125">
        <f>IF(LinkRpt!N$4=LinkRpt!N$2,VLOOKUP(LinkRpt!$A72,Rpt,LinkRpt!N$2+1),"")</f>
        <v>0</v>
      </c>
      <c r="BE76" s="125">
        <f>IF(LinkRpt!O$4=LinkRpt!O$2,VLOOKUP(LinkRpt!$A72,Rpt,LinkRpt!O$2+1),"")</f>
        <v>0</v>
      </c>
      <c r="BF76" s="125">
        <f>IF(LinkRpt!P$4=LinkRpt!P$2,VLOOKUP(LinkRpt!$A72,Rpt,LinkRpt!P$2+1),"")</f>
        <v>0</v>
      </c>
      <c r="BG76" s="125">
        <f>IF(LinkRpt!Q$4=LinkRpt!Q$2,VLOOKUP(LinkRpt!$A72,Rpt,LinkRpt!Q$2+1),"")</f>
        <v>0</v>
      </c>
      <c r="BH76" s="125">
        <f>IF(LinkRpt!R$4=LinkRpt!R$2,VLOOKUP(LinkRpt!$A72,Rpt,LinkRpt!R$2+1),"")</f>
        <v>0</v>
      </c>
      <c r="BI76" s="125">
        <f>IF(LinkRpt!S$4=LinkRpt!S$2,VLOOKUP(LinkRpt!$A72,Rpt,LinkRpt!S$2+1),"")</f>
        <v>0</v>
      </c>
      <c r="BJ76" s="125">
        <f>IF(LinkRpt!T$4=LinkRpt!T$2,VLOOKUP(LinkRpt!$A72,Rpt,LinkRpt!T$2+1),"")</f>
        <v>0</v>
      </c>
      <c r="BK76" s="125">
        <f>IF(LinkRpt!U$4=LinkRpt!U$2,VLOOKUP(LinkRpt!$A72,Rpt,LinkRpt!U$2+1),"")</f>
        <v>0</v>
      </c>
      <c r="BL76" s="125">
        <f>IF(LinkRpt!V$4=LinkRpt!V$2,VLOOKUP(LinkRpt!$A72,Rpt,LinkRpt!V$2+1),"")</f>
        <v>0</v>
      </c>
      <c r="BM76" s="125">
        <f>IF(LinkRpt!W$4=LinkRpt!W$2,VLOOKUP(LinkRpt!$A72,Rpt,LinkRpt!W$2+1),"")</f>
        <v>0</v>
      </c>
      <c r="BN76" s="125">
        <f>IF(LinkRpt!X$4=LinkRpt!X$2,VLOOKUP(LinkRpt!$A72,Rpt,LinkRpt!X$2+1),"")</f>
        <v>0</v>
      </c>
      <c r="BO76" s="125">
        <f>IF(LinkRpt!Y$4=LinkRpt!Y$2,VLOOKUP(LinkRpt!$A72,Rpt,LinkRpt!Y$2+1),"")</f>
        <v>0</v>
      </c>
      <c r="BP76" s="125">
        <f>IF(LinkRpt!Z$4=LinkRpt!Z$2,VLOOKUP(LinkRpt!$A72,Rpt,LinkRpt!Z$2+1),"")</f>
        <v>0</v>
      </c>
      <c r="BQ76" s="125">
        <f>IF(LinkRpt!AA$4=LinkRpt!AA$2,VLOOKUP(LinkRpt!$A72,Rpt,LinkRpt!AA$2+1),"")</f>
        <v>0</v>
      </c>
      <c r="BR76" s="125">
        <f>IF(LinkRpt!AB$4=LinkRpt!AB$2,VLOOKUP(LinkRpt!$A72,Rpt,LinkRpt!AB$2+1),"")</f>
        <v>0</v>
      </c>
      <c r="BS76" s="125">
        <f>IF(LinkRpt!AC$4=LinkRpt!AC$2,VLOOKUP(LinkRpt!$A72,Rpt,LinkRpt!AC$2+1),"")</f>
        <v>0</v>
      </c>
      <c r="BT76" s="125">
        <f>IF(LinkRpt!AD$4=LinkRpt!AD$2,VLOOKUP(LinkRpt!$A72,Rpt,LinkRpt!AD$2+1),"")</f>
        <v>0</v>
      </c>
      <c r="BU76" s="125">
        <f>IF(LinkRpt!AE$4=LinkRpt!AE$2,VLOOKUP(LinkRpt!$A72,Rpt,LinkRpt!AE$2+1),"")</f>
        <v>0</v>
      </c>
      <c r="BV76" s="125">
        <f t="shared" si="22"/>
        <v>14320</v>
      </c>
      <c r="BW76" s="124">
        <v>1500</v>
      </c>
      <c r="BX76" s="127">
        <v>1500</v>
      </c>
      <c r="BY76" s="124">
        <v>1000</v>
      </c>
      <c r="BZ76" s="127">
        <v>1000</v>
      </c>
      <c r="CA76" s="124">
        <v>5000</v>
      </c>
      <c r="CB76" s="127">
        <v>5000</v>
      </c>
      <c r="CC76" s="124">
        <v>8000</v>
      </c>
      <c r="CD76" s="127">
        <v>8000</v>
      </c>
      <c r="CE76" s="124"/>
      <c r="CF76" s="127"/>
      <c r="CG76" s="129">
        <v>4620</v>
      </c>
      <c r="CH76" s="127">
        <v>0</v>
      </c>
      <c r="CI76" s="129">
        <v>4620</v>
      </c>
      <c r="CJ76" s="127">
        <v>0</v>
      </c>
      <c r="CK76" s="129">
        <v>4620</v>
      </c>
      <c r="CL76" s="127">
        <v>0</v>
      </c>
      <c r="CM76" s="129">
        <v>4620</v>
      </c>
      <c r="CN76" s="127">
        <v>18480</v>
      </c>
      <c r="CO76" s="129">
        <v>4620</v>
      </c>
      <c r="CP76" s="127"/>
      <c r="CQ76" s="129">
        <v>4620</v>
      </c>
      <c r="CR76" s="127"/>
      <c r="CS76" s="129">
        <v>4620</v>
      </c>
      <c r="CT76" s="127"/>
      <c r="CU76" s="129">
        <v>4620</v>
      </c>
      <c r="CV76" s="127"/>
      <c r="CW76" s="129">
        <v>4620</v>
      </c>
      <c r="CX76" s="127">
        <v>23100</v>
      </c>
      <c r="CY76" s="131"/>
      <c r="CZ76" s="127"/>
      <c r="DA76" s="131"/>
      <c r="DB76" s="127"/>
      <c r="DC76" s="131"/>
      <c r="DD76" s="127"/>
      <c r="DE76" s="130"/>
      <c r="DF76" s="131"/>
      <c r="DG76" s="127"/>
      <c r="DH76" s="131"/>
      <c r="DI76" s="127"/>
      <c r="DJ76" s="131"/>
      <c r="DK76" s="127"/>
      <c r="DL76" s="131"/>
      <c r="DM76" s="127"/>
      <c r="DN76" s="131"/>
      <c r="DO76" s="127"/>
      <c r="DP76" s="131"/>
      <c r="DQ76" s="127"/>
      <c r="DR76" s="131"/>
      <c r="DS76" s="127"/>
      <c r="DT76" s="131"/>
      <c r="DU76" s="127"/>
      <c r="DV76" s="131"/>
      <c r="DW76" s="127"/>
      <c r="DX76" s="131"/>
      <c r="DY76" s="127"/>
      <c r="DZ76" s="131"/>
      <c r="EA76" s="127"/>
      <c r="EB76" s="128"/>
      <c r="EC76" s="127"/>
      <c r="ED76" s="132"/>
      <c r="EE76" s="128"/>
      <c r="EF76" s="127"/>
      <c r="EG76" s="128"/>
      <c r="EH76" s="127"/>
      <c r="EI76" s="128"/>
      <c r="EJ76" s="127"/>
      <c r="EK76" s="128"/>
      <c r="EL76" s="127"/>
      <c r="EM76" s="128"/>
      <c r="EN76" s="127"/>
      <c r="EO76" s="128"/>
      <c r="EP76" s="127"/>
      <c r="EQ76" s="124"/>
      <c r="ER76" s="127"/>
      <c r="ES76" s="124"/>
      <c r="ET76" s="127"/>
      <c r="EU76" s="124"/>
      <c r="EV76" s="127"/>
      <c r="EW76" s="124"/>
      <c r="EX76" s="127"/>
      <c r="EY76" s="124"/>
      <c r="EZ76" s="127"/>
      <c r="FA76" s="124"/>
      <c r="FB76" s="127"/>
      <c r="FC76" s="133">
        <f t="shared" si="17"/>
        <v>57080</v>
      </c>
      <c r="FD76" s="133">
        <f t="shared" si="18"/>
        <v>57080</v>
      </c>
      <c r="FE76" s="133">
        <f t="shared" si="19"/>
        <v>0</v>
      </c>
    </row>
    <row r="77" spans="1:161" ht="25.5" customHeight="1">
      <c r="A77" s="181">
        <v>2200172</v>
      </c>
      <c r="B77" s="148" t="s">
        <v>652</v>
      </c>
      <c r="C77" s="95" t="s">
        <v>653</v>
      </c>
      <c r="D77" s="83" t="s">
        <v>1062</v>
      </c>
      <c r="E77" s="95" t="s">
        <v>956</v>
      </c>
      <c r="F77" s="84" t="s">
        <v>654</v>
      </c>
      <c r="G77" s="84"/>
      <c r="H77" s="120"/>
      <c r="I77" s="136"/>
      <c r="J77" s="136"/>
      <c r="K77" s="93">
        <v>7200</v>
      </c>
      <c r="L77" s="88" t="s">
        <v>1072</v>
      </c>
      <c r="M77" s="122">
        <f t="shared" si="20"/>
        <v>25600</v>
      </c>
      <c r="N77" s="123">
        <f t="shared" si="15"/>
        <v>2160</v>
      </c>
      <c r="O77" s="124">
        <v>4000</v>
      </c>
      <c r="P77" s="124">
        <f t="shared" si="21"/>
        <v>0</v>
      </c>
      <c r="Q77" s="125">
        <v>4000</v>
      </c>
      <c r="R77" s="126">
        <f t="shared" si="10"/>
        <v>0</v>
      </c>
      <c r="S77" s="127">
        <f>IF(OR($I77="‡nv‡÷j Z¨vM",$I77="wUwm"),(IF(VALUE($G77)&gt;=S$6,(IF(($BV77-SUM($Q77:R77))&gt;=$K77*0.3,$K77*0.3,($BV77-SUM($Q77:R77)))),"")),(IF(($BV77-SUM($Q77:R77))&gt;=$K77*0.3,$K77*0.3,($BV77-SUM($Q77:R77)))))</f>
        <v>2160</v>
      </c>
      <c r="T77" s="127">
        <f>IF(OR($I77="‡nv‡÷j Z¨vM",$I77="wUwm"),(IF(VALUE($G77)&gt;=T$6,(IF(($BV77-SUM($Q77:S77))&gt;=$K77*0.3,$K77*0.3,($BV77-SUM($Q77:S77)))),"")),(IF(($BV77-SUM($Q77:S77))&gt;=$K77*0.3,$K77*0.3,($BV77-SUM($Q77:S77)))))</f>
        <v>2160</v>
      </c>
      <c r="U77" s="127">
        <f>IF(OR($I77="‡nv‡÷j Z¨vM",$I77="wUwm"),(IF(VALUE($G77)&gt;=U$6,(IF(($BV77-SUM($Q77:T77))&gt;=$K77*0.3,$K77*0.3,($BV77-SUM($Q77:T77)))),"")),(IF(($BV77-SUM($Q77:T77))&gt;=$K77*0.3,$K77*0.3,($BV77-SUM($Q77:T77)))))</f>
        <v>2160</v>
      </c>
      <c r="V77" s="127">
        <f>IF(OR($I77="‡nv‡÷j Z¨vM",$I77="wUwm"),(IF(VALUE($G77)&gt;=V$6,(IF(($BV77-SUM($Q77:U77))&gt;=$K77*0.3,$K77*0.3,($BV77-SUM($Q77:U77)))),"")),(IF(($BV77-SUM($Q77:U77))&gt;=$K77*0.3,$K77*0.3,($BV77-SUM($Q77:U77)))))</f>
        <v>2160</v>
      </c>
      <c r="W77" s="127">
        <f>IF(OR($I77="‡nv‡÷j Z¨vM",$I77="wUwm"),(IF(VALUE($G77)&gt;=W$6,(IF(($BV77-SUM($Q77:V77))&gt;=$K77*0.3,$K77*0.3,($BV77-SUM($Q77:V77)))),"")),(IF(($BV77-SUM($Q77:V77))&gt;=$K77*0.3,$K77*0.3,($BV77-SUM($Q77:V77)))))</f>
        <v>2160</v>
      </c>
      <c r="X77" s="127">
        <f>IF(OR($I77="‡nv‡÷j Z¨vM",$I77="wUwm"),(IF(VALUE($G77)&gt;=X$6,(IF(($BV77-SUM($Q77:W77))&gt;=$K77*0.3,$K77*0.3,($BV77-SUM($Q77:W77)))),"")),(IF(($BV77-SUM($Q77:W77))&gt;=$K77*0.3,$K77*0.3,($BV77-SUM($Q77:W77)))))</f>
        <v>2160</v>
      </c>
      <c r="Y77" s="127">
        <f>IF(OR($I77="‡nv‡÷j Z¨vM",$I77="wUwm"),(IF(VALUE($G77)&gt;=Y$6,(IF(($BV77-SUM($Q77:X77))&gt;=$K77*0.3,$K77*0.3,($BV77-SUM($Q77:X77)))),"")),(IF(($BV77-SUM($Q77:X77))&gt;=$K77*0.3,$K77*0.3,($BV77-SUM($Q77:X77)))))</f>
        <v>2160</v>
      </c>
      <c r="Z77" s="127">
        <f>IF(OR($I77="‡nv‡÷j Z¨vM",$I77="wUwm"),(IF(VALUE($G77)&gt;=Z$6,(IF(($BV77-SUM($Q77:Y77))&gt;=$K77*0.3,$K77*0.3,($BV77-SUM($Q77:Y77)))),"")),(IF(($BV77-SUM($Q77:Y77))&gt;=$K77*0.3,$K77*0.3,($BV77-SUM($Q77:Y77)))))</f>
        <v>2160</v>
      </c>
      <c r="AA77" s="127">
        <f>IF(OR($I77="‡nv‡÷j Z¨vM",$I77="wUwm"),(IF(VALUE($G77)&gt;=AA$6,(IF(($BV77-SUM($Q77:Z77))&gt;=$K77*0.3,$K77*0.3,($BV77-SUM($Q77:Z77)))),"")),(IF(($BV77-SUM($Q77:Z77))&gt;=$K77*0.3,$K77*0.3,($BV77-SUM($Q77:Z77)))))</f>
        <v>2160</v>
      </c>
      <c r="AB77" s="127">
        <f>IF(OR($I77="‡nv‡÷j Z¨vM",$I77="wUwm"),(IF(VALUE($G77)&gt;=AB$6,(IF(($BV77-SUM($Q77:AA77))&gt;=$K77*0.3,$K77*0.3,($BV77-SUM($Q77:AA77)))),"")),(IF(($BV77-SUM($Q77:AA77))&gt;=$K77*0.3,$K77*0.3,($BV77-SUM($Q77:AA77)))))</f>
        <v>0</v>
      </c>
      <c r="AC77" s="127">
        <f>IF(OR($I77="‡nv‡÷j Z¨vM",$I77="wUwm"),(IF(VALUE($G77)&gt;=AC$6,(IF(($BV77-SUM($Q77:AB77))&gt;=$K77*0.3,$K77*0.3,($BV77-SUM($Q77:AB77)))),"")),(IF(($BV77-SUM($Q77:AB77))&gt;=$K77*0.3,$K77*0.3,($BV77-SUM($Q77:AB77)))))</f>
        <v>0</v>
      </c>
      <c r="AD77" s="127">
        <f>IF(OR($I77="‡nv‡÷j Z¨vM",$I77="wUwm"),(IF(VALUE($G77)&gt;=AD$6,(IF(($BV77-SUM($Q77:AC77))&gt;=$K77*0.3,$K77*0.3,($BV77-SUM($Q77:AC77)))),"")),(IF(($BV77-SUM($Q77:AC77))&gt;=$K77*0.3,$K77*0.3,($BV77-SUM($Q77:AC77)))))</f>
        <v>0</v>
      </c>
      <c r="AE77" s="127">
        <f>IF(OR($I77="‡nv‡÷j Z¨vM",$I77="wUwm"),(IF(VALUE($G77)&gt;=AE$6,(IF(($BV77-SUM($Q77:AD77))&gt;=$K77*0.3,$K77*0.3,($BV77-SUM($Q77:AD77)))),"")),(IF(($BV77-SUM($Q77:AD77))&gt;=$K77*0.3,$K77*0.3,($BV77-SUM($Q77:AD77)))))</f>
        <v>0</v>
      </c>
      <c r="AF77" s="127">
        <f>IF(OR($I77="‡nv‡÷j Z¨vM",$I77="wUwm"),(IF(VALUE($G77)&gt;=AF$6,(IF(($BV77-SUM($Q77:AE77))&gt;=$K77*0.3,$K77*0.3,($BV77-SUM($Q77:AE77)))),"")),(IF(($BV77-SUM($Q77:AE77))&gt;=$K77*0.3,$K77*0.3,($BV77-SUM($Q77:AE77)))))</f>
        <v>0</v>
      </c>
      <c r="AG77" s="127">
        <f>IF(OR($I77="‡nv‡÷j Z¨vM",$I77="wUwm"),(IF(VALUE($G77)&gt;=AG$6,(IF(($BV77-SUM($Q77:AF77))&gt;=$K77*0.3,$K77*0.3,($BV77-SUM($Q77:AF77)))),"")),(IF(($BV77-SUM($Q77:AF77))&gt;=$K77*0.3,$K77*0.3,($BV77-SUM($Q77:AF77)))))</f>
        <v>0</v>
      </c>
      <c r="AH77" s="127">
        <f>IF(OR($I77="‡nv‡÷j Z¨vM",$I77="wUwm"),(IF(VALUE($G77)&gt;=AH$6,(IF(($BV77-SUM($Q77:AG77))&gt;=$K77*0.3,$K77*0.3,($BV77-SUM($Q77:AG77)))),"")),(IF(($BV77-SUM($Q77:AG77))&gt;=$K77*0.3,$K77*0.3,($BV77-SUM($Q77:AG77)))))</f>
        <v>0</v>
      </c>
      <c r="AI77" s="127">
        <f>IF(OR($I77="‡nv‡÷j Z¨vM",$I77="wUwm"),(IF(VALUE($G77)&gt;=AI$6,(IF(($BV77-SUM($Q77:AH77))&gt;=$K77*0.3,$K77*0.3,($BV77-SUM($Q77:AH77)))),"")),(IF(($BV77-SUM($Q77:AH77))&gt;=$K77*0.3,$K77*0.3,($BV77-SUM($Q77:AH77)))))</f>
        <v>0</v>
      </c>
      <c r="AJ77" s="127">
        <f>IF(OR($I77="‡nv‡÷j Z¨vM",$I77="wUwm"),(IF(VALUE($G77)&gt;=AJ$6,(IF(($BV77-SUM($Q77:AI77))&gt;=$K77*0.3,$K77*0.3,($BV77-SUM($Q77:AI77)))),"")),(IF(($BV77-SUM($Q77:AI77))&gt;=$K77*0.3,$K77*0.3,($BV77-SUM($Q77:AI77)))))</f>
        <v>0</v>
      </c>
      <c r="AK77" s="127">
        <f>IF(OR($I77="‡nv‡÷j Z¨vM",$I77="wUwm"),(IF(VALUE($G77)&gt;=AK$6,(IF(($BV77-SUM($Q77:AJ77))&gt;=$K77*0.3,$K77*0.3,($BV77-SUM($Q77:AJ77)))),"")),(IF(($BV77-SUM($Q77:AJ77))&gt;=$K77*0.3,$K77*0.3,($BV77-SUM($Q77:AJ77)))))</f>
        <v>0</v>
      </c>
      <c r="AL77" s="127">
        <f>IF(OR($I77="‡nv‡÷j Z¨vM",$I77="wUwm"),(IF(VALUE($G77)&gt;=AL$6,(IF(($BV77-SUM($Q77:AK77))&gt;=$K77*0.3,$K77*0.3,($BV77-SUM($Q77:AK77)))),"")),(IF(($BV77-SUM($Q77:AK77))&gt;=$K77*0.3,$K77*0.3,($BV77-SUM($Q77:AK77)))))</f>
        <v>0</v>
      </c>
      <c r="AM77" s="127">
        <f>IF(OR($I77="‡nv‡÷j Z¨vM",$I77="wUwm"),(IF(VALUE($G77)&gt;=AM$6,(IF(($BV77-SUM($Q77:AL77))&gt;=$K77*0.3,$K77*0.3,($BV77-SUM($Q77:AL77)))),"")),(IF(($BV77-SUM($Q77:AL77))&gt;=$K77*0.3,$K77*0.3,($BV77-SUM($Q77:AL77)))))</f>
        <v>0</v>
      </c>
      <c r="AN77" s="127">
        <f>IF(OR($I77="‡nv‡÷j Z¨vM",$I77="wUwm"),(IF(VALUE($G77)&gt;=AN$6,(IF(($BV77-SUM($Q77:AM77))&gt;=$K77*0.3,$K77*0.3,($BV77-SUM($Q77:AM77)))),"")),(IF(($BV77-SUM($Q77:AM77))&gt;=$K77*0.3,$K77*0.3,($BV77-SUM($Q77:AM77)))))</f>
        <v>0</v>
      </c>
      <c r="AO77" s="127">
        <f>IF(OR($I77="‡nv‡÷j Z¨vM",$I77="wUwm"),(IF(VALUE($G77)&gt;=AO$6,(IF(($BV77-SUM($Q77:AN77))&gt;=$K77*0.3,$K77*0.3,($BV77-SUM($Q77:AN77)))),"")),(IF(($BV77-SUM($Q77:AN77))&gt;=$K77*0.3,$K77*0.3,($BV77-SUM($Q77:AN77)))))</f>
        <v>0</v>
      </c>
      <c r="AP77" s="127">
        <f>IF(OR($I77="‡nv‡÷j Z¨vM",$I77="wUwm"),(IF(VALUE($G77)&gt;=AP$6,(IF(($BV77-SUM($Q77:AO77))&gt;=$K77*0.3,$K77*0.3,($BV77-SUM($Q77:AO77)))),"")),(IF(($BV77-SUM($Q77:AO77))&gt;=$K77*0.3,$K77*0.3,($BV77-SUM($Q77:AO77)))))</f>
        <v>0</v>
      </c>
      <c r="AQ77" s="125">
        <f t="shared" si="16"/>
        <v>23440</v>
      </c>
      <c r="AR77" s="125">
        <v>23440</v>
      </c>
      <c r="AS77" s="125">
        <f>IF(LinkRpt!C$4=LinkRpt!C$2,VLOOKUP(LinkRpt!$A73,Rpt,LinkRpt!C$2+1),"")</f>
        <v>0</v>
      </c>
      <c r="AT77" s="125">
        <f>IF(LinkRpt!D$4=LinkRpt!D$2,VLOOKUP(LinkRpt!$A73,Rpt,LinkRpt!D$2+1),"")</f>
        <v>0</v>
      </c>
      <c r="AU77" s="125">
        <f>IF(LinkRpt!E$4=LinkRpt!E$2,VLOOKUP(LinkRpt!$A73,Rpt,LinkRpt!E$2+1),"")</f>
        <v>0</v>
      </c>
      <c r="AV77" s="125">
        <f>IF(LinkRpt!F$4=LinkRpt!F$2,VLOOKUP(LinkRpt!$A73,Rpt,LinkRpt!F$2+1),"")</f>
        <v>0</v>
      </c>
      <c r="AW77" s="125">
        <f>IF(LinkRpt!G$4=LinkRpt!G$2,VLOOKUP(LinkRpt!$A73,Rpt,LinkRpt!G$2+1),"")</f>
        <v>0</v>
      </c>
      <c r="AX77" s="125">
        <f>IF(LinkRpt!H$4=LinkRpt!H$2,VLOOKUP(LinkRpt!$A73,Rpt,LinkRpt!H$2+1),"")</f>
        <v>0</v>
      </c>
      <c r="AY77" s="125">
        <f>IF(LinkRpt!I$4=LinkRpt!I$2,VLOOKUP(LinkRpt!$A73,Rpt,LinkRpt!I$2+1),"")</f>
        <v>0</v>
      </c>
      <c r="AZ77" s="125">
        <f>IF(LinkRpt!J$4=LinkRpt!J$2,VLOOKUP(LinkRpt!$A73,Rpt,LinkRpt!J$2+1),"")</f>
        <v>0</v>
      </c>
      <c r="BA77" s="125">
        <f>IF(LinkRpt!K$4=LinkRpt!K$2,VLOOKUP(LinkRpt!$A73,Rpt,LinkRpt!K$2+1),"")</f>
        <v>0</v>
      </c>
      <c r="BB77" s="125">
        <f>IF(LinkRpt!L$4=LinkRpt!L$2,VLOOKUP(LinkRpt!$A73,Rpt,LinkRpt!L$2+1),"")</f>
        <v>0</v>
      </c>
      <c r="BC77" s="125">
        <f>IF(LinkRpt!M$4=LinkRpt!M$2,VLOOKUP(LinkRpt!$A73,Rpt,LinkRpt!M$2+1),"")</f>
        <v>0</v>
      </c>
      <c r="BD77" s="125">
        <f>IF(LinkRpt!N$4=LinkRpt!N$2,VLOOKUP(LinkRpt!$A73,Rpt,LinkRpt!N$2+1),"")</f>
        <v>0</v>
      </c>
      <c r="BE77" s="125">
        <f>IF(LinkRpt!O$4=LinkRpt!O$2,VLOOKUP(LinkRpt!$A73,Rpt,LinkRpt!O$2+1),"")</f>
        <v>0</v>
      </c>
      <c r="BF77" s="125">
        <f>IF(LinkRpt!P$4=LinkRpt!P$2,VLOOKUP(LinkRpt!$A73,Rpt,LinkRpt!P$2+1),"")</f>
        <v>0</v>
      </c>
      <c r="BG77" s="125">
        <f>IF(LinkRpt!Q$4=LinkRpt!Q$2,VLOOKUP(LinkRpt!$A73,Rpt,LinkRpt!Q$2+1),"")</f>
        <v>0</v>
      </c>
      <c r="BH77" s="125">
        <f>IF(LinkRpt!R$4=LinkRpt!R$2,VLOOKUP(LinkRpt!$A73,Rpt,LinkRpt!R$2+1),"")</f>
        <v>0</v>
      </c>
      <c r="BI77" s="125">
        <f>IF(LinkRpt!S$4=LinkRpt!S$2,VLOOKUP(LinkRpt!$A73,Rpt,LinkRpt!S$2+1),"")</f>
        <v>0</v>
      </c>
      <c r="BJ77" s="125">
        <f>IF(LinkRpt!T$4=LinkRpt!T$2,VLOOKUP(LinkRpt!$A73,Rpt,LinkRpt!T$2+1),"")</f>
        <v>0</v>
      </c>
      <c r="BK77" s="125">
        <f>IF(LinkRpt!U$4=LinkRpt!U$2,VLOOKUP(LinkRpt!$A73,Rpt,LinkRpt!U$2+1),"")</f>
        <v>0</v>
      </c>
      <c r="BL77" s="125">
        <f>IF(LinkRpt!V$4=LinkRpt!V$2,VLOOKUP(LinkRpt!$A73,Rpt,LinkRpt!V$2+1),"")</f>
        <v>0</v>
      </c>
      <c r="BM77" s="125">
        <f>IF(LinkRpt!W$4=LinkRpt!W$2,VLOOKUP(LinkRpt!$A73,Rpt,LinkRpt!W$2+1),"")</f>
        <v>0</v>
      </c>
      <c r="BN77" s="125">
        <f>IF(LinkRpt!X$4=LinkRpt!X$2,VLOOKUP(LinkRpt!$A73,Rpt,LinkRpt!X$2+1),"")</f>
        <v>0</v>
      </c>
      <c r="BO77" s="125">
        <f>IF(LinkRpt!Y$4=LinkRpt!Y$2,VLOOKUP(LinkRpt!$A73,Rpt,LinkRpt!Y$2+1),"")</f>
        <v>0</v>
      </c>
      <c r="BP77" s="125">
        <f>IF(LinkRpt!Z$4=LinkRpt!Z$2,VLOOKUP(LinkRpt!$A73,Rpt,LinkRpt!Z$2+1),"")</f>
        <v>0</v>
      </c>
      <c r="BQ77" s="125">
        <f>IF(LinkRpt!AA$4=LinkRpt!AA$2,VLOOKUP(LinkRpt!$A73,Rpt,LinkRpt!AA$2+1),"")</f>
        <v>0</v>
      </c>
      <c r="BR77" s="125">
        <f>IF(LinkRpt!AB$4=LinkRpt!AB$2,VLOOKUP(LinkRpt!$A73,Rpt,LinkRpt!AB$2+1),"")</f>
        <v>0</v>
      </c>
      <c r="BS77" s="125">
        <f>IF(LinkRpt!AC$4=LinkRpt!AC$2,VLOOKUP(LinkRpt!$A73,Rpt,LinkRpt!AC$2+1),"")</f>
        <v>0</v>
      </c>
      <c r="BT77" s="125">
        <f>IF(LinkRpt!AD$4=LinkRpt!AD$2,VLOOKUP(LinkRpt!$A73,Rpt,LinkRpt!AD$2+1),"")</f>
        <v>0</v>
      </c>
      <c r="BU77" s="125">
        <f>IF(LinkRpt!AE$4=LinkRpt!AE$2,VLOOKUP(LinkRpt!$A73,Rpt,LinkRpt!AE$2+1),"")</f>
        <v>0</v>
      </c>
      <c r="BV77" s="125">
        <f t="shared" si="22"/>
        <v>23440</v>
      </c>
      <c r="BW77" s="124">
        <v>1500</v>
      </c>
      <c r="BX77" s="127">
        <v>1500</v>
      </c>
      <c r="BY77" s="124">
        <v>1000</v>
      </c>
      <c r="BZ77" s="127">
        <v>1000</v>
      </c>
      <c r="CA77" s="124">
        <v>5000</v>
      </c>
      <c r="CB77" s="127">
        <v>5000</v>
      </c>
      <c r="CC77" s="124">
        <v>8000</v>
      </c>
      <c r="CD77" s="127">
        <f>1500+0</f>
        <v>1500</v>
      </c>
      <c r="CE77" s="124"/>
      <c r="CF77" s="127"/>
      <c r="CG77" s="129">
        <v>4620</v>
      </c>
      <c r="CH77" s="127">
        <v>0</v>
      </c>
      <c r="CI77" s="129">
        <v>4620</v>
      </c>
      <c r="CJ77" s="127">
        <v>0</v>
      </c>
      <c r="CK77" s="129">
        <v>4620</v>
      </c>
      <c r="CL77" s="127">
        <v>0</v>
      </c>
      <c r="CM77" s="129">
        <v>4620</v>
      </c>
      <c r="CN77" s="127">
        <v>24980</v>
      </c>
      <c r="CO77" s="129">
        <v>4620</v>
      </c>
      <c r="CP77" s="127">
        <v>4620</v>
      </c>
      <c r="CQ77" s="129">
        <v>4620</v>
      </c>
      <c r="CR77" s="127"/>
      <c r="CS77" s="129">
        <v>4620</v>
      </c>
      <c r="CT77" s="127"/>
      <c r="CU77" s="129">
        <v>4620</v>
      </c>
      <c r="CV77" s="127"/>
      <c r="CW77" s="129">
        <v>4620</v>
      </c>
      <c r="CX77" s="127">
        <v>18480</v>
      </c>
      <c r="CY77" s="131"/>
      <c r="CZ77" s="127"/>
      <c r="DA77" s="131"/>
      <c r="DB77" s="127"/>
      <c r="DC77" s="131"/>
      <c r="DD77" s="127"/>
      <c r="DE77" s="130"/>
      <c r="DF77" s="131"/>
      <c r="DG77" s="127"/>
      <c r="DH77" s="131"/>
      <c r="DI77" s="127"/>
      <c r="DJ77" s="131"/>
      <c r="DK77" s="127"/>
      <c r="DL77" s="131"/>
      <c r="DM77" s="127"/>
      <c r="DN77" s="131"/>
      <c r="DO77" s="127"/>
      <c r="DP77" s="131"/>
      <c r="DQ77" s="127"/>
      <c r="DR77" s="131"/>
      <c r="DS77" s="127"/>
      <c r="DT77" s="131"/>
      <c r="DU77" s="127"/>
      <c r="DV77" s="131"/>
      <c r="DW77" s="127"/>
      <c r="DX77" s="131"/>
      <c r="DY77" s="127"/>
      <c r="DZ77" s="131"/>
      <c r="EA77" s="127"/>
      <c r="EB77" s="128"/>
      <c r="EC77" s="127"/>
      <c r="ED77" s="132"/>
      <c r="EE77" s="128"/>
      <c r="EF77" s="127"/>
      <c r="EG77" s="128"/>
      <c r="EH77" s="127"/>
      <c r="EI77" s="128"/>
      <c r="EJ77" s="127"/>
      <c r="EK77" s="128"/>
      <c r="EL77" s="127"/>
      <c r="EM77" s="128"/>
      <c r="EN77" s="127"/>
      <c r="EO77" s="128"/>
      <c r="EP77" s="127"/>
      <c r="EQ77" s="124"/>
      <c r="ER77" s="127"/>
      <c r="ES77" s="124"/>
      <c r="ET77" s="127"/>
      <c r="EU77" s="124"/>
      <c r="EV77" s="127"/>
      <c r="EW77" s="124"/>
      <c r="EX77" s="127"/>
      <c r="EY77" s="124"/>
      <c r="EZ77" s="127"/>
      <c r="FA77" s="124"/>
      <c r="FB77" s="127"/>
      <c r="FC77" s="133">
        <f t="shared" si="17"/>
        <v>57080</v>
      </c>
      <c r="FD77" s="133">
        <f t="shared" si="18"/>
        <v>57080</v>
      </c>
      <c r="FE77" s="133">
        <f t="shared" si="19"/>
        <v>0</v>
      </c>
    </row>
    <row r="78" spans="1:161" ht="25.5" customHeight="1">
      <c r="A78" s="181">
        <v>2200173</v>
      </c>
      <c r="B78" s="148" t="s">
        <v>655</v>
      </c>
      <c r="C78" s="95" t="s">
        <v>656</v>
      </c>
      <c r="D78" s="83" t="s">
        <v>1062</v>
      </c>
      <c r="E78" s="95" t="s">
        <v>956</v>
      </c>
      <c r="F78" s="84" t="s">
        <v>657</v>
      </c>
      <c r="G78" s="84" t="s">
        <v>1090</v>
      </c>
      <c r="H78" s="135"/>
      <c r="I78" s="122" t="s">
        <v>1083</v>
      </c>
      <c r="J78" s="122"/>
      <c r="K78" s="93">
        <v>6500</v>
      </c>
      <c r="L78" s="88" t="s">
        <v>1071</v>
      </c>
      <c r="M78" s="122">
        <f t="shared" si="20"/>
        <v>21700</v>
      </c>
      <c r="N78" s="123">
        <f t="shared" si="15"/>
        <v>1950</v>
      </c>
      <c r="O78" s="124">
        <v>4000</v>
      </c>
      <c r="P78" s="124">
        <f t="shared" si="21"/>
        <v>6000</v>
      </c>
      <c r="Q78" s="125">
        <v>4000</v>
      </c>
      <c r="R78" s="180">
        <f t="shared" ref="R78:R79" si="23">IF(AND(I78="‡nv‡÷j Z¨vM",M78&lt;=BV78),6000-J78,0)</f>
        <v>0</v>
      </c>
      <c r="S78" s="127">
        <f>IF(OR($I78="‡nv‡÷j Z¨vM",$I78="wUwm"),(IF(VALUE($G78)&gt;=S$6,(IF(($BV78-SUM($Q78:R78))&gt;=$K78*0.3,$K78*0.3,($BV78-SUM($Q78:R78)))),"")),(IF(($BV78-SUM($Q78:R78))&gt;=$K78*0.3,$K78*0.3,($BV78-SUM($Q78:R78)))))</f>
        <v>1950</v>
      </c>
      <c r="T78" s="127">
        <f>IF(OR($I78="‡nv‡÷j Z¨vM",$I78="wUwm"),(IF(VALUE($G78)&gt;=T$6,(IF(($BV78-SUM($Q78:S78))&gt;=$K78*0.3,$K78*0.3,($BV78-SUM($Q78:S78)))),"")),(IF(($BV78-SUM($Q78:S78))&gt;=$K78*0.3,$K78*0.3,($BV78-SUM($Q78:S78)))))</f>
        <v>1950</v>
      </c>
      <c r="U78" s="127">
        <f>IF(OR($I78="‡nv‡÷j Z¨vM",$I78="wUwm"),(IF(VALUE($G78)&gt;=U$6,(IF(($BV78-SUM($Q78:T78))&gt;=$K78*0.3,$K78*0.3,($BV78-SUM($Q78:T78)))),"")),(IF(($BV78-SUM($Q78:T78))&gt;=$K78*0.3,$K78*0.3,($BV78-SUM($Q78:T78)))))</f>
        <v>1950</v>
      </c>
      <c r="V78" s="127">
        <f>IF(OR($I78="‡nv‡÷j Z¨vM",$I78="wUwm"),(IF(VALUE($G78)&gt;=V$6,(IF(($BV78-SUM($Q78:U78))&gt;=$K78*0.3,$K78*0.3,($BV78-SUM($Q78:U78)))),"")),(IF(($BV78-SUM($Q78:U78))&gt;=$K78*0.3,$K78*0.3,($BV78-SUM($Q78:U78)))))</f>
        <v>1950</v>
      </c>
      <c r="W78" s="127">
        <f>IF(OR($I78="‡nv‡÷j Z¨vM",$I78="wUwm"),(IF(VALUE($G78)&gt;=W$6,(IF(($BV78-SUM($Q78:V78))&gt;=$K78*0.3,$K78*0.3,($BV78-SUM($Q78:V78)))),"")),(IF(($BV78-SUM($Q78:V78))&gt;=$K78*0.3,$K78*0.3,($BV78-SUM($Q78:V78)))))</f>
        <v>1950</v>
      </c>
      <c r="X78" s="127">
        <f>IF(OR($I78="‡nv‡÷j Z¨vM",$I78="wUwm"),(IF(VALUE($G78)&gt;=X$6,(IF(($BV78-SUM($Q78:W78))&gt;=$K78*0.3,$K78*0.3,($BV78-SUM($Q78:W78)))),"")),(IF(($BV78-SUM($Q78:W78))&gt;=$K78*0.3,$K78*0.3,($BV78-SUM($Q78:W78)))))</f>
        <v>1950</v>
      </c>
      <c r="Y78" s="127" t="str">
        <f>IF(OR($I78="‡nv‡÷j Z¨vM",$I78="wUwm"),(IF(VALUE($G78)&gt;=Y$6,(IF(($BV78-SUM($Q78:X78))&gt;=$K78*0.3,$K78*0.3,($BV78-SUM($Q78:X78)))),"")),(IF(($BV78-SUM($Q78:X78))&gt;=$K78*0.3,$K78*0.3,($BV78-SUM($Q78:X78)))))</f>
        <v/>
      </c>
      <c r="Z78" s="127" t="str">
        <f>IF(OR($I78="‡nv‡÷j Z¨vM",$I78="wUwm"),(IF(VALUE($G78)&gt;=Z$6,(IF(($BV78-SUM($Q78:Y78))&gt;=$K78*0.3,$K78*0.3,($BV78-SUM($Q78:Y78)))),"")),(IF(($BV78-SUM($Q78:Y78))&gt;=$K78*0.3,$K78*0.3,($BV78-SUM($Q78:Y78)))))</f>
        <v/>
      </c>
      <c r="AA78" s="127" t="str">
        <f>IF(OR($I78="‡nv‡÷j Z¨vM",$I78="wUwm"),(IF(VALUE($G78)&gt;=AA$6,(IF(($BV78-SUM($Q78:Z78))&gt;=$K78*0.3,$K78*0.3,($BV78-SUM($Q78:Z78)))),"")),(IF(($BV78-SUM($Q78:Z78))&gt;=$K78*0.3,$K78*0.3,($BV78-SUM($Q78:Z78)))))</f>
        <v/>
      </c>
      <c r="AB78" s="127" t="str">
        <f>IF(OR($I78="‡nv‡÷j Z¨vM",$I78="wUwm"),(IF(VALUE($G78)&gt;=AB$6,(IF(($BV78-SUM($Q78:AA78))&gt;=$K78*0.3,$K78*0.3,($BV78-SUM($Q78:AA78)))),"")),(IF(($BV78-SUM($Q78:AA78))&gt;=$K78*0.3,$K78*0.3,($BV78-SUM($Q78:AA78)))))</f>
        <v/>
      </c>
      <c r="AC78" s="127" t="str">
        <f>IF(OR($I78="‡nv‡÷j Z¨vM",$I78="wUwm"),(IF(VALUE($G78)&gt;=AC$6,(IF(($BV78-SUM($Q78:AB78))&gt;=$K78*0.3,$K78*0.3,($BV78-SUM($Q78:AB78)))),"")),(IF(($BV78-SUM($Q78:AB78))&gt;=$K78*0.3,$K78*0.3,($BV78-SUM($Q78:AB78)))))</f>
        <v/>
      </c>
      <c r="AD78" s="127" t="str">
        <f>IF(OR($I78="‡nv‡÷j Z¨vM",$I78="wUwm"),(IF(VALUE($G78)&gt;=AD$6,(IF(($BV78-SUM($Q78:AC78))&gt;=$K78*0.3,$K78*0.3,($BV78-SUM($Q78:AC78)))),"")),(IF(($BV78-SUM($Q78:AC78))&gt;=$K78*0.3,$K78*0.3,($BV78-SUM($Q78:AC78)))))</f>
        <v/>
      </c>
      <c r="AE78" s="127" t="str">
        <f>IF(OR($I78="‡nv‡÷j Z¨vM",$I78="wUwm"),(IF(VALUE($G78)&gt;=AE$6,(IF(($BV78-SUM($Q78:AD78))&gt;=$K78*0.3,$K78*0.3,($BV78-SUM($Q78:AD78)))),"")),(IF(($BV78-SUM($Q78:AD78))&gt;=$K78*0.3,$K78*0.3,($BV78-SUM($Q78:AD78)))))</f>
        <v/>
      </c>
      <c r="AF78" s="127" t="str">
        <f>IF(OR($I78="‡nv‡÷j Z¨vM",$I78="wUwm"),(IF(VALUE($G78)&gt;=AF$6,(IF(($BV78-SUM($Q78:AE78))&gt;=$K78*0.3,$K78*0.3,($BV78-SUM($Q78:AE78)))),"")),(IF(($BV78-SUM($Q78:AE78))&gt;=$K78*0.3,$K78*0.3,($BV78-SUM($Q78:AE78)))))</f>
        <v/>
      </c>
      <c r="AG78" s="127" t="str">
        <f>IF(OR($I78="‡nv‡÷j Z¨vM",$I78="wUwm"),(IF(VALUE($G78)&gt;=AG$6,(IF(($BV78-SUM($Q78:AF78))&gt;=$K78*0.3,$K78*0.3,($BV78-SUM($Q78:AF78)))),"")),(IF(($BV78-SUM($Q78:AF78))&gt;=$K78*0.3,$K78*0.3,($BV78-SUM($Q78:AF78)))))</f>
        <v/>
      </c>
      <c r="AH78" s="127" t="str">
        <f>IF(OR($I78="‡nv‡÷j Z¨vM",$I78="wUwm"),(IF(VALUE($G78)&gt;=AH$6,(IF(($BV78-SUM($Q78:AG78))&gt;=$K78*0.3,$K78*0.3,($BV78-SUM($Q78:AG78)))),"")),(IF(($BV78-SUM($Q78:AG78))&gt;=$K78*0.3,$K78*0.3,($BV78-SUM($Q78:AG78)))))</f>
        <v/>
      </c>
      <c r="AI78" s="127" t="str">
        <f>IF(OR($I78="‡nv‡÷j Z¨vM",$I78="wUwm"),(IF(VALUE($G78)&gt;=AI$6,(IF(($BV78-SUM($Q78:AH78))&gt;=$K78*0.3,$K78*0.3,($BV78-SUM($Q78:AH78)))),"")),(IF(($BV78-SUM($Q78:AH78))&gt;=$K78*0.3,$K78*0.3,($BV78-SUM($Q78:AH78)))))</f>
        <v/>
      </c>
      <c r="AJ78" s="127" t="str">
        <f>IF(OR($I78="‡nv‡÷j Z¨vM",$I78="wUwm"),(IF(VALUE($G78)&gt;=AJ$6,(IF(($BV78-SUM($Q78:AI78))&gt;=$K78*0.3,$K78*0.3,($BV78-SUM($Q78:AI78)))),"")),(IF(($BV78-SUM($Q78:AI78))&gt;=$K78*0.3,$K78*0.3,($BV78-SUM($Q78:AI78)))))</f>
        <v/>
      </c>
      <c r="AK78" s="127" t="str">
        <f>IF(OR($I78="‡nv‡÷j Z¨vM",$I78="wUwm"),(IF(VALUE($G78)&gt;=AK$6,(IF(($BV78-SUM($Q78:AJ78))&gt;=$K78*0.3,$K78*0.3,($BV78-SUM($Q78:AJ78)))),"")),(IF(($BV78-SUM($Q78:AJ78))&gt;=$K78*0.3,$K78*0.3,($BV78-SUM($Q78:AJ78)))))</f>
        <v/>
      </c>
      <c r="AL78" s="127" t="str">
        <f>IF(OR($I78="‡nv‡÷j Z¨vM",$I78="wUwm"),(IF(VALUE($G78)&gt;=AL$6,(IF(($BV78-SUM($Q78:AK78))&gt;=$K78*0.3,$K78*0.3,($BV78-SUM($Q78:AK78)))),"")),(IF(($BV78-SUM($Q78:AK78))&gt;=$K78*0.3,$K78*0.3,($BV78-SUM($Q78:AK78)))))</f>
        <v/>
      </c>
      <c r="AM78" s="127" t="str">
        <f>IF(OR($I78="‡nv‡÷j Z¨vM",$I78="wUwm"),(IF(VALUE($G78)&gt;=AM$6,(IF(($BV78-SUM($Q78:AL78))&gt;=$K78*0.3,$K78*0.3,($BV78-SUM($Q78:AL78)))),"")),(IF(($BV78-SUM($Q78:AL78))&gt;=$K78*0.3,$K78*0.3,($BV78-SUM($Q78:AL78)))))</f>
        <v/>
      </c>
      <c r="AN78" s="127" t="str">
        <f>IF(OR($I78="‡nv‡÷j Z¨vM",$I78="wUwm"),(IF(VALUE($G78)&gt;=AN$6,(IF(($BV78-SUM($Q78:AM78))&gt;=$K78*0.3,$K78*0.3,($BV78-SUM($Q78:AM78)))),"")),(IF(($BV78-SUM($Q78:AM78))&gt;=$K78*0.3,$K78*0.3,($BV78-SUM($Q78:AM78)))))</f>
        <v/>
      </c>
      <c r="AO78" s="127" t="str">
        <f>IF(OR($I78="‡nv‡÷j Z¨vM",$I78="wUwm"),(IF(VALUE($G78)&gt;=AO$6,(IF(($BV78-SUM($Q78:AN78))&gt;=$K78*0.3,$K78*0.3,($BV78-SUM($Q78:AN78)))),"")),(IF(($BV78-SUM($Q78:AN78))&gt;=$K78*0.3,$K78*0.3,($BV78-SUM($Q78:AN78)))))</f>
        <v/>
      </c>
      <c r="AP78" s="127" t="str">
        <f>IF(OR($I78="‡nv‡÷j Z¨vM",$I78="wUwm"),(IF(VALUE($G78)&gt;=AP$6,(IF(($BV78-SUM($Q78:AO78))&gt;=$K78*0.3,$K78*0.3,($BV78-SUM($Q78:AO78)))),"")),(IF(($BV78-SUM($Q78:AO78))&gt;=$K78*0.3,$K78*0.3,($BV78-SUM($Q78:AO78)))))</f>
        <v/>
      </c>
      <c r="AQ78" s="125">
        <f t="shared" si="16"/>
        <v>15700</v>
      </c>
      <c r="AR78" s="125">
        <v>19750</v>
      </c>
      <c r="AS78" s="125">
        <f>IF(LinkRpt!C$4=LinkRpt!C$2,VLOOKUP(LinkRpt!$A74,Rpt,LinkRpt!C$2+1),"")</f>
        <v>0</v>
      </c>
      <c r="AT78" s="125">
        <f>IF(LinkRpt!D$4=LinkRpt!D$2,VLOOKUP(LinkRpt!$A74,Rpt,LinkRpt!D$2+1),"")</f>
        <v>0</v>
      </c>
      <c r="AU78" s="125">
        <f>IF(LinkRpt!E$4=LinkRpt!E$2,VLOOKUP(LinkRpt!$A74,Rpt,LinkRpt!E$2+1),"")</f>
        <v>0</v>
      </c>
      <c r="AV78" s="125">
        <f>IF(LinkRpt!F$4=LinkRpt!F$2,VLOOKUP(LinkRpt!$A74,Rpt,LinkRpt!F$2+1),"")</f>
        <v>0</v>
      </c>
      <c r="AW78" s="125">
        <f>IF(LinkRpt!G$4=LinkRpt!G$2,VLOOKUP(LinkRpt!$A74,Rpt,LinkRpt!G$2+1),"")</f>
        <v>0</v>
      </c>
      <c r="AX78" s="125">
        <f>IF(LinkRpt!H$4=LinkRpt!H$2,VLOOKUP(LinkRpt!$A74,Rpt,LinkRpt!H$2+1),"")</f>
        <v>0</v>
      </c>
      <c r="AY78" s="125">
        <f>IF(LinkRpt!I$4=LinkRpt!I$2,VLOOKUP(LinkRpt!$A74,Rpt,LinkRpt!I$2+1),"")</f>
        <v>0</v>
      </c>
      <c r="AZ78" s="125">
        <f>IF(LinkRpt!J$4=LinkRpt!J$2,VLOOKUP(LinkRpt!$A74,Rpt,LinkRpt!J$2+1),"")</f>
        <v>0</v>
      </c>
      <c r="BA78" s="125">
        <f>IF(LinkRpt!K$4=LinkRpt!K$2,VLOOKUP(LinkRpt!$A74,Rpt,LinkRpt!K$2+1),"")</f>
        <v>0</v>
      </c>
      <c r="BB78" s="125">
        <f>IF(LinkRpt!L$4=LinkRpt!L$2,VLOOKUP(LinkRpt!$A74,Rpt,LinkRpt!L$2+1),"")</f>
        <v>0</v>
      </c>
      <c r="BC78" s="125">
        <f>IF(LinkRpt!M$4=LinkRpt!M$2,VLOOKUP(LinkRpt!$A74,Rpt,LinkRpt!M$2+1),"")</f>
        <v>0</v>
      </c>
      <c r="BD78" s="125">
        <f>IF(LinkRpt!N$4=LinkRpt!N$2,VLOOKUP(LinkRpt!$A74,Rpt,LinkRpt!N$2+1),"")</f>
        <v>0</v>
      </c>
      <c r="BE78" s="125">
        <f>IF(LinkRpt!O$4=LinkRpt!O$2,VLOOKUP(LinkRpt!$A74,Rpt,LinkRpt!O$2+1),"")</f>
        <v>0</v>
      </c>
      <c r="BF78" s="125">
        <f>IF(LinkRpt!P$4=LinkRpt!P$2,VLOOKUP(LinkRpt!$A74,Rpt,LinkRpt!P$2+1),"")</f>
        <v>0</v>
      </c>
      <c r="BG78" s="125">
        <f>IF(LinkRpt!Q$4=LinkRpt!Q$2,VLOOKUP(LinkRpt!$A74,Rpt,LinkRpt!Q$2+1),"")</f>
        <v>0</v>
      </c>
      <c r="BH78" s="125">
        <f>IF(LinkRpt!R$4=LinkRpt!R$2,VLOOKUP(LinkRpt!$A74,Rpt,LinkRpt!R$2+1),"")</f>
        <v>0</v>
      </c>
      <c r="BI78" s="125">
        <f>IF(LinkRpt!S$4=LinkRpt!S$2,VLOOKUP(LinkRpt!$A74,Rpt,LinkRpt!S$2+1),"")</f>
        <v>0</v>
      </c>
      <c r="BJ78" s="125">
        <f>IF(LinkRpt!T$4=LinkRpt!T$2,VLOOKUP(LinkRpt!$A74,Rpt,LinkRpt!T$2+1),"")</f>
        <v>0</v>
      </c>
      <c r="BK78" s="125">
        <f>IF(LinkRpt!U$4=LinkRpt!U$2,VLOOKUP(LinkRpt!$A74,Rpt,LinkRpt!U$2+1),"")</f>
        <v>0</v>
      </c>
      <c r="BL78" s="125">
        <f>IF(LinkRpt!V$4=LinkRpt!V$2,VLOOKUP(LinkRpt!$A74,Rpt,LinkRpt!V$2+1),"")</f>
        <v>0</v>
      </c>
      <c r="BM78" s="125">
        <f>IF(LinkRpt!W$4=LinkRpt!W$2,VLOOKUP(LinkRpt!$A74,Rpt,LinkRpt!W$2+1),"")</f>
        <v>0</v>
      </c>
      <c r="BN78" s="125">
        <f>IF(LinkRpt!X$4=LinkRpt!X$2,VLOOKUP(LinkRpt!$A74,Rpt,LinkRpt!X$2+1),"")</f>
        <v>0</v>
      </c>
      <c r="BO78" s="125">
        <f>IF(LinkRpt!Y$4=LinkRpt!Y$2,VLOOKUP(LinkRpt!$A74,Rpt,LinkRpt!Y$2+1),"")</f>
        <v>0</v>
      </c>
      <c r="BP78" s="125">
        <f>IF(LinkRpt!Z$4=LinkRpt!Z$2,VLOOKUP(LinkRpt!$A74,Rpt,LinkRpt!Z$2+1),"")</f>
        <v>0</v>
      </c>
      <c r="BQ78" s="125">
        <f>IF(LinkRpt!AA$4=LinkRpt!AA$2,VLOOKUP(LinkRpt!$A74,Rpt,LinkRpt!AA$2+1),"")</f>
        <v>0</v>
      </c>
      <c r="BR78" s="125">
        <f>IF(LinkRpt!AB$4=LinkRpt!AB$2,VLOOKUP(LinkRpt!$A74,Rpt,LinkRpt!AB$2+1),"")</f>
        <v>0</v>
      </c>
      <c r="BS78" s="125">
        <f>IF(LinkRpt!AC$4=LinkRpt!AC$2,VLOOKUP(LinkRpt!$A74,Rpt,LinkRpt!AC$2+1),"")</f>
        <v>0</v>
      </c>
      <c r="BT78" s="125">
        <f>IF(LinkRpt!AD$4=LinkRpt!AD$2,VLOOKUP(LinkRpt!$A74,Rpt,LinkRpt!AD$2+1),"")</f>
        <v>0</v>
      </c>
      <c r="BU78" s="125">
        <f>IF(LinkRpt!AE$4=LinkRpt!AE$2,VLOOKUP(LinkRpt!$A74,Rpt,LinkRpt!AE$2+1),"")</f>
        <v>0</v>
      </c>
      <c r="BV78" s="125">
        <f t="shared" si="22"/>
        <v>19750</v>
      </c>
      <c r="BW78" s="124">
        <v>1500</v>
      </c>
      <c r="BX78" s="127">
        <v>1500</v>
      </c>
      <c r="BY78" s="124">
        <v>1000</v>
      </c>
      <c r="BZ78" s="127">
        <v>1000</v>
      </c>
      <c r="CA78" s="124">
        <v>5000</v>
      </c>
      <c r="CB78" s="127">
        <v>5000</v>
      </c>
      <c r="CC78" s="124">
        <v>8000</v>
      </c>
      <c r="CD78" s="127">
        <v>1500</v>
      </c>
      <c r="CE78" s="128"/>
      <c r="CF78" s="127"/>
      <c r="CG78" s="124"/>
      <c r="CH78" s="127"/>
      <c r="CI78" s="129">
        <v>2310</v>
      </c>
      <c r="CJ78" s="127"/>
      <c r="CK78" s="129">
        <v>2310</v>
      </c>
      <c r="CL78" s="127"/>
      <c r="CM78" s="129">
        <v>2310</v>
      </c>
      <c r="CN78" s="127"/>
      <c r="CO78" s="129">
        <v>2310</v>
      </c>
      <c r="CP78" s="127">
        <v>15740</v>
      </c>
      <c r="CQ78" s="129">
        <v>2310</v>
      </c>
      <c r="CR78" s="127"/>
      <c r="CS78" s="129">
        <v>2310</v>
      </c>
      <c r="CT78" s="127"/>
      <c r="CU78" s="129">
        <v>2310</v>
      </c>
      <c r="CV78" s="127"/>
      <c r="CW78" s="129">
        <v>2310</v>
      </c>
      <c r="CX78" s="127">
        <v>9240</v>
      </c>
      <c r="CY78" s="129">
        <v>2310</v>
      </c>
      <c r="CZ78" s="127"/>
      <c r="DA78" s="128"/>
      <c r="DB78" s="127"/>
      <c r="DC78" s="128"/>
      <c r="DD78" s="127"/>
      <c r="DE78" s="130"/>
      <c r="DF78" s="131"/>
      <c r="DG78" s="127"/>
      <c r="DH78" s="131"/>
      <c r="DI78" s="127"/>
      <c r="DJ78" s="131"/>
      <c r="DK78" s="127"/>
      <c r="DL78" s="131"/>
      <c r="DM78" s="127"/>
      <c r="DN78" s="131"/>
      <c r="DO78" s="127"/>
      <c r="DP78" s="131"/>
      <c r="DQ78" s="127"/>
      <c r="DR78" s="131"/>
      <c r="DS78" s="127"/>
      <c r="DT78" s="131"/>
      <c r="DU78" s="127"/>
      <c r="DV78" s="131"/>
      <c r="DW78" s="127"/>
      <c r="DX78" s="131"/>
      <c r="DY78" s="127"/>
      <c r="DZ78" s="131"/>
      <c r="EA78" s="127"/>
      <c r="EB78" s="128"/>
      <c r="EC78" s="127"/>
      <c r="ED78" s="132"/>
      <c r="EE78" s="128"/>
      <c r="EF78" s="127"/>
      <c r="EG78" s="128"/>
      <c r="EH78" s="127"/>
      <c r="EI78" s="128"/>
      <c r="EJ78" s="127"/>
      <c r="EK78" s="128"/>
      <c r="EL78" s="127"/>
      <c r="EM78" s="128"/>
      <c r="EN78" s="127"/>
      <c r="EO78" s="128"/>
      <c r="EP78" s="127"/>
      <c r="EQ78" s="124"/>
      <c r="ER78" s="127"/>
      <c r="ES78" s="124"/>
      <c r="ET78" s="127"/>
      <c r="EU78" s="124"/>
      <c r="EV78" s="127"/>
      <c r="EW78" s="124"/>
      <c r="EX78" s="127"/>
      <c r="EY78" s="124"/>
      <c r="EZ78" s="127"/>
      <c r="FA78" s="124"/>
      <c r="FB78" s="127"/>
      <c r="FC78" s="133">
        <f t="shared" si="17"/>
        <v>36290</v>
      </c>
      <c r="FD78" s="133">
        <f t="shared" si="18"/>
        <v>33980</v>
      </c>
      <c r="FE78" s="133">
        <f t="shared" si="19"/>
        <v>2310</v>
      </c>
    </row>
    <row r="79" spans="1:161" ht="25.5" customHeight="1">
      <c r="A79" s="181">
        <v>2200175</v>
      </c>
      <c r="B79" s="148" t="s">
        <v>658</v>
      </c>
      <c r="C79" s="95" t="s">
        <v>659</v>
      </c>
      <c r="D79" s="83" t="s">
        <v>1062</v>
      </c>
      <c r="E79" s="95" t="s">
        <v>956</v>
      </c>
      <c r="F79" s="84" t="s">
        <v>660</v>
      </c>
      <c r="G79" s="84" t="s">
        <v>1092</v>
      </c>
      <c r="H79" s="135"/>
      <c r="I79" s="121" t="s">
        <v>92</v>
      </c>
      <c r="J79" s="121"/>
      <c r="K79" s="93">
        <v>7200</v>
      </c>
      <c r="L79" s="88" t="s">
        <v>1074</v>
      </c>
      <c r="M79" s="122">
        <f t="shared" si="20"/>
        <v>14800</v>
      </c>
      <c r="N79" s="123">
        <f t="shared" si="15"/>
        <v>0</v>
      </c>
      <c r="O79" s="124">
        <v>4000</v>
      </c>
      <c r="P79" s="124">
        <f t="shared" si="21"/>
        <v>0</v>
      </c>
      <c r="Q79" s="125">
        <v>4000</v>
      </c>
      <c r="R79" s="180">
        <f t="shared" si="23"/>
        <v>0</v>
      </c>
      <c r="S79" s="127">
        <f>IF(OR($I79="‡nv‡÷j Z¨vM",$I79="wUwm"),(IF(VALUE($G79)&gt;=S$6,(IF(($BV79-SUM($Q79:R79))&gt;=$K79*0.3,$K79*0.3,($BV79-SUM($Q79:R79)))),"")),(IF(($BV79-SUM($Q79:R79))&gt;=$K79*0.3,$K79*0.3,($BV79-SUM($Q79:R79)))))</f>
        <v>2160</v>
      </c>
      <c r="T79" s="127">
        <f>IF(OR($I79="‡nv‡÷j Z¨vM",$I79="wUwm"),(IF(VALUE($G79)&gt;=T$6,(IF(($BV79-SUM($Q79:S79))&gt;=$K79*0.3,$K79*0.3,($BV79-SUM($Q79:S79)))),"")),(IF(($BV79-SUM($Q79:S79))&gt;=$K79*0.3,$K79*0.3,($BV79-SUM($Q79:S79)))))</f>
        <v>2160</v>
      </c>
      <c r="U79" s="127">
        <f>IF(OR($I79="‡nv‡÷j Z¨vM",$I79="wUwm"),(IF(VALUE($G79)&gt;=U$6,(IF(($BV79-SUM($Q79:T79))&gt;=$K79*0.3,$K79*0.3,($BV79-SUM($Q79:T79)))),"")),(IF(($BV79-SUM($Q79:T79))&gt;=$K79*0.3,$K79*0.3,($BV79-SUM($Q79:T79)))))</f>
        <v>2160</v>
      </c>
      <c r="V79" s="127">
        <f>IF(OR($I79="‡nv‡÷j Z¨vM",$I79="wUwm"),(IF(VALUE($G79)&gt;=V$6,(IF(($BV79-SUM($Q79:U79))&gt;=$K79*0.3,$K79*0.3,($BV79-SUM($Q79:U79)))),"")),(IF(($BV79-SUM($Q79:U79))&gt;=$K79*0.3,$K79*0.3,($BV79-SUM($Q79:U79)))))</f>
        <v>2160</v>
      </c>
      <c r="W79" s="127">
        <f>IF(OR($I79="‡nv‡÷j Z¨vM",$I79="wUwm"),(IF(VALUE($G79)&gt;=W$6,(IF(($BV79-SUM($Q79:V79))&gt;=$K79*0.3,$K79*0.3,($BV79-SUM($Q79:V79)))),"")),(IF(($BV79-SUM($Q79:V79))&gt;=$K79*0.3,$K79*0.3,($BV79-SUM($Q79:V79)))))</f>
        <v>2160</v>
      </c>
      <c r="X79" s="127" t="str">
        <f>IF(OR($I79="‡nv‡÷j Z¨vM",$I79="wUwm"),(IF(VALUE($G79)&gt;=X$6,(IF(($BV79-SUM($Q79:W79))&gt;=$K79*0.3,$K79*0.3,($BV79-SUM($Q79:W79)))),"")),(IF(($BV79-SUM($Q79:W79))&gt;=$K79*0.3,$K79*0.3,($BV79-SUM($Q79:W79)))))</f>
        <v/>
      </c>
      <c r="Y79" s="127" t="str">
        <f>IF(OR($I79="‡nv‡÷j Z¨vM",$I79="wUwm"),(IF(VALUE($G79)&gt;=Y$6,(IF(($BV79-SUM($Q79:X79))&gt;=$K79*0.3,$K79*0.3,($BV79-SUM($Q79:X79)))),"")),(IF(($BV79-SUM($Q79:X79))&gt;=$K79*0.3,$K79*0.3,($BV79-SUM($Q79:X79)))))</f>
        <v/>
      </c>
      <c r="Z79" s="127" t="str">
        <f>IF(OR($I79="‡nv‡÷j Z¨vM",$I79="wUwm"),(IF(VALUE($G79)&gt;=Z$6,(IF(($BV79-SUM($Q79:Y79))&gt;=$K79*0.3,$K79*0.3,($BV79-SUM($Q79:Y79)))),"")),(IF(($BV79-SUM($Q79:Y79))&gt;=$K79*0.3,$K79*0.3,($BV79-SUM($Q79:Y79)))))</f>
        <v/>
      </c>
      <c r="AA79" s="127" t="str">
        <f>IF(OR($I79="‡nv‡÷j Z¨vM",$I79="wUwm"),(IF(VALUE($G79)&gt;=AA$6,(IF(($BV79-SUM($Q79:Z79))&gt;=$K79*0.3,$K79*0.3,($BV79-SUM($Q79:Z79)))),"")),(IF(($BV79-SUM($Q79:Z79))&gt;=$K79*0.3,$K79*0.3,($BV79-SUM($Q79:Z79)))))</f>
        <v/>
      </c>
      <c r="AB79" s="127" t="str">
        <f>IF(OR($I79="‡nv‡÷j Z¨vM",$I79="wUwm"),(IF(VALUE($G79)&gt;=AB$6,(IF(($BV79-SUM($Q79:AA79))&gt;=$K79*0.3,$K79*0.3,($BV79-SUM($Q79:AA79)))),"")),(IF(($BV79-SUM($Q79:AA79))&gt;=$K79*0.3,$K79*0.3,($BV79-SUM($Q79:AA79)))))</f>
        <v/>
      </c>
      <c r="AC79" s="127" t="str">
        <f>IF(OR($I79="‡nv‡÷j Z¨vM",$I79="wUwm"),(IF(VALUE($G79)&gt;=AC$6,(IF(($BV79-SUM($Q79:AB79))&gt;=$K79*0.3,$K79*0.3,($BV79-SUM($Q79:AB79)))),"")),(IF(($BV79-SUM($Q79:AB79))&gt;=$K79*0.3,$K79*0.3,($BV79-SUM($Q79:AB79)))))</f>
        <v/>
      </c>
      <c r="AD79" s="127" t="str">
        <f>IF(OR($I79="‡nv‡÷j Z¨vM",$I79="wUwm"),(IF(VALUE($G79)&gt;=AD$6,(IF(($BV79-SUM($Q79:AC79))&gt;=$K79*0.3,$K79*0.3,($BV79-SUM($Q79:AC79)))),"")),(IF(($BV79-SUM($Q79:AC79))&gt;=$K79*0.3,$K79*0.3,($BV79-SUM($Q79:AC79)))))</f>
        <v/>
      </c>
      <c r="AE79" s="127" t="str">
        <f>IF(OR($I79="‡nv‡÷j Z¨vM",$I79="wUwm"),(IF(VALUE($G79)&gt;=AE$6,(IF(($BV79-SUM($Q79:AD79))&gt;=$K79*0.3,$K79*0.3,($BV79-SUM($Q79:AD79)))),"")),(IF(($BV79-SUM($Q79:AD79))&gt;=$K79*0.3,$K79*0.3,($BV79-SUM($Q79:AD79)))))</f>
        <v/>
      </c>
      <c r="AF79" s="127" t="str">
        <f>IF(OR($I79="‡nv‡÷j Z¨vM",$I79="wUwm"),(IF(VALUE($G79)&gt;=AF$6,(IF(($BV79-SUM($Q79:AE79))&gt;=$K79*0.3,$K79*0.3,($BV79-SUM($Q79:AE79)))),"")),(IF(($BV79-SUM($Q79:AE79))&gt;=$K79*0.3,$K79*0.3,($BV79-SUM($Q79:AE79)))))</f>
        <v/>
      </c>
      <c r="AG79" s="127" t="str">
        <f>IF(OR($I79="‡nv‡÷j Z¨vM",$I79="wUwm"),(IF(VALUE($G79)&gt;=AG$6,(IF(($BV79-SUM($Q79:AF79))&gt;=$K79*0.3,$K79*0.3,($BV79-SUM($Q79:AF79)))),"")),(IF(($BV79-SUM($Q79:AF79))&gt;=$K79*0.3,$K79*0.3,($BV79-SUM($Q79:AF79)))))</f>
        <v/>
      </c>
      <c r="AH79" s="127" t="str">
        <f>IF(OR($I79="‡nv‡÷j Z¨vM",$I79="wUwm"),(IF(VALUE($G79)&gt;=AH$6,(IF(($BV79-SUM($Q79:AG79))&gt;=$K79*0.3,$K79*0.3,($BV79-SUM($Q79:AG79)))),"")),(IF(($BV79-SUM($Q79:AG79))&gt;=$K79*0.3,$K79*0.3,($BV79-SUM($Q79:AG79)))))</f>
        <v/>
      </c>
      <c r="AI79" s="127" t="str">
        <f>IF(OR($I79="‡nv‡÷j Z¨vM",$I79="wUwm"),(IF(VALUE($G79)&gt;=AI$6,(IF(($BV79-SUM($Q79:AH79))&gt;=$K79*0.3,$K79*0.3,($BV79-SUM($Q79:AH79)))),"")),(IF(($BV79-SUM($Q79:AH79))&gt;=$K79*0.3,$K79*0.3,($BV79-SUM($Q79:AH79)))))</f>
        <v/>
      </c>
      <c r="AJ79" s="127" t="str">
        <f>IF(OR($I79="‡nv‡÷j Z¨vM",$I79="wUwm"),(IF(VALUE($G79)&gt;=AJ$6,(IF(($BV79-SUM($Q79:AI79))&gt;=$K79*0.3,$K79*0.3,($BV79-SUM($Q79:AI79)))),"")),(IF(($BV79-SUM($Q79:AI79))&gt;=$K79*0.3,$K79*0.3,($BV79-SUM($Q79:AI79)))))</f>
        <v/>
      </c>
      <c r="AK79" s="127" t="str">
        <f>IF(OR($I79="‡nv‡÷j Z¨vM",$I79="wUwm"),(IF(VALUE($G79)&gt;=AK$6,(IF(($BV79-SUM($Q79:AJ79))&gt;=$K79*0.3,$K79*0.3,($BV79-SUM($Q79:AJ79)))),"")),(IF(($BV79-SUM($Q79:AJ79))&gt;=$K79*0.3,$K79*0.3,($BV79-SUM($Q79:AJ79)))))</f>
        <v/>
      </c>
      <c r="AL79" s="127" t="str">
        <f>IF(OR($I79="‡nv‡÷j Z¨vM",$I79="wUwm"),(IF(VALUE($G79)&gt;=AL$6,(IF(($BV79-SUM($Q79:AK79))&gt;=$K79*0.3,$K79*0.3,($BV79-SUM($Q79:AK79)))),"")),(IF(($BV79-SUM($Q79:AK79))&gt;=$K79*0.3,$K79*0.3,($BV79-SUM($Q79:AK79)))))</f>
        <v/>
      </c>
      <c r="AM79" s="127" t="str">
        <f>IF(OR($I79="‡nv‡÷j Z¨vM",$I79="wUwm"),(IF(VALUE($G79)&gt;=AM$6,(IF(($BV79-SUM($Q79:AL79))&gt;=$K79*0.3,$K79*0.3,($BV79-SUM($Q79:AL79)))),"")),(IF(($BV79-SUM($Q79:AL79))&gt;=$K79*0.3,$K79*0.3,($BV79-SUM($Q79:AL79)))))</f>
        <v/>
      </c>
      <c r="AN79" s="127" t="str">
        <f>IF(OR($I79="‡nv‡÷j Z¨vM",$I79="wUwm"),(IF(VALUE($G79)&gt;=AN$6,(IF(($BV79-SUM($Q79:AM79))&gt;=$K79*0.3,$K79*0.3,($BV79-SUM($Q79:AM79)))),"")),(IF(($BV79-SUM($Q79:AM79))&gt;=$K79*0.3,$K79*0.3,($BV79-SUM($Q79:AM79)))))</f>
        <v/>
      </c>
      <c r="AO79" s="127" t="str">
        <f>IF(OR($I79="‡nv‡÷j Z¨vM",$I79="wUwm"),(IF(VALUE($G79)&gt;=AO$6,(IF(($BV79-SUM($Q79:AN79))&gt;=$K79*0.3,$K79*0.3,($BV79-SUM($Q79:AN79)))),"")),(IF(($BV79-SUM($Q79:AN79))&gt;=$K79*0.3,$K79*0.3,($BV79-SUM($Q79:AN79)))))</f>
        <v/>
      </c>
      <c r="AP79" s="127" t="str">
        <f>IF(OR($I79="‡nv‡÷j Z¨vM",$I79="wUwm"),(IF(VALUE($G79)&gt;=AP$6,(IF(($BV79-SUM($Q79:AO79))&gt;=$K79*0.3,$K79*0.3,($BV79-SUM($Q79:AO79)))),"")),(IF(($BV79-SUM($Q79:AO79))&gt;=$K79*0.3,$K79*0.3,($BV79-SUM($Q79:AO79)))))</f>
        <v/>
      </c>
      <c r="AQ79" s="125">
        <f t="shared" si="16"/>
        <v>14800</v>
      </c>
      <c r="AR79" s="125">
        <v>14800</v>
      </c>
      <c r="AS79" s="125">
        <f>IF(LinkRpt!C$4=LinkRpt!C$2,VLOOKUP(LinkRpt!$A75,Rpt,LinkRpt!C$2+1),"")</f>
        <v>0</v>
      </c>
      <c r="AT79" s="125">
        <f>IF(LinkRpt!D$4=LinkRpt!D$2,VLOOKUP(LinkRpt!$A75,Rpt,LinkRpt!D$2+1),"")</f>
        <v>0</v>
      </c>
      <c r="AU79" s="125">
        <f>IF(LinkRpt!E$4=LinkRpt!E$2,VLOOKUP(LinkRpt!$A75,Rpt,LinkRpt!E$2+1),"")</f>
        <v>0</v>
      </c>
      <c r="AV79" s="125">
        <f>IF(LinkRpt!F$4=LinkRpt!F$2,VLOOKUP(LinkRpt!$A75,Rpt,LinkRpt!F$2+1),"")</f>
        <v>0</v>
      </c>
      <c r="AW79" s="125">
        <f>IF(LinkRpt!G$4=LinkRpt!G$2,VLOOKUP(LinkRpt!$A75,Rpt,LinkRpt!G$2+1),"")</f>
        <v>0</v>
      </c>
      <c r="AX79" s="125">
        <f>IF(LinkRpt!H$4=LinkRpt!H$2,VLOOKUP(LinkRpt!$A75,Rpt,LinkRpt!H$2+1),"")</f>
        <v>0</v>
      </c>
      <c r="AY79" s="125">
        <f>IF(LinkRpt!I$4=LinkRpt!I$2,VLOOKUP(LinkRpt!$A75,Rpt,LinkRpt!I$2+1),"")</f>
        <v>0</v>
      </c>
      <c r="AZ79" s="125">
        <f>IF(LinkRpt!J$4=LinkRpt!J$2,VLOOKUP(LinkRpt!$A75,Rpt,LinkRpt!J$2+1),"")</f>
        <v>0</v>
      </c>
      <c r="BA79" s="125">
        <f>IF(LinkRpt!K$4=LinkRpt!K$2,VLOOKUP(LinkRpt!$A75,Rpt,LinkRpt!K$2+1),"")</f>
        <v>0</v>
      </c>
      <c r="BB79" s="125">
        <f>IF(LinkRpt!L$4=LinkRpt!L$2,VLOOKUP(LinkRpt!$A75,Rpt,LinkRpt!L$2+1),"")</f>
        <v>0</v>
      </c>
      <c r="BC79" s="125">
        <f>IF(LinkRpt!M$4=LinkRpt!M$2,VLOOKUP(LinkRpt!$A75,Rpt,LinkRpt!M$2+1),"")</f>
        <v>0</v>
      </c>
      <c r="BD79" s="125">
        <f>IF(LinkRpt!N$4=LinkRpt!N$2,VLOOKUP(LinkRpt!$A75,Rpt,LinkRpt!N$2+1),"")</f>
        <v>0</v>
      </c>
      <c r="BE79" s="125">
        <f>IF(LinkRpt!O$4=LinkRpt!O$2,VLOOKUP(LinkRpt!$A75,Rpt,LinkRpt!O$2+1),"")</f>
        <v>0</v>
      </c>
      <c r="BF79" s="125">
        <f>IF(LinkRpt!P$4=LinkRpt!P$2,VLOOKUP(LinkRpt!$A75,Rpt,LinkRpt!P$2+1),"")</f>
        <v>0</v>
      </c>
      <c r="BG79" s="125">
        <f>IF(LinkRpt!Q$4=LinkRpt!Q$2,VLOOKUP(LinkRpt!$A75,Rpt,LinkRpt!Q$2+1),"")</f>
        <v>0</v>
      </c>
      <c r="BH79" s="125">
        <f>IF(LinkRpt!R$4=LinkRpt!R$2,VLOOKUP(LinkRpt!$A75,Rpt,LinkRpt!R$2+1),"")</f>
        <v>0</v>
      </c>
      <c r="BI79" s="125">
        <f>IF(LinkRpt!S$4=LinkRpt!S$2,VLOOKUP(LinkRpt!$A75,Rpt,LinkRpt!S$2+1),"")</f>
        <v>0</v>
      </c>
      <c r="BJ79" s="125">
        <f>IF(LinkRpt!T$4=LinkRpt!T$2,VLOOKUP(LinkRpt!$A75,Rpt,LinkRpt!T$2+1),"")</f>
        <v>0</v>
      </c>
      <c r="BK79" s="125">
        <f>IF(LinkRpt!U$4=LinkRpt!U$2,VLOOKUP(LinkRpt!$A75,Rpt,LinkRpt!U$2+1),"")</f>
        <v>0</v>
      </c>
      <c r="BL79" s="125">
        <f>IF(LinkRpt!V$4=LinkRpt!V$2,VLOOKUP(LinkRpt!$A75,Rpt,LinkRpt!V$2+1),"")</f>
        <v>0</v>
      </c>
      <c r="BM79" s="125">
        <f>IF(LinkRpt!W$4=LinkRpt!W$2,VLOOKUP(LinkRpt!$A75,Rpt,LinkRpt!W$2+1),"")</f>
        <v>0</v>
      </c>
      <c r="BN79" s="125">
        <f>IF(LinkRpt!X$4=LinkRpt!X$2,VLOOKUP(LinkRpt!$A75,Rpt,LinkRpt!X$2+1),"")</f>
        <v>0</v>
      </c>
      <c r="BO79" s="125">
        <f>IF(LinkRpt!Y$4=LinkRpt!Y$2,VLOOKUP(LinkRpt!$A75,Rpt,LinkRpt!Y$2+1),"")</f>
        <v>0</v>
      </c>
      <c r="BP79" s="125">
        <f>IF(LinkRpt!Z$4=LinkRpt!Z$2,VLOOKUP(LinkRpt!$A75,Rpt,LinkRpt!Z$2+1),"")</f>
        <v>0</v>
      </c>
      <c r="BQ79" s="125">
        <f>IF(LinkRpt!AA$4=LinkRpt!AA$2,VLOOKUP(LinkRpt!$A75,Rpt,LinkRpt!AA$2+1),"")</f>
        <v>0</v>
      </c>
      <c r="BR79" s="125">
        <f>IF(LinkRpt!AB$4=LinkRpt!AB$2,VLOOKUP(LinkRpt!$A75,Rpt,LinkRpt!AB$2+1),"")</f>
        <v>0</v>
      </c>
      <c r="BS79" s="125">
        <f>IF(LinkRpt!AC$4=LinkRpt!AC$2,VLOOKUP(LinkRpt!$A75,Rpt,LinkRpt!AC$2+1),"")</f>
        <v>0</v>
      </c>
      <c r="BT79" s="125">
        <f>IF(LinkRpt!AD$4=LinkRpt!AD$2,VLOOKUP(LinkRpt!$A75,Rpt,LinkRpt!AD$2+1),"")</f>
        <v>0</v>
      </c>
      <c r="BU79" s="125">
        <f>IF(LinkRpt!AE$4=LinkRpt!AE$2,VLOOKUP(LinkRpt!$A75,Rpt,LinkRpt!AE$2+1),"")</f>
        <v>0</v>
      </c>
      <c r="BV79" s="125">
        <f t="shared" si="22"/>
        <v>14800</v>
      </c>
      <c r="BW79" s="124">
        <v>1500</v>
      </c>
      <c r="BX79" s="127">
        <v>1500</v>
      </c>
      <c r="BY79" s="124">
        <v>1000</v>
      </c>
      <c r="BZ79" s="127">
        <v>1000</v>
      </c>
      <c r="CA79" s="124">
        <v>5000</v>
      </c>
      <c r="CB79" s="127">
        <v>5000</v>
      </c>
      <c r="CC79" s="124">
        <v>8000</v>
      </c>
      <c r="CD79" s="127">
        <f>1500+0</f>
        <v>1500</v>
      </c>
      <c r="CE79" s="124"/>
      <c r="CF79" s="127"/>
      <c r="CG79" s="129">
        <v>4340</v>
      </c>
      <c r="CH79" s="127">
        <v>0</v>
      </c>
      <c r="CI79" s="129">
        <v>4340</v>
      </c>
      <c r="CJ79" s="127">
        <v>0</v>
      </c>
      <c r="CK79" s="129">
        <v>4340</v>
      </c>
      <c r="CL79" s="127">
        <v>0</v>
      </c>
      <c r="CM79" s="129">
        <v>4340</v>
      </c>
      <c r="CN79" s="127">
        <f>15000+6000</f>
        <v>21000</v>
      </c>
      <c r="CO79" s="129">
        <v>4340</v>
      </c>
      <c r="CP79" s="127">
        <v>2000</v>
      </c>
      <c r="CQ79" s="129">
        <v>4340</v>
      </c>
      <c r="CR79" s="127"/>
      <c r="CS79" s="129">
        <v>4340</v>
      </c>
      <c r="CT79" s="127"/>
      <c r="CU79" s="129">
        <v>4340</v>
      </c>
      <c r="CV79" s="127">
        <v>16000</v>
      </c>
      <c r="CW79" s="129">
        <v>4340</v>
      </c>
      <c r="CX79" s="127">
        <v>6000</v>
      </c>
      <c r="CY79" s="131"/>
      <c r="CZ79" s="127"/>
      <c r="DA79" s="131"/>
      <c r="DB79" s="127"/>
      <c r="DC79" s="131"/>
      <c r="DD79" s="127"/>
      <c r="DE79" s="130"/>
      <c r="DF79" s="131"/>
      <c r="DG79" s="127"/>
      <c r="DH79" s="131"/>
      <c r="DI79" s="127"/>
      <c r="DJ79" s="131"/>
      <c r="DK79" s="127"/>
      <c r="DL79" s="131"/>
      <c r="DM79" s="127"/>
      <c r="DN79" s="131"/>
      <c r="DO79" s="127"/>
      <c r="DP79" s="131"/>
      <c r="DQ79" s="127"/>
      <c r="DR79" s="131"/>
      <c r="DS79" s="127"/>
      <c r="DT79" s="131"/>
      <c r="DU79" s="127"/>
      <c r="DV79" s="131"/>
      <c r="DW79" s="127"/>
      <c r="DX79" s="131"/>
      <c r="DY79" s="127"/>
      <c r="DZ79" s="131"/>
      <c r="EA79" s="127"/>
      <c r="EB79" s="128"/>
      <c r="EC79" s="127"/>
      <c r="ED79" s="132"/>
      <c r="EE79" s="128"/>
      <c r="EF79" s="127"/>
      <c r="EG79" s="128"/>
      <c r="EH79" s="127"/>
      <c r="EI79" s="128"/>
      <c r="EJ79" s="127"/>
      <c r="EK79" s="128"/>
      <c r="EL79" s="127"/>
      <c r="EM79" s="128"/>
      <c r="EN79" s="127"/>
      <c r="EO79" s="128"/>
      <c r="EP79" s="127"/>
      <c r="EQ79" s="124"/>
      <c r="ER79" s="127"/>
      <c r="ES79" s="124"/>
      <c r="ET79" s="127"/>
      <c r="EU79" s="124"/>
      <c r="EV79" s="127"/>
      <c r="EW79" s="124"/>
      <c r="EX79" s="127"/>
      <c r="EY79" s="124"/>
      <c r="EZ79" s="127"/>
      <c r="FA79" s="124"/>
      <c r="FB79" s="127"/>
      <c r="FC79" s="133">
        <f t="shared" si="17"/>
        <v>54560</v>
      </c>
      <c r="FD79" s="133">
        <f t="shared" si="18"/>
        <v>54000</v>
      </c>
      <c r="FE79" s="133">
        <f t="shared" si="19"/>
        <v>560</v>
      </c>
    </row>
    <row r="80" spans="1:161" ht="25.5" customHeight="1">
      <c r="A80" s="181">
        <v>2200181</v>
      </c>
      <c r="B80" s="148" t="s">
        <v>664</v>
      </c>
      <c r="C80" s="95" t="s">
        <v>665</v>
      </c>
      <c r="D80" s="83" t="s">
        <v>1062</v>
      </c>
      <c r="E80" s="95" t="s">
        <v>956</v>
      </c>
      <c r="F80" s="84" t="s">
        <v>666</v>
      </c>
      <c r="G80" s="84"/>
      <c r="H80" s="135"/>
      <c r="I80" s="136"/>
      <c r="J80" s="136"/>
      <c r="K80" s="93">
        <v>7200</v>
      </c>
      <c r="L80" s="88" t="s">
        <v>1074</v>
      </c>
      <c r="M80" s="122">
        <f t="shared" si="20"/>
        <v>25600</v>
      </c>
      <c r="N80" s="123">
        <f t="shared" si="15"/>
        <v>2160</v>
      </c>
      <c r="O80" s="124">
        <v>4000</v>
      </c>
      <c r="P80" s="124">
        <f t="shared" si="21"/>
        <v>0</v>
      </c>
      <c r="Q80" s="125">
        <v>4000</v>
      </c>
      <c r="R80" s="126">
        <f t="shared" ref="R80:R142" si="24">IF(AND(I80="‡nv‡÷j Z¨vM",M80=BV80),6000,0)</f>
        <v>0</v>
      </c>
      <c r="S80" s="127">
        <f>IF(OR($I80="‡nv‡÷j Z¨vM",$I80="wUwm"),(IF(VALUE($G80)&gt;=S$6,(IF(($BV80-SUM($Q80:R80))&gt;=$K80*0.3,$K80*0.3,($BV80-SUM($Q80:R80)))),"")),(IF(($BV80-SUM($Q80:R80))&gt;=$K80*0.3,$K80*0.3,($BV80-SUM($Q80:R80)))))</f>
        <v>2160</v>
      </c>
      <c r="T80" s="127">
        <f>IF(OR($I80="‡nv‡÷j Z¨vM",$I80="wUwm"),(IF(VALUE($G80)&gt;=T$6,(IF(($BV80-SUM($Q80:S80))&gt;=$K80*0.3,$K80*0.3,($BV80-SUM($Q80:S80)))),"")),(IF(($BV80-SUM($Q80:S80))&gt;=$K80*0.3,$K80*0.3,($BV80-SUM($Q80:S80)))))</f>
        <v>2160</v>
      </c>
      <c r="U80" s="127">
        <f>IF(OR($I80="‡nv‡÷j Z¨vM",$I80="wUwm"),(IF(VALUE($G80)&gt;=U$6,(IF(($BV80-SUM($Q80:T80))&gt;=$K80*0.3,$K80*0.3,($BV80-SUM($Q80:T80)))),"")),(IF(($BV80-SUM($Q80:T80))&gt;=$K80*0.3,$K80*0.3,($BV80-SUM($Q80:T80)))))</f>
        <v>2160</v>
      </c>
      <c r="V80" s="127">
        <f>IF(OR($I80="‡nv‡÷j Z¨vM",$I80="wUwm"),(IF(VALUE($G80)&gt;=V$6,(IF(($BV80-SUM($Q80:U80))&gt;=$K80*0.3,$K80*0.3,($BV80-SUM($Q80:U80)))),"")),(IF(($BV80-SUM($Q80:U80))&gt;=$K80*0.3,$K80*0.3,($BV80-SUM($Q80:U80)))))</f>
        <v>2160</v>
      </c>
      <c r="W80" s="127">
        <f>IF(OR($I80="‡nv‡÷j Z¨vM",$I80="wUwm"),(IF(VALUE($G80)&gt;=W$6,(IF(($BV80-SUM($Q80:V80))&gt;=$K80*0.3,$K80*0.3,($BV80-SUM($Q80:V80)))),"")),(IF(($BV80-SUM($Q80:V80))&gt;=$K80*0.3,$K80*0.3,($BV80-SUM($Q80:V80)))))</f>
        <v>2160</v>
      </c>
      <c r="X80" s="127">
        <f>IF(OR($I80="‡nv‡÷j Z¨vM",$I80="wUwm"),(IF(VALUE($G80)&gt;=X$6,(IF(($BV80-SUM($Q80:W80))&gt;=$K80*0.3,$K80*0.3,($BV80-SUM($Q80:W80)))),"")),(IF(($BV80-SUM($Q80:W80))&gt;=$K80*0.3,$K80*0.3,($BV80-SUM($Q80:W80)))))</f>
        <v>2160</v>
      </c>
      <c r="Y80" s="127">
        <f>IF(OR($I80="‡nv‡÷j Z¨vM",$I80="wUwm"),(IF(VALUE($G80)&gt;=Y$6,(IF(($BV80-SUM($Q80:X80))&gt;=$K80*0.3,$K80*0.3,($BV80-SUM($Q80:X80)))),"")),(IF(($BV80-SUM($Q80:X80))&gt;=$K80*0.3,$K80*0.3,($BV80-SUM($Q80:X80)))))</f>
        <v>2160</v>
      </c>
      <c r="Z80" s="127">
        <f>IF(OR($I80="‡nv‡÷j Z¨vM",$I80="wUwm"),(IF(VALUE($G80)&gt;=Z$6,(IF(($BV80-SUM($Q80:Y80))&gt;=$K80*0.3,$K80*0.3,($BV80-SUM($Q80:Y80)))),"")),(IF(($BV80-SUM($Q80:Y80))&gt;=$K80*0.3,$K80*0.3,($BV80-SUM($Q80:Y80)))))</f>
        <v>2160</v>
      </c>
      <c r="AA80" s="127">
        <f>IF(OR($I80="‡nv‡÷j Z¨vM",$I80="wUwm"),(IF(VALUE($G80)&gt;=AA$6,(IF(($BV80-SUM($Q80:Z80))&gt;=$K80*0.3,$K80*0.3,($BV80-SUM($Q80:Z80)))),"")),(IF(($BV80-SUM($Q80:Z80))&gt;=$K80*0.3,$K80*0.3,($BV80-SUM($Q80:Z80)))))</f>
        <v>2160</v>
      </c>
      <c r="AB80" s="127">
        <f>IF(OR($I80="‡nv‡÷j Z¨vM",$I80="wUwm"),(IF(VALUE($G80)&gt;=AB$6,(IF(($BV80-SUM($Q80:AA80))&gt;=$K80*0.3,$K80*0.3,($BV80-SUM($Q80:AA80)))),"")),(IF(($BV80-SUM($Q80:AA80))&gt;=$K80*0.3,$K80*0.3,($BV80-SUM($Q80:AA80)))))</f>
        <v>0</v>
      </c>
      <c r="AC80" s="127">
        <f>IF(OR($I80="‡nv‡÷j Z¨vM",$I80="wUwm"),(IF(VALUE($G80)&gt;=AC$6,(IF(($BV80-SUM($Q80:AB80))&gt;=$K80*0.3,$K80*0.3,($BV80-SUM($Q80:AB80)))),"")),(IF(($BV80-SUM($Q80:AB80))&gt;=$K80*0.3,$K80*0.3,($BV80-SUM($Q80:AB80)))))</f>
        <v>0</v>
      </c>
      <c r="AD80" s="127">
        <f>IF(OR($I80="‡nv‡÷j Z¨vM",$I80="wUwm"),(IF(VALUE($G80)&gt;=AD$6,(IF(($BV80-SUM($Q80:AC80))&gt;=$K80*0.3,$K80*0.3,($BV80-SUM($Q80:AC80)))),"")),(IF(($BV80-SUM($Q80:AC80))&gt;=$K80*0.3,$K80*0.3,($BV80-SUM($Q80:AC80)))))</f>
        <v>0</v>
      </c>
      <c r="AE80" s="127">
        <f>IF(OR($I80="‡nv‡÷j Z¨vM",$I80="wUwm"),(IF(VALUE($G80)&gt;=AE$6,(IF(($BV80-SUM($Q80:AD80))&gt;=$K80*0.3,$K80*0.3,($BV80-SUM($Q80:AD80)))),"")),(IF(($BV80-SUM($Q80:AD80))&gt;=$K80*0.3,$K80*0.3,($BV80-SUM($Q80:AD80)))))</f>
        <v>0</v>
      </c>
      <c r="AF80" s="127">
        <f>IF(OR($I80="‡nv‡÷j Z¨vM",$I80="wUwm"),(IF(VALUE($G80)&gt;=AF$6,(IF(($BV80-SUM($Q80:AE80))&gt;=$K80*0.3,$K80*0.3,($BV80-SUM($Q80:AE80)))),"")),(IF(($BV80-SUM($Q80:AE80))&gt;=$K80*0.3,$K80*0.3,($BV80-SUM($Q80:AE80)))))</f>
        <v>0</v>
      </c>
      <c r="AG80" s="127">
        <f>IF(OR($I80="‡nv‡÷j Z¨vM",$I80="wUwm"),(IF(VALUE($G80)&gt;=AG$6,(IF(($BV80-SUM($Q80:AF80))&gt;=$K80*0.3,$K80*0.3,($BV80-SUM($Q80:AF80)))),"")),(IF(($BV80-SUM($Q80:AF80))&gt;=$K80*0.3,$K80*0.3,($BV80-SUM($Q80:AF80)))))</f>
        <v>0</v>
      </c>
      <c r="AH80" s="127">
        <f>IF(OR($I80="‡nv‡÷j Z¨vM",$I80="wUwm"),(IF(VALUE($G80)&gt;=AH$6,(IF(($BV80-SUM($Q80:AG80))&gt;=$K80*0.3,$K80*0.3,($BV80-SUM($Q80:AG80)))),"")),(IF(($BV80-SUM($Q80:AG80))&gt;=$K80*0.3,$K80*0.3,($BV80-SUM($Q80:AG80)))))</f>
        <v>0</v>
      </c>
      <c r="AI80" s="127">
        <f>IF(OR($I80="‡nv‡÷j Z¨vM",$I80="wUwm"),(IF(VALUE($G80)&gt;=AI$6,(IF(($BV80-SUM($Q80:AH80))&gt;=$K80*0.3,$K80*0.3,($BV80-SUM($Q80:AH80)))),"")),(IF(($BV80-SUM($Q80:AH80))&gt;=$K80*0.3,$K80*0.3,($BV80-SUM($Q80:AH80)))))</f>
        <v>0</v>
      </c>
      <c r="AJ80" s="127">
        <f>IF(OR($I80="‡nv‡÷j Z¨vM",$I80="wUwm"),(IF(VALUE($G80)&gt;=AJ$6,(IF(($BV80-SUM($Q80:AI80))&gt;=$K80*0.3,$K80*0.3,($BV80-SUM($Q80:AI80)))),"")),(IF(($BV80-SUM($Q80:AI80))&gt;=$K80*0.3,$K80*0.3,($BV80-SUM($Q80:AI80)))))</f>
        <v>0</v>
      </c>
      <c r="AK80" s="127">
        <f>IF(OR($I80="‡nv‡÷j Z¨vM",$I80="wUwm"),(IF(VALUE($G80)&gt;=AK$6,(IF(($BV80-SUM($Q80:AJ80))&gt;=$K80*0.3,$K80*0.3,($BV80-SUM($Q80:AJ80)))),"")),(IF(($BV80-SUM($Q80:AJ80))&gt;=$K80*0.3,$K80*0.3,($BV80-SUM($Q80:AJ80)))))</f>
        <v>0</v>
      </c>
      <c r="AL80" s="127">
        <f>IF(OR($I80="‡nv‡÷j Z¨vM",$I80="wUwm"),(IF(VALUE($G80)&gt;=AL$6,(IF(($BV80-SUM($Q80:AK80))&gt;=$K80*0.3,$K80*0.3,($BV80-SUM($Q80:AK80)))),"")),(IF(($BV80-SUM($Q80:AK80))&gt;=$K80*0.3,$K80*0.3,($BV80-SUM($Q80:AK80)))))</f>
        <v>0</v>
      </c>
      <c r="AM80" s="127">
        <f>IF(OR($I80="‡nv‡÷j Z¨vM",$I80="wUwm"),(IF(VALUE($G80)&gt;=AM$6,(IF(($BV80-SUM($Q80:AL80))&gt;=$K80*0.3,$K80*0.3,($BV80-SUM($Q80:AL80)))),"")),(IF(($BV80-SUM($Q80:AL80))&gt;=$K80*0.3,$K80*0.3,($BV80-SUM($Q80:AL80)))))</f>
        <v>0</v>
      </c>
      <c r="AN80" s="127">
        <f>IF(OR($I80="‡nv‡÷j Z¨vM",$I80="wUwm"),(IF(VALUE($G80)&gt;=AN$6,(IF(($BV80-SUM($Q80:AM80))&gt;=$K80*0.3,$K80*0.3,($BV80-SUM($Q80:AM80)))),"")),(IF(($BV80-SUM($Q80:AM80))&gt;=$K80*0.3,$K80*0.3,($BV80-SUM($Q80:AM80)))))</f>
        <v>0</v>
      </c>
      <c r="AO80" s="127">
        <f>IF(OR($I80="‡nv‡÷j Z¨vM",$I80="wUwm"),(IF(VALUE($G80)&gt;=AO$6,(IF(($BV80-SUM($Q80:AN80))&gt;=$K80*0.3,$K80*0.3,($BV80-SUM($Q80:AN80)))),"")),(IF(($BV80-SUM($Q80:AN80))&gt;=$K80*0.3,$K80*0.3,($BV80-SUM($Q80:AN80)))))</f>
        <v>0</v>
      </c>
      <c r="AP80" s="127">
        <f>IF(OR($I80="‡nv‡÷j Z¨vM",$I80="wUwm"),(IF(VALUE($G80)&gt;=AP$6,(IF(($BV80-SUM($Q80:AO80))&gt;=$K80*0.3,$K80*0.3,($BV80-SUM($Q80:AO80)))),"")),(IF(($BV80-SUM($Q80:AO80))&gt;=$K80*0.3,$K80*0.3,($BV80-SUM($Q80:AO80)))))</f>
        <v>0</v>
      </c>
      <c r="AQ80" s="125">
        <f t="shared" si="16"/>
        <v>23440</v>
      </c>
      <c r="AR80" s="125">
        <v>23440</v>
      </c>
      <c r="AS80" s="125">
        <f>IF(LinkRpt!C$4=LinkRpt!C$2,VLOOKUP(LinkRpt!$A76,Rpt,LinkRpt!C$2+1),"")</f>
        <v>0</v>
      </c>
      <c r="AT80" s="125">
        <f>IF(LinkRpt!D$4=LinkRpt!D$2,VLOOKUP(LinkRpt!$A76,Rpt,LinkRpt!D$2+1),"")</f>
        <v>0</v>
      </c>
      <c r="AU80" s="125">
        <f>IF(LinkRpt!E$4=LinkRpt!E$2,VLOOKUP(LinkRpt!$A76,Rpt,LinkRpt!E$2+1),"")</f>
        <v>0</v>
      </c>
      <c r="AV80" s="125">
        <f>IF(LinkRpt!F$4=LinkRpt!F$2,VLOOKUP(LinkRpt!$A76,Rpt,LinkRpt!F$2+1),"")</f>
        <v>0</v>
      </c>
      <c r="AW80" s="125">
        <f>IF(LinkRpt!G$4=LinkRpt!G$2,VLOOKUP(LinkRpt!$A76,Rpt,LinkRpt!G$2+1),"")</f>
        <v>0</v>
      </c>
      <c r="AX80" s="125">
        <f>IF(LinkRpt!H$4=LinkRpt!H$2,VLOOKUP(LinkRpt!$A76,Rpt,LinkRpt!H$2+1),"")</f>
        <v>0</v>
      </c>
      <c r="AY80" s="125">
        <f>IF(LinkRpt!I$4=LinkRpt!I$2,VLOOKUP(LinkRpt!$A76,Rpt,LinkRpt!I$2+1),"")</f>
        <v>0</v>
      </c>
      <c r="AZ80" s="125">
        <f>IF(LinkRpt!J$4=LinkRpt!J$2,VLOOKUP(LinkRpt!$A76,Rpt,LinkRpt!J$2+1),"")</f>
        <v>0</v>
      </c>
      <c r="BA80" s="125">
        <f>IF(LinkRpt!K$4=LinkRpt!K$2,VLOOKUP(LinkRpt!$A76,Rpt,LinkRpt!K$2+1),"")</f>
        <v>0</v>
      </c>
      <c r="BB80" s="125">
        <f>IF(LinkRpt!L$4=LinkRpt!L$2,VLOOKUP(LinkRpt!$A76,Rpt,LinkRpt!L$2+1),"")</f>
        <v>0</v>
      </c>
      <c r="BC80" s="125">
        <f>IF(LinkRpt!M$4=LinkRpt!M$2,VLOOKUP(LinkRpt!$A76,Rpt,LinkRpt!M$2+1),"")</f>
        <v>0</v>
      </c>
      <c r="BD80" s="125">
        <f>IF(LinkRpt!N$4=LinkRpt!N$2,VLOOKUP(LinkRpt!$A76,Rpt,LinkRpt!N$2+1),"")</f>
        <v>0</v>
      </c>
      <c r="BE80" s="125">
        <f>IF(LinkRpt!O$4=LinkRpt!O$2,VLOOKUP(LinkRpt!$A76,Rpt,LinkRpt!O$2+1),"")</f>
        <v>0</v>
      </c>
      <c r="BF80" s="125">
        <f>IF(LinkRpt!P$4=LinkRpt!P$2,VLOOKUP(LinkRpt!$A76,Rpt,LinkRpt!P$2+1),"")</f>
        <v>0</v>
      </c>
      <c r="BG80" s="125">
        <f>IF(LinkRpt!Q$4=LinkRpt!Q$2,VLOOKUP(LinkRpt!$A76,Rpt,LinkRpt!Q$2+1),"")</f>
        <v>0</v>
      </c>
      <c r="BH80" s="125">
        <f>IF(LinkRpt!R$4=LinkRpt!R$2,VLOOKUP(LinkRpt!$A76,Rpt,LinkRpt!R$2+1),"")</f>
        <v>0</v>
      </c>
      <c r="BI80" s="125">
        <f>IF(LinkRpt!S$4=LinkRpt!S$2,VLOOKUP(LinkRpt!$A76,Rpt,LinkRpt!S$2+1),"")</f>
        <v>0</v>
      </c>
      <c r="BJ80" s="125">
        <f>IF(LinkRpt!T$4=LinkRpt!T$2,VLOOKUP(LinkRpt!$A76,Rpt,LinkRpt!T$2+1),"")</f>
        <v>0</v>
      </c>
      <c r="BK80" s="125">
        <f>IF(LinkRpt!U$4=LinkRpt!U$2,VLOOKUP(LinkRpt!$A76,Rpt,LinkRpt!U$2+1),"")</f>
        <v>0</v>
      </c>
      <c r="BL80" s="125">
        <f>IF(LinkRpt!V$4=LinkRpt!V$2,VLOOKUP(LinkRpt!$A76,Rpt,LinkRpt!V$2+1),"")</f>
        <v>0</v>
      </c>
      <c r="BM80" s="125">
        <f>IF(LinkRpt!W$4=LinkRpt!W$2,VLOOKUP(LinkRpt!$A76,Rpt,LinkRpt!W$2+1),"")</f>
        <v>0</v>
      </c>
      <c r="BN80" s="125">
        <f>IF(LinkRpt!X$4=LinkRpt!X$2,VLOOKUP(LinkRpt!$A76,Rpt,LinkRpt!X$2+1),"")</f>
        <v>0</v>
      </c>
      <c r="BO80" s="125">
        <f>IF(LinkRpt!Y$4=LinkRpt!Y$2,VLOOKUP(LinkRpt!$A76,Rpt,LinkRpt!Y$2+1),"")</f>
        <v>0</v>
      </c>
      <c r="BP80" s="125">
        <f>IF(LinkRpt!Z$4=LinkRpt!Z$2,VLOOKUP(LinkRpt!$A76,Rpt,LinkRpt!Z$2+1),"")</f>
        <v>0</v>
      </c>
      <c r="BQ80" s="125">
        <f>IF(LinkRpt!AA$4=LinkRpt!AA$2,VLOOKUP(LinkRpt!$A76,Rpt,LinkRpt!AA$2+1),"")</f>
        <v>0</v>
      </c>
      <c r="BR80" s="125">
        <f>IF(LinkRpt!AB$4=LinkRpt!AB$2,VLOOKUP(LinkRpt!$A76,Rpt,LinkRpt!AB$2+1),"")</f>
        <v>0</v>
      </c>
      <c r="BS80" s="125">
        <f>IF(LinkRpt!AC$4=LinkRpt!AC$2,VLOOKUP(LinkRpt!$A76,Rpt,LinkRpt!AC$2+1),"")</f>
        <v>0</v>
      </c>
      <c r="BT80" s="125">
        <f>IF(LinkRpt!AD$4=LinkRpt!AD$2,VLOOKUP(LinkRpt!$A76,Rpt,LinkRpt!AD$2+1),"")</f>
        <v>0</v>
      </c>
      <c r="BU80" s="125">
        <f>IF(LinkRpt!AE$4=LinkRpt!AE$2,VLOOKUP(LinkRpt!$A76,Rpt,LinkRpt!AE$2+1),"")</f>
        <v>0</v>
      </c>
      <c r="BV80" s="125">
        <f t="shared" si="22"/>
        <v>23440</v>
      </c>
      <c r="BW80" s="124">
        <v>1500</v>
      </c>
      <c r="BX80" s="127">
        <v>1500</v>
      </c>
      <c r="BY80" s="124">
        <v>1000</v>
      </c>
      <c r="BZ80" s="127">
        <v>1000</v>
      </c>
      <c r="CA80" s="124">
        <v>5000</v>
      </c>
      <c r="CB80" s="127">
        <v>5000</v>
      </c>
      <c r="CC80" s="124">
        <v>8000</v>
      </c>
      <c r="CD80" s="127">
        <v>8000</v>
      </c>
      <c r="CE80" s="124"/>
      <c r="CF80" s="127"/>
      <c r="CG80" s="129">
        <v>4620</v>
      </c>
      <c r="CH80" s="127">
        <v>0</v>
      </c>
      <c r="CI80" s="129">
        <v>4620</v>
      </c>
      <c r="CJ80" s="127">
        <v>0</v>
      </c>
      <c r="CK80" s="129">
        <v>4620</v>
      </c>
      <c r="CL80" s="127">
        <v>0</v>
      </c>
      <c r="CM80" s="129">
        <v>4620</v>
      </c>
      <c r="CN80" s="127">
        <v>18480</v>
      </c>
      <c r="CO80" s="129">
        <v>4620</v>
      </c>
      <c r="CP80" s="127"/>
      <c r="CQ80" s="129">
        <v>4620</v>
      </c>
      <c r="CR80" s="127"/>
      <c r="CS80" s="129">
        <v>4620</v>
      </c>
      <c r="CT80" s="127"/>
      <c r="CU80" s="129">
        <v>4620</v>
      </c>
      <c r="CV80" s="127">
        <v>18480</v>
      </c>
      <c r="CW80" s="129">
        <v>4620</v>
      </c>
      <c r="CX80" s="127">
        <v>4620</v>
      </c>
      <c r="CY80" s="131"/>
      <c r="CZ80" s="127"/>
      <c r="DA80" s="131"/>
      <c r="DB80" s="127"/>
      <c r="DC80" s="131"/>
      <c r="DD80" s="127"/>
      <c r="DE80" s="130"/>
      <c r="DF80" s="131"/>
      <c r="DG80" s="127"/>
      <c r="DH80" s="131"/>
      <c r="DI80" s="127"/>
      <c r="DJ80" s="131"/>
      <c r="DK80" s="127"/>
      <c r="DL80" s="131"/>
      <c r="DM80" s="127"/>
      <c r="DN80" s="131"/>
      <c r="DO80" s="127"/>
      <c r="DP80" s="131"/>
      <c r="DQ80" s="127"/>
      <c r="DR80" s="131"/>
      <c r="DS80" s="127"/>
      <c r="DT80" s="131"/>
      <c r="DU80" s="127"/>
      <c r="DV80" s="131"/>
      <c r="DW80" s="127"/>
      <c r="DX80" s="131"/>
      <c r="DY80" s="127"/>
      <c r="DZ80" s="131"/>
      <c r="EA80" s="127"/>
      <c r="EB80" s="128"/>
      <c r="EC80" s="127"/>
      <c r="ED80" s="132"/>
      <c r="EE80" s="128"/>
      <c r="EF80" s="127"/>
      <c r="EG80" s="128"/>
      <c r="EH80" s="127"/>
      <c r="EI80" s="128"/>
      <c r="EJ80" s="127"/>
      <c r="EK80" s="128"/>
      <c r="EL80" s="127"/>
      <c r="EM80" s="128"/>
      <c r="EN80" s="127"/>
      <c r="EO80" s="128"/>
      <c r="EP80" s="127"/>
      <c r="EQ80" s="124"/>
      <c r="ER80" s="127"/>
      <c r="ES80" s="124"/>
      <c r="ET80" s="127"/>
      <c r="EU80" s="124"/>
      <c r="EV80" s="127"/>
      <c r="EW80" s="124"/>
      <c r="EX80" s="127"/>
      <c r="EY80" s="124"/>
      <c r="EZ80" s="127"/>
      <c r="FA80" s="124"/>
      <c r="FB80" s="127"/>
      <c r="FC80" s="133">
        <f t="shared" si="17"/>
        <v>57080</v>
      </c>
      <c r="FD80" s="133">
        <f t="shared" si="18"/>
        <v>57080</v>
      </c>
      <c r="FE80" s="133">
        <f t="shared" si="19"/>
        <v>0</v>
      </c>
    </row>
    <row r="81" spans="1:161" ht="25.5" customHeight="1">
      <c r="A81" s="181">
        <v>2200186</v>
      </c>
      <c r="B81" s="149" t="s">
        <v>669</v>
      </c>
      <c r="C81" s="95" t="s">
        <v>670</v>
      </c>
      <c r="D81" s="83" t="s">
        <v>1062</v>
      </c>
      <c r="E81" s="95" t="s">
        <v>956</v>
      </c>
      <c r="F81" s="84" t="s">
        <v>671</v>
      </c>
      <c r="G81" s="84" t="s">
        <v>1092</v>
      </c>
      <c r="H81" s="150"/>
      <c r="I81" s="139" t="s">
        <v>92</v>
      </c>
      <c r="J81" s="139"/>
      <c r="K81" s="98">
        <v>6800</v>
      </c>
      <c r="L81" s="100" t="s">
        <v>1074</v>
      </c>
      <c r="M81" s="122">
        <f t="shared" si="20"/>
        <v>14200</v>
      </c>
      <c r="N81" s="146">
        <f t="shared" si="15"/>
        <v>6680</v>
      </c>
      <c r="O81" s="124">
        <v>4000</v>
      </c>
      <c r="P81" s="124">
        <f t="shared" si="21"/>
        <v>0</v>
      </c>
      <c r="Q81" s="125">
        <v>4000</v>
      </c>
      <c r="R81" s="180">
        <f t="shared" ref="R81:R82" si="25">IF(AND(I81="‡nv‡÷j Z¨vM",M81&lt;=BV81),6000-J81,0)</f>
        <v>0</v>
      </c>
      <c r="S81" s="127">
        <f>IF(OR($I81="‡nv‡÷j Z¨vM",$I81="wUwm"),(IF(VALUE($G81)&gt;=S$6,(IF(($BV81-SUM($Q81:R81))&gt;=$K81*0.3,$K81*0.3,($BV81-SUM($Q81:R81)))),"")),(IF(($BV81-SUM($Q81:R81))&gt;=$K81*0.3,$K81*0.3,($BV81-SUM($Q81:R81)))))</f>
        <v>2040</v>
      </c>
      <c r="T81" s="127">
        <f>IF(OR($I81="‡nv‡÷j Z¨vM",$I81="wUwm"),(IF(VALUE($G81)&gt;=T$6,(IF(($BV81-SUM($Q81:S81))&gt;=$K81*0.3,$K81*0.3,($BV81-SUM($Q81:S81)))),"")),(IF(($BV81-SUM($Q81:S81))&gt;=$K81*0.3,$K81*0.3,($BV81-SUM($Q81:S81)))))</f>
        <v>1480</v>
      </c>
      <c r="U81" s="127">
        <f>IF(OR($I81="‡nv‡÷j Z¨vM",$I81="wUwm"),(IF(VALUE($G81)&gt;=U$6,(IF(($BV81-SUM($Q81:T81))&gt;=$K81*0.3,$K81*0.3,($BV81-SUM($Q81:T81)))),"")),(IF(($BV81-SUM($Q81:T81))&gt;=$K81*0.3,$K81*0.3,($BV81-SUM($Q81:T81)))))</f>
        <v>0</v>
      </c>
      <c r="V81" s="127">
        <f>IF(OR($I81="‡nv‡÷j Z¨vM",$I81="wUwm"),(IF(VALUE($G81)&gt;=V$6,(IF(($BV81-SUM($Q81:U81))&gt;=$K81*0.3,$K81*0.3,($BV81-SUM($Q81:U81)))),"")),(IF(($BV81-SUM($Q81:U81))&gt;=$K81*0.3,$K81*0.3,($BV81-SUM($Q81:U81)))))</f>
        <v>0</v>
      </c>
      <c r="W81" s="127">
        <f>IF(OR($I81="‡nv‡÷j Z¨vM",$I81="wUwm"),(IF(VALUE($G81)&gt;=W$6,(IF(($BV81-SUM($Q81:V81))&gt;=$K81*0.3,$K81*0.3,($BV81-SUM($Q81:V81)))),"")),(IF(($BV81-SUM($Q81:V81))&gt;=$K81*0.3,$K81*0.3,($BV81-SUM($Q81:V81)))))</f>
        <v>0</v>
      </c>
      <c r="X81" s="127" t="str">
        <f>IF(OR($I81="‡nv‡÷j Z¨vM",$I81="wUwm"),(IF(VALUE($G81)&gt;=X$6,(IF(($BV81-SUM($Q81:W81))&gt;=$K81*0.3,$K81*0.3,($BV81-SUM($Q81:W81)))),"")),(IF(($BV81-SUM($Q81:W81))&gt;=$K81*0.3,$K81*0.3,($BV81-SUM($Q81:W81)))))</f>
        <v/>
      </c>
      <c r="Y81" s="127" t="str">
        <f>IF(OR($I81="‡nv‡÷j Z¨vM",$I81="wUwm"),(IF(VALUE($G81)&gt;=Y$6,(IF(($BV81-SUM($Q81:X81))&gt;=$K81*0.3,$K81*0.3,($BV81-SUM($Q81:X81)))),"")),(IF(($BV81-SUM($Q81:X81))&gt;=$K81*0.3,$K81*0.3,($BV81-SUM($Q81:X81)))))</f>
        <v/>
      </c>
      <c r="Z81" s="127" t="str">
        <f>IF(OR($I81="‡nv‡÷j Z¨vM",$I81="wUwm"),(IF(VALUE($G81)&gt;=Z$6,(IF(($BV81-SUM($Q81:Y81))&gt;=$K81*0.3,$K81*0.3,($BV81-SUM($Q81:Y81)))),"")),(IF(($BV81-SUM($Q81:Y81))&gt;=$K81*0.3,$K81*0.3,($BV81-SUM($Q81:Y81)))))</f>
        <v/>
      </c>
      <c r="AA81" s="127" t="str">
        <f>IF(OR($I81="‡nv‡÷j Z¨vM",$I81="wUwm"),(IF(VALUE($G81)&gt;=AA$6,(IF(($BV81-SUM($Q81:Z81))&gt;=$K81*0.3,$K81*0.3,($BV81-SUM($Q81:Z81)))),"")),(IF(($BV81-SUM($Q81:Z81))&gt;=$K81*0.3,$K81*0.3,($BV81-SUM($Q81:Z81)))))</f>
        <v/>
      </c>
      <c r="AB81" s="127" t="str">
        <f>IF(OR($I81="‡nv‡÷j Z¨vM",$I81="wUwm"),(IF(VALUE($G81)&gt;=AB$6,(IF(($BV81-SUM($Q81:AA81))&gt;=$K81*0.3,$K81*0.3,($BV81-SUM($Q81:AA81)))),"")),(IF(($BV81-SUM($Q81:AA81))&gt;=$K81*0.3,$K81*0.3,($BV81-SUM($Q81:AA81)))))</f>
        <v/>
      </c>
      <c r="AC81" s="127" t="str">
        <f>IF(OR($I81="‡nv‡÷j Z¨vM",$I81="wUwm"),(IF(VALUE($G81)&gt;=AC$6,(IF(($BV81-SUM($Q81:AB81))&gt;=$K81*0.3,$K81*0.3,($BV81-SUM($Q81:AB81)))),"")),(IF(($BV81-SUM($Q81:AB81))&gt;=$K81*0.3,$K81*0.3,($BV81-SUM($Q81:AB81)))))</f>
        <v/>
      </c>
      <c r="AD81" s="127" t="str">
        <f>IF(OR($I81="‡nv‡÷j Z¨vM",$I81="wUwm"),(IF(VALUE($G81)&gt;=AD$6,(IF(($BV81-SUM($Q81:AC81))&gt;=$K81*0.3,$K81*0.3,($BV81-SUM($Q81:AC81)))),"")),(IF(($BV81-SUM($Q81:AC81))&gt;=$K81*0.3,$K81*0.3,($BV81-SUM($Q81:AC81)))))</f>
        <v/>
      </c>
      <c r="AE81" s="127" t="str">
        <f>IF(OR($I81="‡nv‡÷j Z¨vM",$I81="wUwm"),(IF(VALUE($G81)&gt;=AE$6,(IF(($BV81-SUM($Q81:AD81))&gt;=$K81*0.3,$K81*0.3,($BV81-SUM($Q81:AD81)))),"")),(IF(($BV81-SUM($Q81:AD81))&gt;=$K81*0.3,$K81*0.3,($BV81-SUM($Q81:AD81)))))</f>
        <v/>
      </c>
      <c r="AF81" s="127" t="str">
        <f>IF(OR($I81="‡nv‡÷j Z¨vM",$I81="wUwm"),(IF(VALUE($G81)&gt;=AF$6,(IF(($BV81-SUM($Q81:AE81))&gt;=$K81*0.3,$K81*0.3,($BV81-SUM($Q81:AE81)))),"")),(IF(($BV81-SUM($Q81:AE81))&gt;=$K81*0.3,$K81*0.3,($BV81-SUM($Q81:AE81)))))</f>
        <v/>
      </c>
      <c r="AG81" s="127" t="str">
        <f>IF(OR($I81="‡nv‡÷j Z¨vM",$I81="wUwm"),(IF(VALUE($G81)&gt;=AG$6,(IF(($BV81-SUM($Q81:AF81))&gt;=$K81*0.3,$K81*0.3,($BV81-SUM($Q81:AF81)))),"")),(IF(($BV81-SUM($Q81:AF81))&gt;=$K81*0.3,$K81*0.3,($BV81-SUM($Q81:AF81)))))</f>
        <v/>
      </c>
      <c r="AH81" s="127" t="str">
        <f>IF(OR($I81="‡nv‡÷j Z¨vM",$I81="wUwm"),(IF(VALUE($G81)&gt;=AH$6,(IF(($BV81-SUM($Q81:AG81))&gt;=$K81*0.3,$K81*0.3,($BV81-SUM($Q81:AG81)))),"")),(IF(($BV81-SUM($Q81:AG81))&gt;=$K81*0.3,$K81*0.3,($BV81-SUM($Q81:AG81)))))</f>
        <v/>
      </c>
      <c r="AI81" s="127" t="str">
        <f>IF(OR($I81="‡nv‡÷j Z¨vM",$I81="wUwm"),(IF(VALUE($G81)&gt;=AI$6,(IF(($BV81-SUM($Q81:AH81))&gt;=$K81*0.3,$K81*0.3,($BV81-SUM($Q81:AH81)))),"")),(IF(($BV81-SUM($Q81:AH81))&gt;=$K81*0.3,$K81*0.3,($BV81-SUM($Q81:AH81)))))</f>
        <v/>
      </c>
      <c r="AJ81" s="127" t="str">
        <f>IF(OR($I81="‡nv‡÷j Z¨vM",$I81="wUwm"),(IF(VALUE($G81)&gt;=AJ$6,(IF(($BV81-SUM($Q81:AI81))&gt;=$K81*0.3,$K81*0.3,($BV81-SUM($Q81:AI81)))),"")),(IF(($BV81-SUM($Q81:AI81))&gt;=$K81*0.3,$K81*0.3,($BV81-SUM($Q81:AI81)))))</f>
        <v/>
      </c>
      <c r="AK81" s="127" t="str">
        <f>IF(OR($I81="‡nv‡÷j Z¨vM",$I81="wUwm"),(IF(VALUE($G81)&gt;=AK$6,(IF(($BV81-SUM($Q81:AJ81))&gt;=$K81*0.3,$K81*0.3,($BV81-SUM($Q81:AJ81)))),"")),(IF(($BV81-SUM($Q81:AJ81))&gt;=$K81*0.3,$K81*0.3,($BV81-SUM($Q81:AJ81)))))</f>
        <v/>
      </c>
      <c r="AL81" s="127" t="str">
        <f>IF(OR($I81="‡nv‡÷j Z¨vM",$I81="wUwm"),(IF(VALUE($G81)&gt;=AL$6,(IF(($BV81-SUM($Q81:AK81))&gt;=$K81*0.3,$K81*0.3,($BV81-SUM($Q81:AK81)))),"")),(IF(($BV81-SUM($Q81:AK81))&gt;=$K81*0.3,$K81*0.3,($BV81-SUM($Q81:AK81)))))</f>
        <v/>
      </c>
      <c r="AM81" s="127" t="str">
        <f>IF(OR($I81="‡nv‡÷j Z¨vM",$I81="wUwm"),(IF(VALUE($G81)&gt;=AM$6,(IF(($BV81-SUM($Q81:AL81))&gt;=$K81*0.3,$K81*0.3,($BV81-SUM($Q81:AL81)))),"")),(IF(($BV81-SUM($Q81:AL81))&gt;=$K81*0.3,$K81*0.3,($BV81-SUM($Q81:AL81)))))</f>
        <v/>
      </c>
      <c r="AN81" s="127" t="str">
        <f>IF(OR($I81="‡nv‡÷j Z¨vM",$I81="wUwm"),(IF(VALUE($G81)&gt;=AN$6,(IF(($BV81-SUM($Q81:AM81))&gt;=$K81*0.3,$K81*0.3,($BV81-SUM($Q81:AM81)))),"")),(IF(($BV81-SUM($Q81:AM81))&gt;=$K81*0.3,$K81*0.3,($BV81-SUM($Q81:AM81)))))</f>
        <v/>
      </c>
      <c r="AO81" s="127" t="str">
        <f>IF(OR($I81="‡nv‡÷j Z¨vM",$I81="wUwm"),(IF(VALUE($G81)&gt;=AO$6,(IF(($BV81-SUM($Q81:AN81))&gt;=$K81*0.3,$K81*0.3,($BV81-SUM($Q81:AN81)))),"")),(IF(($BV81-SUM($Q81:AN81))&gt;=$K81*0.3,$K81*0.3,($BV81-SUM($Q81:AN81)))))</f>
        <v/>
      </c>
      <c r="AP81" s="127" t="str">
        <f>IF(OR($I81="‡nv‡÷j Z¨vM",$I81="wUwm"),(IF(VALUE($G81)&gt;=AP$6,(IF(($BV81-SUM($Q81:AO81))&gt;=$K81*0.3,$K81*0.3,($BV81-SUM($Q81:AO81)))),"")),(IF(($BV81-SUM($Q81:AO81))&gt;=$K81*0.3,$K81*0.3,($BV81-SUM($Q81:AO81)))))</f>
        <v/>
      </c>
      <c r="AQ81" s="125">
        <f t="shared" si="16"/>
        <v>7520</v>
      </c>
      <c r="AR81" s="125">
        <v>7520</v>
      </c>
      <c r="AS81" s="125">
        <f>IF(LinkRpt!C$4=LinkRpt!C$2,VLOOKUP(LinkRpt!$A77,Rpt,LinkRpt!C$2+1),"")</f>
        <v>0</v>
      </c>
      <c r="AT81" s="125">
        <f>IF(LinkRpt!D$4=LinkRpt!D$2,VLOOKUP(LinkRpt!$A77,Rpt,LinkRpt!D$2+1),"")</f>
        <v>0</v>
      </c>
      <c r="AU81" s="125">
        <f>IF(LinkRpt!E$4=LinkRpt!E$2,VLOOKUP(LinkRpt!$A77,Rpt,LinkRpt!E$2+1),"")</f>
        <v>0</v>
      </c>
      <c r="AV81" s="125">
        <f>IF(LinkRpt!F$4=LinkRpt!F$2,VLOOKUP(LinkRpt!$A77,Rpt,LinkRpt!F$2+1),"")</f>
        <v>0</v>
      </c>
      <c r="AW81" s="125">
        <f>IF(LinkRpt!G$4=LinkRpt!G$2,VLOOKUP(LinkRpt!$A77,Rpt,LinkRpt!G$2+1),"")</f>
        <v>0</v>
      </c>
      <c r="AX81" s="125">
        <f>IF(LinkRpt!H$4=LinkRpt!H$2,VLOOKUP(LinkRpt!$A77,Rpt,LinkRpt!H$2+1),"")</f>
        <v>0</v>
      </c>
      <c r="AY81" s="125">
        <f>IF(LinkRpt!I$4=LinkRpt!I$2,VLOOKUP(LinkRpt!$A77,Rpt,LinkRpt!I$2+1),"")</f>
        <v>0</v>
      </c>
      <c r="AZ81" s="125">
        <f>IF(LinkRpt!J$4=LinkRpt!J$2,VLOOKUP(LinkRpt!$A77,Rpt,LinkRpt!J$2+1),"")</f>
        <v>0</v>
      </c>
      <c r="BA81" s="125">
        <f>IF(LinkRpt!K$4=LinkRpt!K$2,VLOOKUP(LinkRpt!$A77,Rpt,LinkRpt!K$2+1),"")</f>
        <v>0</v>
      </c>
      <c r="BB81" s="125">
        <f>IF(LinkRpt!L$4=LinkRpt!L$2,VLOOKUP(LinkRpt!$A77,Rpt,LinkRpt!L$2+1),"")</f>
        <v>0</v>
      </c>
      <c r="BC81" s="125">
        <f>IF(LinkRpt!M$4=LinkRpt!M$2,VLOOKUP(LinkRpt!$A77,Rpt,LinkRpt!M$2+1),"")</f>
        <v>0</v>
      </c>
      <c r="BD81" s="125">
        <f>IF(LinkRpt!N$4=LinkRpt!N$2,VLOOKUP(LinkRpt!$A77,Rpt,LinkRpt!N$2+1),"")</f>
        <v>0</v>
      </c>
      <c r="BE81" s="125">
        <f>IF(LinkRpt!O$4=LinkRpt!O$2,VLOOKUP(LinkRpt!$A77,Rpt,LinkRpt!O$2+1),"")</f>
        <v>0</v>
      </c>
      <c r="BF81" s="125">
        <f>IF(LinkRpt!P$4=LinkRpt!P$2,VLOOKUP(LinkRpt!$A77,Rpt,LinkRpt!P$2+1),"")</f>
        <v>0</v>
      </c>
      <c r="BG81" s="125">
        <f>IF(LinkRpt!Q$4=LinkRpt!Q$2,VLOOKUP(LinkRpt!$A77,Rpt,LinkRpt!Q$2+1),"")</f>
        <v>0</v>
      </c>
      <c r="BH81" s="125">
        <f>IF(LinkRpt!R$4=LinkRpt!R$2,VLOOKUP(LinkRpt!$A77,Rpt,LinkRpt!R$2+1),"")</f>
        <v>0</v>
      </c>
      <c r="BI81" s="125">
        <f>IF(LinkRpt!S$4=LinkRpt!S$2,VLOOKUP(LinkRpt!$A77,Rpt,LinkRpt!S$2+1),"")</f>
        <v>0</v>
      </c>
      <c r="BJ81" s="125">
        <f>IF(LinkRpt!T$4=LinkRpt!T$2,VLOOKUP(LinkRpt!$A77,Rpt,LinkRpt!T$2+1),"")</f>
        <v>0</v>
      </c>
      <c r="BK81" s="125">
        <f>IF(LinkRpt!U$4=LinkRpt!U$2,VLOOKUP(LinkRpt!$A77,Rpt,LinkRpt!U$2+1),"")</f>
        <v>0</v>
      </c>
      <c r="BL81" s="125">
        <f>IF(LinkRpt!V$4=LinkRpt!V$2,VLOOKUP(LinkRpt!$A77,Rpt,LinkRpt!V$2+1),"")</f>
        <v>0</v>
      </c>
      <c r="BM81" s="125">
        <f>IF(LinkRpt!W$4=LinkRpt!W$2,VLOOKUP(LinkRpt!$A77,Rpt,LinkRpt!W$2+1),"")</f>
        <v>0</v>
      </c>
      <c r="BN81" s="125">
        <f>IF(LinkRpt!X$4=LinkRpt!X$2,VLOOKUP(LinkRpt!$A77,Rpt,LinkRpt!X$2+1),"")</f>
        <v>0</v>
      </c>
      <c r="BO81" s="125">
        <f>IF(LinkRpt!Y$4=LinkRpt!Y$2,VLOOKUP(LinkRpt!$A77,Rpt,LinkRpt!Y$2+1),"")</f>
        <v>0</v>
      </c>
      <c r="BP81" s="125">
        <f>IF(LinkRpt!Z$4=LinkRpt!Z$2,VLOOKUP(LinkRpt!$A77,Rpt,LinkRpt!Z$2+1),"")</f>
        <v>0</v>
      </c>
      <c r="BQ81" s="125">
        <f>IF(LinkRpt!AA$4=LinkRpt!AA$2,VLOOKUP(LinkRpt!$A77,Rpt,LinkRpt!AA$2+1),"")</f>
        <v>0</v>
      </c>
      <c r="BR81" s="125">
        <f>IF(LinkRpt!AB$4=LinkRpt!AB$2,VLOOKUP(LinkRpt!$A77,Rpt,LinkRpt!AB$2+1),"")</f>
        <v>0</v>
      </c>
      <c r="BS81" s="125">
        <f>IF(LinkRpt!AC$4=LinkRpt!AC$2,VLOOKUP(LinkRpt!$A77,Rpt,LinkRpt!AC$2+1),"")</f>
        <v>0</v>
      </c>
      <c r="BT81" s="125">
        <f>IF(LinkRpt!AD$4=LinkRpt!AD$2,VLOOKUP(LinkRpt!$A77,Rpt,LinkRpt!AD$2+1),"")</f>
        <v>0</v>
      </c>
      <c r="BU81" s="125">
        <f>IF(LinkRpt!AE$4=LinkRpt!AE$2,VLOOKUP(LinkRpt!$A77,Rpt,LinkRpt!AE$2+1),"")</f>
        <v>0</v>
      </c>
      <c r="BV81" s="125">
        <f t="shared" si="22"/>
        <v>7520</v>
      </c>
      <c r="BW81" s="124">
        <v>1500</v>
      </c>
      <c r="BX81" s="127">
        <v>1500</v>
      </c>
      <c r="BY81" s="124">
        <v>1000</v>
      </c>
      <c r="BZ81" s="127">
        <v>1000</v>
      </c>
      <c r="CA81" s="124">
        <v>5000</v>
      </c>
      <c r="CB81" s="127">
        <v>2500</v>
      </c>
      <c r="CC81" s="124">
        <v>8000</v>
      </c>
      <c r="CD81" s="127"/>
      <c r="CE81" s="124"/>
      <c r="CF81" s="127"/>
      <c r="CG81" s="129">
        <v>1820</v>
      </c>
      <c r="CH81" s="127">
        <v>0</v>
      </c>
      <c r="CI81" s="129">
        <v>1820</v>
      </c>
      <c r="CJ81" s="127">
        <v>0</v>
      </c>
      <c r="CK81" s="129">
        <v>1820</v>
      </c>
      <c r="CL81" s="127">
        <v>0</v>
      </c>
      <c r="CM81" s="129">
        <v>1820</v>
      </c>
      <c r="CN81" s="127">
        <v>5460</v>
      </c>
      <c r="CO81" s="129">
        <v>1820</v>
      </c>
      <c r="CP81" s="127"/>
      <c r="CQ81" s="129">
        <v>1820</v>
      </c>
      <c r="CR81" s="127"/>
      <c r="CS81" s="129">
        <v>1820</v>
      </c>
      <c r="CT81" s="127"/>
      <c r="CU81" s="129">
        <v>1820</v>
      </c>
      <c r="CV81" s="127"/>
      <c r="CW81" s="129">
        <v>1820</v>
      </c>
      <c r="CX81" s="127">
        <v>3640</v>
      </c>
      <c r="CY81" s="131"/>
      <c r="CZ81" s="127"/>
      <c r="DA81" s="131"/>
      <c r="DB81" s="127"/>
      <c r="DC81" s="131"/>
      <c r="DD81" s="127"/>
      <c r="DE81" s="130"/>
      <c r="DF81" s="131"/>
      <c r="DG81" s="127"/>
      <c r="DH81" s="131"/>
      <c r="DI81" s="127"/>
      <c r="DJ81" s="131"/>
      <c r="DK81" s="127"/>
      <c r="DL81" s="131"/>
      <c r="DM81" s="127"/>
      <c r="DN81" s="131"/>
      <c r="DO81" s="127"/>
      <c r="DP81" s="131"/>
      <c r="DQ81" s="127"/>
      <c r="DR81" s="131"/>
      <c r="DS81" s="127"/>
      <c r="DT81" s="131"/>
      <c r="DU81" s="127"/>
      <c r="DV81" s="131"/>
      <c r="DW81" s="127"/>
      <c r="DX81" s="131"/>
      <c r="DY81" s="127"/>
      <c r="DZ81" s="131"/>
      <c r="EA81" s="127"/>
      <c r="EB81" s="128"/>
      <c r="EC81" s="127"/>
      <c r="ED81" s="132"/>
      <c r="EE81" s="128"/>
      <c r="EF81" s="127"/>
      <c r="EG81" s="128"/>
      <c r="EH81" s="127"/>
      <c r="EI81" s="128"/>
      <c r="EJ81" s="127"/>
      <c r="EK81" s="128"/>
      <c r="EL81" s="127"/>
      <c r="EM81" s="128"/>
      <c r="EN81" s="127"/>
      <c r="EO81" s="128"/>
      <c r="EP81" s="127"/>
      <c r="EQ81" s="124"/>
      <c r="ER81" s="127"/>
      <c r="ES81" s="124"/>
      <c r="ET81" s="127"/>
      <c r="EU81" s="124"/>
      <c r="EV81" s="127"/>
      <c r="EW81" s="124"/>
      <c r="EX81" s="127"/>
      <c r="EY81" s="124"/>
      <c r="EZ81" s="127"/>
      <c r="FA81" s="124"/>
      <c r="FB81" s="127"/>
      <c r="FC81" s="133">
        <f t="shared" si="17"/>
        <v>31880</v>
      </c>
      <c r="FD81" s="133">
        <f t="shared" si="18"/>
        <v>14100</v>
      </c>
      <c r="FE81" s="133">
        <f t="shared" si="19"/>
        <v>17780</v>
      </c>
    </row>
    <row r="82" spans="1:161" ht="27" customHeight="1">
      <c r="A82" s="181">
        <v>2200189</v>
      </c>
      <c r="B82" s="148" t="s">
        <v>674</v>
      </c>
      <c r="C82" s="95" t="s">
        <v>675</v>
      </c>
      <c r="D82" s="83" t="s">
        <v>1062</v>
      </c>
      <c r="E82" s="95" t="s">
        <v>956</v>
      </c>
      <c r="F82" s="84" t="s">
        <v>676</v>
      </c>
      <c r="G82" s="84" t="s">
        <v>1096</v>
      </c>
      <c r="H82" s="135"/>
      <c r="I82" s="136" t="s">
        <v>1083</v>
      </c>
      <c r="J82" s="136"/>
      <c r="K82" s="93">
        <v>6800</v>
      </c>
      <c r="L82" s="88" t="s">
        <v>1074</v>
      </c>
      <c r="M82" s="122">
        <f t="shared" si="20"/>
        <v>24280</v>
      </c>
      <c r="N82" s="123">
        <f t="shared" si="15"/>
        <v>0</v>
      </c>
      <c r="O82" s="124">
        <v>4000</v>
      </c>
      <c r="P82" s="124">
        <f t="shared" si="21"/>
        <v>6000</v>
      </c>
      <c r="Q82" s="125">
        <v>4000</v>
      </c>
      <c r="R82" s="180">
        <f t="shared" si="25"/>
        <v>6000</v>
      </c>
      <c r="S82" s="127">
        <f>IF(OR($I82="‡nv‡÷j Z¨vM",$I82="wUwm"),(IF(VALUE($G82)&gt;=S$6,(IF(($BV82-SUM($Q82:R82))&gt;=$K82*0.3,$K82*0.3,($BV82-SUM($Q82:R82)))),"")),(IF(($BV82-SUM($Q82:R82))&gt;=$K82*0.3,$K82*0.3,($BV82-SUM($Q82:R82)))))</f>
        <v>2040</v>
      </c>
      <c r="T82" s="127">
        <f>IF(OR($I82="‡nv‡÷j Z¨vM",$I82="wUwm"),(IF(VALUE($G82)&gt;=T$6,(IF(($BV82-SUM($Q82:S82))&gt;=$K82*0.3,$K82*0.3,($BV82-SUM($Q82:S82)))),"")),(IF(($BV82-SUM($Q82:S82))&gt;=$K82*0.3,$K82*0.3,($BV82-SUM($Q82:S82)))))</f>
        <v>2040</v>
      </c>
      <c r="U82" s="127">
        <f>IF(OR($I82="‡nv‡÷j Z¨vM",$I82="wUwm"),(IF(VALUE($G82)&gt;=U$6,(IF(($BV82-SUM($Q82:T82))&gt;=$K82*0.3,$K82*0.3,($BV82-SUM($Q82:T82)))),"")),(IF(($BV82-SUM($Q82:T82))&gt;=$K82*0.3,$K82*0.3,($BV82-SUM($Q82:T82)))))</f>
        <v>2040</v>
      </c>
      <c r="V82" s="127">
        <f>IF(OR($I82="‡nv‡÷j Z¨vM",$I82="wUwm"),(IF(VALUE($G82)&gt;=V$6,(IF(($BV82-SUM($Q82:U82))&gt;=$K82*0.3,$K82*0.3,($BV82-SUM($Q82:U82)))),"")),(IF(($BV82-SUM($Q82:U82))&gt;=$K82*0.3,$K82*0.3,($BV82-SUM($Q82:U82)))))</f>
        <v>2040</v>
      </c>
      <c r="W82" s="127">
        <f>IF(OR($I82="‡nv‡÷j Z¨vM",$I82="wUwm"),(IF(VALUE($G82)&gt;=W$6,(IF(($BV82-SUM($Q82:V82))&gt;=$K82*0.3,$K82*0.3,($BV82-SUM($Q82:V82)))),"")),(IF(($BV82-SUM($Q82:V82))&gt;=$K82*0.3,$K82*0.3,($BV82-SUM($Q82:V82)))))</f>
        <v>2040</v>
      </c>
      <c r="X82" s="127">
        <f>IF(OR($I82="‡nv‡÷j Z¨vM",$I82="wUwm"),(IF(VALUE($G82)&gt;=X$6,(IF(($BV82-SUM($Q82:W82))&gt;=$K82*0.3,$K82*0.3,($BV82-SUM($Q82:W82)))),"")),(IF(($BV82-SUM($Q82:W82))&gt;=$K82*0.3,$K82*0.3,($BV82-SUM($Q82:W82)))))</f>
        <v>2040</v>
      </c>
      <c r="Y82" s="127">
        <f>IF(OR($I82="‡nv‡÷j Z¨vM",$I82="wUwm"),(IF(VALUE($G82)&gt;=Y$6,(IF(($BV82-SUM($Q82:X82))&gt;=$K82*0.3,$K82*0.3,($BV82-SUM($Q82:X82)))),"")),(IF(($BV82-SUM($Q82:X82))&gt;=$K82*0.3,$K82*0.3,($BV82-SUM($Q82:X82)))))</f>
        <v>2040</v>
      </c>
      <c r="Z82" s="127" t="str">
        <f>IF(OR($I82="‡nv‡÷j Z¨vM",$I82="wUwm"),(IF(VALUE($G82)&gt;=Z$6,(IF(($BV82-SUM($Q82:Y82))&gt;=$K82*0.3,$K82*0.3,($BV82-SUM($Q82:Y82)))),"")),(IF(($BV82-SUM($Q82:Y82))&gt;=$K82*0.3,$K82*0.3,($BV82-SUM($Q82:Y82)))))</f>
        <v/>
      </c>
      <c r="AA82" s="127" t="str">
        <f>IF(OR($I82="‡nv‡÷j Z¨vM",$I82="wUwm"),(IF(VALUE($G82)&gt;=AA$6,(IF(($BV82-SUM($Q82:Z82))&gt;=$K82*0.3,$K82*0.3,($BV82-SUM($Q82:Z82)))),"")),(IF(($BV82-SUM($Q82:Z82))&gt;=$K82*0.3,$K82*0.3,($BV82-SUM($Q82:Z82)))))</f>
        <v/>
      </c>
      <c r="AB82" s="127" t="str">
        <f>IF(OR($I82="‡nv‡÷j Z¨vM",$I82="wUwm"),(IF(VALUE($G82)&gt;=AB$6,(IF(($BV82-SUM($Q82:AA82))&gt;=$K82*0.3,$K82*0.3,($BV82-SUM($Q82:AA82)))),"")),(IF(($BV82-SUM($Q82:AA82))&gt;=$K82*0.3,$K82*0.3,($BV82-SUM($Q82:AA82)))))</f>
        <v/>
      </c>
      <c r="AC82" s="127" t="str">
        <f>IF(OR($I82="‡nv‡÷j Z¨vM",$I82="wUwm"),(IF(VALUE($G82)&gt;=AC$6,(IF(($BV82-SUM($Q82:AB82))&gt;=$K82*0.3,$K82*0.3,($BV82-SUM($Q82:AB82)))),"")),(IF(($BV82-SUM($Q82:AB82))&gt;=$K82*0.3,$K82*0.3,($BV82-SUM($Q82:AB82)))))</f>
        <v/>
      </c>
      <c r="AD82" s="127" t="str">
        <f>IF(OR($I82="‡nv‡÷j Z¨vM",$I82="wUwm"),(IF(VALUE($G82)&gt;=AD$6,(IF(($BV82-SUM($Q82:AC82))&gt;=$K82*0.3,$K82*0.3,($BV82-SUM($Q82:AC82)))),"")),(IF(($BV82-SUM($Q82:AC82))&gt;=$K82*0.3,$K82*0.3,($BV82-SUM($Q82:AC82)))))</f>
        <v/>
      </c>
      <c r="AE82" s="127" t="str">
        <f>IF(OR($I82="‡nv‡÷j Z¨vM",$I82="wUwm"),(IF(VALUE($G82)&gt;=AE$6,(IF(($BV82-SUM($Q82:AD82))&gt;=$K82*0.3,$K82*0.3,($BV82-SUM($Q82:AD82)))),"")),(IF(($BV82-SUM($Q82:AD82))&gt;=$K82*0.3,$K82*0.3,($BV82-SUM($Q82:AD82)))))</f>
        <v/>
      </c>
      <c r="AF82" s="127" t="str">
        <f>IF(OR($I82="‡nv‡÷j Z¨vM",$I82="wUwm"),(IF(VALUE($G82)&gt;=AF$6,(IF(($BV82-SUM($Q82:AE82))&gt;=$K82*0.3,$K82*0.3,($BV82-SUM($Q82:AE82)))),"")),(IF(($BV82-SUM($Q82:AE82))&gt;=$K82*0.3,$K82*0.3,($BV82-SUM($Q82:AE82)))))</f>
        <v/>
      </c>
      <c r="AG82" s="127" t="str">
        <f>IF(OR($I82="‡nv‡÷j Z¨vM",$I82="wUwm"),(IF(VALUE($G82)&gt;=AG$6,(IF(($BV82-SUM($Q82:AF82))&gt;=$K82*0.3,$K82*0.3,($BV82-SUM($Q82:AF82)))),"")),(IF(($BV82-SUM($Q82:AF82))&gt;=$K82*0.3,$K82*0.3,($BV82-SUM($Q82:AF82)))))</f>
        <v/>
      </c>
      <c r="AH82" s="127" t="str">
        <f>IF(OR($I82="‡nv‡÷j Z¨vM",$I82="wUwm"),(IF(VALUE($G82)&gt;=AH$6,(IF(($BV82-SUM($Q82:AG82))&gt;=$K82*0.3,$K82*0.3,($BV82-SUM($Q82:AG82)))),"")),(IF(($BV82-SUM($Q82:AG82))&gt;=$K82*0.3,$K82*0.3,($BV82-SUM($Q82:AG82)))))</f>
        <v/>
      </c>
      <c r="AI82" s="127" t="str">
        <f>IF(OR($I82="‡nv‡÷j Z¨vM",$I82="wUwm"),(IF(VALUE($G82)&gt;=AI$6,(IF(($BV82-SUM($Q82:AH82))&gt;=$K82*0.3,$K82*0.3,($BV82-SUM($Q82:AH82)))),"")),(IF(($BV82-SUM($Q82:AH82))&gt;=$K82*0.3,$K82*0.3,($BV82-SUM($Q82:AH82)))))</f>
        <v/>
      </c>
      <c r="AJ82" s="127" t="str">
        <f>IF(OR($I82="‡nv‡÷j Z¨vM",$I82="wUwm"),(IF(VALUE($G82)&gt;=AJ$6,(IF(($BV82-SUM($Q82:AI82))&gt;=$K82*0.3,$K82*0.3,($BV82-SUM($Q82:AI82)))),"")),(IF(($BV82-SUM($Q82:AI82))&gt;=$K82*0.3,$K82*0.3,($BV82-SUM($Q82:AI82)))))</f>
        <v/>
      </c>
      <c r="AK82" s="127" t="str">
        <f>IF(OR($I82="‡nv‡÷j Z¨vM",$I82="wUwm"),(IF(VALUE($G82)&gt;=AK$6,(IF(($BV82-SUM($Q82:AJ82))&gt;=$K82*0.3,$K82*0.3,($BV82-SUM($Q82:AJ82)))),"")),(IF(($BV82-SUM($Q82:AJ82))&gt;=$K82*0.3,$K82*0.3,($BV82-SUM($Q82:AJ82)))))</f>
        <v/>
      </c>
      <c r="AL82" s="127" t="str">
        <f>IF(OR($I82="‡nv‡÷j Z¨vM",$I82="wUwm"),(IF(VALUE($G82)&gt;=AL$6,(IF(($BV82-SUM($Q82:AK82))&gt;=$K82*0.3,$K82*0.3,($BV82-SUM($Q82:AK82)))),"")),(IF(($BV82-SUM($Q82:AK82))&gt;=$K82*0.3,$K82*0.3,($BV82-SUM($Q82:AK82)))))</f>
        <v/>
      </c>
      <c r="AM82" s="127" t="str">
        <f>IF(OR($I82="‡nv‡÷j Z¨vM",$I82="wUwm"),(IF(VALUE($G82)&gt;=AM$6,(IF(($BV82-SUM($Q82:AL82))&gt;=$K82*0.3,$K82*0.3,($BV82-SUM($Q82:AL82)))),"")),(IF(($BV82-SUM($Q82:AL82))&gt;=$K82*0.3,$K82*0.3,($BV82-SUM($Q82:AL82)))))</f>
        <v/>
      </c>
      <c r="AN82" s="127" t="str">
        <f>IF(OR($I82="‡nv‡÷j Z¨vM",$I82="wUwm"),(IF(VALUE($G82)&gt;=AN$6,(IF(($BV82-SUM($Q82:AM82))&gt;=$K82*0.3,$K82*0.3,($BV82-SUM($Q82:AM82)))),"")),(IF(($BV82-SUM($Q82:AM82))&gt;=$K82*0.3,$K82*0.3,($BV82-SUM($Q82:AM82)))))</f>
        <v/>
      </c>
      <c r="AO82" s="127" t="str">
        <f>IF(OR($I82="‡nv‡÷j Z¨vM",$I82="wUwm"),(IF(VALUE($G82)&gt;=AO$6,(IF(($BV82-SUM($Q82:AN82))&gt;=$K82*0.3,$K82*0.3,($BV82-SUM($Q82:AN82)))),"")),(IF(($BV82-SUM($Q82:AN82))&gt;=$K82*0.3,$K82*0.3,($BV82-SUM($Q82:AN82)))))</f>
        <v/>
      </c>
      <c r="AP82" s="127" t="str">
        <f>IF(OR($I82="‡nv‡÷j Z¨vM",$I82="wUwm"),(IF(VALUE($G82)&gt;=AP$6,(IF(($BV82-SUM($Q82:AO82))&gt;=$K82*0.3,$K82*0.3,($BV82-SUM($Q82:AO82)))),"")),(IF(($BV82-SUM($Q82:AO82))&gt;=$K82*0.3,$K82*0.3,($BV82-SUM($Q82:AO82)))))</f>
        <v/>
      </c>
      <c r="AQ82" s="125">
        <f t="shared" si="16"/>
        <v>24280</v>
      </c>
      <c r="AR82" s="125">
        <v>24280</v>
      </c>
      <c r="AS82" s="125">
        <f>IF(LinkRpt!C$4=LinkRpt!C$2,VLOOKUP(LinkRpt!$A78,Rpt,LinkRpt!C$2+1),"")</f>
        <v>0</v>
      </c>
      <c r="AT82" s="125">
        <f>IF(LinkRpt!D$4=LinkRpt!D$2,VLOOKUP(LinkRpt!$A78,Rpt,LinkRpt!D$2+1),"")</f>
        <v>0</v>
      </c>
      <c r="AU82" s="125">
        <f>IF(LinkRpt!E$4=LinkRpt!E$2,VLOOKUP(LinkRpt!$A78,Rpt,LinkRpt!E$2+1),"")</f>
        <v>0</v>
      </c>
      <c r="AV82" s="125">
        <f>IF(LinkRpt!F$4=LinkRpt!F$2,VLOOKUP(LinkRpt!$A78,Rpt,LinkRpt!F$2+1),"")</f>
        <v>0</v>
      </c>
      <c r="AW82" s="125">
        <f>IF(LinkRpt!G$4=LinkRpt!G$2,VLOOKUP(LinkRpt!$A78,Rpt,LinkRpt!G$2+1),"")</f>
        <v>0</v>
      </c>
      <c r="AX82" s="125">
        <f>IF(LinkRpt!H$4=LinkRpt!H$2,VLOOKUP(LinkRpt!$A78,Rpt,LinkRpt!H$2+1),"")</f>
        <v>0</v>
      </c>
      <c r="AY82" s="125">
        <f>IF(LinkRpt!I$4=LinkRpt!I$2,VLOOKUP(LinkRpt!$A78,Rpt,LinkRpt!I$2+1),"")</f>
        <v>0</v>
      </c>
      <c r="AZ82" s="125">
        <f>IF(LinkRpt!J$4=LinkRpt!J$2,VLOOKUP(LinkRpt!$A78,Rpt,LinkRpt!J$2+1),"")</f>
        <v>0</v>
      </c>
      <c r="BA82" s="125">
        <f>IF(LinkRpt!K$4=LinkRpt!K$2,VLOOKUP(LinkRpt!$A78,Rpt,LinkRpt!K$2+1),"")</f>
        <v>0</v>
      </c>
      <c r="BB82" s="125">
        <f>IF(LinkRpt!L$4=LinkRpt!L$2,VLOOKUP(LinkRpt!$A78,Rpt,LinkRpt!L$2+1),"")</f>
        <v>0</v>
      </c>
      <c r="BC82" s="125">
        <f>IF(LinkRpt!M$4=LinkRpt!M$2,VLOOKUP(LinkRpt!$A78,Rpt,LinkRpt!M$2+1),"")</f>
        <v>0</v>
      </c>
      <c r="BD82" s="125">
        <f>IF(LinkRpt!N$4=LinkRpt!N$2,VLOOKUP(LinkRpt!$A78,Rpt,LinkRpt!N$2+1),"")</f>
        <v>0</v>
      </c>
      <c r="BE82" s="125">
        <f>IF(LinkRpt!O$4=LinkRpt!O$2,VLOOKUP(LinkRpt!$A78,Rpt,LinkRpt!O$2+1),"")</f>
        <v>0</v>
      </c>
      <c r="BF82" s="125">
        <f>IF(LinkRpt!P$4=LinkRpt!P$2,VLOOKUP(LinkRpt!$A78,Rpt,LinkRpt!P$2+1),"")</f>
        <v>0</v>
      </c>
      <c r="BG82" s="125">
        <f>IF(LinkRpt!Q$4=LinkRpt!Q$2,VLOOKUP(LinkRpt!$A78,Rpt,LinkRpt!Q$2+1),"")</f>
        <v>0</v>
      </c>
      <c r="BH82" s="125">
        <f>IF(LinkRpt!R$4=LinkRpt!R$2,VLOOKUP(LinkRpt!$A78,Rpt,LinkRpt!R$2+1),"")</f>
        <v>0</v>
      </c>
      <c r="BI82" s="125">
        <f>IF(LinkRpt!S$4=LinkRpt!S$2,VLOOKUP(LinkRpt!$A78,Rpt,LinkRpt!S$2+1),"")</f>
        <v>0</v>
      </c>
      <c r="BJ82" s="125">
        <f>IF(LinkRpt!T$4=LinkRpt!T$2,VLOOKUP(LinkRpt!$A78,Rpt,LinkRpt!T$2+1),"")</f>
        <v>0</v>
      </c>
      <c r="BK82" s="125">
        <f>IF(LinkRpt!U$4=LinkRpt!U$2,VLOOKUP(LinkRpt!$A78,Rpt,LinkRpt!U$2+1),"")</f>
        <v>0</v>
      </c>
      <c r="BL82" s="125">
        <f>IF(LinkRpt!V$4=LinkRpt!V$2,VLOOKUP(LinkRpt!$A78,Rpt,LinkRpt!V$2+1),"")</f>
        <v>0</v>
      </c>
      <c r="BM82" s="125">
        <f>IF(LinkRpt!W$4=LinkRpt!W$2,VLOOKUP(LinkRpt!$A78,Rpt,LinkRpt!W$2+1),"")</f>
        <v>0</v>
      </c>
      <c r="BN82" s="125">
        <f>IF(LinkRpt!X$4=LinkRpt!X$2,VLOOKUP(LinkRpt!$A78,Rpt,LinkRpt!X$2+1),"")</f>
        <v>0</v>
      </c>
      <c r="BO82" s="125">
        <f>IF(LinkRpt!Y$4=LinkRpt!Y$2,VLOOKUP(LinkRpt!$A78,Rpt,LinkRpt!Y$2+1),"")</f>
        <v>0</v>
      </c>
      <c r="BP82" s="125">
        <f>IF(LinkRpt!Z$4=LinkRpt!Z$2,VLOOKUP(LinkRpt!$A78,Rpt,LinkRpt!Z$2+1),"")</f>
        <v>0</v>
      </c>
      <c r="BQ82" s="125">
        <f>IF(LinkRpt!AA$4=LinkRpt!AA$2,VLOOKUP(LinkRpt!$A78,Rpt,LinkRpt!AA$2+1),"")</f>
        <v>0</v>
      </c>
      <c r="BR82" s="125">
        <f>IF(LinkRpt!AB$4=LinkRpt!AB$2,VLOOKUP(LinkRpt!$A78,Rpt,LinkRpt!AB$2+1),"")</f>
        <v>0</v>
      </c>
      <c r="BS82" s="125">
        <f>IF(LinkRpt!AC$4=LinkRpt!AC$2,VLOOKUP(LinkRpt!$A78,Rpt,LinkRpt!AC$2+1),"")</f>
        <v>0</v>
      </c>
      <c r="BT82" s="125">
        <f>IF(LinkRpt!AD$4=LinkRpt!AD$2,VLOOKUP(LinkRpt!$A78,Rpt,LinkRpt!AD$2+1),"")</f>
        <v>0</v>
      </c>
      <c r="BU82" s="125">
        <f>IF(LinkRpt!AE$4=LinkRpt!AE$2,VLOOKUP(LinkRpt!$A78,Rpt,LinkRpt!AE$2+1),"")</f>
        <v>0</v>
      </c>
      <c r="BV82" s="125">
        <f t="shared" si="22"/>
        <v>24280</v>
      </c>
      <c r="BW82" s="124">
        <v>1500</v>
      </c>
      <c r="BX82" s="127">
        <v>1500</v>
      </c>
      <c r="BY82" s="124">
        <v>1000</v>
      </c>
      <c r="BZ82" s="127">
        <v>1000</v>
      </c>
      <c r="CA82" s="124">
        <v>5000</v>
      </c>
      <c r="CB82" s="127">
        <v>5000</v>
      </c>
      <c r="CC82" s="124">
        <v>8000</v>
      </c>
      <c r="CD82" s="127">
        <f>1500+6500</f>
        <v>8000</v>
      </c>
      <c r="CE82" s="124"/>
      <c r="CF82" s="127"/>
      <c r="CG82" s="129">
        <v>2310</v>
      </c>
      <c r="CH82" s="127">
        <v>0</v>
      </c>
      <c r="CI82" s="129">
        <v>2310</v>
      </c>
      <c r="CJ82" s="127">
        <v>4620</v>
      </c>
      <c r="CK82" s="129">
        <v>2310</v>
      </c>
      <c r="CL82" s="127">
        <v>1470</v>
      </c>
      <c r="CM82" s="129">
        <v>2310</v>
      </c>
      <c r="CN82" s="127">
        <v>2030</v>
      </c>
      <c r="CO82" s="129">
        <v>2310</v>
      </c>
      <c r="CP82" s="127">
        <v>2030</v>
      </c>
      <c r="CQ82" s="129">
        <v>2310</v>
      </c>
      <c r="CR82" s="127">
        <v>2030</v>
      </c>
      <c r="CS82" s="129">
        <v>2310</v>
      </c>
      <c r="CT82" s="127"/>
      <c r="CU82" s="129">
        <v>2310</v>
      </c>
      <c r="CV82" s="127">
        <v>4060</v>
      </c>
      <c r="CW82" s="129">
        <v>2310</v>
      </c>
      <c r="CX82" s="127">
        <v>2030</v>
      </c>
      <c r="CY82" s="131"/>
      <c r="CZ82" s="127"/>
      <c r="DA82" s="131"/>
      <c r="DB82" s="127"/>
      <c r="DC82" s="131"/>
      <c r="DD82" s="127"/>
      <c r="DE82" s="130"/>
      <c r="DF82" s="131"/>
      <c r="DG82" s="127"/>
      <c r="DH82" s="131"/>
      <c r="DI82" s="127"/>
      <c r="DJ82" s="131"/>
      <c r="DK82" s="127"/>
      <c r="DL82" s="131"/>
      <c r="DM82" s="127"/>
      <c r="DN82" s="131"/>
      <c r="DO82" s="127"/>
      <c r="DP82" s="131"/>
      <c r="DQ82" s="127"/>
      <c r="DR82" s="131"/>
      <c r="DS82" s="127"/>
      <c r="DT82" s="131"/>
      <c r="DU82" s="127"/>
      <c r="DV82" s="131"/>
      <c r="DW82" s="127"/>
      <c r="DX82" s="131"/>
      <c r="DY82" s="127"/>
      <c r="DZ82" s="131"/>
      <c r="EA82" s="127"/>
      <c r="EB82" s="128"/>
      <c r="EC82" s="127"/>
      <c r="ED82" s="132"/>
      <c r="EE82" s="128"/>
      <c r="EF82" s="127"/>
      <c r="EG82" s="128"/>
      <c r="EH82" s="127"/>
      <c r="EI82" s="128"/>
      <c r="EJ82" s="127"/>
      <c r="EK82" s="128"/>
      <c r="EL82" s="127"/>
      <c r="EM82" s="128"/>
      <c r="EN82" s="127"/>
      <c r="EO82" s="128"/>
      <c r="EP82" s="127"/>
      <c r="EQ82" s="124"/>
      <c r="ER82" s="127"/>
      <c r="ES82" s="124"/>
      <c r="ET82" s="127"/>
      <c r="EU82" s="124"/>
      <c r="EV82" s="127"/>
      <c r="EW82" s="124"/>
      <c r="EX82" s="127"/>
      <c r="EY82" s="124"/>
      <c r="EZ82" s="127"/>
      <c r="FA82" s="124"/>
      <c r="FB82" s="127"/>
      <c r="FC82" s="133">
        <f t="shared" si="17"/>
        <v>36290</v>
      </c>
      <c r="FD82" s="133">
        <f t="shared" si="18"/>
        <v>33770</v>
      </c>
      <c r="FE82" s="133">
        <f t="shared" si="19"/>
        <v>2520</v>
      </c>
    </row>
    <row r="83" spans="1:161" ht="25.5" customHeight="1">
      <c r="A83" s="181">
        <v>2200197</v>
      </c>
      <c r="B83" s="148" t="s">
        <v>1049</v>
      </c>
      <c r="C83" s="95" t="s">
        <v>680</v>
      </c>
      <c r="D83" s="83" t="s">
        <v>1062</v>
      </c>
      <c r="E83" s="95" t="s">
        <v>956</v>
      </c>
      <c r="F83" s="84" t="s">
        <v>681</v>
      </c>
      <c r="G83" s="84"/>
      <c r="H83" s="135"/>
      <c r="I83" s="136"/>
      <c r="J83" s="136"/>
      <c r="K83" s="93">
        <v>7200</v>
      </c>
      <c r="L83" s="88" t="s">
        <v>1074</v>
      </c>
      <c r="M83" s="122">
        <f t="shared" si="20"/>
        <v>25600</v>
      </c>
      <c r="N83" s="123">
        <f t="shared" si="15"/>
        <v>6480</v>
      </c>
      <c r="O83" s="124">
        <v>4000</v>
      </c>
      <c r="P83" s="124">
        <f t="shared" si="21"/>
        <v>0</v>
      </c>
      <c r="Q83" s="125">
        <v>4000</v>
      </c>
      <c r="R83" s="126">
        <f t="shared" si="24"/>
        <v>0</v>
      </c>
      <c r="S83" s="127">
        <f>IF(OR($I83="‡nv‡÷j Z¨vM",$I83="wUwm"),(IF(VALUE($G83)&gt;=S$6,(IF(($BV83-SUM($Q83:R83))&gt;=$K83*0.3,$K83*0.3,($BV83-SUM($Q83:R83)))),"")),(IF(($BV83-SUM($Q83:R83))&gt;=$K83*0.3,$K83*0.3,($BV83-SUM($Q83:R83)))))</f>
        <v>2160</v>
      </c>
      <c r="T83" s="127">
        <f>IF(OR($I83="‡nv‡÷j Z¨vM",$I83="wUwm"),(IF(VALUE($G83)&gt;=T$6,(IF(($BV83-SUM($Q83:S83))&gt;=$K83*0.3,$K83*0.3,($BV83-SUM($Q83:S83)))),"")),(IF(($BV83-SUM($Q83:S83))&gt;=$K83*0.3,$K83*0.3,($BV83-SUM($Q83:S83)))))</f>
        <v>2160</v>
      </c>
      <c r="U83" s="127">
        <f>IF(OR($I83="‡nv‡÷j Z¨vM",$I83="wUwm"),(IF(VALUE($G83)&gt;=U$6,(IF(($BV83-SUM($Q83:T83))&gt;=$K83*0.3,$K83*0.3,($BV83-SUM($Q83:T83)))),"")),(IF(($BV83-SUM($Q83:T83))&gt;=$K83*0.3,$K83*0.3,($BV83-SUM($Q83:T83)))))</f>
        <v>2160</v>
      </c>
      <c r="V83" s="127">
        <f>IF(OR($I83="‡nv‡÷j Z¨vM",$I83="wUwm"),(IF(VALUE($G83)&gt;=V$6,(IF(($BV83-SUM($Q83:U83))&gt;=$K83*0.3,$K83*0.3,($BV83-SUM($Q83:U83)))),"")),(IF(($BV83-SUM($Q83:U83))&gt;=$K83*0.3,$K83*0.3,($BV83-SUM($Q83:U83)))))</f>
        <v>2160</v>
      </c>
      <c r="W83" s="127">
        <f>IF(OR($I83="‡nv‡÷j Z¨vM",$I83="wUwm"),(IF(VALUE($G83)&gt;=W$6,(IF(($BV83-SUM($Q83:V83))&gt;=$K83*0.3,$K83*0.3,($BV83-SUM($Q83:V83)))),"")),(IF(($BV83-SUM($Q83:V83))&gt;=$K83*0.3,$K83*0.3,($BV83-SUM($Q83:V83)))))</f>
        <v>2160</v>
      </c>
      <c r="X83" s="127">
        <f>IF(OR($I83="‡nv‡÷j Z¨vM",$I83="wUwm"),(IF(VALUE($G83)&gt;=X$6,(IF(($BV83-SUM($Q83:W83))&gt;=$K83*0.3,$K83*0.3,($BV83-SUM($Q83:W83)))),"")),(IF(($BV83-SUM($Q83:W83))&gt;=$K83*0.3,$K83*0.3,($BV83-SUM($Q83:W83)))))</f>
        <v>2160</v>
      </c>
      <c r="Y83" s="127">
        <f>IF(OR($I83="‡nv‡÷j Z¨vM",$I83="wUwm"),(IF(VALUE($G83)&gt;=Y$6,(IF(($BV83-SUM($Q83:X83))&gt;=$K83*0.3,$K83*0.3,($BV83-SUM($Q83:X83)))),"")),(IF(($BV83-SUM($Q83:X83))&gt;=$K83*0.3,$K83*0.3,($BV83-SUM($Q83:X83)))))</f>
        <v>2160</v>
      </c>
      <c r="Z83" s="127">
        <f>IF(OR($I83="‡nv‡÷j Z¨vM",$I83="wUwm"),(IF(VALUE($G83)&gt;=Z$6,(IF(($BV83-SUM($Q83:Y83))&gt;=$K83*0.3,$K83*0.3,($BV83-SUM($Q83:Y83)))),"")),(IF(($BV83-SUM($Q83:Y83))&gt;=$K83*0.3,$K83*0.3,($BV83-SUM($Q83:Y83)))))</f>
        <v>0</v>
      </c>
      <c r="AA83" s="127">
        <f>IF(OR($I83="‡nv‡÷j Z¨vM",$I83="wUwm"),(IF(VALUE($G83)&gt;=AA$6,(IF(($BV83-SUM($Q83:Z83))&gt;=$K83*0.3,$K83*0.3,($BV83-SUM($Q83:Z83)))),"")),(IF(($BV83-SUM($Q83:Z83))&gt;=$K83*0.3,$K83*0.3,($BV83-SUM($Q83:Z83)))))</f>
        <v>0</v>
      </c>
      <c r="AB83" s="127">
        <f>IF(OR($I83="‡nv‡÷j Z¨vM",$I83="wUwm"),(IF(VALUE($G83)&gt;=AB$6,(IF(($BV83-SUM($Q83:AA83))&gt;=$K83*0.3,$K83*0.3,($BV83-SUM($Q83:AA83)))),"")),(IF(($BV83-SUM($Q83:AA83))&gt;=$K83*0.3,$K83*0.3,($BV83-SUM($Q83:AA83)))))</f>
        <v>0</v>
      </c>
      <c r="AC83" s="127">
        <f>IF(OR($I83="‡nv‡÷j Z¨vM",$I83="wUwm"),(IF(VALUE($G83)&gt;=AC$6,(IF(($BV83-SUM($Q83:AB83))&gt;=$K83*0.3,$K83*0.3,($BV83-SUM($Q83:AB83)))),"")),(IF(($BV83-SUM($Q83:AB83))&gt;=$K83*0.3,$K83*0.3,($BV83-SUM($Q83:AB83)))))</f>
        <v>0</v>
      </c>
      <c r="AD83" s="127">
        <f>IF(OR($I83="‡nv‡÷j Z¨vM",$I83="wUwm"),(IF(VALUE($G83)&gt;=AD$6,(IF(($BV83-SUM($Q83:AC83))&gt;=$K83*0.3,$K83*0.3,($BV83-SUM($Q83:AC83)))),"")),(IF(($BV83-SUM($Q83:AC83))&gt;=$K83*0.3,$K83*0.3,($BV83-SUM($Q83:AC83)))))</f>
        <v>0</v>
      </c>
      <c r="AE83" s="127">
        <f>IF(OR($I83="‡nv‡÷j Z¨vM",$I83="wUwm"),(IF(VALUE($G83)&gt;=AE$6,(IF(($BV83-SUM($Q83:AD83))&gt;=$K83*0.3,$K83*0.3,($BV83-SUM($Q83:AD83)))),"")),(IF(($BV83-SUM($Q83:AD83))&gt;=$K83*0.3,$K83*0.3,($BV83-SUM($Q83:AD83)))))</f>
        <v>0</v>
      </c>
      <c r="AF83" s="127">
        <f>IF(OR($I83="‡nv‡÷j Z¨vM",$I83="wUwm"),(IF(VALUE($G83)&gt;=AF$6,(IF(($BV83-SUM($Q83:AE83))&gt;=$K83*0.3,$K83*0.3,($BV83-SUM($Q83:AE83)))),"")),(IF(($BV83-SUM($Q83:AE83))&gt;=$K83*0.3,$K83*0.3,($BV83-SUM($Q83:AE83)))))</f>
        <v>0</v>
      </c>
      <c r="AG83" s="127">
        <f>IF(OR($I83="‡nv‡÷j Z¨vM",$I83="wUwm"),(IF(VALUE($G83)&gt;=AG$6,(IF(($BV83-SUM($Q83:AF83))&gt;=$K83*0.3,$K83*0.3,($BV83-SUM($Q83:AF83)))),"")),(IF(($BV83-SUM($Q83:AF83))&gt;=$K83*0.3,$K83*0.3,($BV83-SUM($Q83:AF83)))))</f>
        <v>0</v>
      </c>
      <c r="AH83" s="127">
        <f>IF(OR($I83="‡nv‡÷j Z¨vM",$I83="wUwm"),(IF(VALUE($G83)&gt;=AH$6,(IF(($BV83-SUM($Q83:AG83))&gt;=$K83*0.3,$K83*0.3,($BV83-SUM($Q83:AG83)))),"")),(IF(($BV83-SUM($Q83:AG83))&gt;=$K83*0.3,$K83*0.3,($BV83-SUM($Q83:AG83)))))</f>
        <v>0</v>
      </c>
      <c r="AI83" s="127">
        <f>IF(OR($I83="‡nv‡÷j Z¨vM",$I83="wUwm"),(IF(VALUE($G83)&gt;=AI$6,(IF(($BV83-SUM($Q83:AH83))&gt;=$K83*0.3,$K83*0.3,($BV83-SUM($Q83:AH83)))),"")),(IF(($BV83-SUM($Q83:AH83))&gt;=$K83*0.3,$K83*0.3,($BV83-SUM($Q83:AH83)))))</f>
        <v>0</v>
      </c>
      <c r="AJ83" s="127">
        <f>IF(OR($I83="‡nv‡÷j Z¨vM",$I83="wUwm"),(IF(VALUE($G83)&gt;=AJ$6,(IF(($BV83-SUM($Q83:AI83))&gt;=$K83*0.3,$K83*0.3,($BV83-SUM($Q83:AI83)))),"")),(IF(($BV83-SUM($Q83:AI83))&gt;=$K83*0.3,$K83*0.3,($BV83-SUM($Q83:AI83)))))</f>
        <v>0</v>
      </c>
      <c r="AK83" s="127">
        <f>IF(OR($I83="‡nv‡÷j Z¨vM",$I83="wUwm"),(IF(VALUE($G83)&gt;=AK$6,(IF(($BV83-SUM($Q83:AJ83))&gt;=$K83*0.3,$K83*0.3,($BV83-SUM($Q83:AJ83)))),"")),(IF(($BV83-SUM($Q83:AJ83))&gt;=$K83*0.3,$K83*0.3,($BV83-SUM($Q83:AJ83)))))</f>
        <v>0</v>
      </c>
      <c r="AL83" s="127">
        <f>IF(OR($I83="‡nv‡÷j Z¨vM",$I83="wUwm"),(IF(VALUE($G83)&gt;=AL$6,(IF(($BV83-SUM($Q83:AK83))&gt;=$K83*0.3,$K83*0.3,($BV83-SUM($Q83:AK83)))),"")),(IF(($BV83-SUM($Q83:AK83))&gt;=$K83*0.3,$K83*0.3,($BV83-SUM($Q83:AK83)))))</f>
        <v>0</v>
      </c>
      <c r="AM83" s="127">
        <f>IF(OR($I83="‡nv‡÷j Z¨vM",$I83="wUwm"),(IF(VALUE($G83)&gt;=AM$6,(IF(($BV83-SUM($Q83:AL83))&gt;=$K83*0.3,$K83*0.3,($BV83-SUM($Q83:AL83)))),"")),(IF(($BV83-SUM($Q83:AL83))&gt;=$K83*0.3,$K83*0.3,($BV83-SUM($Q83:AL83)))))</f>
        <v>0</v>
      </c>
      <c r="AN83" s="127">
        <f>IF(OR($I83="‡nv‡÷j Z¨vM",$I83="wUwm"),(IF(VALUE($G83)&gt;=AN$6,(IF(($BV83-SUM($Q83:AM83))&gt;=$K83*0.3,$K83*0.3,($BV83-SUM($Q83:AM83)))),"")),(IF(($BV83-SUM($Q83:AM83))&gt;=$K83*0.3,$K83*0.3,($BV83-SUM($Q83:AM83)))))</f>
        <v>0</v>
      </c>
      <c r="AO83" s="127">
        <f>IF(OR($I83="‡nv‡÷j Z¨vM",$I83="wUwm"),(IF(VALUE($G83)&gt;=AO$6,(IF(($BV83-SUM($Q83:AN83))&gt;=$K83*0.3,$K83*0.3,($BV83-SUM($Q83:AN83)))),"")),(IF(($BV83-SUM($Q83:AN83))&gt;=$K83*0.3,$K83*0.3,($BV83-SUM($Q83:AN83)))))</f>
        <v>0</v>
      </c>
      <c r="AP83" s="127">
        <f>IF(OR($I83="‡nv‡÷j Z¨vM",$I83="wUwm"),(IF(VALUE($G83)&gt;=AP$6,(IF(($BV83-SUM($Q83:AO83))&gt;=$K83*0.3,$K83*0.3,($BV83-SUM($Q83:AO83)))),"")),(IF(($BV83-SUM($Q83:AO83))&gt;=$K83*0.3,$K83*0.3,($BV83-SUM($Q83:AO83)))))</f>
        <v>0</v>
      </c>
      <c r="AQ83" s="125">
        <f t="shared" si="16"/>
        <v>19120</v>
      </c>
      <c r="AR83" s="125">
        <v>19120</v>
      </c>
      <c r="AS83" s="125">
        <f>IF(LinkRpt!C$4=LinkRpt!C$2,VLOOKUP(LinkRpt!$A79,Rpt,LinkRpt!C$2+1),"")</f>
        <v>0</v>
      </c>
      <c r="AT83" s="125">
        <f>IF(LinkRpt!D$4=LinkRpt!D$2,VLOOKUP(LinkRpt!$A79,Rpt,LinkRpt!D$2+1),"")</f>
        <v>0</v>
      </c>
      <c r="AU83" s="125">
        <f>IF(LinkRpt!E$4=LinkRpt!E$2,VLOOKUP(LinkRpt!$A79,Rpt,LinkRpt!E$2+1),"")</f>
        <v>0</v>
      </c>
      <c r="AV83" s="125">
        <f>IF(LinkRpt!F$4=LinkRpt!F$2,VLOOKUP(LinkRpt!$A79,Rpt,LinkRpt!F$2+1),"")</f>
        <v>0</v>
      </c>
      <c r="AW83" s="125">
        <f>IF(LinkRpt!G$4=LinkRpt!G$2,VLOOKUP(LinkRpt!$A79,Rpt,LinkRpt!G$2+1),"")</f>
        <v>0</v>
      </c>
      <c r="AX83" s="125">
        <f>IF(LinkRpt!H$4=LinkRpt!H$2,VLOOKUP(LinkRpt!$A79,Rpt,LinkRpt!H$2+1),"")</f>
        <v>0</v>
      </c>
      <c r="AY83" s="125">
        <f>IF(LinkRpt!I$4=LinkRpt!I$2,VLOOKUP(LinkRpt!$A79,Rpt,LinkRpt!I$2+1),"")</f>
        <v>0</v>
      </c>
      <c r="AZ83" s="125">
        <f>IF(LinkRpt!J$4=LinkRpt!J$2,VLOOKUP(LinkRpt!$A79,Rpt,LinkRpt!J$2+1),"")</f>
        <v>0</v>
      </c>
      <c r="BA83" s="125">
        <f>IF(LinkRpt!K$4=LinkRpt!K$2,VLOOKUP(LinkRpt!$A79,Rpt,LinkRpt!K$2+1),"")</f>
        <v>0</v>
      </c>
      <c r="BB83" s="125">
        <f>IF(LinkRpt!L$4=LinkRpt!L$2,VLOOKUP(LinkRpt!$A79,Rpt,LinkRpt!L$2+1),"")</f>
        <v>0</v>
      </c>
      <c r="BC83" s="125">
        <f>IF(LinkRpt!M$4=LinkRpt!M$2,VLOOKUP(LinkRpt!$A79,Rpt,LinkRpt!M$2+1),"")</f>
        <v>0</v>
      </c>
      <c r="BD83" s="125">
        <f>IF(LinkRpt!N$4=LinkRpt!N$2,VLOOKUP(LinkRpt!$A79,Rpt,LinkRpt!N$2+1),"")</f>
        <v>0</v>
      </c>
      <c r="BE83" s="125">
        <f>IF(LinkRpt!O$4=LinkRpt!O$2,VLOOKUP(LinkRpt!$A79,Rpt,LinkRpt!O$2+1),"")</f>
        <v>0</v>
      </c>
      <c r="BF83" s="125">
        <f>IF(LinkRpt!P$4=LinkRpt!P$2,VLOOKUP(LinkRpt!$A79,Rpt,LinkRpt!P$2+1),"")</f>
        <v>0</v>
      </c>
      <c r="BG83" s="125">
        <f>IF(LinkRpt!Q$4=LinkRpt!Q$2,VLOOKUP(LinkRpt!$A79,Rpt,LinkRpt!Q$2+1),"")</f>
        <v>0</v>
      </c>
      <c r="BH83" s="125">
        <f>IF(LinkRpt!R$4=LinkRpt!R$2,VLOOKUP(LinkRpt!$A79,Rpt,LinkRpt!R$2+1),"")</f>
        <v>0</v>
      </c>
      <c r="BI83" s="125">
        <f>IF(LinkRpt!S$4=LinkRpt!S$2,VLOOKUP(LinkRpt!$A79,Rpt,LinkRpt!S$2+1),"")</f>
        <v>0</v>
      </c>
      <c r="BJ83" s="125">
        <f>IF(LinkRpt!T$4=LinkRpt!T$2,VLOOKUP(LinkRpt!$A79,Rpt,LinkRpt!T$2+1),"")</f>
        <v>0</v>
      </c>
      <c r="BK83" s="125">
        <f>IF(LinkRpt!U$4=LinkRpt!U$2,VLOOKUP(LinkRpt!$A79,Rpt,LinkRpt!U$2+1),"")</f>
        <v>0</v>
      </c>
      <c r="BL83" s="125">
        <f>IF(LinkRpt!V$4=LinkRpt!V$2,VLOOKUP(LinkRpt!$A79,Rpt,LinkRpt!V$2+1),"")</f>
        <v>0</v>
      </c>
      <c r="BM83" s="125">
        <f>IF(LinkRpt!W$4=LinkRpt!W$2,VLOOKUP(LinkRpt!$A79,Rpt,LinkRpt!W$2+1),"")</f>
        <v>0</v>
      </c>
      <c r="BN83" s="125">
        <f>IF(LinkRpt!X$4=LinkRpt!X$2,VLOOKUP(LinkRpt!$A79,Rpt,LinkRpt!X$2+1),"")</f>
        <v>0</v>
      </c>
      <c r="BO83" s="125">
        <f>IF(LinkRpt!Y$4=LinkRpt!Y$2,VLOOKUP(LinkRpt!$A79,Rpt,LinkRpt!Y$2+1),"")</f>
        <v>0</v>
      </c>
      <c r="BP83" s="125">
        <f>IF(LinkRpt!Z$4=LinkRpt!Z$2,VLOOKUP(LinkRpt!$A79,Rpt,LinkRpt!Z$2+1),"")</f>
        <v>0</v>
      </c>
      <c r="BQ83" s="125">
        <f>IF(LinkRpt!AA$4=LinkRpt!AA$2,VLOOKUP(LinkRpt!$A79,Rpt,LinkRpt!AA$2+1),"")</f>
        <v>0</v>
      </c>
      <c r="BR83" s="125">
        <f>IF(LinkRpt!AB$4=LinkRpt!AB$2,VLOOKUP(LinkRpt!$A79,Rpt,LinkRpt!AB$2+1),"")</f>
        <v>0</v>
      </c>
      <c r="BS83" s="125">
        <f>IF(LinkRpt!AC$4=LinkRpt!AC$2,VLOOKUP(LinkRpt!$A79,Rpt,LinkRpt!AC$2+1),"")</f>
        <v>0</v>
      </c>
      <c r="BT83" s="125">
        <f>IF(LinkRpt!AD$4=LinkRpt!AD$2,VLOOKUP(LinkRpt!$A79,Rpt,LinkRpt!AD$2+1),"")</f>
        <v>0</v>
      </c>
      <c r="BU83" s="125">
        <f>IF(LinkRpt!AE$4=LinkRpt!AE$2,VLOOKUP(LinkRpt!$A79,Rpt,LinkRpt!AE$2+1),"")</f>
        <v>0</v>
      </c>
      <c r="BV83" s="125">
        <f t="shared" si="22"/>
        <v>19120</v>
      </c>
      <c r="BW83" s="124">
        <v>1500</v>
      </c>
      <c r="BX83" s="127">
        <v>1500</v>
      </c>
      <c r="BY83" s="124">
        <v>1000</v>
      </c>
      <c r="BZ83" s="127">
        <v>1000</v>
      </c>
      <c r="CA83" s="124">
        <v>5000</v>
      </c>
      <c r="CB83" s="127">
        <f>2500+0</f>
        <v>2500</v>
      </c>
      <c r="CC83" s="124">
        <v>8000</v>
      </c>
      <c r="CD83" s="127">
        <v>0</v>
      </c>
      <c r="CE83" s="128"/>
      <c r="CF83" s="127"/>
      <c r="CG83" s="124"/>
      <c r="CH83" s="127"/>
      <c r="CI83" s="129">
        <v>2310</v>
      </c>
      <c r="CJ83" s="127">
        <v>12810</v>
      </c>
      <c r="CK83" s="129">
        <v>2310</v>
      </c>
      <c r="CL83" s="127">
        <v>2310</v>
      </c>
      <c r="CM83" s="129">
        <v>2310</v>
      </c>
      <c r="CN83" s="127">
        <v>0</v>
      </c>
      <c r="CO83" s="129">
        <v>2310</v>
      </c>
      <c r="CP83" s="127">
        <v>4620</v>
      </c>
      <c r="CQ83" s="129">
        <v>2310</v>
      </c>
      <c r="CR83" s="127"/>
      <c r="CS83" s="129">
        <v>2310</v>
      </c>
      <c r="CT83" s="127"/>
      <c r="CU83" s="129">
        <v>2310</v>
      </c>
      <c r="CV83" s="127">
        <v>2310</v>
      </c>
      <c r="CW83" s="129">
        <v>2310</v>
      </c>
      <c r="CX83" s="127"/>
      <c r="CY83" s="129">
        <v>2310</v>
      </c>
      <c r="CZ83" s="127">
        <v>4620</v>
      </c>
      <c r="DA83" s="128"/>
      <c r="DB83" s="127"/>
      <c r="DC83" s="128"/>
      <c r="DD83" s="127"/>
      <c r="DE83" s="130"/>
      <c r="DF83" s="131"/>
      <c r="DG83" s="127"/>
      <c r="DH83" s="131"/>
      <c r="DI83" s="127"/>
      <c r="DJ83" s="131"/>
      <c r="DK83" s="127"/>
      <c r="DL83" s="131"/>
      <c r="DM83" s="127"/>
      <c r="DN83" s="131"/>
      <c r="DO83" s="127"/>
      <c r="DP83" s="131"/>
      <c r="DQ83" s="127"/>
      <c r="DR83" s="131"/>
      <c r="DS83" s="127"/>
      <c r="DT83" s="131"/>
      <c r="DU83" s="127"/>
      <c r="DV83" s="131"/>
      <c r="DW83" s="127"/>
      <c r="DX83" s="131"/>
      <c r="DY83" s="127"/>
      <c r="DZ83" s="131"/>
      <c r="EA83" s="127"/>
      <c r="EB83" s="128"/>
      <c r="EC83" s="127"/>
      <c r="ED83" s="132"/>
      <c r="EE83" s="128"/>
      <c r="EF83" s="127"/>
      <c r="EG83" s="128"/>
      <c r="EH83" s="127"/>
      <c r="EI83" s="128"/>
      <c r="EJ83" s="127"/>
      <c r="EK83" s="128"/>
      <c r="EL83" s="127"/>
      <c r="EM83" s="128"/>
      <c r="EN83" s="127"/>
      <c r="EO83" s="128"/>
      <c r="EP83" s="127"/>
      <c r="EQ83" s="124"/>
      <c r="ER83" s="127"/>
      <c r="ES83" s="124"/>
      <c r="ET83" s="127"/>
      <c r="EU83" s="124"/>
      <c r="EV83" s="127"/>
      <c r="EW83" s="124"/>
      <c r="EX83" s="127"/>
      <c r="EY83" s="124"/>
      <c r="EZ83" s="127"/>
      <c r="FA83" s="124"/>
      <c r="FB83" s="127"/>
      <c r="FC83" s="133">
        <f t="shared" si="17"/>
        <v>36290</v>
      </c>
      <c r="FD83" s="133">
        <f t="shared" si="18"/>
        <v>31670</v>
      </c>
      <c r="FE83" s="133">
        <f t="shared" si="19"/>
        <v>4620</v>
      </c>
    </row>
    <row r="84" spans="1:161" ht="25.5" customHeight="1">
      <c r="A84" s="181">
        <v>2200199</v>
      </c>
      <c r="B84" s="148" t="s">
        <v>1050</v>
      </c>
      <c r="C84" s="95" t="s">
        <v>683</v>
      </c>
      <c r="D84" s="83" t="s">
        <v>1062</v>
      </c>
      <c r="E84" s="95" t="s">
        <v>956</v>
      </c>
      <c r="F84" s="84" t="s">
        <v>684</v>
      </c>
      <c r="G84" s="84" t="s">
        <v>1095</v>
      </c>
      <c r="H84" s="135"/>
      <c r="I84" s="136" t="s">
        <v>1083</v>
      </c>
      <c r="J84" s="136">
        <v>3000</v>
      </c>
      <c r="K84" s="93">
        <v>7200</v>
      </c>
      <c r="L84" s="88" t="s">
        <v>1074</v>
      </c>
      <c r="M84" s="122">
        <f t="shared" si="20"/>
        <v>11320</v>
      </c>
      <c r="N84" s="123">
        <f t="shared" si="15"/>
        <v>0</v>
      </c>
      <c r="O84" s="124">
        <v>4000</v>
      </c>
      <c r="P84" s="124">
        <f t="shared" si="21"/>
        <v>3000</v>
      </c>
      <c r="Q84" s="125">
        <v>4000</v>
      </c>
      <c r="R84" s="180">
        <f>IF(AND(I84="‡nv‡÷j Z¨vM",M84&lt;=BV84),6000-J84,0)</f>
        <v>3000</v>
      </c>
      <c r="S84" s="127">
        <f>IF(OR($I84="‡nv‡÷j Z¨vM",$I84="wUwm"),(IF(VALUE($G84)&gt;=S$6,(IF(($BV84-SUM($Q84:R84))&gt;=$K84*0.3,$K84*0.3,($BV84-SUM($Q84:R84)))),"")),(IF(($BV84-SUM($Q84:R84))&gt;=$K84*0.3,$K84*0.3,($BV84-SUM($Q84:R84)))))</f>
        <v>2160</v>
      </c>
      <c r="T84" s="127">
        <f>IF(OR($I84="‡nv‡÷j Z¨vM",$I84="wUwm"),(IF(VALUE($G84)&gt;=T$6,(IF(($BV84-SUM($Q84:S84))&gt;=$K84*0.3,$K84*0.3,($BV84-SUM($Q84:S84)))),"")),(IF(($BV84-SUM($Q84:S84))&gt;=$K84*0.3,$K84*0.3,($BV84-SUM($Q84:S84)))))</f>
        <v>2160</v>
      </c>
      <c r="U84" s="127" t="str">
        <f>IF(OR($I84="‡nv‡÷j Z¨vM",$I84="wUwm"),(IF(VALUE($G84)&gt;=U$6,(IF(($BV84-SUM($Q84:T84))&gt;=$K84*0.3,$K84*0.3,($BV84-SUM($Q84:T84)))),"")),(IF(($BV84-SUM($Q84:T84))&gt;=$K84*0.3,$K84*0.3,($BV84-SUM($Q84:T84)))))</f>
        <v/>
      </c>
      <c r="V84" s="127" t="str">
        <f>IF(OR($I84="‡nv‡÷j Z¨vM",$I84="wUwm"),(IF(VALUE($G84)&gt;=V$6,(IF(($BV84-SUM($Q84:U84))&gt;=$K84*0.3,$K84*0.3,($BV84-SUM($Q84:U84)))),"")),(IF(($BV84-SUM($Q84:U84))&gt;=$K84*0.3,$K84*0.3,($BV84-SUM($Q84:U84)))))</f>
        <v/>
      </c>
      <c r="W84" s="127" t="str">
        <f>IF(OR($I84="‡nv‡÷j Z¨vM",$I84="wUwm"),(IF(VALUE($G84)&gt;=W$6,(IF(($BV84-SUM($Q84:V84))&gt;=$K84*0.3,$K84*0.3,($BV84-SUM($Q84:V84)))),"")),(IF(($BV84-SUM($Q84:V84))&gt;=$K84*0.3,$K84*0.3,($BV84-SUM($Q84:V84)))))</f>
        <v/>
      </c>
      <c r="X84" s="127" t="str">
        <f>IF(OR($I84="‡nv‡÷j Z¨vM",$I84="wUwm"),(IF(VALUE($G84)&gt;=X$6,(IF(($BV84-SUM($Q84:W84))&gt;=$K84*0.3,$K84*0.3,($BV84-SUM($Q84:W84)))),"")),(IF(($BV84-SUM($Q84:W84))&gt;=$K84*0.3,$K84*0.3,($BV84-SUM($Q84:W84)))))</f>
        <v/>
      </c>
      <c r="Y84" s="127" t="str">
        <f>IF(OR($I84="‡nv‡÷j Z¨vM",$I84="wUwm"),(IF(VALUE($G84)&gt;=Y$6,(IF(($BV84-SUM($Q84:X84))&gt;=$K84*0.3,$K84*0.3,($BV84-SUM($Q84:X84)))),"")),(IF(($BV84-SUM($Q84:X84))&gt;=$K84*0.3,$K84*0.3,($BV84-SUM($Q84:X84)))))</f>
        <v/>
      </c>
      <c r="Z84" s="127" t="str">
        <f>IF(OR($I84="‡nv‡÷j Z¨vM",$I84="wUwm"),(IF(VALUE($G84)&gt;=Z$6,(IF(($BV84-SUM($Q84:Y84))&gt;=$K84*0.3,$K84*0.3,($BV84-SUM($Q84:Y84)))),"")),(IF(($BV84-SUM($Q84:Y84))&gt;=$K84*0.3,$K84*0.3,($BV84-SUM($Q84:Y84)))))</f>
        <v/>
      </c>
      <c r="AA84" s="127" t="str">
        <f>IF(OR($I84="‡nv‡÷j Z¨vM",$I84="wUwm"),(IF(VALUE($G84)&gt;=AA$6,(IF(($BV84-SUM($Q84:Z84))&gt;=$K84*0.3,$K84*0.3,($BV84-SUM($Q84:Z84)))),"")),(IF(($BV84-SUM($Q84:Z84))&gt;=$K84*0.3,$K84*0.3,($BV84-SUM($Q84:Z84)))))</f>
        <v/>
      </c>
      <c r="AB84" s="127" t="str">
        <f>IF(OR($I84="‡nv‡÷j Z¨vM",$I84="wUwm"),(IF(VALUE($G84)&gt;=AB$6,(IF(($BV84-SUM($Q84:AA84))&gt;=$K84*0.3,$K84*0.3,($BV84-SUM($Q84:AA84)))),"")),(IF(($BV84-SUM($Q84:AA84))&gt;=$K84*0.3,$K84*0.3,($BV84-SUM($Q84:AA84)))))</f>
        <v/>
      </c>
      <c r="AC84" s="127" t="str">
        <f>IF(OR($I84="‡nv‡÷j Z¨vM",$I84="wUwm"),(IF(VALUE($G84)&gt;=AC$6,(IF(($BV84-SUM($Q84:AB84))&gt;=$K84*0.3,$K84*0.3,($BV84-SUM($Q84:AB84)))),"")),(IF(($BV84-SUM($Q84:AB84))&gt;=$K84*0.3,$K84*0.3,($BV84-SUM($Q84:AB84)))))</f>
        <v/>
      </c>
      <c r="AD84" s="127" t="str">
        <f>IF(OR($I84="‡nv‡÷j Z¨vM",$I84="wUwm"),(IF(VALUE($G84)&gt;=AD$6,(IF(($BV84-SUM($Q84:AC84))&gt;=$K84*0.3,$K84*0.3,($BV84-SUM($Q84:AC84)))),"")),(IF(($BV84-SUM($Q84:AC84))&gt;=$K84*0.3,$K84*0.3,($BV84-SUM($Q84:AC84)))))</f>
        <v/>
      </c>
      <c r="AE84" s="127" t="str">
        <f>IF(OR($I84="‡nv‡÷j Z¨vM",$I84="wUwm"),(IF(VALUE($G84)&gt;=AE$6,(IF(($BV84-SUM($Q84:AD84))&gt;=$K84*0.3,$K84*0.3,($BV84-SUM($Q84:AD84)))),"")),(IF(($BV84-SUM($Q84:AD84))&gt;=$K84*0.3,$K84*0.3,($BV84-SUM($Q84:AD84)))))</f>
        <v/>
      </c>
      <c r="AF84" s="127" t="str">
        <f>IF(OR($I84="‡nv‡÷j Z¨vM",$I84="wUwm"),(IF(VALUE($G84)&gt;=AF$6,(IF(($BV84-SUM($Q84:AE84))&gt;=$K84*0.3,$K84*0.3,($BV84-SUM($Q84:AE84)))),"")),(IF(($BV84-SUM($Q84:AE84))&gt;=$K84*0.3,$K84*0.3,($BV84-SUM($Q84:AE84)))))</f>
        <v/>
      </c>
      <c r="AG84" s="127" t="str">
        <f>IF(OR($I84="‡nv‡÷j Z¨vM",$I84="wUwm"),(IF(VALUE($G84)&gt;=AG$6,(IF(($BV84-SUM($Q84:AF84))&gt;=$K84*0.3,$K84*0.3,($BV84-SUM($Q84:AF84)))),"")),(IF(($BV84-SUM($Q84:AF84))&gt;=$K84*0.3,$K84*0.3,($BV84-SUM($Q84:AF84)))))</f>
        <v/>
      </c>
      <c r="AH84" s="127" t="str">
        <f>IF(OR($I84="‡nv‡÷j Z¨vM",$I84="wUwm"),(IF(VALUE($G84)&gt;=AH$6,(IF(($BV84-SUM($Q84:AG84))&gt;=$K84*0.3,$K84*0.3,($BV84-SUM($Q84:AG84)))),"")),(IF(($BV84-SUM($Q84:AG84))&gt;=$K84*0.3,$K84*0.3,($BV84-SUM($Q84:AG84)))))</f>
        <v/>
      </c>
      <c r="AI84" s="127" t="str">
        <f>IF(OR($I84="‡nv‡÷j Z¨vM",$I84="wUwm"),(IF(VALUE($G84)&gt;=AI$6,(IF(($BV84-SUM($Q84:AH84))&gt;=$K84*0.3,$K84*0.3,($BV84-SUM($Q84:AH84)))),"")),(IF(($BV84-SUM($Q84:AH84))&gt;=$K84*0.3,$K84*0.3,($BV84-SUM($Q84:AH84)))))</f>
        <v/>
      </c>
      <c r="AJ84" s="127" t="str">
        <f>IF(OR($I84="‡nv‡÷j Z¨vM",$I84="wUwm"),(IF(VALUE($G84)&gt;=AJ$6,(IF(($BV84-SUM($Q84:AI84))&gt;=$K84*0.3,$K84*0.3,($BV84-SUM($Q84:AI84)))),"")),(IF(($BV84-SUM($Q84:AI84))&gt;=$K84*0.3,$K84*0.3,($BV84-SUM($Q84:AI84)))))</f>
        <v/>
      </c>
      <c r="AK84" s="127" t="str">
        <f>IF(OR($I84="‡nv‡÷j Z¨vM",$I84="wUwm"),(IF(VALUE($G84)&gt;=AK$6,(IF(($BV84-SUM($Q84:AJ84))&gt;=$K84*0.3,$K84*0.3,($BV84-SUM($Q84:AJ84)))),"")),(IF(($BV84-SUM($Q84:AJ84))&gt;=$K84*0.3,$K84*0.3,($BV84-SUM($Q84:AJ84)))))</f>
        <v/>
      </c>
      <c r="AL84" s="127" t="str">
        <f>IF(OR($I84="‡nv‡÷j Z¨vM",$I84="wUwm"),(IF(VALUE($G84)&gt;=AL$6,(IF(($BV84-SUM($Q84:AK84))&gt;=$K84*0.3,$K84*0.3,($BV84-SUM($Q84:AK84)))),"")),(IF(($BV84-SUM($Q84:AK84))&gt;=$K84*0.3,$K84*0.3,($BV84-SUM($Q84:AK84)))))</f>
        <v/>
      </c>
      <c r="AM84" s="127" t="str">
        <f>IF(OR($I84="‡nv‡÷j Z¨vM",$I84="wUwm"),(IF(VALUE($G84)&gt;=AM$6,(IF(($BV84-SUM($Q84:AL84))&gt;=$K84*0.3,$K84*0.3,($BV84-SUM($Q84:AL84)))),"")),(IF(($BV84-SUM($Q84:AL84))&gt;=$K84*0.3,$K84*0.3,($BV84-SUM($Q84:AL84)))))</f>
        <v/>
      </c>
      <c r="AN84" s="127" t="str">
        <f>IF(OR($I84="‡nv‡÷j Z¨vM",$I84="wUwm"),(IF(VALUE($G84)&gt;=AN$6,(IF(($BV84-SUM($Q84:AM84))&gt;=$K84*0.3,$K84*0.3,($BV84-SUM($Q84:AM84)))),"")),(IF(($BV84-SUM($Q84:AM84))&gt;=$K84*0.3,$K84*0.3,($BV84-SUM($Q84:AM84)))))</f>
        <v/>
      </c>
      <c r="AO84" s="127" t="str">
        <f>IF(OR($I84="‡nv‡÷j Z¨vM",$I84="wUwm"),(IF(VALUE($G84)&gt;=AO$6,(IF(($BV84-SUM($Q84:AN84))&gt;=$K84*0.3,$K84*0.3,($BV84-SUM($Q84:AN84)))),"")),(IF(($BV84-SUM($Q84:AN84))&gt;=$K84*0.3,$K84*0.3,($BV84-SUM($Q84:AN84)))))</f>
        <v/>
      </c>
      <c r="AP84" s="127" t="str">
        <f>IF(OR($I84="‡nv‡÷j Z¨vM",$I84="wUwm"),(IF(VALUE($G84)&gt;=AP$6,(IF(($BV84-SUM($Q84:AO84))&gt;=$K84*0.3,$K84*0.3,($BV84-SUM($Q84:AO84)))),"")),(IF(($BV84-SUM($Q84:AO84))&gt;=$K84*0.3,$K84*0.3,($BV84-SUM($Q84:AO84)))))</f>
        <v/>
      </c>
      <c r="AQ84" s="125">
        <f>SUM(Q84:AP84)</f>
        <v>11320</v>
      </c>
      <c r="AR84" s="125">
        <v>11320</v>
      </c>
      <c r="AS84" s="125">
        <f>IF(LinkRpt!C$4=LinkRpt!C$2,VLOOKUP(LinkRpt!$A80,Rpt,LinkRpt!C$2+1),"")</f>
        <v>0</v>
      </c>
      <c r="AT84" s="125">
        <f>IF(LinkRpt!D$4=LinkRpt!D$2,VLOOKUP(LinkRpt!$A80,Rpt,LinkRpt!D$2+1),"")</f>
        <v>0</v>
      </c>
      <c r="AU84" s="125">
        <f>IF(LinkRpt!E$4=LinkRpt!E$2,VLOOKUP(LinkRpt!$A80,Rpt,LinkRpt!E$2+1),"")</f>
        <v>0</v>
      </c>
      <c r="AV84" s="125">
        <f>IF(LinkRpt!F$4=LinkRpt!F$2,VLOOKUP(LinkRpt!$A80,Rpt,LinkRpt!F$2+1),"")</f>
        <v>0</v>
      </c>
      <c r="AW84" s="125">
        <f>IF(LinkRpt!G$4=LinkRpt!G$2,VLOOKUP(LinkRpt!$A80,Rpt,LinkRpt!G$2+1),"")</f>
        <v>0</v>
      </c>
      <c r="AX84" s="125">
        <f>IF(LinkRpt!H$4=LinkRpt!H$2,VLOOKUP(LinkRpt!$A80,Rpt,LinkRpt!H$2+1),"")</f>
        <v>0</v>
      </c>
      <c r="AY84" s="125">
        <f>IF(LinkRpt!I$4=LinkRpt!I$2,VLOOKUP(LinkRpt!$A80,Rpt,LinkRpt!I$2+1),"")</f>
        <v>0</v>
      </c>
      <c r="AZ84" s="125">
        <f>IF(LinkRpt!J$4=LinkRpt!J$2,VLOOKUP(LinkRpt!$A80,Rpt,LinkRpt!J$2+1),"")</f>
        <v>0</v>
      </c>
      <c r="BA84" s="125">
        <f>IF(LinkRpt!K$4=LinkRpt!K$2,VLOOKUP(LinkRpt!$A80,Rpt,LinkRpt!K$2+1),"")</f>
        <v>0</v>
      </c>
      <c r="BB84" s="125">
        <f>IF(LinkRpt!L$4=LinkRpt!L$2,VLOOKUP(LinkRpt!$A80,Rpt,LinkRpt!L$2+1),"")</f>
        <v>0</v>
      </c>
      <c r="BC84" s="125">
        <f>IF(LinkRpt!M$4=LinkRpt!M$2,VLOOKUP(LinkRpt!$A80,Rpt,LinkRpt!M$2+1),"")</f>
        <v>0</v>
      </c>
      <c r="BD84" s="125">
        <f>IF(LinkRpt!N$4=LinkRpt!N$2,VLOOKUP(LinkRpt!$A80,Rpt,LinkRpt!N$2+1),"")</f>
        <v>0</v>
      </c>
      <c r="BE84" s="125">
        <f>IF(LinkRpt!O$4=LinkRpt!O$2,VLOOKUP(LinkRpt!$A80,Rpt,LinkRpt!O$2+1),"")</f>
        <v>0</v>
      </c>
      <c r="BF84" s="125">
        <f>IF(LinkRpt!P$4=LinkRpt!P$2,VLOOKUP(LinkRpt!$A80,Rpt,LinkRpt!P$2+1),"")</f>
        <v>0</v>
      </c>
      <c r="BG84" s="125">
        <f>IF(LinkRpt!Q$4=LinkRpt!Q$2,VLOOKUP(LinkRpt!$A80,Rpt,LinkRpt!Q$2+1),"")</f>
        <v>0</v>
      </c>
      <c r="BH84" s="125">
        <f>IF(LinkRpt!R$4=LinkRpt!R$2,VLOOKUP(LinkRpt!$A80,Rpt,LinkRpt!R$2+1),"")</f>
        <v>0</v>
      </c>
      <c r="BI84" s="125">
        <f>IF(LinkRpt!S$4=LinkRpt!S$2,VLOOKUP(LinkRpt!$A80,Rpt,LinkRpt!S$2+1),"")</f>
        <v>0</v>
      </c>
      <c r="BJ84" s="125">
        <f>IF(LinkRpt!T$4=LinkRpt!T$2,VLOOKUP(LinkRpt!$A80,Rpt,LinkRpt!T$2+1),"")</f>
        <v>0</v>
      </c>
      <c r="BK84" s="125">
        <f>IF(LinkRpt!U$4=LinkRpt!U$2,VLOOKUP(LinkRpt!$A80,Rpt,LinkRpt!U$2+1),"")</f>
        <v>0</v>
      </c>
      <c r="BL84" s="125">
        <f>IF(LinkRpt!V$4=LinkRpt!V$2,VLOOKUP(LinkRpt!$A80,Rpt,LinkRpt!V$2+1),"")</f>
        <v>0</v>
      </c>
      <c r="BM84" s="125">
        <f>IF(LinkRpt!W$4=LinkRpt!W$2,VLOOKUP(LinkRpt!$A80,Rpt,LinkRpt!W$2+1),"")</f>
        <v>0</v>
      </c>
      <c r="BN84" s="125">
        <f>IF(LinkRpt!X$4=LinkRpt!X$2,VLOOKUP(LinkRpt!$A80,Rpt,LinkRpt!X$2+1),"")</f>
        <v>0</v>
      </c>
      <c r="BO84" s="125">
        <f>IF(LinkRpt!Y$4=LinkRpt!Y$2,VLOOKUP(LinkRpt!$A80,Rpt,LinkRpt!Y$2+1),"")</f>
        <v>0</v>
      </c>
      <c r="BP84" s="125">
        <f>IF(LinkRpt!Z$4=LinkRpt!Z$2,VLOOKUP(LinkRpt!$A80,Rpt,LinkRpt!Z$2+1),"")</f>
        <v>0</v>
      </c>
      <c r="BQ84" s="125">
        <f>IF(LinkRpt!AA$4=LinkRpt!AA$2,VLOOKUP(LinkRpt!$A80,Rpt,LinkRpt!AA$2+1),"")</f>
        <v>0</v>
      </c>
      <c r="BR84" s="125">
        <f>IF(LinkRpt!AB$4=LinkRpt!AB$2,VLOOKUP(LinkRpt!$A80,Rpt,LinkRpt!AB$2+1),"")</f>
        <v>0</v>
      </c>
      <c r="BS84" s="125">
        <f>IF(LinkRpt!AC$4=LinkRpt!AC$2,VLOOKUP(LinkRpt!$A80,Rpt,LinkRpt!AC$2+1),"")</f>
        <v>0</v>
      </c>
      <c r="BT84" s="125">
        <f>IF(LinkRpt!AD$4=LinkRpt!AD$2,VLOOKUP(LinkRpt!$A80,Rpt,LinkRpt!AD$2+1),"")</f>
        <v>0</v>
      </c>
      <c r="BU84" s="125">
        <f>IF(LinkRpt!AE$4=LinkRpt!AE$2,VLOOKUP(LinkRpt!$A80,Rpt,LinkRpt!AE$2+1),"")</f>
        <v>0</v>
      </c>
      <c r="BV84" s="125">
        <f t="shared" si="22"/>
        <v>11320</v>
      </c>
      <c r="BW84" s="124">
        <v>1500</v>
      </c>
      <c r="BX84" s="127">
        <v>1500</v>
      </c>
      <c r="BY84" s="124">
        <v>1000</v>
      </c>
      <c r="BZ84" s="127">
        <v>1000</v>
      </c>
      <c r="CA84" s="124">
        <v>5000</v>
      </c>
      <c r="CB84" s="127">
        <v>5000</v>
      </c>
      <c r="CC84" s="124">
        <v>8000</v>
      </c>
      <c r="CD84" s="127">
        <v>1500</v>
      </c>
      <c r="CE84" s="124"/>
      <c r="CF84" s="127"/>
      <c r="CG84" s="129">
        <v>2800</v>
      </c>
      <c r="CH84" s="127">
        <v>9300</v>
      </c>
      <c r="CI84" s="129">
        <v>2800</v>
      </c>
      <c r="CJ84" s="127">
        <v>2800</v>
      </c>
      <c r="CK84" s="129">
        <v>2800</v>
      </c>
      <c r="CL84" s="127">
        <v>2800</v>
      </c>
      <c r="CM84" s="129">
        <v>2800</v>
      </c>
      <c r="CN84" s="127">
        <v>2800</v>
      </c>
      <c r="CO84" s="129">
        <v>2800</v>
      </c>
      <c r="CP84" s="127">
        <v>2800</v>
      </c>
      <c r="CQ84" s="129">
        <v>2800</v>
      </c>
      <c r="CR84" s="127">
        <v>2800</v>
      </c>
      <c r="CS84" s="129">
        <v>2800</v>
      </c>
      <c r="CT84" s="127">
        <v>2800</v>
      </c>
      <c r="CU84" s="129">
        <v>2800</v>
      </c>
      <c r="CV84" s="127"/>
      <c r="CW84" s="129">
        <v>2800</v>
      </c>
      <c r="CX84" s="127">
        <v>2800</v>
      </c>
      <c r="CY84" s="131"/>
      <c r="CZ84" s="127"/>
      <c r="DA84" s="131"/>
      <c r="DB84" s="127"/>
      <c r="DC84" s="131"/>
      <c r="DD84" s="127"/>
      <c r="DE84" s="130"/>
      <c r="DF84" s="131"/>
      <c r="DG84" s="127"/>
      <c r="DH84" s="131"/>
      <c r="DI84" s="127"/>
      <c r="DJ84" s="131"/>
      <c r="DK84" s="127"/>
      <c r="DL84" s="131"/>
      <c r="DM84" s="127"/>
      <c r="DN84" s="131"/>
      <c r="DO84" s="127"/>
      <c r="DP84" s="131"/>
      <c r="DQ84" s="127"/>
      <c r="DR84" s="131"/>
      <c r="DS84" s="127"/>
      <c r="DT84" s="131"/>
      <c r="DU84" s="127"/>
      <c r="DV84" s="131"/>
      <c r="DW84" s="127"/>
      <c r="DX84" s="131"/>
      <c r="DY84" s="127"/>
      <c r="DZ84" s="131"/>
      <c r="EA84" s="127"/>
      <c r="EB84" s="128"/>
      <c r="EC84" s="127"/>
      <c r="ED84" s="132"/>
      <c r="EE84" s="128"/>
      <c r="EF84" s="127"/>
      <c r="EG84" s="128"/>
      <c r="EH84" s="127"/>
      <c r="EI84" s="128"/>
      <c r="EJ84" s="127"/>
      <c r="EK84" s="128"/>
      <c r="EL84" s="127"/>
      <c r="EM84" s="128"/>
      <c r="EN84" s="127"/>
      <c r="EO84" s="128"/>
      <c r="EP84" s="127"/>
      <c r="EQ84" s="124"/>
      <c r="ER84" s="127"/>
      <c r="ES84" s="124"/>
      <c r="ET84" s="127"/>
      <c r="EU84" s="124"/>
      <c r="EV84" s="127"/>
      <c r="EW84" s="124"/>
      <c r="EX84" s="127"/>
      <c r="EY84" s="124"/>
      <c r="EZ84" s="127"/>
      <c r="FA84" s="124"/>
      <c r="FB84" s="127"/>
      <c r="FC84" s="133">
        <f t="shared" si="17"/>
        <v>40700</v>
      </c>
      <c r="FD84" s="133">
        <f t="shared" si="18"/>
        <v>37900</v>
      </c>
      <c r="FE84" s="133">
        <f t="shared" si="19"/>
        <v>2800</v>
      </c>
    </row>
    <row r="85" spans="1:161" ht="25.5" customHeight="1">
      <c r="A85" s="181">
        <v>2200200</v>
      </c>
      <c r="B85" s="148" t="s">
        <v>685</v>
      </c>
      <c r="C85" s="95" t="s">
        <v>686</v>
      </c>
      <c r="D85" s="83" t="s">
        <v>1062</v>
      </c>
      <c r="E85" s="95" t="s">
        <v>956</v>
      </c>
      <c r="F85" s="84" t="s">
        <v>687</v>
      </c>
      <c r="G85" s="84" t="s">
        <v>1095</v>
      </c>
      <c r="H85" s="135"/>
      <c r="I85" s="121" t="s">
        <v>1083</v>
      </c>
      <c r="J85" s="121"/>
      <c r="K85" s="93">
        <v>7200</v>
      </c>
      <c r="L85" s="88" t="s">
        <v>1074</v>
      </c>
      <c r="M85" s="122">
        <f t="shared" si="20"/>
        <v>14320</v>
      </c>
      <c r="N85" s="123">
        <f t="shared" si="15"/>
        <v>0</v>
      </c>
      <c r="O85" s="124">
        <v>4000</v>
      </c>
      <c r="P85" s="124">
        <f t="shared" si="21"/>
        <v>6000</v>
      </c>
      <c r="Q85" s="125">
        <v>4000</v>
      </c>
      <c r="R85" s="180">
        <f>IF(AND(I85="‡nv‡÷j Z¨vM",M85&lt;=BV85),6000-J85,0)</f>
        <v>6000</v>
      </c>
      <c r="S85" s="127">
        <f>IF(OR($I85="‡nv‡÷j Z¨vM",$I85="wUwm"),(IF(VALUE($G85)&gt;=S$6,(IF(($BV85-SUM($Q85:R85))&gt;=$K85*0.3,$K85*0.3,($BV85-SUM($Q85:R85)))),"")),(IF(($BV85-SUM($Q85:R85))&gt;=$K85*0.3,$K85*0.3,($BV85-SUM($Q85:R85)))))</f>
        <v>2160</v>
      </c>
      <c r="T85" s="127">
        <f>IF(OR($I85="‡nv‡÷j Z¨vM",$I85="wUwm"),(IF(VALUE($G85)&gt;=T$6,(IF(($BV85-SUM($Q85:S85))&gt;=$K85*0.3,$K85*0.3,($BV85-SUM($Q85:S85)))),"")),(IF(($BV85-SUM($Q85:S85))&gt;=$K85*0.3,$K85*0.3,($BV85-SUM($Q85:S85)))))</f>
        <v>2160</v>
      </c>
      <c r="U85" s="127" t="str">
        <f>IF(OR($I85="‡nv‡÷j Z¨vM",$I85="wUwm"),(IF(VALUE($G85)&gt;=U$6,(IF(($BV85-SUM($Q85:T85))&gt;=$K85*0.3,$K85*0.3,($BV85-SUM($Q85:T85)))),"")),(IF(($BV85-SUM($Q85:T85))&gt;=$K85*0.3,$K85*0.3,($BV85-SUM($Q85:T85)))))</f>
        <v/>
      </c>
      <c r="V85" s="127" t="str">
        <f>IF(OR($I85="‡nv‡÷j Z¨vM",$I85="wUwm"),(IF(VALUE($G85)&gt;=V$6,(IF(($BV85-SUM($Q85:U85))&gt;=$K85*0.3,$K85*0.3,($BV85-SUM($Q85:U85)))),"")),(IF(($BV85-SUM($Q85:U85))&gt;=$K85*0.3,$K85*0.3,($BV85-SUM($Q85:U85)))))</f>
        <v/>
      </c>
      <c r="W85" s="127" t="str">
        <f>IF(OR($I85="‡nv‡÷j Z¨vM",$I85="wUwm"),(IF(VALUE($G85)&gt;=W$6,(IF(($BV85-SUM($Q85:V85))&gt;=$K85*0.3,$K85*0.3,($BV85-SUM($Q85:V85)))),"")),(IF(($BV85-SUM($Q85:V85))&gt;=$K85*0.3,$K85*0.3,($BV85-SUM($Q85:V85)))))</f>
        <v/>
      </c>
      <c r="X85" s="127" t="str">
        <f>IF(OR($I85="‡nv‡÷j Z¨vM",$I85="wUwm"),(IF(VALUE($G85)&gt;=X$6,(IF(($BV85-SUM($Q85:W85))&gt;=$K85*0.3,$K85*0.3,($BV85-SUM($Q85:W85)))),"")),(IF(($BV85-SUM($Q85:W85))&gt;=$K85*0.3,$K85*0.3,($BV85-SUM($Q85:W85)))))</f>
        <v/>
      </c>
      <c r="Y85" s="127" t="str">
        <f>IF(OR($I85="‡nv‡÷j Z¨vM",$I85="wUwm"),(IF(VALUE($G85)&gt;=Y$6,(IF(($BV85-SUM($Q85:X85))&gt;=$K85*0.3,$K85*0.3,($BV85-SUM($Q85:X85)))),"")),(IF(($BV85-SUM($Q85:X85))&gt;=$K85*0.3,$K85*0.3,($BV85-SUM($Q85:X85)))))</f>
        <v/>
      </c>
      <c r="Z85" s="127" t="str">
        <f>IF(OR($I85="‡nv‡÷j Z¨vM",$I85="wUwm"),(IF(VALUE($G85)&gt;=Z$6,(IF(($BV85-SUM($Q85:Y85))&gt;=$K85*0.3,$K85*0.3,($BV85-SUM($Q85:Y85)))),"")),(IF(($BV85-SUM($Q85:Y85))&gt;=$K85*0.3,$K85*0.3,($BV85-SUM($Q85:Y85)))))</f>
        <v/>
      </c>
      <c r="AA85" s="127" t="str">
        <f>IF(OR($I85="‡nv‡÷j Z¨vM",$I85="wUwm"),(IF(VALUE($G85)&gt;=AA$6,(IF(($BV85-SUM($Q85:Z85))&gt;=$K85*0.3,$K85*0.3,($BV85-SUM($Q85:Z85)))),"")),(IF(($BV85-SUM($Q85:Z85))&gt;=$K85*0.3,$K85*0.3,($BV85-SUM($Q85:Z85)))))</f>
        <v/>
      </c>
      <c r="AB85" s="127" t="str">
        <f>IF(OR($I85="‡nv‡÷j Z¨vM",$I85="wUwm"),(IF(VALUE($G85)&gt;=AB$6,(IF(($BV85-SUM($Q85:AA85))&gt;=$K85*0.3,$K85*0.3,($BV85-SUM($Q85:AA85)))),"")),(IF(($BV85-SUM($Q85:AA85))&gt;=$K85*0.3,$K85*0.3,($BV85-SUM($Q85:AA85)))))</f>
        <v/>
      </c>
      <c r="AC85" s="127" t="str">
        <f>IF(OR($I85="‡nv‡÷j Z¨vM",$I85="wUwm"),(IF(VALUE($G85)&gt;=AC$6,(IF(($BV85-SUM($Q85:AB85))&gt;=$K85*0.3,$K85*0.3,($BV85-SUM($Q85:AB85)))),"")),(IF(($BV85-SUM($Q85:AB85))&gt;=$K85*0.3,$K85*0.3,($BV85-SUM($Q85:AB85)))))</f>
        <v/>
      </c>
      <c r="AD85" s="127" t="str">
        <f>IF(OR($I85="‡nv‡÷j Z¨vM",$I85="wUwm"),(IF(VALUE($G85)&gt;=AD$6,(IF(($BV85-SUM($Q85:AC85))&gt;=$K85*0.3,$K85*0.3,($BV85-SUM($Q85:AC85)))),"")),(IF(($BV85-SUM($Q85:AC85))&gt;=$K85*0.3,$K85*0.3,($BV85-SUM($Q85:AC85)))))</f>
        <v/>
      </c>
      <c r="AE85" s="127" t="str">
        <f>IF(OR($I85="‡nv‡÷j Z¨vM",$I85="wUwm"),(IF(VALUE($G85)&gt;=AE$6,(IF(($BV85-SUM($Q85:AD85))&gt;=$K85*0.3,$K85*0.3,($BV85-SUM($Q85:AD85)))),"")),(IF(($BV85-SUM($Q85:AD85))&gt;=$K85*0.3,$K85*0.3,($BV85-SUM($Q85:AD85)))))</f>
        <v/>
      </c>
      <c r="AF85" s="127" t="str">
        <f>IF(OR($I85="‡nv‡÷j Z¨vM",$I85="wUwm"),(IF(VALUE($G85)&gt;=AF$6,(IF(($BV85-SUM($Q85:AE85))&gt;=$K85*0.3,$K85*0.3,($BV85-SUM($Q85:AE85)))),"")),(IF(($BV85-SUM($Q85:AE85))&gt;=$K85*0.3,$K85*0.3,($BV85-SUM($Q85:AE85)))))</f>
        <v/>
      </c>
      <c r="AG85" s="127" t="str">
        <f>IF(OR($I85="‡nv‡÷j Z¨vM",$I85="wUwm"),(IF(VALUE($G85)&gt;=AG$6,(IF(($BV85-SUM($Q85:AF85))&gt;=$K85*0.3,$K85*0.3,($BV85-SUM($Q85:AF85)))),"")),(IF(($BV85-SUM($Q85:AF85))&gt;=$K85*0.3,$K85*0.3,($BV85-SUM($Q85:AF85)))))</f>
        <v/>
      </c>
      <c r="AH85" s="127" t="str">
        <f>IF(OR($I85="‡nv‡÷j Z¨vM",$I85="wUwm"),(IF(VALUE($G85)&gt;=AH$6,(IF(($BV85-SUM($Q85:AG85))&gt;=$K85*0.3,$K85*0.3,($BV85-SUM($Q85:AG85)))),"")),(IF(($BV85-SUM($Q85:AG85))&gt;=$K85*0.3,$K85*0.3,($BV85-SUM($Q85:AG85)))))</f>
        <v/>
      </c>
      <c r="AI85" s="127" t="str">
        <f>IF(OR($I85="‡nv‡÷j Z¨vM",$I85="wUwm"),(IF(VALUE($G85)&gt;=AI$6,(IF(($BV85-SUM($Q85:AH85))&gt;=$K85*0.3,$K85*0.3,($BV85-SUM($Q85:AH85)))),"")),(IF(($BV85-SUM($Q85:AH85))&gt;=$K85*0.3,$K85*0.3,($BV85-SUM($Q85:AH85)))))</f>
        <v/>
      </c>
      <c r="AJ85" s="127" t="str">
        <f>IF(OR($I85="‡nv‡÷j Z¨vM",$I85="wUwm"),(IF(VALUE($G85)&gt;=AJ$6,(IF(($BV85-SUM($Q85:AI85))&gt;=$K85*0.3,$K85*0.3,($BV85-SUM($Q85:AI85)))),"")),(IF(($BV85-SUM($Q85:AI85))&gt;=$K85*0.3,$K85*0.3,($BV85-SUM($Q85:AI85)))))</f>
        <v/>
      </c>
      <c r="AK85" s="127" t="str">
        <f>IF(OR($I85="‡nv‡÷j Z¨vM",$I85="wUwm"),(IF(VALUE($G85)&gt;=AK$6,(IF(($BV85-SUM($Q85:AJ85))&gt;=$K85*0.3,$K85*0.3,($BV85-SUM($Q85:AJ85)))),"")),(IF(($BV85-SUM($Q85:AJ85))&gt;=$K85*0.3,$K85*0.3,($BV85-SUM($Q85:AJ85)))))</f>
        <v/>
      </c>
      <c r="AL85" s="127" t="str">
        <f>IF(OR($I85="‡nv‡÷j Z¨vM",$I85="wUwm"),(IF(VALUE($G85)&gt;=AL$6,(IF(($BV85-SUM($Q85:AK85))&gt;=$K85*0.3,$K85*0.3,($BV85-SUM($Q85:AK85)))),"")),(IF(($BV85-SUM($Q85:AK85))&gt;=$K85*0.3,$K85*0.3,($BV85-SUM($Q85:AK85)))))</f>
        <v/>
      </c>
      <c r="AM85" s="127" t="str">
        <f>IF(OR($I85="‡nv‡÷j Z¨vM",$I85="wUwm"),(IF(VALUE($G85)&gt;=AM$6,(IF(($BV85-SUM($Q85:AL85))&gt;=$K85*0.3,$K85*0.3,($BV85-SUM($Q85:AL85)))),"")),(IF(($BV85-SUM($Q85:AL85))&gt;=$K85*0.3,$K85*0.3,($BV85-SUM($Q85:AL85)))))</f>
        <v/>
      </c>
      <c r="AN85" s="127" t="str">
        <f>IF(OR($I85="‡nv‡÷j Z¨vM",$I85="wUwm"),(IF(VALUE($G85)&gt;=AN$6,(IF(($BV85-SUM($Q85:AM85))&gt;=$K85*0.3,$K85*0.3,($BV85-SUM($Q85:AM85)))),"")),(IF(($BV85-SUM($Q85:AM85))&gt;=$K85*0.3,$K85*0.3,($BV85-SUM($Q85:AM85)))))</f>
        <v/>
      </c>
      <c r="AO85" s="127" t="str">
        <f>IF(OR($I85="‡nv‡÷j Z¨vM",$I85="wUwm"),(IF(VALUE($G85)&gt;=AO$6,(IF(($BV85-SUM($Q85:AN85))&gt;=$K85*0.3,$K85*0.3,($BV85-SUM($Q85:AN85)))),"")),(IF(($BV85-SUM($Q85:AN85))&gt;=$K85*0.3,$K85*0.3,($BV85-SUM($Q85:AN85)))))</f>
        <v/>
      </c>
      <c r="AP85" s="127" t="str">
        <f>IF(OR($I85="‡nv‡÷j Z¨vM",$I85="wUwm"),(IF(VALUE($G85)&gt;=AP$6,(IF(($BV85-SUM($Q85:AO85))&gt;=$K85*0.3,$K85*0.3,($BV85-SUM($Q85:AO85)))),"")),(IF(($BV85-SUM($Q85:AO85))&gt;=$K85*0.3,$K85*0.3,($BV85-SUM($Q85:AO85)))))</f>
        <v/>
      </c>
      <c r="AQ85" s="125">
        <f t="shared" ref="AQ85:AQ147" si="26">SUM(Q85:AP85)</f>
        <v>14320</v>
      </c>
      <c r="AR85" s="125">
        <v>14320</v>
      </c>
      <c r="AS85" s="125">
        <f>IF(LinkRpt!C$4=LinkRpt!C$2,VLOOKUP(LinkRpt!$A81,Rpt,LinkRpt!C$2+1),"")</f>
        <v>0</v>
      </c>
      <c r="AT85" s="125">
        <f>IF(LinkRpt!D$4=LinkRpt!D$2,VLOOKUP(LinkRpt!$A81,Rpt,LinkRpt!D$2+1),"")</f>
        <v>0</v>
      </c>
      <c r="AU85" s="125">
        <f>IF(LinkRpt!E$4=LinkRpt!E$2,VLOOKUP(LinkRpt!$A81,Rpt,LinkRpt!E$2+1),"")</f>
        <v>0</v>
      </c>
      <c r="AV85" s="125">
        <f>IF(LinkRpt!F$4=LinkRpt!F$2,VLOOKUP(LinkRpt!$A81,Rpt,LinkRpt!F$2+1),"")</f>
        <v>0</v>
      </c>
      <c r="AW85" s="125">
        <f>IF(LinkRpt!G$4=LinkRpt!G$2,VLOOKUP(LinkRpt!$A81,Rpt,LinkRpt!G$2+1),"")</f>
        <v>0</v>
      </c>
      <c r="AX85" s="125">
        <f>IF(LinkRpt!H$4=LinkRpt!H$2,VLOOKUP(LinkRpt!$A81,Rpt,LinkRpt!H$2+1),"")</f>
        <v>0</v>
      </c>
      <c r="AY85" s="125">
        <f>IF(LinkRpt!I$4=LinkRpt!I$2,VLOOKUP(LinkRpt!$A81,Rpt,LinkRpt!I$2+1),"")</f>
        <v>0</v>
      </c>
      <c r="AZ85" s="125">
        <f>IF(LinkRpt!J$4=LinkRpt!J$2,VLOOKUP(LinkRpt!$A81,Rpt,LinkRpt!J$2+1),"")</f>
        <v>0</v>
      </c>
      <c r="BA85" s="125">
        <f>IF(LinkRpt!K$4=LinkRpt!K$2,VLOOKUP(LinkRpt!$A81,Rpt,LinkRpt!K$2+1),"")</f>
        <v>0</v>
      </c>
      <c r="BB85" s="125">
        <f>IF(LinkRpt!L$4=LinkRpt!L$2,VLOOKUP(LinkRpt!$A81,Rpt,LinkRpt!L$2+1),"")</f>
        <v>0</v>
      </c>
      <c r="BC85" s="125">
        <f>IF(LinkRpt!M$4=LinkRpt!M$2,VLOOKUP(LinkRpt!$A81,Rpt,LinkRpt!M$2+1),"")</f>
        <v>0</v>
      </c>
      <c r="BD85" s="125">
        <f>IF(LinkRpt!N$4=LinkRpt!N$2,VLOOKUP(LinkRpt!$A81,Rpt,LinkRpt!N$2+1),"")</f>
        <v>0</v>
      </c>
      <c r="BE85" s="125">
        <f>IF(LinkRpt!O$4=LinkRpt!O$2,VLOOKUP(LinkRpt!$A81,Rpt,LinkRpt!O$2+1),"")</f>
        <v>0</v>
      </c>
      <c r="BF85" s="125">
        <f>IF(LinkRpt!P$4=LinkRpt!P$2,VLOOKUP(LinkRpt!$A81,Rpt,LinkRpt!P$2+1),"")</f>
        <v>0</v>
      </c>
      <c r="BG85" s="125">
        <f>IF(LinkRpt!Q$4=LinkRpt!Q$2,VLOOKUP(LinkRpt!$A81,Rpt,LinkRpt!Q$2+1),"")</f>
        <v>0</v>
      </c>
      <c r="BH85" s="125">
        <f>IF(LinkRpt!R$4=LinkRpt!R$2,VLOOKUP(LinkRpt!$A81,Rpt,LinkRpt!R$2+1),"")</f>
        <v>0</v>
      </c>
      <c r="BI85" s="125">
        <f>IF(LinkRpt!S$4=LinkRpt!S$2,VLOOKUP(LinkRpt!$A81,Rpt,LinkRpt!S$2+1),"")</f>
        <v>0</v>
      </c>
      <c r="BJ85" s="125">
        <f>IF(LinkRpt!T$4=LinkRpt!T$2,VLOOKUP(LinkRpt!$A81,Rpt,LinkRpt!T$2+1),"")</f>
        <v>0</v>
      </c>
      <c r="BK85" s="125">
        <f>IF(LinkRpt!U$4=LinkRpt!U$2,VLOOKUP(LinkRpt!$A81,Rpt,LinkRpt!U$2+1),"")</f>
        <v>0</v>
      </c>
      <c r="BL85" s="125">
        <f>IF(LinkRpt!V$4=LinkRpt!V$2,VLOOKUP(LinkRpt!$A81,Rpt,LinkRpt!V$2+1),"")</f>
        <v>0</v>
      </c>
      <c r="BM85" s="125">
        <f>IF(LinkRpt!W$4=LinkRpt!W$2,VLOOKUP(LinkRpt!$A81,Rpt,LinkRpt!W$2+1),"")</f>
        <v>0</v>
      </c>
      <c r="BN85" s="125">
        <f>IF(LinkRpt!X$4=LinkRpt!X$2,VLOOKUP(LinkRpt!$A81,Rpt,LinkRpt!X$2+1),"")</f>
        <v>0</v>
      </c>
      <c r="BO85" s="125">
        <f>IF(LinkRpt!Y$4=LinkRpt!Y$2,VLOOKUP(LinkRpt!$A81,Rpt,LinkRpt!Y$2+1),"")</f>
        <v>0</v>
      </c>
      <c r="BP85" s="125">
        <f>IF(LinkRpt!Z$4=LinkRpt!Z$2,VLOOKUP(LinkRpt!$A81,Rpt,LinkRpt!Z$2+1),"")</f>
        <v>0</v>
      </c>
      <c r="BQ85" s="125">
        <f>IF(LinkRpt!AA$4=LinkRpt!AA$2,VLOOKUP(LinkRpt!$A81,Rpt,LinkRpt!AA$2+1),"")</f>
        <v>0</v>
      </c>
      <c r="BR85" s="125">
        <f>IF(LinkRpt!AB$4=LinkRpt!AB$2,VLOOKUP(LinkRpt!$A81,Rpt,LinkRpt!AB$2+1),"")</f>
        <v>0</v>
      </c>
      <c r="BS85" s="125">
        <f>IF(LinkRpt!AC$4=LinkRpt!AC$2,VLOOKUP(LinkRpt!$A81,Rpt,LinkRpt!AC$2+1),"")</f>
        <v>0</v>
      </c>
      <c r="BT85" s="125">
        <f>IF(LinkRpt!AD$4=LinkRpt!AD$2,VLOOKUP(LinkRpt!$A81,Rpt,LinkRpt!AD$2+1),"")</f>
        <v>0</v>
      </c>
      <c r="BU85" s="125">
        <f>IF(LinkRpt!AE$4=LinkRpt!AE$2,VLOOKUP(LinkRpt!$A81,Rpt,LinkRpt!AE$2+1),"")</f>
        <v>0</v>
      </c>
      <c r="BV85" s="125">
        <f t="shared" si="22"/>
        <v>14320</v>
      </c>
      <c r="BW85" s="124">
        <v>1500</v>
      </c>
      <c r="BX85" s="127">
        <v>1500</v>
      </c>
      <c r="BY85" s="124">
        <v>1000</v>
      </c>
      <c r="BZ85" s="127">
        <v>1000</v>
      </c>
      <c r="CA85" s="124">
        <v>5000</v>
      </c>
      <c r="CB85" s="127">
        <f>4500+0</f>
        <v>4500</v>
      </c>
      <c r="CC85" s="124">
        <v>8000</v>
      </c>
      <c r="CD85" s="127">
        <v>0</v>
      </c>
      <c r="CE85" s="128"/>
      <c r="CF85" s="127"/>
      <c r="CG85" s="124"/>
      <c r="CH85" s="127"/>
      <c r="CI85" s="129">
        <v>2310</v>
      </c>
      <c r="CJ85" s="127">
        <v>5120</v>
      </c>
      <c r="CK85" s="129">
        <v>2310</v>
      </c>
      <c r="CL85" s="127">
        <v>8000</v>
      </c>
      <c r="CM85" s="129">
        <v>2310</v>
      </c>
      <c r="CN85" s="127">
        <v>2310</v>
      </c>
      <c r="CO85" s="129">
        <v>2310</v>
      </c>
      <c r="CP85" s="127">
        <v>2310</v>
      </c>
      <c r="CQ85" s="129">
        <v>2310</v>
      </c>
      <c r="CR85" s="127">
        <v>2310</v>
      </c>
      <c r="CS85" s="129">
        <v>2310</v>
      </c>
      <c r="CT85" s="127">
        <v>2310</v>
      </c>
      <c r="CU85" s="129">
        <v>2310</v>
      </c>
      <c r="CV85" s="127">
        <v>2310</v>
      </c>
      <c r="CW85" s="129">
        <v>2310</v>
      </c>
      <c r="CX85" s="127">
        <v>2310</v>
      </c>
      <c r="CY85" s="129">
        <v>2310</v>
      </c>
      <c r="CZ85" s="127">
        <v>2310</v>
      </c>
      <c r="DA85" s="128"/>
      <c r="DB85" s="127"/>
      <c r="DC85" s="128"/>
      <c r="DD85" s="127"/>
      <c r="DE85" s="130"/>
      <c r="DF85" s="131"/>
      <c r="DG85" s="127"/>
      <c r="DH85" s="131"/>
      <c r="DI85" s="127"/>
      <c r="DJ85" s="131"/>
      <c r="DK85" s="127"/>
      <c r="DL85" s="131"/>
      <c r="DM85" s="127"/>
      <c r="DN85" s="131"/>
      <c r="DO85" s="127"/>
      <c r="DP85" s="131"/>
      <c r="DQ85" s="127"/>
      <c r="DR85" s="131"/>
      <c r="DS85" s="127"/>
      <c r="DT85" s="131"/>
      <c r="DU85" s="127"/>
      <c r="DV85" s="131"/>
      <c r="DW85" s="127"/>
      <c r="DX85" s="131"/>
      <c r="DY85" s="127"/>
      <c r="DZ85" s="131"/>
      <c r="EA85" s="127"/>
      <c r="EB85" s="128"/>
      <c r="EC85" s="127"/>
      <c r="ED85" s="132"/>
      <c r="EE85" s="128"/>
      <c r="EF85" s="127"/>
      <c r="EG85" s="128"/>
      <c r="EH85" s="127"/>
      <c r="EI85" s="128"/>
      <c r="EJ85" s="127"/>
      <c r="EK85" s="128"/>
      <c r="EL85" s="127"/>
      <c r="EM85" s="128"/>
      <c r="EN85" s="127"/>
      <c r="EO85" s="128"/>
      <c r="EP85" s="127"/>
      <c r="EQ85" s="124"/>
      <c r="ER85" s="127"/>
      <c r="ES85" s="124"/>
      <c r="ET85" s="127"/>
      <c r="EU85" s="124"/>
      <c r="EV85" s="127"/>
      <c r="EW85" s="124"/>
      <c r="EX85" s="127"/>
      <c r="EY85" s="124"/>
      <c r="EZ85" s="127"/>
      <c r="FA85" s="124"/>
      <c r="FB85" s="127"/>
      <c r="FC85" s="133">
        <f t="shared" si="17"/>
        <v>36290</v>
      </c>
      <c r="FD85" s="133">
        <f t="shared" si="18"/>
        <v>36290</v>
      </c>
      <c r="FE85" s="133">
        <f t="shared" si="19"/>
        <v>0</v>
      </c>
    </row>
    <row r="86" spans="1:161" ht="25.5" customHeight="1">
      <c r="A86" s="181">
        <v>2200204</v>
      </c>
      <c r="B86" s="148" t="s">
        <v>688</v>
      </c>
      <c r="C86" s="95" t="s">
        <v>689</v>
      </c>
      <c r="D86" s="83" t="s">
        <v>1062</v>
      </c>
      <c r="E86" s="95" t="s">
        <v>956</v>
      </c>
      <c r="F86" s="84" t="s">
        <v>690</v>
      </c>
      <c r="G86" s="84"/>
      <c r="H86" s="120"/>
      <c r="I86" s="121"/>
      <c r="J86" s="121"/>
      <c r="K86" s="93">
        <v>6800</v>
      </c>
      <c r="L86" s="88" t="s">
        <v>1071</v>
      </c>
      <c r="M86" s="122">
        <f t="shared" si="20"/>
        <v>24400</v>
      </c>
      <c r="N86" s="123">
        <f t="shared" si="15"/>
        <v>2040</v>
      </c>
      <c r="O86" s="124">
        <v>4000</v>
      </c>
      <c r="P86" s="124">
        <f t="shared" si="21"/>
        <v>0</v>
      </c>
      <c r="Q86" s="125">
        <v>4000</v>
      </c>
      <c r="R86" s="126">
        <f t="shared" si="24"/>
        <v>0</v>
      </c>
      <c r="S86" s="127">
        <f>IF(OR($I86="‡nv‡÷j Z¨vM",$I86="wUwm"),(IF(VALUE($G86)&gt;=S$6,(IF(($BV86-SUM($Q86:R86))&gt;=$K86*0.3,$K86*0.3,($BV86-SUM($Q86:R86)))),"")),(IF(($BV86-SUM($Q86:R86))&gt;=$K86*0.3,$K86*0.3,($BV86-SUM($Q86:R86)))))</f>
        <v>2040</v>
      </c>
      <c r="T86" s="127">
        <f>IF(OR($I86="‡nv‡÷j Z¨vM",$I86="wUwm"),(IF(VALUE($G86)&gt;=T$6,(IF(($BV86-SUM($Q86:S86))&gt;=$K86*0.3,$K86*0.3,($BV86-SUM($Q86:S86)))),"")),(IF(($BV86-SUM($Q86:S86))&gt;=$K86*0.3,$K86*0.3,($BV86-SUM($Q86:S86)))))</f>
        <v>2040</v>
      </c>
      <c r="U86" s="127">
        <f>IF(OR($I86="‡nv‡÷j Z¨vM",$I86="wUwm"),(IF(VALUE($G86)&gt;=U$6,(IF(($BV86-SUM($Q86:T86))&gt;=$K86*0.3,$K86*0.3,($BV86-SUM($Q86:T86)))),"")),(IF(($BV86-SUM($Q86:T86))&gt;=$K86*0.3,$K86*0.3,($BV86-SUM($Q86:T86)))))</f>
        <v>2040</v>
      </c>
      <c r="V86" s="127">
        <f>IF(OR($I86="‡nv‡÷j Z¨vM",$I86="wUwm"),(IF(VALUE($G86)&gt;=V$6,(IF(($BV86-SUM($Q86:U86))&gt;=$K86*0.3,$K86*0.3,($BV86-SUM($Q86:U86)))),"")),(IF(($BV86-SUM($Q86:U86))&gt;=$K86*0.3,$K86*0.3,($BV86-SUM($Q86:U86)))))</f>
        <v>2040</v>
      </c>
      <c r="W86" s="127">
        <f>IF(OR($I86="‡nv‡÷j Z¨vM",$I86="wUwm"),(IF(VALUE($G86)&gt;=W$6,(IF(($BV86-SUM($Q86:V86))&gt;=$K86*0.3,$K86*0.3,($BV86-SUM($Q86:V86)))),"")),(IF(($BV86-SUM($Q86:V86))&gt;=$K86*0.3,$K86*0.3,($BV86-SUM($Q86:V86)))))</f>
        <v>2040</v>
      </c>
      <c r="X86" s="127">
        <f>IF(OR($I86="‡nv‡÷j Z¨vM",$I86="wUwm"),(IF(VALUE($G86)&gt;=X$6,(IF(($BV86-SUM($Q86:W86))&gt;=$K86*0.3,$K86*0.3,($BV86-SUM($Q86:W86)))),"")),(IF(($BV86-SUM($Q86:W86))&gt;=$K86*0.3,$K86*0.3,($BV86-SUM($Q86:W86)))))</f>
        <v>2040</v>
      </c>
      <c r="Y86" s="127">
        <f>IF(OR($I86="‡nv‡÷j Z¨vM",$I86="wUwm"),(IF(VALUE($G86)&gt;=Y$6,(IF(($BV86-SUM($Q86:X86))&gt;=$K86*0.3,$K86*0.3,($BV86-SUM($Q86:X86)))),"")),(IF(($BV86-SUM($Q86:X86))&gt;=$K86*0.3,$K86*0.3,($BV86-SUM($Q86:X86)))))</f>
        <v>2040</v>
      </c>
      <c r="Z86" s="127">
        <f>IF(OR($I86="‡nv‡÷j Z¨vM",$I86="wUwm"),(IF(VALUE($G86)&gt;=Z$6,(IF(($BV86-SUM($Q86:Y86))&gt;=$K86*0.3,$K86*0.3,($BV86-SUM($Q86:Y86)))),"")),(IF(($BV86-SUM($Q86:Y86))&gt;=$K86*0.3,$K86*0.3,($BV86-SUM($Q86:Y86)))))</f>
        <v>2040</v>
      </c>
      <c r="AA86" s="127">
        <f>IF(OR($I86="‡nv‡÷j Z¨vM",$I86="wUwm"),(IF(VALUE($G86)&gt;=AA$6,(IF(($BV86-SUM($Q86:Z86))&gt;=$K86*0.3,$K86*0.3,($BV86-SUM($Q86:Z86)))),"")),(IF(($BV86-SUM($Q86:Z86))&gt;=$K86*0.3,$K86*0.3,($BV86-SUM($Q86:Z86)))))</f>
        <v>2040</v>
      </c>
      <c r="AB86" s="127">
        <f>IF(OR($I86="‡nv‡÷j Z¨vM",$I86="wUwm"),(IF(VALUE($G86)&gt;=AB$6,(IF(($BV86-SUM($Q86:AA86))&gt;=$K86*0.3,$K86*0.3,($BV86-SUM($Q86:AA86)))),"")),(IF(($BV86-SUM($Q86:AA86))&gt;=$K86*0.3,$K86*0.3,($BV86-SUM($Q86:AA86)))))</f>
        <v>0</v>
      </c>
      <c r="AC86" s="127">
        <f>IF(OR($I86="‡nv‡÷j Z¨vM",$I86="wUwm"),(IF(VALUE($G86)&gt;=AC$6,(IF(($BV86-SUM($Q86:AB86))&gt;=$K86*0.3,$K86*0.3,($BV86-SUM($Q86:AB86)))),"")),(IF(($BV86-SUM($Q86:AB86))&gt;=$K86*0.3,$K86*0.3,($BV86-SUM($Q86:AB86)))))</f>
        <v>0</v>
      </c>
      <c r="AD86" s="127">
        <f>IF(OR($I86="‡nv‡÷j Z¨vM",$I86="wUwm"),(IF(VALUE($G86)&gt;=AD$6,(IF(($BV86-SUM($Q86:AC86))&gt;=$K86*0.3,$K86*0.3,($BV86-SUM($Q86:AC86)))),"")),(IF(($BV86-SUM($Q86:AC86))&gt;=$K86*0.3,$K86*0.3,($BV86-SUM($Q86:AC86)))))</f>
        <v>0</v>
      </c>
      <c r="AE86" s="127">
        <f>IF(OR($I86="‡nv‡÷j Z¨vM",$I86="wUwm"),(IF(VALUE($G86)&gt;=AE$6,(IF(($BV86-SUM($Q86:AD86))&gt;=$K86*0.3,$K86*0.3,($BV86-SUM($Q86:AD86)))),"")),(IF(($BV86-SUM($Q86:AD86))&gt;=$K86*0.3,$K86*0.3,($BV86-SUM($Q86:AD86)))))</f>
        <v>0</v>
      </c>
      <c r="AF86" s="127">
        <f>IF(OR($I86="‡nv‡÷j Z¨vM",$I86="wUwm"),(IF(VALUE($G86)&gt;=AF$6,(IF(($BV86-SUM($Q86:AE86))&gt;=$K86*0.3,$K86*0.3,($BV86-SUM($Q86:AE86)))),"")),(IF(($BV86-SUM($Q86:AE86))&gt;=$K86*0.3,$K86*0.3,($BV86-SUM($Q86:AE86)))))</f>
        <v>0</v>
      </c>
      <c r="AG86" s="127">
        <f>IF(OR($I86="‡nv‡÷j Z¨vM",$I86="wUwm"),(IF(VALUE($G86)&gt;=AG$6,(IF(($BV86-SUM($Q86:AF86))&gt;=$K86*0.3,$K86*0.3,($BV86-SUM($Q86:AF86)))),"")),(IF(($BV86-SUM($Q86:AF86))&gt;=$K86*0.3,$K86*0.3,($BV86-SUM($Q86:AF86)))))</f>
        <v>0</v>
      </c>
      <c r="AH86" s="127">
        <f>IF(OR($I86="‡nv‡÷j Z¨vM",$I86="wUwm"),(IF(VALUE($G86)&gt;=AH$6,(IF(($BV86-SUM($Q86:AG86))&gt;=$K86*0.3,$K86*0.3,($BV86-SUM($Q86:AG86)))),"")),(IF(($BV86-SUM($Q86:AG86))&gt;=$K86*0.3,$K86*0.3,($BV86-SUM($Q86:AG86)))))</f>
        <v>0</v>
      </c>
      <c r="AI86" s="127">
        <f>IF(OR($I86="‡nv‡÷j Z¨vM",$I86="wUwm"),(IF(VALUE($G86)&gt;=AI$6,(IF(($BV86-SUM($Q86:AH86))&gt;=$K86*0.3,$K86*0.3,($BV86-SUM($Q86:AH86)))),"")),(IF(($BV86-SUM($Q86:AH86))&gt;=$K86*0.3,$K86*0.3,($BV86-SUM($Q86:AH86)))))</f>
        <v>0</v>
      </c>
      <c r="AJ86" s="127">
        <f>IF(OR($I86="‡nv‡÷j Z¨vM",$I86="wUwm"),(IF(VALUE($G86)&gt;=AJ$6,(IF(($BV86-SUM($Q86:AI86))&gt;=$K86*0.3,$K86*0.3,($BV86-SUM($Q86:AI86)))),"")),(IF(($BV86-SUM($Q86:AI86))&gt;=$K86*0.3,$K86*0.3,($BV86-SUM($Q86:AI86)))))</f>
        <v>0</v>
      </c>
      <c r="AK86" s="127">
        <f>IF(OR($I86="‡nv‡÷j Z¨vM",$I86="wUwm"),(IF(VALUE($G86)&gt;=AK$6,(IF(($BV86-SUM($Q86:AJ86))&gt;=$K86*0.3,$K86*0.3,($BV86-SUM($Q86:AJ86)))),"")),(IF(($BV86-SUM($Q86:AJ86))&gt;=$K86*0.3,$K86*0.3,($BV86-SUM($Q86:AJ86)))))</f>
        <v>0</v>
      </c>
      <c r="AL86" s="127">
        <f>IF(OR($I86="‡nv‡÷j Z¨vM",$I86="wUwm"),(IF(VALUE($G86)&gt;=AL$6,(IF(($BV86-SUM($Q86:AK86))&gt;=$K86*0.3,$K86*0.3,($BV86-SUM($Q86:AK86)))),"")),(IF(($BV86-SUM($Q86:AK86))&gt;=$K86*0.3,$K86*0.3,($BV86-SUM($Q86:AK86)))))</f>
        <v>0</v>
      </c>
      <c r="AM86" s="127">
        <f>IF(OR($I86="‡nv‡÷j Z¨vM",$I86="wUwm"),(IF(VALUE($G86)&gt;=AM$6,(IF(($BV86-SUM($Q86:AL86))&gt;=$K86*0.3,$K86*0.3,($BV86-SUM($Q86:AL86)))),"")),(IF(($BV86-SUM($Q86:AL86))&gt;=$K86*0.3,$K86*0.3,($BV86-SUM($Q86:AL86)))))</f>
        <v>0</v>
      </c>
      <c r="AN86" s="127">
        <f>IF(OR($I86="‡nv‡÷j Z¨vM",$I86="wUwm"),(IF(VALUE($G86)&gt;=AN$6,(IF(($BV86-SUM($Q86:AM86))&gt;=$K86*0.3,$K86*0.3,($BV86-SUM($Q86:AM86)))),"")),(IF(($BV86-SUM($Q86:AM86))&gt;=$K86*0.3,$K86*0.3,($BV86-SUM($Q86:AM86)))))</f>
        <v>0</v>
      </c>
      <c r="AO86" s="127">
        <f>IF(OR($I86="‡nv‡÷j Z¨vM",$I86="wUwm"),(IF(VALUE($G86)&gt;=AO$6,(IF(($BV86-SUM($Q86:AN86))&gt;=$K86*0.3,$K86*0.3,($BV86-SUM($Q86:AN86)))),"")),(IF(($BV86-SUM($Q86:AN86))&gt;=$K86*0.3,$K86*0.3,($BV86-SUM($Q86:AN86)))))</f>
        <v>0</v>
      </c>
      <c r="AP86" s="127">
        <f>IF(OR($I86="‡nv‡÷j Z¨vM",$I86="wUwm"),(IF(VALUE($G86)&gt;=AP$6,(IF(($BV86-SUM($Q86:AO86))&gt;=$K86*0.3,$K86*0.3,($BV86-SUM($Q86:AO86)))),"")),(IF(($BV86-SUM($Q86:AO86))&gt;=$K86*0.3,$K86*0.3,($BV86-SUM($Q86:AO86)))))</f>
        <v>0</v>
      </c>
      <c r="AQ86" s="125">
        <f t="shared" si="26"/>
        <v>22360</v>
      </c>
      <c r="AR86" s="125">
        <v>22360</v>
      </c>
      <c r="AS86" s="125">
        <f>IF(LinkRpt!C$4=LinkRpt!C$2,VLOOKUP(LinkRpt!$A82,Rpt,LinkRpt!C$2+1),"")</f>
        <v>0</v>
      </c>
      <c r="AT86" s="125">
        <f>IF(LinkRpt!D$4=LinkRpt!D$2,VLOOKUP(LinkRpt!$A82,Rpt,LinkRpt!D$2+1),"")</f>
        <v>0</v>
      </c>
      <c r="AU86" s="125">
        <f>IF(LinkRpt!E$4=LinkRpt!E$2,VLOOKUP(LinkRpt!$A82,Rpt,LinkRpt!E$2+1),"")</f>
        <v>0</v>
      </c>
      <c r="AV86" s="125">
        <f>IF(LinkRpt!F$4=LinkRpt!F$2,VLOOKUP(LinkRpt!$A82,Rpt,LinkRpt!F$2+1),"")</f>
        <v>0</v>
      </c>
      <c r="AW86" s="125">
        <f>IF(LinkRpt!G$4=LinkRpt!G$2,VLOOKUP(LinkRpt!$A82,Rpt,LinkRpt!G$2+1),"")</f>
        <v>0</v>
      </c>
      <c r="AX86" s="125">
        <f>IF(LinkRpt!H$4=LinkRpt!H$2,VLOOKUP(LinkRpt!$A82,Rpt,LinkRpt!H$2+1),"")</f>
        <v>0</v>
      </c>
      <c r="AY86" s="125">
        <f>IF(LinkRpt!I$4=LinkRpt!I$2,VLOOKUP(LinkRpt!$A82,Rpt,LinkRpt!I$2+1),"")</f>
        <v>0</v>
      </c>
      <c r="AZ86" s="125">
        <f>IF(LinkRpt!J$4=LinkRpt!J$2,VLOOKUP(LinkRpt!$A82,Rpt,LinkRpt!J$2+1),"")</f>
        <v>0</v>
      </c>
      <c r="BA86" s="125">
        <f>IF(LinkRpt!K$4=LinkRpt!K$2,VLOOKUP(LinkRpt!$A82,Rpt,LinkRpt!K$2+1),"")</f>
        <v>0</v>
      </c>
      <c r="BB86" s="125">
        <f>IF(LinkRpt!L$4=LinkRpt!L$2,VLOOKUP(LinkRpt!$A82,Rpt,LinkRpt!L$2+1),"")</f>
        <v>0</v>
      </c>
      <c r="BC86" s="125">
        <f>IF(LinkRpt!M$4=LinkRpt!M$2,VLOOKUP(LinkRpt!$A82,Rpt,LinkRpt!M$2+1),"")</f>
        <v>0</v>
      </c>
      <c r="BD86" s="125">
        <f>IF(LinkRpt!N$4=LinkRpt!N$2,VLOOKUP(LinkRpt!$A82,Rpt,LinkRpt!N$2+1),"")</f>
        <v>0</v>
      </c>
      <c r="BE86" s="125">
        <f>IF(LinkRpt!O$4=LinkRpt!O$2,VLOOKUP(LinkRpt!$A82,Rpt,LinkRpt!O$2+1),"")</f>
        <v>0</v>
      </c>
      <c r="BF86" s="125">
        <f>IF(LinkRpt!P$4=LinkRpt!P$2,VLOOKUP(LinkRpt!$A82,Rpt,LinkRpt!P$2+1),"")</f>
        <v>0</v>
      </c>
      <c r="BG86" s="125">
        <f>IF(LinkRpt!Q$4=LinkRpt!Q$2,VLOOKUP(LinkRpt!$A82,Rpt,LinkRpt!Q$2+1),"")</f>
        <v>0</v>
      </c>
      <c r="BH86" s="125">
        <f>IF(LinkRpt!R$4=LinkRpt!R$2,VLOOKUP(LinkRpt!$A82,Rpt,LinkRpt!R$2+1),"")</f>
        <v>0</v>
      </c>
      <c r="BI86" s="125">
        <f>IF(LinkRpt!S$4=LinkRpt!S$2,VLOOKUP(LinkRpt!$A82,Rpt,LinkRpt!S$2+1),"")</f>
        <v>0</v>
      </c>
      <c r="BJ86" s="125">
        <f>IF(LinkRpt!T$4=LinkRpt!T$2,VLOOKUP(LinkRpt!$A82,Rpt,LinkRpt!T$2+1),"")</f>
        <v>0</v>
      </c>
      <c r="BK86" s="125">
        <f>IF(LinkRpt!U$4=LinkRpt!U$2,VLOOKUP(LinkRpt!$A82,Rpt,LinkRpt!U$2+1),"")</f>
        <v>0</v>
      </c>
      <c r="BL86" s="125">
        <f>IF(LinkRpt!V$4=LinkRpt!V$2,VLOOKUP(LinkRpt!$A82,Rpt,LinkRpt!V$2+1),"")</f>
        <v>0</v>
      </c>
      <c r="BM86" s="125">
        <f>IF(LinkRpt!W$4=LinkRpt!W$2,VLOOKUP(LinkRpt!$A82,Rpt,LinkRpt!W$2+1),"")</f>
        <v>0</v>
      </c>
      <c r="BN86" s="125">
        <f>IF(LinkRpt!X$4=LinkRpt!X$2,VLOOKUP(LinkRpt!$A82,Rpt,LinkRpt!X$2+1),"")</f>
        <v>0</v>
      </c>
      <c r="BO86" s="125">
        <f>IF(LinkRpt!Y$4=LinkRpt!Y$2,VLOOKUP(LinkRpt!$A82,Rpt,LinkRpt!Y$2+1),"")</f>
        <v>0</v>
      </c>
      <c r="BP86" s="125">
        <f>IF(LinkRpt!Z$4=LinkRpt!Z$2,VLOOKUP(LinkRpt!$A82,Rpt,LinkRpt!Z$2+1),"")</f>
        <v>0</v>
      </c>
      <c r="BQ86" s="125">
        <f>IF(LinkRpt!AA$4=LinkRpt!AA$2,VLOOKUP(LinkRpt!$A82,Rpt,LinkRpt!AA$2+1),"")</f>
        <v>0</v>
      </c>
      <c r="BR86" s="125">
        <f>IF(LinkRpt!AB$4=LinkRpt!AB$2,VLOOKUP(LinkRpt!$A82,Rpt,LinkRpt!AB$2+1),"")</f>
        <v>0</v>
      </c>
      <c r="BS86" s="125">
        <f>IF(LinkRpt!AC$4=LinkRpt!AC$2,VLOOKUP(LinkRpt!$A82,Rpt,LinkRpt!AC$2+1),"")</f>
        <v>0</v>
      </c>
      <c r="BT86" s="125">
        <f>IF(LinkRpt!AD$4=LinkRpt!AD$2,VLOOKUP(LinkRpt!$A82,Rpt,LinkRpt!AD$2+1),"")</f>
        <v>0</v>
      </c>
      <c r="BU86" s="125">
        <f>IF(LinkRpt!AE$4=LinkRpt!AE$2,VLOOKUP(LinkRpt!$A82,Rpt,LinkRpt!AE$2+1),"")</f>
        <v>0</v>
      </c>
      <c r="BV86" s="125">
        <f t="shared" si="22"/>
        <v>22360</v>
      </c>
      <c r="BW86" s="124">
        <v>1500</v>
      </c>
      <c r="BX86" s="127">
        <v>1500</v>
      </c>
      <c r="BY86" s="124">
        <v>1000</v>
      </c>
      <c r="BZ86" s="127">
        <v>1000</v>
      </c>
      <c r="CA86" s="124">
        <v>5000</v>
      </c>
      <c r="CB86" s="127">
        <v>5000</v>
      </c>
      <c r="CC86" s="124">
        <v>8000</v>
      </c>
      <c r="CD86" s="127">
        <v>1500</v>
      </c>
      <c r="CE86" s="128"/>
      <c r="CF86" s="127"/>
      <c r="CG86" s="124"/>
      <c r="CH86" s="127"/>
      <c r="CI86" s="129">
        <v>4340</v>
      </c>
      <c r="CJ86" s="127">
        <v>11120</v>
      </c>
      <c r="CK86" s="129">
        <v>4340</v>
      </c>
      <c r="CL86" s="127">
        <v>4620</v>
      </c>
      <c r="CM86" s="129">
        <v>4340</v>
      </c>
      <c r="CN86" s="127">
        <v>4620</v>
      </c>
      <c r="CO86" s="129">
        <v>4340</v>
      </c>
      <c r="CP86" s="127">
        <v>4620</v>
      </c>
      <c r="CQ86" s="129">
        <v>4340</v>
      </c>
      <c r="CR86" s="127">
        <v>4620</v>
      </c>
      <c r="CS86" s="129">
        <v>4340</v>
      </c>
      <c r="CT86" s="127">
        <v>4620</v>
      </c>
      <c r="CU86" s="129">
        <v>4340</v>
      </c>
      <c r="CV86" s="127">
        <v>4620</v>
      </c>
      <c r="CW86" s="129">
        <v>4340</v>
      </c>
      <c r="CX86" s="127">
        <v>4620</v>
      </c>
      <c r="CY86" s="129">
        <v>4340</v>
      </c>
      <c r="CZ86" s="127">
        <v>2100</v>
      </c>
      <c r="DA86" s="128"/>
      <c r="DB86" s="127"/>
      <c r="DC86" s="128"/>
      <c r="DD86" s="127"/>
      <c r="DE86" s="130"/>
      <c r="DF86" s="131"/>
      <c r="DG86" s="127"/>
      <c r="DH86" s="131"/>
      <c r="DI86" s="127"/>
      <c r="DJ86" s="131"/>
      <c r="DK86" s="127"/>
      <c r="DL86" s="131"/>
      <c r="DM86" s="127"/>
      <c r="DN86" s="131"/>
      <c r="DO86" s="127"/>
      <c r="DP86" s="131"/>
      <c r="DQ86" s="127"/>
      <c r="DR86" s="131"/>
      <c r="DS86" s="127"/>
      <c r="DT86" s="131"/>
      <c r="DU86" s="127"/>
      <c r="DV86" s="131"/>
      <c r="DW86" s="127"/>
      <c r="DX86" s="131"/>
      <c r="DY86" s="127"/>
      <c r="DZ86" s="131"/>
      <c r="EA86" s="127"/>
      <c r="EB86" s="128"/>
      <c r="EC86" s="127"/>
      <c r="ED86" s="132"/>
      <c r="EE86" s="128"/>
      <c r="EF86" s="127"/>
      <c r="EG86" s="128"/>
      <c r="EH86" s="127"/>
      <c r="EI86" s="128"/>
      <c r="EJ86" s="127"/>
      <c r="EK86" s="128"/>
      <c r="EL86" s="127"/>
      <c r="EM86" s="128"/>
      <c r="EN86" s="127"/>
      <c r="EO86" s="128"/>
      <c r="EP86" s="127"/>
      <c r="EQ86" s="124"/>
      <c r="ER86" s="127"/>
      <c r="ES86" s="124"/>
      <c r="ET86" s="127"/>
      <c r="EU86" s="124"/>
      <c r="EV86" s="127"/>
      <c r="EW86" s="124"/>
      <c r="EX86" s="127"/>
      <c r="EY86" s="124"/>
      <c r="EZ86" s="127"/>
      <c r="FA86" s="124"/>
      <c r="FB86" s="127"/>
      <c r="FC86" s="133">
        <f t="shared" si="17"/>
        <v>54560</v>
      </c>
      <c r="FD86" s="133">
        <f t="shared" si="18"/>
        <v>54560</v>
      </c>
      <c r="FE86" s="133">
        <f t="shared" si="19"/>
        <v>0</v>
      </c>
    </row>
    <row r="87" spans="1:161" ht="25.5" customHeight="1">
      <c r="A87" s="181">
        <v>2200217</v>
      </c>
      <c r="B87" s="148" t="s">
        <v>696</v>
      </c>
      <c r="C87" s="95" t="s">
        <v>697</v>
      </c>
      <c r="D87" s="83" t="s">
        <v>1062</v>
      </c>
      <c r="E87" s="95" t="s">
        <v>956</v>
      </c>
      <c r="F87" s="84" t="s">
        <v>698</v>
      </c>
      <c r="G87" s="84"/>
      <c r="H87" s="120"/>
      <c r="I87" s="121"/>
      <c r="J87" s="121"/>
      <c r="K87" s="93">
        <v>7200</v>
      </c>
      <c r="L87" s="88" t="s">
        <v>1072</v>
      </c>
      <c r="M87" s="122">
        <f t="shared" si="20"/>
        <v>25600</v>
      </c>
      <c r="N87" s="123">
        <f t="shared" si="15"/>
        <v>10800</v>
      </c>
      <c r="O87" s="124">
        <v>4000</v>
      </c>
      <c r="P87" s="124">
        <f t="shared" si="21"/>
        <v>0</v>
      </c>
      <c r="Q87" s="125">
        <v>4000</v>
      </c>
      <c r="R87" s="126">
        <f t="shared" si="24"/>
        <v>0</v>
      </c>
      <c r="S87" s="127">
        <f>IF(OR($I87="‡nv‡÷j Z¨vM",$I87="wUwm"),(IF(VALUE($G87)&gt;=S$6,(IF(($BV87-SUM($Q87:R87))&gt;=$K87*0.3,$K87*0.3,($BV87-SUM($Q87:R87)))),"")),(IF(($BV87-SUM($Q87:R87))&gt;=$K87*0.3,$K87*0.3,($BV87-SUM($Q87:R87)))))</f>
        <v>2160</v>
      </c>
      <c r="T87" s="127">
        <f>IF(OR($I87="‡nv‡÷j Z¨vM",$I87="wUwm"),(IF(VALUE($G87)&gt;=T$6,(IF(($BV87-SUM($Q87:S87))&gt;=$K87*0.3,$K87*0.3,($BV87-SUM($Q87:S87)))),"")),(IF(($BV87-SUM($Q87:S87))&gt;=$K87*0.3,$K87*0.3,($BV87-SUM($Q87:S87)))))</f>
        <v>2160</v>
      </c>
      <c r="U87" s="127">
        <f>IF(OR($I87="‡nv‡÷j Z¨vM",$I87="wUwm"),(IF(VALUE($G87)&gt;=U$6,(IF(($BV87-SUM($Q87:T87))&gt;=$K87*0.3,$K87*0.3,($BV87-SUM($Q87:T87)))),"")),(IF(($BV87-SUM($Q87:T87))&gt;=$K87*0.3,$K87*0.3,($BV87-SUM($Q87:T87)))))</f>
        <v>2160</v>
      </c>
      <c r="V87" s="127">
        <f>IF(OR($I87="‡nv‡÷j Z¨vM",$I87="wUwm"),(IF(VALUE($G87)&gt;=V$6,(IF(($BV87-SUM($Q87:U87))&gt;=$K87*0.3,$K87*0.3,($BV87-SUM($Q87:U87)))),"")),(IF(($BV87-SUM($Q87:U87))&gt;=$K87*0.3,$K87*0.3,($BV87-SUM($Q87:U87)))))</f>
        <v>2160</v>
      </c>
      <c r="W87" s="127">
        <f>IF(OR($I87="‡nv‡÷j Z¨vM",$I87="wUwm"),(IF(VALUE($G87)&gt;=W$6,(IF(($BV87-SUM($Q87:V87))&gt;=$K87*0.3,$K87*0.3,($BV87-SUM($Q87:V87)))),"")),(IF(($BV87-SUM($Q87:V87))&gt;=$K87*0.3,$K87*0.3,($BV87-SUM($Q87:V87)))))</f>
        <v>2160</v>
      </c>
      <c r="X87" s="127">
        <f>IF(OR($I87="‡nv‡÷j Z¨vM",$I87="wUwm"),(IF(VALUE($G87)&gt;=X$6,(IF(($BV87-SUM($Q87:W87))&gt;=$K87*0.3,$K87*0.3,($BV87-SUM($Q87:W87)))),"")),(IF(($BV87-SUM($Q87:W87))&gt;=$K87*0.3,$K87*0.3,($BV87-SUM($Q87:W87)))))</f>
        <v>0</v>
      </c>
      <c r="Y87" s="127">
        <f>IF(OR($I87="‡nv‡÷j Z¨vM",$I87="wUwm"),(IF(VALUE($G87)&gt;=Y$6,(IF(($BV87-SUM($Q87:X87))&gt;=$K87*0.3,$K87*0.3,($BV87-SUM($Q87:X87)))),"")),(IF(($BV87-SUM($Q87:X87))&gt;=$K87*0.3,$K87*0.3,($BV87-SUM($Q87:X87)))))</f>
        <v>0</v>
      </c>
      <c r="Z87" s="127">
        <f>IF(OR($I87="‡nv‡÷j Z¨vM",$I87="wUwm"),(IF(VALUE($G87)&gt;=Z$6,(IF(($BV87-SUM($Q87:Y87))&gt;=$K87*0.3,$K87*0.3,($BV87-SUM($Q87:Y87)))),"")),(IF(($BV87-SUM($Q87:Y87))&gt;=$K87*0.3,$K87*0.3,($BV87-SUM($Q87:Y87)))))</f>
        <v>0</v>
      </c>
      <c r="AA87" s="127">
        <f>IF(OR($I87="‡nv‡÷j Z¨vM",$I87="wUwm"),(IF(VALUE($G87)&gt;=AA$6,(IF(($BV87-SUM($Q87:Z87))&gt;=$K87*0.3,$K87*0.3,($BV87-SUM($Q87:Z87)))),"")),(IF(($BV87-SUM($Q87:Z87))&gt;=$K87*0.3,$K87*0.3,($BV87-SUM($Q87:Z87)))))</f>
        <v>0</v>
      </c>
      <c r="AB87" s="127">
        <f>IF(OR($I87="‡nv‡÷j Z¨vM",$I87="wUwm"),(IF(VALUE($G87)&gt;=AB$6,(IF(($BV87-SUM($Q87:AA87))&gt;=$K87*0.3,$K87*0.3,($BV87-SUM($Q87:AA87)))),"")),(IF(($BV87-SUM($Q87:AA87))&gt;=$K87*0.3,$K87*0.3,($BV87-SUM($Q87:AA87)))))</f>
        <v>0</v>
      </c>
      <c r="AC87" s="127">
        <f>IF(OR($I87="‡nv‡÷j Z¨vM",$I87="wUwm"),(IF(VALUE($G87)&gt;=AC$6,(IF(($BV87-SUM($Q87:AB87))&gt;=$K87*0.3,$K87*0.3,($BV87-SUM($Q87:AB87)))),"")),(IF(($BV87-SUM($Q87:AB87))&gt;=$K87*0.3,$K87*0.3,($BV87-SUM($Q87:AB87)))))</f>
        <v>0</v>
      </c>
      <c r="AD87" s="127">
        <f>IF(OR($I87="‡nv‡÷j Z¨vM",$I87="wUwm"),(IF(VALUE($G87)&gt;=AD$6,(IF(($BV87-SUM($Q87:AC87))&gt;=$K87*0.3,$K87*0.3,($BV87-SUM($Q87:AC87)))),"")),(IF(($BV87-SUM($Q87:AC87))&gt;=$K87*0.3,$K87*0.3,($BV87-SUM($Q87:AC87)))))</f>
        <v>0</v>
      </c>
      <c r="AE87" s="127">
        <f>IF(OR($I87="‡nv‡÷j Z¨vM",$I87="wUwm"),(IF(VALUE($G87)&gt;=AE$6,(IF(($BV87-SUM($Q87:AD87))&gt;=$K87*0.3,$K87*0.3,($BV87-SUM($Q87:AD87)))),"")),(IF(($BV87-SUM($Q87:AD87))&gt;=$K87*0.3,$K87*0.3,($BV87-SUM($Q87:AD87)))))</f>
        <v>0</v>
      </c>
      <c r="AF87" s="127">
        <f>IF(OR($I87="‡nv‡÷j Z¨vM",$I87="wUwm"),(IF(VALUE($G87)&gt;=AF$6,(IF(($BV87-SUM($Q87:AE87))&gt;=$K87*0.3,$K87*0.3,($BV87-SUM($Q87:AE87)))),"")),(IF(($BV87-SUM($Q87:AE87))&gt;=$K87*0.3,$K87*0.3,($BV87-SUM($Q87:AE87)))))</f>
        <v>0</v>
      </c>
      <c r="AG87" s="127">
        <f>IF(OR($I87="‡nv‡÷j Z¨vM",$I87="wUwm"),(IF(VALUE($G87)&gt;=AG$6,(IF(($BV87-SUM($Q87:AF87))&gt;=$K87*0.3,$K87*0.3,($BV87-SUM($Q87:AF87)))),"")),(IF(($BV87-SUM($Q87:AF87))&gt;=$K87*0.3,$K87*0.3,($BV87-SUM($Q87:AF87)))))</f>
        <v>0</v>
      </c>
      <c r="AH87" s="127">
        <f>IF(OR($I87="‡nv‡÷j Z¨vM",$I87="wUwm"),(IF(VALUE($G87)&gt;=AH$6,(IF(($BV87-SUM($Q87:AG87))&gt;=$K87*0.3,$K87*0.3,($BV87-SUM($Q87:AG87)))),"")),(IF(($BV87-SUM($Q87:AG87))&gt;=$K87*0.3,$K87*0.3,($BV87-SUM($Q87:AG87)))))</f>
        <v>0</v>
      </c>
      <c r="AI87" s="127">
        <f>IF(OR($I87="‡nv‡÷j Z¨vM",$I87="wUwm"),(IF(VALUE($G87)&gt;=AI$6,(IF(($BV87-SUM($Q87:AH87))&gt;=$K87*0.3,$K87*0.3,($BV87-SUM($Q87:AH87)))),"")),(IF(($BV87-SUM($Q87:AH87))&gt;=$K87*0.3,$K87*0.3,($BV87-SUM($Q87:AH87)))))</f>
        <v>0</v>
      </c>
      <c r="AJ87" s="127">
        <f>IF(OR($I87="‡nv‡÷j Z¨vM",$I87="wUwm"),(IF(VALUE($G87)&gt;=AJ$6,(IF(($BV87-SUM($Q87:AI87))&gt;=$K87*0.3,$K87*0.3,($BV87-SUM($Q87:AI87)))),"")),(IF(($BV87-SUM($Q87:AI87))&gt;=$K87*0.3,$K87*0.3,($BV87-SUM($Q87:AI87)))))</f>
        <v>0</v>
      </c>
      <c r="AK87" s="127">
        <f>IF(OR($I87="‡nv‡÷j Z¨vM",$I87="wUwm"),(IF(VALUE($G87)&gt;=AK$6,(IF(($BV87-SUM($Q87:AJ87))&gt;=$K87*0.3,$K87*0.3,($BV87-SUM($Q87:AJ87)))),"")),(IF(($BV87-SUM($Q87:AJ87))&gt;=$K87*0.3,$K87*0.3,($BV87-SUM($Q87:AJ87)))))</f>
        <v>0</v>
      </c>
      <c r="AL87" s="127">
        <f>IF(OR($I87="‡nv‡÷j Z¨vM",$I87="wUwm"),(IF(VALUE($G87)&gt;=AL$6,(IF(($BV87-SUM($Q87:AK87))&gt;=$K87*0.3,$K87*0.3,($BV87-SUM($Q87:AK87)))),"")),(IF(($BV87-SUM($Q87:AK87))&gt;=$K87*0.3,$K87*0.3,($BV87-SUM($Q87:AK87)))))</f>
        <v>0</v>
      </c>
      <c r="AM87" s="127">
        <f>IF(OR($I87="‡nv‡÷j Z¨vM",$I87="wUwm"),(IF(VALUE($G87)&gt;=AM$6,(IF(($BV87-SUM($Q87:AL87))&gt;=$K87*0.3,$K87*0.3,($BV87-SUM($Q87:AL87)))),"")),(IF(($BV87-SUM($Q87:AL87))&gt;=$K87*0.3,$K87*0.3,($BV87-SUM($Q87:AL87)))))</f>
        <v>0</v>
      </c>
      <c r="AN87" s="127">
        <f>IF(OR($I87="‡nv‡÷j Z¨vM",$I87="wUwm"),(IF(VALUE($G87)&gt;=AN$6,(IF(($BV87-SUM($Q87:AM87))&gt;=$K87*0.3,$K87*0.3,($BV87-SUM($Q87:AM87)))),"")),(IF(($BV87-SUM($Q87:AM87))&gt;=$K87*0.3,$K87*0.3,($BV87-SUM($Q87:AM87)))))</f>
        <v>0</v>
      </c>
      <c r="AO87" s="127">
        <f>IF(OR($I87="‡nv‡÷j Z¨vM",$I87="wUwm"),(IF(VALUE($G87)&gt;=AO$6,(IF(($BV87-SUM($Q87:AN87))&gt;=$K87*0.3,$K87*0.3,($BV87-SUM($Q87:AN87)))),"")),(IF(($BV87-SUM($Q87:AN87))&gt;=$K87*0.3,$K87*0.3,($BV87-SUM($Q87:AN87)))))</f>
        <v>0</v>
      </c>
      <c r="AP87" s="127">
        <f>IF(OR($I87="‡nv‡÷j Z¨vM",$I87="wUwm"),(IF(VALUE($G87)&gt;=AP$6,(IF(($BV87-SUM($Q87:AO87))&gt;=$K87*0.3,$K87*0.3,($BV87-SUM($Q87:AO87)))),"")),(IF(($BV87-SUM($Q87:AO87))&gt;=$K87*0.3,$K87*0.3,($BV87-SUM($Q87:AO87)))))</f>
        <v>0</v>
      </c>
      <c r="AQ87" s="125">
        <f t="shared" si="26"/>
        <v>14800</v>
      </c>
      <c r="AR87" s="125">
        <v>14800</v>
      </c>
      <c r="AS87" s="125">
        <f>IF(LinkRpt!C$4=LinkRpt!C$2,VLOOKUP(LinkRpt!$A83,Rpt,LinkRpt!C$2+1),"")</f>
        <v>0</v>
      </c>
      <c r="AT87" s="125">
        <f>IF(LinkRpt!D$4=LinkRpt!D$2,VLOOKUP(LinkRpt!$A83,Rpt,LinkRpt!D$2+1),"")</f>
        <v>0</v>
      </c>
      <c r="AU87" s="125">
        <f>IF(LinkRpt!E$4=LinkRpt!E$2,VLOOKUP(LinkRpt!$A83,Rpt,LinkRpt!E$2+1),"")</f>
        <v>0</v>
      </c>
      <c r="AV87" s="125">
        <f>IF(LinkRpt!F$4=LinkRpt!F$2,VLOOKUP(LinkRpt!$A83,Rpt,LinkRpt!F$2+1),"")</f>
        <v>0</v>
      </c>
      <c r="AW87" s="125">
        <f>IF(LinkRpt!G$4=LinkRpt!G$2,VLOOKUP(LinkRpt!$A83,Rpt,LinkRpt!G$2+1),"")</f>
        <v>0</v>
      </c>
      <c r="AX87" s="125">
        <f>IF(LinkRpt!H$4=LinkRpt!H$2,VLOOKUP(LinkRpt!$A83,Rpt,LinkRpt!H$2+1),"")</f>
        <v>0</v>
      </c>
      <c r="AY87" s="125">
        <f>IF(LinkRpt!I$4=LinkRpt!I$2,VLOOKUP(LinkRpt!$A83,Rpt,LinkRpt!I$2+1),"")</f>
        <v>0</v>
      </c>
      <c r="AZ87" s="125">
        <f>IF(LinkRpt!J$4=LinkRpt!J$2,VLOOKUP(LinkRpt!$A83,Rpt,LinkRpt!J$2+1),"")</f>
        <v>0</v>
      </c>
      <c r="BA87" s="125">
        <f>IF(LinkRpt!K$4=LinkRpt!K$2,VLOOKUP(LinkRpt!$A83,Rpt,LinkRpt!K$2+1),"")</f>
        <v>0</v>
      </c>
      <c r="BB87" s="125">
        <f>IF(LinkRpt!L$4=LinkRpt!L$2,VLOOKUP(LinkRpt!$A83,Rpt,LinkRpt!L$2+1),"")</f>
        <v>0</v>
      </c>
      <c r="BC87" s="125">
        <f>IF(LinkRpt!M$4=LinkRpt!M$2,VLOOKUP(LinkRpt!$A83,Rpt,LinkRpt!M$2+1),"")</f>
        <v>0</v>
      </c>
      <c r="BD87" s="125">
        <f>IF(LinkRpt!N$4=LinkRpt!N$2,VLOOKUP(LinkRpt!$A83,Rpt,LinkRpt!N$2+1),"")</f>
        <v>0</v>
      </c>
      <c r="BE87" s="125">
        <f>IF(LinkRpt!O$4=LinkRpt!O$2,VLOOKUP(LinkRpt!$A83,Rpt,LinkRpt!O$2+1),"")</f>
        <v>0</v>
      </c>
      <c r="BF87" s="125">
        <f>IF(LinkRpt!P$4=LinkRpt!P$2,VLOOKUP(LinkRpt!$A83,Rpt,LinkRpt!P$2+1),"")</f>
        <v>0</v>
      </c>
      <c r="BG87" s="125">
        <f>IF(LinkRpt!Q$4=LinkRpt!Q$2,VLOOKUP(LinkRpt!$A83,Rpt,LinkRpt!Q$2+1),"")</f>
        <v>0</v>
      </c>
      <c r="BH87" s="125">
        <f>IF(LinkRpt!R$4=LinkRpt!R$2,VLOOKUP(LinkRpt!$A83,Rpt,LinkRpt!R$2+1),"")</f>
        <v>0</v>
      </c>
      <c r="BI87" s="125">
        <f>IF(LinkRpt!S$4=LinkRpt!S$2,VLOOKUP(LinkRpt!$A83,Rpt,LinkRpt!S$2+1),"")</f>
        <v>0</v>
      </c>
      <c r="BJ87" s="125">
        <f>IF(LinkRpt!T$4=LinkRpt!T$2,VLOOKUP(LinkRpt!$A83,Rpt,LinkRpt!T$2+1),"")</f>
        <v>0</v>
      </c>
      <c r="BK87" s="125">
        <f>IF(LinkRpt!U$4=LinkRpt!U$2,VLOOKUP(LinkRpt!$A83,Rpt,LinkRpt!U$2+1),"")</f>
        <v>0</v>
      </c>
      <c r="BL87" s="125">
        <f>IF(LinkRpt!V$4=LinkRpt!V$2,VLOOKUP(LinkRpt!$A83,Rpt,LinkRpt!V$2+1),"")</f>
        <v>0</v>
      </c>
      <c r="BM87" s="125">
        <f>IF(LinkRpt!W$4=LinkRpt!W$2,VLOOKUP(LinkRpt!$A83,Rpt,LinkRpt!W$2+1),"")</f>
        <v>0</v>
      </c>
      <c r="BN87" s="125">
        <f>IF(LinkRpt!X$4=LinkRpt!X$2,VLOOKUP(LinkRpt!$A83,Rpt,LinkRpt!X$2+1),"")</f>
        <v>0</v>
      </c>
      <c r="BO87" s="125">
        <f>IF(LinkRpt!Y$4=LinkRpt!Y$2,VLOOKUP(LinkRpt!$A83,Rpt,LinkRpt!Y$2+1),"")</f>
        <v>0</v>
      </c>
      <c r="BP87" s="125">
        <f>IF(LinkRpt!Z$4=LinkRpt!Z$2,VLOOKUP(LinkRpt!$A83,Rpt,LinkRpt!Z$2+1),"")</f>
        <v>0</v>
      </c>
      <c r="BQ87" s="125">
        <f>IF(LinkRpt!AA$4=LinkRpt!AA$2,VLOOKUP(LinkRpt!$A83,Rpt,LinkRpt!AA$2+1),"")</f>
        <v>0</v>
      </c>
      <c r="BR87" s="125">
        <f>IF(LinkRpt!AB$4=LinkRpt!AB$2,VLOOKUP(LinkRpt!$A83,Rpt,LinkRpt!AB$2+1),"")</f>
        <v>0</v>
      </c>
      <c r="BS87" s="125">
        <f>IF(LinkRpt!AC$4=LinkRpt!AC$2,VLOOKUP(LinkRpt!$A83,Rpt,LinkRpt!AC$2+1),"")</f>
        <v>0</v>
      </c>
      <c r="BT87" s="125">
        <f>IF(LinkRpt!AD$4=LinkRpt!AD$2,VLOOKUP(LinkRpt!$A83,Rpt,LinkRpt!AD$2+1),"")</f>
        <v>0</v>
      </c>
      <c r="BU87" s="125">
        <f>IF(LinkRpt!AE$4=LinkRpt!AE$2,VLOOKUP(LinkRpt!$A83,Rpt,LinkRpt!AE$2+1),"")</f>
        <v>0</v>
      </c>
      <c r="BV87" s="125">
        <f t="shared" si="22"/>
        <v>14800</v>
      </c>
      <c r="BW87" s="124">
        <v>1500</v>
      </c>
      <c r="BX87" s="127">
        <v>1500</v>
      </c>
      <c r="BY87" s="124">
        <v>1000</v>
      </c>
      <c r="BZ87" s="127">
        <v>1000</v>
      </c>
      <c r="CA87" s="124">
        <v>5000</v>
      </c>
      <c r="CB87" s="127">
        <v>5000</v>
      </c>
      <c r="CC87" s="124">
        <v>8000</v>
      </c>
      <c r="CD87" s="127">
        <f>1500+0</f>
        <v>1500</v>
      </c>
      <c r="CE87" s="128"/>
      <c r="CF87" s="127"/>
      <c r="CG87" s="124"/>
      <c r="CH87" s="127"/>
      <c r="CI87" s="129">
        <v>4620</v>
      </c>
      <c r="CJ87" s="127">
        <v>4620</v>
      </c>
      <c r="CK87" s="129">
        <v>4620</v>
      </c>
      <c r="CL87" s="127">
        <v>11120</v>
      </c>
      <c r="CM87" s="129">
        <v>4620</v>
      </c>
      <c r="CN87" s="127">
        <f>4620+0</f>
        <v>4620</v>
      </c>
      <c r="CO87" s="129">
        <v>4620</v>
      </c>
      <c r="CP87" s="127">
        <v>4620</v>
      </c>
      <c r="CQ87" s="129">
        <v>4620</v>
      </c>
      <c r="CR87" s="127">
        <v>4620</v>
      </c>
      <c r="CS87" s="129">
        <v>4620</v>
      </c>
      <c r="CT87" s="127">
        <v>4620</v>
      </c>
      <c r="CU87" s="129">
        <v>4620</v>
      </c>
      <c r="CV87" s="127"/>
      <c r="CW87" s="129">
        <v>4620</v>
      </c>
      <c r="CX87" s="127">
        <v>9240</v>
      </c>
      <c r="CY87" s="129">
        <v>4620</v>
      </c>
      <c r="CZ87" s="127"/>
      <c r="DA87" s="128"/>
      <c r="DB87" s="127"/>
      <c r="DC87" s="128"/>
      <c r="DD87" s="127"/>
      <c r="DE87" s="130"/>
      <c r="DF87" s="131"/>
      <c r="DG87" s="127"/>
      <c r="DH87" s="131"/>
      <c r="DI87" s="127"/>
      <c r="DJ87" s="131"/>
      <c r="DK87" s="127"/>
      <c r="DL87" s="131"/>
      <c r="DM87" s="127"/>
      <c r="DN87" s="131"/>
      <c r="DO87" s="127"/>
      <c r="DP87" s="131"/>
      <c r="DQ87" s="127"/>
      <c r="DR87" s="131"/>
      <c r="DS87" s="127"/>
      <c r="DT87" s="131"/>
      <c r="DU87" s="127"/>
      <c r="DV87" s="131"/>
      <c r="DW87" s="127"/>
      <c r="DX87" s="131"/>
      <c r="DY87" s="127"/>
      <c r="DZ87" s="131"/>
      <c r="EA87" s="127"/>
      <c r="EB87" s="128"/>
      <c r="EC87" s="127"/>
      <c r="ED87" s="132"/>
      <c r="EE87" s="128"/>
      <c r="EF87" s="127"/>
      <c r="EG87" s="128"/>
      <c r="EH87" s="127"/>
      <c r="EI87" s="128"/>
      <c r="EJ87" s="127"/>
      <c r="EK87" s="128"/>
      <c r="EL87" s="127"/>
      <c r="EM87" s="128"/>
      <c r="EN87" s="127"/>
      <c r="EO87" s="128"/>
      <c r="EP87" s="127"/>
      <c r="EQ87" s="124"/>
      <c r="ER87" s="127"/>
      <c r="ES87" s="124"/>
      <c r="ET87" s="127"/>
      <c r="EU87" s="124"/>
      <c r="EV87" s="127"/>
      <c r="EW87" s="124"/>
      <c r="EX87" s="127"/>
      <c r="EY87" s="124"/>
      <c r="EZ87" s="127"/>
      <c r="FA87" s="124"/>
      <c r="FB87" s="127"/>
      <c r="FC87" s="133">
        <f t="shared" si="17"/>
        <v>57080</v>
      </c>
      <c r="FD87" s="133">
        <f t="shared" si="18"/>
        <v>52460</v>
      </c>
      <c r="FE87" s="133">
        <f t="shared" si="19"/>
        <v>4620</v>
      </c>
    </row>
    <row r="88" spans="1:161" ht="25.5" customHeight="1">
      <c r="A88" s="181">
        <v>2200218</v>
      </c>
      <c r="B88" s="148" t="s">
        <v>699</v>
      </c>
      <c r="C88" s="95" t="s">
        <v>700</v>
      </c>
      <c r="D88" s="83" t="s">
        <v>1062</v>
      </c>
      <c r="E88" s="95" t="s">
        <v>956</v>
      </c>
      <c r="F88" s="84" t="s">
        <v>701</v>
      </c>
      <c r="G88" s="84" t="s">
        <v>1093</v>
      </c>
      <c r="H88" s="120"/>
      <c r="I88" s="121" t="s">
        <v>1083</v>
      </c>
      <c r="J88" s="121"/>
      <c r="K88" s="93">
        <v>7200</v>
      </c>
      <c r="L88" s="88" t="s">
        <v>1071</v>
      </c>
      <c r="M88" s="122">
        <f t="shared" si="20"/>
        <v>18640</v>
      </c>
      <c r="N88" s="123">
        <f t="shared" si="15"/>
        <v>3000</v>
      </c>
      <c r="O88" s="124">
        <v>4000</v>
      </c>
      <c r="P88" s="124">
        <f t="shared" si="21"/>
        <v>6000</v>
      </c>
      <c r="Q88" s="125">
        <v>4000</v>
      </c>
      <c r="R88" s="180">
        <f>IF(AND(I88="‡nv‡÷j Z¨vM",M88&lt;=BV88),6000-J88,0)</f>
        <v>0</v>
      </c>
      <c r="S88" s="127">
        <f>IF(OR($I88="‡nv‡÷j Z¨vM",$I88="wUwm"),(IF(VALUE($G88)&gt;=S$6,(IF(($BV88-SUM($Q88:R88))&gt;=$K88*0.3,$K88*0.3,($BV88-SUM($Q88:R88)))),"")),(IF(($BV88-SUM($Q88:R88))&gt;=$K88*0.3,$K88*0.3,($BV88-SUM($Q88:R88)))))</f>
        <v>2160</v>
      </c>
      <c r="T88" s="127">
        <f>IF(OR($I88="‡nv‡÷j Z¨vM",$I88="wUwm"),(IF(VALUE($G88)&gt;=T$6,(IF(($BV88-SUM($Q88:S88))&gt;=$K88*0.3,$K88*0.3,($BV88-SUM($Q88:S88)))),"")),(IF(($BV88-SUM($Q88:S88))&gt;=$K88*0.3,$K88*0.3,($BV88-SUM($Q88:S88)))))</f>
        <v>2160</v>
      </c>
      <c r="U88" s="127">
        <f>IF(OR($I88="‡nv‡÷j Z¨vM",$I88="wUwm"),(IF(VALUE($G88)&gt;=U$6,(IF(($BV88-SUM($Q88:T88))&gt;=$K88*0.3,$K88*0.3,($BV88-SUM($Q88:T88)))),"")),(IF(($BV88-SUM($Q88:T88))&gt;=$K88*0.3,$K88*0.3,($BV88-SUM($Q88:T88)))))</f>
        <v>2160</v>
      </c>
      <c r="V88" s="127">
        <f>IF(OR($I88="‡nv‡÷j Z¨vM",$I88="wUwm"),(IF(VALUE($G88)&gt;=V$6,(IF(($BV88-SUM($Q88:U88))&gt;=$K88*0.3,$K88*0.3,($BV88-SUM($Q88:U88)))),"")),(IF(($BV88-SUM($Q88:U88))&gt;=$K88*0.3,$K88*0.3,($BV88-SUM($Q88:U88)))))</f>
        <v>2160</v>
      </c>
      <c r="W88" s="127" t="str">
        <f>IF(OR($I88="‡nv‡÷j Z¨vM",$I88="wUwm"),(IF(VALUE($G88)&gt;=W$6,(IF(($BV88-SUM($Q88:V88))&gt;=$K88*0.3,$K88*0.3,($BV88-SUM($Q88:V88)))),"")),(IF(($BV88-SUM($Q88:V88))&gt;=$K88*0.3,$K88*0.3,($BV88-SUM($Q88:V88)))))</f>
        <v/>
      </c>
      <c r="X88" s="127" t="str">
        <f>IF(OR($I88="‡nv‡÷j Z¨vM",$I88="wUwm"),(IF(VALUE($G88)&gt;=X$6,(IF(($BV88-SUM($Q88:W88))&gt;=$K88*0.3,$K88*0.3,($BV88-SUM($Q88:W88)))),"")),(IF(($BV88-SUM($Q88:W88))&gt;=$K88*0.3,$K88*0.3,($BV88-SUM($Q88:W88)))))</f>
        <v/>
      </c>
      <c r="Y88" s="127" t="str">
        <f>IF(OR($I88="‡nv‡÷j Z¨vM",$I88="wUwm"),(IF(VALUE($G88)&gt;=Y$6,(IF(($BV88-SUM($Q88:X88))&gt;=$K88*0.3,$K88*0.3,($BV88-SUM($Q88:X88)))),"")),(IF(($BV88-SUM($Q88:X88))&gt;=$K88*0.3,$K88*0.3,($BV88-SUM($Q88:X88)))))</f>
        <v/>
      </c>
      <c r="Z88" s="127" t="str">
        <f>IF(OR($I88="‡nv‡÷j Z¨vM",$I88="wUwm"),(IF(VALUE($G88)&gt;=Z$6,(IF(($BV88-SUM($Q88:Y88))&gt;=$K88*0.3,$K88*0.3,($BV88-SUM($Q88:Y88)))),"")),(IF(($BV88-SUM($Q88:Y88))&gt;=$K88*0.3,$K88*0.3,($BV88-SUM($Q88:Y88)))))</f>
        <v/>
      </c>
      <c r="AA88" s="127" t="str">
        <f>IF(OR($I88="‡nv‡÷j Z¨vM",$I88="wUwm"),(IF(VALUE($G88)&gt;=AA$6,(IF(($BV88-SUM($Q88:Z88))&gt;=$K88*0.3,$K88*0.3,($BV88-SUM($Q88:Z88)))),"")),(IF(($BV88-SUM($Q88:Z88))&gt;=$K88*0.3,$K88*0.3,($BV88-SUM($Q88:Z88)))))</f>
        <v/>
      </c>
      <c r="AB88" s="127" t="str">
        <f>IF(OR($I88="‡nv‡÷j Z¨vM",$I88="wUwm"),(IF(VALUE($G88)&gt;=AB$6,(IF(($BV88-SUM($Q88:AA88))&gt;=$K88*0.3,$K88*0.3,($BV88-SUM($Q88:AA88)))),"")),(IF(($BV88-SUM($Q88:AA88))&gt;=$K88*0.3,$K88*0.3,($BV88-SUM($Q88:AA88)))))</f>
        <v/>
      </c>
      <c r="AC88" s="127" t="str">
        <f>IF(OR($I88="‡nv‡÷j Z¨vM",$I88="wUwm"),(IF(VALUE($G88)&gt;=AC$6,(IF(($BV88-SUM($Q88:AB88))&gt;=$K88*0.3,$K88*0.3,($BV88-SUM($Q88:AB88)))),"")),(IF(($BV88-SUM($Q88:AB88))&gt;=$K88*0.3,$K88*0.3,($BV88-SUM($Q88:AB88)))))</f>
        <v/>
      </c>
      <c r="AD88" s="127" t="str">
        <f>IF(OR($I88="‡nv‡÷j Z¨vM",$I88="wUwm"),(IF(VALUE($G88)&gt;=AD$6,(IF(($BV88-SUM($Q88:AC88))&gt;=$K88*0.3,$K88*0.3,($BV88-SUM($Q88:AC88)))),"")),(IF(($BV88-SUM($Q88:AC88))&gt;=$K88*0.3,$K88*0.3,($BV88-SUM($Q88:AC88)))))</f>
        <v/>
      </c>
      <c r="AE88" s="127" t="str">
        <f>IF(OR($I88="‡nv‡÷j Z¨vM",$I88="wUwm"),(IF(VALUE($G88)&gt;=AE$6,(IF(($BV88-SUM($Q88:AD88))&gt;=$K88*0.3,$K88*0.3,($BV88-SUM($Q88:AD88)))),"")),(IF(($BV88-SUM($Q88:AD88))&gt;=$K88*0.3,$K88*0.3,($BV88-SUM($Q88:AD88)))))</f>
        <v/>
      </c>
      <c r="AF88" s="127" t="str">
        <f>IF(OR($I88="‡nv‡÷j Z¨vM",$I88="wUwm"),(IF(VALUE($G88)&gt;=AF$6,(IF(($BV88-SUM($Q88:AE88))&gt;=$K88*0.3,$K88*0.3,($BV88-SUM($Q88:AE88)))),"")),(IF(($BV88-SUM($Q88:AE88))&gt;=$K88*0.3,$K88*0.3,($BV88-SUM($Q88:AE88)))))</f>
        <v/>
      </c>
      <c r="AG88" s="127" t="str">
        <f>IF(OR($I88="‡nv‡÷j Z¨vM",$I88="wUwm"),(IF(VALUE($G88)&gt;=AG$6,(IF(($BV88-SUM($Q88:AF88))&gt;=$K88*0.3,$K88*0.3,($BV88-SUM($Q88:AF88)))),"")),(IF(($BV88-SUM($Q88:AF88))&gt;=$K88*0.3,$K88*0.3,($BV88-SUM($Q88:AF88)))))</f>
        <v/>
      </c>
      <c r="AH88" s="127" t="str">
        <f>IF(OR($I88="‡nv‡÷j Z¨vM",$I88="wUwm"),(IF(VALUE($G88)&gt;=AH$6,(IF(($BV88-SUM($Q88:AG88))&gt;=$K88*0.3,$K88*0.3,($BV88-SUM($Q88:AG88)))),"")),(IF(($BV88-SUM($Q88:AG88))&gt;=$K88*0.3,$K88*0.3,($BV88-SUM($Q88:AG88)))))</f>
        <v/>
      </c>
      <c r="AI88" s="127" t="str">
        <f>IF(OR($I88="‡nv‡÷j Z¨vM",$I88="wUwm"),(IF(VALUE($G88)&gt;=AI$6,(IF(($BV88-SUM($Q88:AH88))&gt;=$K88*0.3,$K88*0.3,($BV88-SUM($Q88:AH88)))),"")),(IF(($BV88-SUM($Q88:AH88))&gt;=$K88*0.3,$K88*0.3,($BV88-SUM($Q88:AH88)))))</f>
        <v/>
      </c>
      <c r="AJ88" s="127" t="str">
        <f>IF(OR($I88="‡nv‡÷j Z¨vM",$I88="wUwm"),(IF(VALUE($G88)&gt;=AJ$6,(IF(($BV88-SUM($Q88:AI88))&gt;=$K88*0.3,$K88*0.3,($BV88-SUM($Q88:AI88)))),"")),(IF(($BV88-SUM($Q88:AI88))&gt;=$K88*0.3,$K88*0.3,($BV88-SUM($Q88:AI88)))))</f>
        <v/>
      </c>
      <c r="AK88" s="127" t="str">
        <f>IF(OR($I88="‡nv‡÷j Z¨vM",$I88="wUwm"),(IF(VALUE($G88)&gt;=AK$6,(IF(($BV88-SUM($Q88:AJ88))&gt;=$K88*0.3,$K88*0.3,($BV88-SUM($Q88:AJ88)))),"")),(IF(($BV88-SUM($Q88:AJ88))&gt;=$K88*0.3,$K88*0.3,($BV88-SUM($Q88:AJ88)))))</f>
        <v/>
      </c>
      <c r="AL88" s="127" t="str">
        <f>IF(OR($I88="‡nv‡÷j Z¨vM",$I88="wUwm"),(IF(VALUE($G88)&gt;=AL$6,(IF(($BV88-SUM($Q88:AK88))&gt;=$K88*0.3,$K88*0.3,($BV88-SUM($Q88:AK88)))),"")),(IF(($BV88-SUM($Q88:AK88))&gt;=$K88*0.3,$K88*0.3,($BV88-SUM($Q88:AK88)))))</f>
        <v/>
      </c>
      <c r="AM88" s="127" t="str">
        <f>IF(OR($I88="‡nv‡÷j Z¨vM",$I88="wUwm"),(IF(VALUE($G88)&gt;=AM$6,(IF(($BV88-SUM($Q88:AL88))&gt;=$K88*0.3,$K88*0.3,($BV88-SUM($Q88:AL88)))),"")),(IF(($BV88-SUM($Q88:AL88))&gt;=$K88*0.3,$K88*0.3,($BV88-SUM($Q88:AL88)))))</f>
        <v/>
      </c>
      <c r="AN88" s="127" t="str">
        <f>IF(OR($I88="‡nv‡÷j Z¨vM",$I88="wUwm"),(IF(VALUE($G88)&gt;=AN$6,(IF(($BV88-SUM($Q88:AM88))&gt;=$K88*0.3,$K88*0.3,($BV88-SUM($Q88:AM88)))),"")),(IF(($BV88-SUM($Q88:AM88))&gt;=$K88*0.3,$K88*0.3,($BV88-SUM($Q88:AM88)))))</f>
        <v/>
      </c>
      <c r="AO88" s="127" t="str">
        <f>IF(OR($I88="‡nv‡÷j Z¨vM",$I88="wUwm"),(IF(VALUE($G88)&gt;=AO$6,(IF(($BV88-SUM($Q88:AN88))&gt;=$K88*0.3,$K88*0.3,($BV88-SUM($Q88:AN88)))),"")),(IF(($BV88-SUM($Q88:AN88))&gt;=$K88*0.3,$K88*0.3,($BV88-SUM($Q88:AN88)))))</f>
        <v/>
      </c>
      <c r="AP88" s="127" t="str">
        <f>IF(OR($I88="‡nv‡÷j Z¨vM",$I88="wUwm"),(IF(VALUE($G88)&gt;=AP$6,(IF(($BV88-SUM($Q88:AO88))&gt;=$K88*0.3,$K88*0.3,($BV88-SUM($Q88:AO88)))),"")),(IF(($BV88-SUM($Q88:AO88))&gt;=$K88*0.3,$K88*0.3,($BV88-SUM($Q88:AO88)))))</f>
        <v/>
      </c>
      <c r="AQ88" s="125">
        <f t="shared" si="26"/>
        <v>12640</v>
      </c>
      <c r="AR88" s="125">
        <v>15640</v>
      </c>
      <c r="AS88" s="125">
        <f>IF(LinkRpt!C$4=LinkRpt!C$2,VLOOKUP(LinkRpt!$A84,Rpt,LinkRpt!C$2+1),"")</f>
        <v>0</v>
      </c>
      <c r="AT88" s="125">
        <f>IF(LinkRpt!D$4=LinkRpt!D$2,VLOOKUP(LinkRpt!$A84,Rpt,LinkRpt!D$2+1),"")</f>
        <v>0</v>
      </c>
      <c r="AU88" s="125">
        <f>IF(LinkRpt!E$4=LinkRpt!E$2,VLOOKUP(LinkRpt!$A84,Rpt,LinkRpt!E$2+1),"")</f>
        <v>0</v>
      </c>
      <c r="AV88" s="125">
        <f>IF(LinkRpt!F$4=LinkRpt!F$2,VLOOKUP(LinkRpt!$A84,Rpt,LinkRpt!F$2+1),"")</f>
        <v>0</v>
      </c>
      <c r="AW88" s="125">
        <f>IF(LinkRpt!G$4=LinkRpt!G$2,VLOOKUP(LinkRpt!$A84,Rpt,LinkRpt!G$2+1),"")</f>
        <v>0</v>
      </c>
      <c r="AX88" s="125">
        <f>IF(LinkRpt!H$4=LinkRpt!H$2,VLOOKUP(LinkRpt!$A84,Rpt,LinkRpt!H$2+1),"")</f>
        <v>0</v>
      </c>
      <c r="AY88" s="125">
        <f>IF(LinkRpt!I$4=LinkRpt!I$2,VLOOKUP(LinkRpt!$A84,Rpt,LinkRpt!I$2+1),"")</f>
        <v>0</v>
      </c>
      <c r="AZ88" s="125">
        <f>IF(LinkRpt!J$4=LinkRpt!J$2,VLOOKUP(LinkRpt!$A84,Rpt,LinkRpt!J$2+1),"")</f>
        <v>0</v>
      </c>
      <c r="BA88" s="125">
        <f>IF(LinkRpt!K$4=LinkRpt!K$2,VLOOKUP(LinkRpt!$A84,Rpt,LinkRpt!K$2+1),"")</f>
        <v>0</v>
      </c>
      <c r="BB88" s="125">
        <f>IF(LinkRpt!L$4=LinkRpt!L$2,VLOOKUP(LinkRpt!$A84,Rpt,LinkRpt!L$2+1),"")</f>
        <v>0</v>
      </c>
      <c r="BC88" s="125">
        <f>IF(LinkRpt!M$4=LinkRpt!M$2,VLOOKUP(LinkRpt!$A84,Rpt,LinkRpt!M$2+1),"")</f>
        <v>0</v>
      </c>
      <c r="BD88" s="125">
        <f>IF(LinkRpt!N$4=LinkRpt!N$2,VLOOKUP(LinkRpt!$A84,Rpt,LinkRpt!N$2+1),"")</f>
        <v>0</v>
      </c>
      <c r="BE88" s="125">
        <f>IF(LinkRpt!O$4=LinkRpt!O$2,VLOOKUP(LinkRpt!$A84,Rpt,LinkRpt!O$2+1),"")</f>
        <v>0</v>
      </c>
      <c r="BF88" s="125">
        <f>IF(LinkRpt!P$4=LinkRpt!P$2,VLOOKUP(LinkRpt!$A84,Rpt,LinkRpt!P$2+1),"")</f>
        <v>0</v>
      </c>
      <c r="BG88" s="125">
        <f>IF(LinkRpt!Q$4=LinkRpt!Q$2,VLOOKUP(LinkRpt!$A84,Rpt,LinkRpt!Q$2+1),"")</f>
        <v>0</v>
      </c>
      <c r="BH88" s="125">
        <f>IF(LinkRpt!R$4=LinkRpt!R$2,VLOOKUP(LinkRpt!$A84,Rpt,LinkRpt!R$2+1),"")</f>
        <v>0</v>
      </c>
      <c r="BI88" s="125">
        <f>IF(LinkRpt!S$4=LinkRpt!S$2,VLOOKUP(LinkRpt!$A84,Rpt,LinkRpt!S$2+1),"")</f>
        <v>0</v>
      </c>
      <c r="BJ88" s="125">
        <f>IF(LinkRpt!T$4=LinkRpt!T$2,VLOOKUP(LinkRpt!$A84,Rpt,LinkRpt!T$2+1),"")</f>
        <v>0</v>
      </c>
      <c r="BK88" s="125">
        <f>IF(LinkRpt!U$4=LinkRpt!U$2,VLOOKUP(LinkRpt!$A84,Rpt,LinkRpt!U$2+1),"")</f>
        <v>0</v>
      </c>
      <c r="BL88" s="125">
        <f>IF(LinkRpt!V$4=LinkRpt!V$2,VLOOKUP(LinkRpt!$A84,Rpt,LinkRpt!V$2+1),"")</f>
        <v>0</v>
      </c>
      <c r="BM88" s="125">
        <f>IF(LinkRpt!W$4=LinkRpt!W$2,VLOOKUP(LinkRpt!$A84,Rpt,LinkRpt!W$2+1),"")</f>
        <v>0</v>
      </c>
      <c r="BN88" s="125">
        <f>IF(LinkRpt!X$4=LinkRpt!X$2,VLOOKUP(LinkRpt!$A84,Rpt,LinkRpt!X$2+1),"")</f>
        <v>0</v>
      </c>
      <c r="BO88" s="125">
        <f>IF(LinkRpt!Y$4=LinkRpt!Y$2,VLOOKUP(LinkRpt!$A84,Rpt,LinkRpt!Y$2+1),"")</f>
        <v>0</v>
      </c>
      <c r="BP88" s="125">
        <f>IF(LinkRpt!Z$4=LinkRpt!Z$2,VLOOKUP(LinkRpt!$A84,Rpt,LinkRpt!Z$2+1),"")</f>
        <v>0</v>
      </c>
      <c r="BQ88" s="125">
        <f>IF(LinkRpt!AA$4=LinkRpt!AA$2,VLOOKUP(LinkRpt!$A84,Rpt,LinkRpt!AA$2+1),"")</f>
        <v>0</v>
      </c>
      <c r="BR88" s="125">
        <f>IF(LinkRpt!AB$4=LinkRpt!AB$2,VLOOKUP(LinkRpt!$A84,Rpt,LinkRpt!AB$2+1),"")</f>
        <v>0</v>
      </c>
      <c r="BS88" s="125">
        <f>IF(LinkRpt!AC$4=LinkRpt!AC$2,VLOOKUP(LinkRpt!$A84,Rpt,LinkRpt!AC$2+1),"")</f>
        <v>0</v>
      </c>
      <c r="BT88" s="125">
        <f>IF(LinkRpt!AD$4=LinkRpt!AD$2,VLOOKUP(LinkRpt!$A84,Rpt,LinkRpt!AD$2+1),"")</f>
        <v>0</v>
      </c>
      <c r="BU88" s="125">
        <f>IF(LinkRpt!AE$4=LinkRpt!AE$2,VLOOKUP(LinkRpt!$A84,Rpt,LinkRpt!AE$2+1),"")</f>
        <v>0</v>
      </c>
      <c r="BV88" s="125">
        <f t="shared" si="22"/>
        <v>15640</v>
      </c>
      <c r="BW88" s="124">
        <v>1500</v>
      </c>
      <c r="BX88" s="127">
        <v>1500</v>
      </c>
      <c r="BY88" s="124">
        <v>1000</v>
      </c>
      <c r="BZ88" s="127">
        <v>1000</v>
      </c>
      <c r="CA88" s="124">
        <v>5000</v>
      </c>
      <c r="CB88" s="127">
        <v>5000</v>
      </c>
      <c r="CC88" s="124">
        <v>8000</v>
      </c>
      <c r="CD88" s="127">
        <f>1500+0</f>
        <v>1500</v>
      </c>
      <c r="CE88" s="128"/>
      <c r="CF88" s="127"/>
      <c r="CG88" s="124"/>
      <c r="CH88" s="127"/>
      <c r="CI88" s="129">
        <v>4340</v>
      </c>
      <c r="CJ88" s="127">
        <f>6500+0</f>
        <v>6500</v>
      </c>
      <c r="CK88" s="129">
        <v>4340</v>
      </c>
      <c r="CL88" s="127">
        <v>9240</v>
      </c>
      <c r="CM88" s="129">
        <v>4340</v>
      </c>
      <c r="CN88" s="127">
        <v>0</v>
      </c>
      <c r="CO88" s="129">
        <v>4340</v>
      </c>
      <c r="CP88" s="127">
        <v>9240</v>
      </c>
      <c r="CQ88" s="129">
        <v>4340</v>
      </c>
      <c r="CR88" s="127"/>
      <c r="CS88" s="129">
        <v>4340</v>
      </c>
      <c r="CT88" s="127"/>
      <c r="CU88" s="129">
        <v>4340</v>
      </c>
      <c r="CV88" s="127"/>
      <c r="CW88" s="129">
        <v>4340</v>
      </c>
      <c r="CX88" s="127">
        <v>9240</v>
      </c>
      <c r="CY88" s="129">
        <v>4340</v>
      </c>
      <c r="CZ88" s="127">
        <v>9240</v>
      </c>
      <c r="DA88" s="128"/>
      <c r="DB88" s="127"/>
      <c r="DC88" s="128"/>
      <c r="DD88" s="127"/>
      <c r="DE88" s="130"/>
      <c r="DF88" s="131"/>
      <c r="DG88" s="127"/>
      <c r="DH88" s="131"/>
      <c r="DI88" s="127"/>
      <c r="DJ88" s="131"/>
      <c r="DK88" s="127"/>
      <c r="DL88" s="131"/>
      <c r="DM88" s="127"/>
      <c r="DN88" s="131"/>
      <c r="DO88" s="127"/>
      <c r="DP88" s="131"/>
      <c r="DQ88" s="127"/>
      <c r="DR88" s="131"/>
      <c r="DS88" s="127"/>
      <c r="DT88" s="131"/>
      <c r="DU88" s="127"/>
      <c r="DV88" s="131"/>
      <c r="DW88" s="127"/>
      <c r="DX88" s="131"/>
      <c r="DY88" s="127"/>
      <c r="DZ88" s="131"/>
      <c r="EA88" s="127"/>
      <c r="EB88" s="128"/>
      <c r="EC88" s="127"/>
      <c r="ED88" s="132"/>
      <c r="EE88" s="128"/>
      <c r="EF88" s="127"/>
      <c r="EG88" s="128"/>
      <c r="EH88" s="127"/>
      <c r="EI88" s="128"/>
      <c r="EJ88" s="127"/>
      <c r="EK88" s="128"/>
      <c r="EL88" s="127"/>
      <c r="EM88" s="128"/>
      <c r="EN88" s="127"/>
      <c r="EO88" s="128"/>
      <c r="EP88" s="127"/>
      <c r="EQ88" s="124"/>
      <c r="ER88" s="127"/>
      <c r="ES88" s="124"/>
      <c r="ET88" s="127"/>
      <c r="EU88" s="124"/>
      <c r="EV88" s="127"/>
      <c r="EW88" s="124"/>
      <c r="EX88" s="127"/>
      <c r="EY88" s="124"/>
      <c r="EZ88" s="127"/>
      <c r="FA88" s="124"/>
      <c r="FB88" s="127"/>
      <c r="FC88" s="133">
        <f t="shared" si="17"/>
        <v>54560</v>
      </c>
      <c r="FD88" s="133">
        <f t="shared" si="18"/>
        <v>52460</v>
      </c>
      <c r="FE88" s="133">
        <f t="shared" si="19"/>
        <v>2100</v>
      </c>
    </row>
    <row r="89" spans="1:161" ht="25.5" customHeight="1">
      <c r="A89" s="181">
        <v>2200226</v>
      </c>
      <c r="B89" s="119" t="s">
        <v>704</v>
      </c>
      <c r="C89" s="95" t="s">
        <v>705</v>
      </c>
      <c r="D89" s="83" t="s">
        <v>1062</v>
      </c>
      <c r="E89" s="95" t="s">
        <v>956</v>
      </c>
      <c r="F89" s="84" t="s">
        <v>706</v>
      </c>
      <c r="G89" s="84"/>
      <c r="H89" s="135"/>
      <c r="I89" s="121" t="s">
        <v>1084</v>
      </c>
      <c r="J89" s="121"/>
      <c r="K89" s="93"/>
      <c r="L89" s="95"/>
      <c r="M89" s="122">
        <f t="shared" si="20"/>
        <v>4000</v>
      </c>
      <c r="N89" s="123">
        <f t="shared" si="15"/>
        <v>0</v>
      </c>
      <c r="O89" s="124">
        <v>4000</v>
      </c>
      <c r="P89" s="124">
        <f t="shared" si="21"/>
        <v>0</v>
      </c>
      <c r="Q89" s="125">
        <v>4000</v>
      </c>
      <c r="R89" s="126">
        <f t="shared" si="24"/>
        <v>0</v>
      </c>
      <c r="S89" s="127">
        <f>IF(OR($I89="‡nv‡÷j Z¨vM",$I89="wUwm"),(IF(VALUE($G89)&gt;=S$6,(IF(($BV89-SUM($Q89:R89))&gt;=$K89*0.3,$K89*0.3,($BV89-SUM($Q89:R89)))),"")),(IF(($BV89-SUM($Q89:R89))&gt;=$K89*0.3,$K89*0.3,($BV89-SUM($Q89:R89)))))</f>
        <v>0</v>
      </c>
      <c r="T89" s="127">
        <f>IF(OR($I89="‡nv‡÷j Z¨vM",$I89="wUwm"),(IF(VALUE($G89)&gt;=T$6,(IF(($BV89-SUM($Q89:S89))&gt;=$K89*0.3,$K89*0.3,($BV89-SUM($Q89:S89)))),"")),(IF(($BV89-SUM($Q89:S89))&gt;=$K89*0.3,$K89*0.3,($BV89-SUM($Q89:S89)))))</f>
        <v>0</v>
      </c>
      <c r="U89" s="127">
        <f>IF(OR($I89="‡nv‡÷j Z¨vM",$I89="wUwm"),(IF(VALUE($G89)&gt;=U$6,(IF(($BV89-SUM($Q89:T89))&gt;=$K89*0.3,$K89*0.3,($BV89-SUM($Q89:T89)))),"")),(IF(($BV89-SUM($Q89:T89))&gt;=$K89*0.3,$K89*0.3,($BV89-SUM($Q89:T89)))))</f>
        <v>0</v>
      </c>
      <c r="V89" s="127">
        <f>IF(OR($I89="‡nv‡÷j Z¨vM",$I89="wUwm"),(IF(VALUE($G89)&gt;=V$6,(IF(($BV89-SUM($Q89:U89))&gt;=$K89*0.3,$K89*0.3,($BV89-SUM($Q89:U89)))),"")),(IF(($BV89-SUM($Q89:U89))&gt;=$K89*0.3,$K89*0.3,($BV89-SUM($Q89:U89)))))</f>
        <v>0</v>
      </c>
      <c r="W89" s="127">
        <f>IF(OR($I89="‡nv‡÷j Z¨vM",$I89="wUwm"),(IF(VALUE($G89)&gt;=W$6,(IF(($BV89-SUM($Q89:V89))&gt;=$K89*0.3,$K89*0.3,($BV89-SUM($Q89:V89)))),"")),(IF(($BV89-SUM($Q89:V89))&gt;=$K89*0.3,$K89*0.3,($BV89-SUM($Q89:V89)))))</f>
        <v>0</v>
      </c>
      <c r="X89" s="127">
        <f>IF(OR($I89="‡nv‡÷j Z¨vM",$I89="wUwm"),(IF(VALUE($G89)&gt;=X$6,(IF(($BV89-SUM($Q89:W89))&gt;=$K89*0.3,$K89*0.3,($BV89-SUM($Q89:W89)))),"")),(IF(($BV89-SUM($Q89:W89))&gt;=$K89*0.3,$K89*0.3,($BV89-SUM($Q89:W89)))))</f>
        <v>0</v>
      </c>
      <c r="Y89" s="127">
        <f>IF(OR($I89="‡nv‡÷j Z¨vM",$I89="wUwm"),(IF(VALUE($G89)&gt;=Y$6,(IF(($BV89-SUM($Q89:X89))&gt;=$K89*0.3,$K89*0.3,($BV89-SUM($Q89:X89)))),"")),(IF(($BV89-SUM($Q89:X89))&gt;=$K89*0.3,$K89*0.3,($BV89-SUM($Q89:X89)))))</f>
        <v>0</v>
      </c>
      <c r="Z89" s="127">
        <f>IF(OR($I89="‡nv‡÷j Z¨vM",$I89="wUwm"),(IF(VALUE($G89)&gt;=Z$6,(IF(($BV89-SUM($Q89:Y89))&gt;=$K89*0.3,$K89*0.3,($BV89-SUM($Q89:Y89)))),"")),(IF(($BV89-SUM($Q89:Y89))&gt;=$K89*0.3,$K89*0.3,($BV89-SUM($Q89:Y89)))))</f>
        <v>0</v>
      </c>
      <c r="AA89" s="127">
        <f>IF(OR($I89="‡nv‡÷j Z¨vM",$I89="wUwm"),(IF(VALUE($G89)&gt;=AA$6,(IF(($BV89-SUM($Q89:Z89))&gt;=$K89*0.3,$K89*0.3,($BV89-SUM($Q89:Z89)))),"")),(IF(($BV89-SUM($Q89:Z89))&gt;=$K89*0.3,$K89*0.3,($BV89-SUM($Q89:Z89)))))</f>
        <v>0</v>
      </c>
      <c r="AB89" s="127">
        <f>IF(OR($I89="‡nv‡÷j Z¨vM",$I89="wUwm"),(IF(VALUE($G89)&gt;=AB$6,(IF(($BV89-SUM($Q89:AA89))&gt;=$K89*0.3,$K89*0.3,($BV89-SUM($Q89:AA89)))),"")),(IF(($BV89-SUM($Q89:AA89))&gt;=$K89*0.3,$K89*0.3,($BV89-SUM($Q89:AA89)))))</f>
        <v>0</v>
      </c>
      <c r="AC89" s="127">
        <f>IF(OR($I89="‡nv‡÷j Z¨vM",$I89="wUwm"),(IF(VALUE($G89)&gt;=AC$6,(IF(($BV89-SUM($Q89:AB89))&gt;=$K89*0.3,$K89*0.3,($BV89-SUM($Q89:AB89)))),"")),(IF(($BV89-SUM($Q89:AB89))&gt;=$K89*0.3,$K89*0.3,($BV89-SUM($Q89:AB89)))))</f>
        <v>0</v>
      </c>
      <c r="AD89" s="127">
        <f>IF(OR($I89="‡nv‡÷j Z¨vM",$I89="wUwm"),(IF(VALUE($G89)&gt;=AD$6,(IF(($BV89-SUM($Q89:AC89))&gt;=$K89*0.3,$K89*0.3,($BV89-SUM($Q89:AC89)))),"")),(IF(($BV89-SUM($Q89:AC89))&gt;=$K89*0.3,$K89*0.3,($BV89-SUM($Q89:AC89)))))</f>
        <v>0</v>
      </c>
      <c r="AE89" s="127">
        <f>IF(OR($I89="‡nv‡÷j Z¨vM",$I89="wUwm"),(IF(VALUE($G89)&gt;=AE$6,(IF(($BV89-SUM($Q89:AD89))&gt;=$K89*0.3,$K89*0.3,($BV89-SUM($Q89:AD89)))),"")),(IF(($BV89-SUM($Q89:AD89))&gt;=$K89*0.3,$K89*0.3,($BV89-SUM($Q89:AD89)))))</f>
        <v>0</v>
      </c>
      <c r="AF89" s="127">
        <f>IF(OR($I89="‡nv‡÷j Z¨vM",$I89="wUwm"),(IF(VALUE($G89)&gt;=AF$6,(IF(($BV89-SUM($Q89:AE89))&gt;=$K89*0.3,$K89*0.3,($BV89-SUM($Q89:AE89)))),"")),(IF(($BV89-SUM($Q89:AE89))&gt;=$K89*0.3,$K89*0.3,($BV89-SUM($Q89:AE89)))))</f>
        <v>0</v>
      </c>
      <c r="AG89" s="127">
        <f>IF(OR($I89="‡nv‡÷j Z¨vM",$I89="wUwm"),(IF(VALUE($G89)&gt;=AG$6,(IF(($BV89-SUM($Q89:AF89))&gt;=$K89*0.3,$K89*0.3,($BV89-SUM($Q89:AF89)))),"")),(IF(($BV89-SUM($Q89:AF89))&gt;=$K89*0.3,$K89*0.3,($BV89-SUM($Q89:AF89)))))</f>
        <v>0</v>
      </c>
      <c r="AH89" s="127">
        <f>IF(OR($I89="‡nv‡÷j Z¨vM",$I89="wUwm"),(IF(VALUE($G89)&gt;=AH$6,(IF(($BV89-SUM($Q89:AG89))&gt;=$K89*0.3,$K89*0.3,($BV89-SUM($Q89:AG89)))),"")),(IF(($BV89-SUM($Q89:AG89))&gt;=$K89*0.3,$K89*0.3,($BV89-SUM($Q89:AG89)))))</f>
        <v>0</v>
      </c>
      <c r="AI89" s="127">
        <f>IF(OR($I89="‡nv‡÷j Z¨vM",$I89="wUwm"),(IF(VALUE($G89)&gt;=AI$6,(IF(($BV89-SUM($Q89:AH89))&gt;=$K89*0.3,$K89*0.3,($BV89-SUM($Q89:AH89)))),"")),(IF(($BV89-SUM($Q89:AH89))&gt;=$K89*0.3,$K89*0.3,($BV89-SUM($Q89:AH89)))))</f>
        <v>0</v>
      </c>
      <c r="AJ89" s="127">
        <f>IF(OR($I89="‡nv‡÷j Z¨vM",$I89="wUwm"),(IF(VALUE($G89)&gt;=AJ$6,(IF(($BV89-SUM($Q89:AI89))&gt;=$K89*0.3,$K89*0.3,($BV89-SUM($Q89:AI89)))),"")),(IF(($BV89-SUM($Q89:AI89))&gt;=$K89*0.3,$K89*0.3,($BV89-SUM($Q89:AI89)))))</f>
        <v>0</v>
      </c>
      <c r="AK89" s="127">
        <f>IF(OR($I89="‡nv‡÷j Z¨vM",$I89="wUwm"),(IF(VALUE($G89)&gt;=AK$6,(IF(($BV89-SUM($Q89:AJ89))&gt;=$K89*0.3,$K89*0.3,($BV89-SUM($Q89:AJ89)))),"")),(IF(($BV89-SUM($Q89:AJ89))&gt;=$K89*0.3,$K89*0.3,($BV89-SUM($Q89:AJ89)))))</f>
        <v>0</v>
      </c>
      <c r="AL89" s="127">
        <f>IF(OR($I89="‡nv‡÷j Z¨vM",$I89="wUwm"),(IF(VALUE($G89)&gt;=AL$6,(IF(($BV89-SUM($Q89:AK89))&gt;=$K89*0.3,$K89*0.3,($BV89-SUM($Q89:AK89)))),"")),(IF(($BV89-SUM($Q89:AK89))&gt;=$K89*0.3,$K89*0.3,($BV89-SUM($Q89:AK89)))))</f>
        <v>0</v>
      </c>
      <c r="AM89" s="127">
        <f>IF(OR($I89="‡nv‡÷j Z¨vM",$I89="wUwm"),(IF(VALUE($G89)&gt;=AM$6,(IF(($BV89-SUM($Q89:AL89))&gt;=$K89*0.3,$K89*0.3,($BV89-SUM($Q89:AL89)))),"")),(IF(($BV89-SUM($Q89:AL89))&gt;=$K89*0.3,$K89*0.3,($BV89-SUM($Q89:AL89)))))</f>
        <v>0</v>
      </c>
      <c r="AN89" s="127">
        <f>IF(OR($I89="‡nv‡÷j Z¨vM",$I89="wUwm"),(IF(VALUE($G89)&gt;=AN$6,(IF(($BV89-SUM($Q89:AM89))&gt;=$K89*0.3,$K89*0.3,($BV89-SUM($Q89:AM89)))),"")),(IF(($BV89-SUM($Q89:AM89))&gt;=$K89*0.3,$K89*0.3,($BV89-SUM($Q89:AM89)))))</f>
        <v>0</v>
      </c>
      <c r="AO89" s="127">
        <f>IF(OR($I89="‡nv‡÷j Z¨vM",$I89="wUwm"),(IF(VALUE($G89)&gt;=AO$6,(IF(($BV89-SUM($Q89:AN89))&gt;=$K89*0.3,$K89*0.3,($BV89-SUM($Q89:AN89)))),"")),(IF(($BV89-SUM($Q89:AN89))&gt;=$K89*0.3,$K89*0.3,($BV89-SUM($Q89:AN89)))))</f>
        <v>0</v>
      </c>
      <c r="AP89" s="127">
        <f>IF(OR($I89="‡nv‡÷j Z¨vM",$I89="wUwm"),(IF(VALUE($G89)&gt;=AP$6,(IF(($BV89-SUM($Q89:AO89))&gt;=$K89*0.3,$K89*0.3,($BV89-SUM($Q89:AO89)))),"")),(IF(($BV89-SUM($Q89:AO89))&gt;=$K89*0.3,$K89*0.3,($BV89-SUM($Q89:AO89)))))</f>
        <v>0</v>
      </c>
      <c r="AQ89" s="125">
        <f t="shared" si="26"/>
        <v>4000</v>
      </c>
      <c r="AR89" s="125">
        <v>4000</v>
      </c>
      <c r="AS89" s="125">
        <f>IF(LinkRpt!C$4=LinkRpt!C$2,VLOOKUP(LinkRpt!$A85,Rpt,LinkRpt!C$2+1),"")</f>
        <v>0</v>
      </c>
      <c r="AT89" s="125">
        <f>IF(LinkRpt!D$4=LinkRpt!D$2,VLOOKUP(LinkRpt!$A85,Rpt,LinkRpt!D$2+1),"")</f>
        <v>0</v>
      </c>
      <c r="AU89" s="125">
        <f>IF(LinkRpt!E$4=LinkRpt!E$2,VLOOKUP(LinkRpt!$A85,Rpt,LinkRpt!E$2+1),"")</f>
        <v>0</v>
      </c>
      <c r="AV89" s="125">
        <f>IF(LinkRpt!F$4=LinkRpt!F$2,VLOOKUP(LinkRpt!$A85,Rpt,LinkRpt!F$2+1),"")</f>
        <v>0</v>
      </c>
      <c r="AW89" s="125">
        <f>IF(LinkRpt!G$4=LinkRpt!G$2,VLOOKUP(LinkRpt!$A85,Rpt,LinkRpt!G$2+1),"")</f>
        <v>0</v>
      </c>
      <c r="AX89" s="125">
        <f>IF(LinkRpt!H$4=LinkRpt!H$2,VLOOKUP(LinkRpt!$A85,Rpt,LinkRpt!H$2+1),"")</f>
        <v>0</v>
      </c>
      <c r="AY89" s="125">
        <f>IF(LinkRpt!I$4=LinkRpt!I$2,VLOOKUP(LinkRpt!$A85,Rpt,LinkRpt!I$2+1),"")</f>
        <v>0</v>
      </c>
      <c r="AZ89" s="125">
        <f>IF(LinkRpt!J$4=LinkRpt!J$2,VLOOKUP(LinkRpt!$A85,Rpt,LinkRpt!J$2+1),"")</f>
        <v>0</v>
      </c>
      <c r="BA89" s="125">
        <f>IF(LinkRpt!K$4=LinkRpt!K$2,VLOOKUP(LinkRpt!$A85,Rpt,LinkRpt!K$2+1),"")</f>
        <v>0</v>
      </c>
      <c r="BB89" s="125">
        <f>IF(LinkRpt!L$4=LinkRpt!L$2,VLOOKUP(LinkRpt!$A85,Rpt,LinkRpt!L$2+1),"")</f>
        <v>0</v>
      </c>
      <c r="BC89" s="125">
        <f>IF(LinkRpt!M$4=LinkRpt!M$2,VLOOKUP(LinkRpt!$A85,Rpt,LinkRpt!M$2+1),"")</f>
        <v>0</v>
      </c>
      <c r="BD89" s="125">
        <f>IF(LinkRpt!N$4=LinkRpt!N$2,VLOOKUP(LinkRpt!$A85,Rpt,LinkRpt!N$2+1),"")</f>
        <v>0</v>
      </c>
      <c r="BE89" s="125">
        <f>IF(LinkRpt!O$4=LinkRpt!O$2,VLOOKUP(LinkRpt!$A85,Rpt,LinkRpt!O$2+1),"")</f>
        <v>0</v>
      </c>
      <c r="BF89" s="125">
        <f>IF(LinkRpt!P$4=LinkRpt!P$2,VLOOKUP(LinkRpt!$A85,Rpt,LinkRpt!P$2+1),"")</f>
        <v>0</v>
      </c>
      <c r="BG89" s="125">
        <f>IF(LinkRpt!Q$4=LinkRpt!Q$2,VLOOKUP(LinkRpt!$A85,Rpt,LinkRpt!Q$2+1),"")</f>
        <v>0</v>
      </c>
      <c r="BH89" s="125">
        <f>IF(LinkRpt!R$4=LinkRpt!R$2,VLOOKUP(LinkRpt!$A85,Rpt,LinkRpt!R$2+1),"")</f>
        <v>0</v>
      </c>
      <c r="BI89" s="125">
        <f>IF(LinkRpt!S$4=LinkRpt!S$2,VLOOKUP(LinkRpt!$A85,Rpt,LinkRpt!S$2+1),"")</f>
        <v>0</v>
      </c>
      <c r="BJ89" s="125">
        <f>IF(LinkRpt!T$4=LinkRpt!T$2,VLOOKUP(LinkRpt!$A85,Rpt,LinkRpt!T$2+1),"")</f>
        <v>0</v>
      </c>
      <c r="BK89" s="125">
        <f>IF(LinkRpt!U$4=LinkRpt!U$2,VLOOKUP(LinkRpt!$A85,Rpt,LinkRpt!U$2+1),"")</f>
        <v>0</v>
      </c>
      <c r="BL89" s="125">
        <f>IF(LinkRpt!V$4=LinkRpt!V$2,VLOOKUP(LinkRpt!$A85,Rpt,LinkRpt!V$2+1),"")</f>
        <v>0</v>
      </c>
      <c r="BM89" s="125">
        <f>IF(LinkRpt!W$4=LinkRpt!W$2,VLOOKUP(LinkRpt!$A85,Rpt,LinkRpt!W$2+1),"")</f>
        <v>0</v>
      </c>
      <c r="BN89" s="125">
        <f>IF(LinkRpt!X$4=LinkRpt!X$2,VLOOKUP(LinkRpt!$A85,Rpt,LinkRpt!X$2+1),"")</f>
        <v>0</v>
      </c>
      <c r="BO89" s="125">
        <f>IF(LinkRpt!Y$4=LinkRpt!Y$2,VLOOKUP(LinkRpt!$A85,Rpt,LinkRpt!Y$2+1),"")</f>
        <v>0</v>
      </c>
      <c r="BP89" s="125">
        <f>IF(LinkRpt!Z$4=LinkRpt!Z$2,VLOOKUP(LinkRpt!$A85,Rpt,LinkRpt!Z$2+1),"")</f>
        <v>0</v>
      </c>
      <c r="BQ89" s="125">
        <f>IF(LinkRpt!AA$4=LinkRpt!AA$2,VLOOKUP(LinkRpt!$A85,Rpt,LinkRpt!AA$2+1),"")</f>
        <v>0</v>
      </c>
      <c r="BR89" s="125">
        <f>IF(LinkRpt!AB$4=LinkRpt!AB$2,VLOOKUP(LinkRpt!$A85,Rpt,LinkRpt!AB$2+1),"")</f>
        <v>0</v>
      </c>
      <c r="BS89" s="125">
        <f>IF(LinkRpt!AC$4=LinkRpt!AC$2,VLOOKUP(LinkRpt!$A85,Rpt,LinkRpt!AC$2+1),"")</f>
        <v>0</v>
      </c>
      <c r="BT89" s="125">
        <f>IF(LinkRpt!AD$4=LinkRpt!AD$2,VLOOKUP(LinkRpt!$A85,Rpt,LinkRpt!AD$2+1),"")</f>
        <v>0</v>
      </c>
      <c r="BU89" s="125">
        <f>IF(LinkRpt!AE$4=LinkRpt!AE$2,VLOOKUP(LinkRpt!$A85,Rpt,LinkRpt!AE$2+1),"")</f>
        <v>0</v>
      </c>
      <c r="BV89" s="125">
        <f t="shared" si="22"/>
        <v>4000</v>
      </c>
      <c r="BW89" s="124">
        <v>1500</v>
      </c>
      <c r="BX89" s="127">
        <v>1500</v>
      </c>
      <c r="BY89" s="124">
        <v>1000</v>
      </c>
      <c r="BZ89" s="127">
        <v>1000</v>
      </c>
      <c r="CA89" s="124">
        <v>5000</v>
      </c>
      <c r="CB89" s="127">
        <v>5000</v>
      </c>
      <c r="CC89" s="124">
        <v>8000</v>
      </c>
      <c r="CD89" s="127">
        <v>1500</v>
      </c>
      <c r="CE89" s="128"/>
      <c r="CF89" s="127"/>
      <c r="CG89" s="124"/>
      <c r="CH89" s="127"/>
      <c r="CI89" s="129">
        <v>4620</v>
      </c>
      <c r="CJ89" s="127">
        <v>0</v>
      </c>
      <c r="CK89" s="129">
        <v>4620</v>
      </c>
      <c r="CL89" s="127"/>
      <c r="CM89" s="129">
        <v>4620</v>
      </c>
      <c r="CN89" s="127"/>
      <c r="CO89" s="129">
        <v>4620</v>
      </c>
      <c r="CP89" s="127">
        <v>2980</v>
      </c>
      <c r="CQ89" s="129">
        <v>4620</v>
      </c>
      <c r="CR89" s="127"/>
      <c r="CS89" s="129">
        <v>4620</v>
      </c>
      <c r="CT89" s="127"/>
      <c r="CU89" s="129">
        <v>4620</v>
      </c>
      <c r="CV89" s="127"/>
      <c r="CW89" s="129">
        <v>4620</v>
      </c>
      <c r="CX89" s="127"/>
      <c r="CY89" s="129">
        <v>4620</v>
      </c>
      <c r="CZ89" s="127">
        <v>10100</v>
      </c>
      <c r="DA89" s="128"/>
      <c r="DB89" s="127"/>
      <c r="DC89" s="128"/>
      <c r="DD89" s="127"/>
      <c r="DE89" s="130"/>
      <c r="DF89" s="131"/>
      <c r="DG89" s="127"/>
      <c r="DH89" s="131"/>
      <c r="DI89" s="127"/>
      <c r="DJ89" s="131"/>
      <c r="DK89" s="127"/>
      <c r="DL89" s="131"/>
      <c r="DM89" s="127"/>
      <c r="DN89" s="131"/>
      <c r="DO89" s="127"/>
      <c r="DP89" s="131"/>
      <c r="DQ89" s="127"/>
      <c r="DR89" s="131"/>
      <c r="DS89" s="127"/>
      <c r="DT89" s="131"/>
      <c r="DU89" s="127"/>
      <c r="DV89" s="131"/>
      <c r="DW89" s="127"/>
      <c r="DX89" s="131"/>
      <c r="DY89" s="127"/>
      <c r="DZ89" s="131"/>
      <c r="EA89" s="127"/>
      <c r="EB89" s="128"/>
      <c r="EC89" s="127"/>
      <c r="ED89" s="132"/>
      <c r="EE89" s="128"/>
      <c r="EF89" s="127"/>
      <c r="EG89" s="128"/>
      <c r="EH89" s="127"/>
      <c r="EI89" s="128"/>
      <c r="EJ89" s="127"/>
      <c r="EK89" s="128"/>
      <c r="EL89" s="127"/>
      <c r="EM89" s="128"/>
      <c r="EN89" s="127"/>
      <c r="EO89" s="128"/>
      <c r="EP89" s="127"/>
      <c r="EQ89" s="124"/>
      <c r="ER89" s="127"/>
      <c r="ES89" s="124"/>
      <c r="ET89" s="127"/>
      <c r="EU89" s="124"/>
      <c r="EV89" s="127"/>
      <c r="EW89" s="124"/>
      <c r="EX89" s="127"/>
      <c r="EY89" s="124"/>
      <c r="EZ89" s="127"/>
      <c r="FA89" s="124"/>
      <c r="FB89" s="127"/>
      <c r="FC89" s="133">
        <f t="shared" si="17"/>
        <v>57080</v>
      </c>
      <c r="FD89" s="133">
        <f t="shared" si="18"/>
        <v>22080</v>
      </c>
      <c r="FE89" s="133">
        <f t="shared" si="19"/>
        <v>35000</v>
      </c>
    </row>
    <row r="90" spans="1:161" ht="25.5" customHeight="1">
      <c r="A90" s="181">
        <v>2200228</v>
      </c>
      <c r="B90" s="148" t="s">
        <v>707</v>
      </c>
      <c r="C90" s="95" t="s">
        <v>708</v>
      </c>
      <c r="D90" s="83" t="s">
        <v>1062</v>
      </c>
      <c r="E90" s="95" t="s">
        <v>956</v>
      </c>
      <c r="F90" s="84" t="s">
        <v>709</v>
      </c>
      <c r="G90" s="84"/>
      <c r="H90" s="135"/>
      <c r="I90" s="121"/>
      <c r="J90" s="121"/>
      <c r="K90" s="93"/>
      <c r="L90" s="95"/>
      <c r="M90" s="122">
        <f t="shared" si="20"/>
        <v>4000</v>
      </c>
      <c r="N90" s="123">
        <f t="shared" si="15"/>
        <v>0</v>
      </c>
      <c r="O90" s="124">
        <v>4000</v>
      </c>
      <c r="P90" s="124">
        <f t="shared" si="21"/>
        <v>0</v>
      </c>
      <c r="Q90" s="125">
        <v>4000</v>
      </c>
      <c r="R90" s="126">
        <f t="shared" si="24"/>
        <v>0</v>
      </c>
      <c r="S90" s="127">
        <f>IF(OR($I90="‡nv‡÷j Z¨vM",$I90="wUwm"),(IF(VALUE($G90)&gt;=S$6,(IF(($BV90-SUM($Q90:R90))&gt;=$K90*0.3,$K90*0.3,($BV90-SUM($Q90:R90)))),"")),(IF(($BV90-SUM($Q90:R90))&gt;=$K90*0.3,$K90*0.3,($BV90-SUM($Q90:R90)))))</f>
        <v>0</v>
      </c>
      <c r="T90" s="127">
        <f>IF(OR($I90="‡nv‡÷j Z¨vM",$I90="wUwm"),(IF(VALUE($G90)&gt;=T$6,(IF(($BV90-SUM($Q90:S90))&gt;=$K90*0.3,$K90*0.3,($BV90-SUM($Q90:S90)))),"")),(IF(($BV90-SUM($Q90:S90))&gt;=$K90*0.3,$K90*0.3,($BV90-SUM($Q90:S90)))))</f>
        <v>0</v>
      </c>
      <c r="U90" s="127">
        <f>IF(OR($I90="‡nv‡÷j Z¨vM",$I90="wUwm"),(IF(VALUE($G90)&gt;=U$6,(IF(($BV90-SUM($Q90:T90))&gt;=$K90*0.3,$K90*0.3,($BV90-SUM($Q90:T90)))),"")),(IF(($BV90-SUM($Q90:T90))&gt;=$K90*0.3,$K90*0.3,($BV90-SUM($Q90:T90)))))</f>
        <v>0</v>
      </c>
      <c r="V90" s="127">
        <f>IF(OR($I90="‡nv‡÷j Z¨vM",$I90="wUwm"),(IF(VALUE($G90)&gt;=V$6,(IF(($BV90-SUM($Q90:U90))&gt;=$K90*0.3,$K90*0.3,($BV90-SUM($Q90:U90)))),"")),(IF(($BV90-SUM($Q90:U90))&gt;=$K90*0.3,$K90*0.3,($BV90-SUM($Q90:U90)))))</f>
        <v>0</v>
      </c>
      <c r="W90" s="127">
        <f>IF(OR($I90="‡nv‡÷j Z¨vM",$I90="wUwm"),(IF(VALUE($G90)&gt;=W$6,(IF(($BV90-SUM($Q90:V90))&gt;=$K90*0.3,$K90*0.3,($BV90-SUM($Q90:V90)))),"")),(IF(($BV90-SUM($Q90:V90))&gt;=$K90*0.3,$K90*0.3,($BV90-SUM($Q90:V90)))))</f>
        <v>0</v>
      </c>
      <c r="X90" s="127">
        <f>IF(OR($I90="‡nv‡÷j Z¨vM",$I90="wUwm"),(IF(VALUE($G90)&gt;=X$6,(IF(($BV90-SUM($Q90:W90))&gt;=$K90*0.3,$K90*0.3,($BV90-SUM($Q90:W90)))),"")),(IF(($BV90-SUM($Q90:W90))&gt;=$K90*0.3,$K90*0.3,($BV90-SUM($Q90:W90)))))</f>
        <v>0</v>
      </c>
      <c r="Y90" s="127">
        <f>IF(OR($I90="‡nv‡÷j Z¨vM",$I90="wUwm"),(IF(VALUE($G90)&gt;=Y$6,(IF(($BV90-SUM($Q90:X90))&gt;=$K90*0.3,$K90*0.3,($BV90-SUM($Q90:X90)))),"")),(IF(($BV90-SUM($Q90:X90))&gt;=$K90*0.3,$K90*0.3,($BV90-SUM($Q90:X90)))))</f>
        <v>0</v>
      </c>
      <c r="Z90" s="127">
        <f>IF(OR($I90="‡nv‡÷j Z¨vM",$I90="wUwm"),(IF(VALUE($G90)&gt;=Z$6,(IF(($BV90-SUM($Q90:Y90))&gt;=$K90*0.3,$K90*0.3,($BV90-SUM($Q90:Y90)))),"")),(IF(($BV90-SUM($Q90:Y90))&gt;=$K90*0.3,$K90*0.3,($BV90-SUM($Q90:Y90)))))</f>
        <v>0</v>
      </c>
      <c r="AA90" s="127">
        <f>IF(OR($I90="‡nv‡÷j Z¨vM",$I90="wUwm"),(IF(VALUE($G90)&gt;=AA$6,(IF(($BV90-SUM($Q90:Z90))&gt;=$K90*0.3,$K90*0.3,($BV90-SUM($Q90:Z90)))),"")),(IF(($BV90-SUM($Q90:Z90))&gt;=$K90*0.3,$K90*0.3,($BV90-SUM($Q90:Z90)))))</f>
        <v>0</v>
      </c>
      <c r="AB90" s="127">
        <f>IF(OR($I90="‡nv‡÷j Z¨vM",$I90="wUwm"),(IF(VALUE($G90)&gt;=AB$6,(IF(($BV90-SUM($Q90:AA90))&gt;=$K90*0.3,$K90*0.3,($BV90-SUM($Q90:AA90)))),"")),(IF(($BV90-SUM($Q90:AA90))&gt;=$K90*0.3,$K90*0.3,($BV90-SUM($Q90:AA90)))))</f>
        <v>0</v>
      </c>
      <c r="AC90" s="127">
        <f>IF(OR($I90="‡nv‡÷j Z¨vM",$I90="wUwm"),(IF(VALUE($G90)&gt;=AC$6,(IF(($BV90-SUM($Q90:AB90))&gt;=$K90*0.3,$K90*0.3,($BV90-SUM($Q90:AB90)))),"")),(IF(($BV90-SUM($Q90:AB90))&gt;=$K90*0.3,$K90*0.3,($BV90-SUM($Q90:AB90)))))</f>
        <v>0</v>
      </c>
      <c r="AD90" s="127">
        <f>IF(OR($I90="‡nv‡÷j Z¨vM",$I90="wUwm"),(IF(VALUE($G90)&gt;=AD$6,(IF(($BV90-SUM($Q90:AC90))&gt;=$K90*0.3,$K90*0.3,($BV90-SUM($Q90:AC90)))),"")),(IF(($BV90-SUM($Q90:AC90))&gt;=$K90*0.3,$K90*0.3,($BV90-SUM($Q90:AC90)))))</f>
        <v>0</v>
      </c>
      <c r="AE90" s="127">
        <f>IF(OR($I90="‡nv‡÷j Z¨vM",$I90="wUwm"),(IF(VALUE($G90)&gt;=AE$6,(IF(($BV90-SUM($Q90:AD90))&gt;=$K90*0.3,$K90*0.3,($BV90-SUM($Q90:AD90)))),"")),(IF(($BV90-SUM($Q90:AD90))&gt;=$K90*0.3,$K90*0.3,($BV90-SUM($Q90:AD90)))))</f>
        <v>0</v>
      </c>
      <c r="AF90" s="127">
        <f>IF(OR($I90="‡nv‡÷j Z¨vM",$I90="wUwm"),(IF(VALUE($G90)&gt;=AF$6,(IF(($BV90-SUM($Q90:AE90))&gt;=$K90*0.3,$K90*0.3,($BV90-SUM($Q90:AE90)))),"")),(IF(($BV90-SUM($Q90:AE90))&gt;=$K90*0.3,$K90*0.3,($BV90-SUM($Q90:AE90)))))</f>
        <v>0</v>
      </c>
      <c r="AG90" s="127">
        <f>IF(OR($I90="‡nv‡÷j Z¨vM",$I90="wUwm"),(IF(VALUE($G90)&gt;=AG$6,(IF(($BV90-SUM($Q90:AF90))&gt;=$K90*0.3,$K90*0.3,($BV90-SUM($Q90:AF90)))),"")),(IF(($BV90-SUM($Q90:AF90))&gt;=$K90*0.3,$K90*0.3,($BV90-SUM($Q90:AF90)))))</f>
        <v>0</v>
      </c>
      <c r="AH90" s="127">
        <f>IF(OR($I90="‡nv‡÷j Z¨vM",$I90="wUwm"),(IF(VALUE($G90)&gt;=AH$6,(IF(($BV90-SUM($Q90:AG90))&gt;=$K90*0.3,$K90*0.3,($BV90-SUM($Q90:AG90)))),"")),(IF(($BV90-SUM($Q90:AG90))&gt;=$K90*0.3,$K90*0.3,($BV90-SUM($Q90:AG90)))))</f>
        <v>0</v>
      </c>
      <c r="AI90" s="127">
        <f>IF(OR($I90="‡nv‡÷j Z¨vM",$I90="wUwm"),(IF(VALUE($G90)&gt;=AI$6,(IF(($BV90-SUM($Q90:AH90))&gt;=$K90*0.3,$K90*0.3,($BV90-SUM($Q90:AH90)))),"")),(IF(($BV90-SUM($Q90:AH90))&gt;=$K90*0.3,$K90*0.3,($BV90-SUM($Q90:AH90)))))</f>
        <v>0</v>
      </c>
      <c r="AJ90" s="127">
        <f>IF(OR($I90="‡nv‡÷j Z¨vM",$I90="wUwm"),(IF(VALUE($G90)&gt;=AJ$6,(IF(($BV90-SUM($Q90:AI90))&gt;=$K90*0.3,$K90*0.3,($BV90-SUM($Q90:AI90)))),"")),(IF(($BV90-SUM($Q90:AI90))&gt;=$K90*0.3,$K90*0.3,($BV90-SUM($Q90:AI90)))))</f>
        <v>0</v>
      </c>
      <c r="AK90" s="127">
        <f>IF(OR($I90="‡nv‡÷j Z¨vM",$I90="wUwm"),(IF(VALUE($G90)&gt;=AK$6,(IF(($BV90-SUM($Q90:AJ90))&gt;=$K90*0.3,$K90*0.3,($BV90-SUM($Q90:AJ90)))),"")),(IF(($BV90-SUM($Q90:AJ90))&gt;=$K90*0.3,$K90*0.3,($BV90-SUM($Q90:AJ90)))))</f>
        <v>0</v>
      </c>
      <c r="AL90" s="127">
        <f>IF(OR($I90="‡nv‡÷j Z¨vM",$I90="wUwm"),(IF(VALUE($G90)&gt;=AL$6,(IF(($BV90-SUM($Q90:AK90))&gt;=$K90*0.3,$K90*0.3,($BV90-SUM($Q90:AK90)))),"")),(IF(($BV90-SUM($Q90:AK90))&gt;=$K90*0.3,$K90*0.3,($BV90-SUM($Q90:AK90)))))</f>
        <v>0</v>
      </c>
      <c r="AM90" s="127">
        <f>IF(OR($I90="‡nv‡÷j Z¨vM",$I90="wUwm"),(IF(VALUE($G90)&gt;=AM$6,(IF(($BV90-SUM($Q90:AL90))&gt;=$K90*0.3,$K90*0.3,($BV90-SUM($Q90:AL90)))),"")),(IF(($BV90-SUM($Q90:AL90))&gt;=$K90*0.3,$K90*0.3,($BV90-SUM($Q90:AL90)))))</f>
        <v>0</v>
      </c>
      <c r="AN90" s="127">
        <f>IF(OR($I90="‡nv‡÷j Z¨vM",$I90="wUwm"),(IF(VALUE($G90)&gt;=AN$6,(IF(($BV90-SUM($Q90:AM90))&gt;=$K90*0.3,$K90*0.3,($BV90-SUM($Q90:AM90)))),"")),(IF(($BV90-SUM($Q90:AM90))&gt;=$K90*0.3,$K90*0.3,($BV90-SUM($Q90:AM90)))))</f>
        <v>0</v>
      </c>
      <c r="AO90" s="127">
        <f>IF(OR($I90="‡nv‡÷j Z¨vM",$I90="wUwm"),(IF(VALUE($G90)&gt;=AO$6,(IF(($BV90-SUM($Q90:AN90))&gt;=$K90*0.3,$K90*0.3,($BV90-SUM($Q90:AN90)))),"")),(IF(($BV90-SUM($Q90:AN90))&gt;=$K90*0.3,$K90*0.3,($BV90-SUM($Q90:AN90)))))</f>
        <v>0</v>
      </c>
      <c r="AP90" s="127">
        <f>IF(OR($I90="‡nv‡÷j Z¨vM",$I90="wUwm"),(IF(VALUE($G90)&gt;=AP$6,(IF(($BV90-SUM($Q90:AO90))&gt;=$K90*0.3,$K90*0.3,($BV90-SUM($Q90:AO90)))),"")),(IF(($BV90-SUM($Q90:AO90))&gt;=$K90*0.3,$K90*0.3,($BV90-SUM($Q90:AO90)))))</f>
        <v>0</v>
      </c>
      <c r="AQ90" s="125">
        <f t="shared" si="26"/>
        <v>4000</v>
      </c>
      <c r="AR90" s="125">
        <v>4000</v>
      </c>
      <c r="AS90" s="125">
        <f>IF(LinkRpt!C$4=LinkRpt!C$2,VLOOKUP(LinkRpt!$A86,Rpt,LinkRpt!C$2+1),"")</f>
        <v>0</v>
      </c>
      <c r="AT90" s="125">
        <f>IF(LinkRpt!D$4=LinkRpt!D$2,VLOOKUP(LinkRpt!$A86,Rpt,LinkRpt!D$2+1),"")</f>
        <v>0</v>
      </c>
      <c r="AU90" s="125">
        <f>IF(LinkRpt!E$4=LinkRpt!E$2,VLOOKUP(LinkRpt!$A86,Rpt,LinkRpt!E$2+1),"")</f>
        <v>0</v>
      </c>
      <c r="AV90" s="125">
        <f>IF(LinkRpt!F$4=LinkRpt!F$2,VLOOKUP(LinkRpt!$A86,Rpt,LinkRpt!F$2+1),"")</f>
        <v>0</v>
      </c>
      <c r="AW90" s="125">
        <f>IF(LinkRpt!G$4=LinkRpt!G$2,VLOOKUP(LinkRpt!$A86,Rpt,LinkRpt!G$2+1),"")</f>
        <v>0</v>
      </c>
      <c r="AX90" s="125">
        <f>IF(LinkRpt!H$4=LinkRpt!H$2,VLOOKUP(LinkRpt!$A86,Rpt,LinkRpt!H$2+1),"")</f>
        <v>0</v>
      </c>
      <c r="AY90" s="125">
        <f>IF(LinkRpt!I$4=LinkRpt!I$2,VLOOKUP(LinkRpt!$A86,Rpt,LinkRpt!I$2+1),"")</f>
        <v>0</v>
      </c>
      <c r="AZ90" s="125">
        <f>IF(LinkRpt!J$4=LinkRpt!J$2,VLOOKUP(LinkRpt!$A86,Rpt,LinkRpt!J$2+1),"")</f>
        <v>0</v>
      </c>
      <c r="BA90" s="125">
        <f>IF(LinkRpt!K$4=LinkRpt!K$2,VLOOKUP(LinkRpt!$A86,Rpt,LinkRpt!K$2+1),"")</f>
        <v>0</v>
      </c>
      <c r="BB90" s="125">
        <f>IF(LinkRpt!L$4=LinkRpt!L$2,VLOOKUP(LinkRpt!$A86,Rpt,LinkRpt!L$2+1),"")</f>
        <v>0</v>
      </c>
      <c r="BC90" s="125">
        <f>IF(LinkRpt!M$4=LinkRpt!M$2,VLOOKUP(LinkRpt!$A86,Rpt,LinkRpt!M$2+1),"")</f>
        <v>0</v>
      </c>
      <c r="BD90" s="125">
        <f>IF(LinkRpt!N$4=LinkRpt!N$2,VLOOKUP(LinkRpt!$A86,Rpt,LinkRpt!N$2+1),"")</f>
        <v>0</v>
      </c>
      <c r="BE90" s="125">
        <f>IF(LinkRpt!O$4=LinkRpt!O$2,VLOOKUP(LinkRpt!$A86,Rpt,LinkRpt!O$2+1),"")</f>
        <v>0</v>
      </c>
      <c r="BF90" s="125">
        <f>IF(LinkRpt!P$4=LinkRpt!P$2,VLOOKUP(LinkRpt!$A86,Rpt,LinkRpt!P$2+1),"")</f>
        <v>0</v>
      </c>
      <c r="BG90" s="125">
        <f>IF(LinkRpt!Q$4=LinkRpt!Q$2,VLOOKUP(LinkRpt!$A86,Rpt,LinkRpt!Q$2+1),"")</f>
        <v>0</v>
      </c>
      <c r="BH90" s="125">
        <f>IF(LinkRpt!R$4=LinkRpt!R$2,VLOOKUP(LinkRpt!$A86,Rpt,LinkRpt!R$2+1),"")</f>
        <v>0</v>
      </c>
      <c r="BI90" s="125">
        <f>IF(LinkRpt!S$4=LinkRpt!S$2,VLOOKUP(LinkRpt!$A86,Rpt,LinkRpt!S$2+1),"")</f>
        <v>0</v>
      </c>
      <c r="BJ90" s="125">
        <f>IF(LinkRpt!T$4=LinkRpt!T$2,VLOOKUP(LinkRpt!$A86,Rpt,LinkRpt!T$2+1),"")</f>
        <v>0</v>
      </c>
      <c r="BK90" s="125">
        <f>IF(LinkRpt!U$4=LinkRpt!U$2,VLOOKUP(LinkRpt!$A86,Rpt,LinkRpt!U$2+1),"")</f>
        <v>0</v>
      </c>
      <c r="BL90" s="125">
        <f>IF(LinkRpt!V$4=LinkRpt!V$2,VLOOKUP(LinkRpt!$A86,Rpt,LinkRpt!V$2+1),"")</f>
        <v>0</v>
      </c>
      <c r="BM90" s="125">
        <f>IF(LinkRpt!W$4=LinkRpt!W$2,VLOOKUP(LinkRpt!$A86,Rpt,LinkRpt!W$2+1),"")</f>
        <v>0</v>
      </c>
      <c r="BN90" s="125">
        <f>IF(LinkRpt!X$4=LinkRpt!X$2,VLOOKUP(LinkRpt!$A86,Rpt,LinkRpt!X$2+1),"")</f>
        <v>0</v>
      </c>
      <c r="BO90" s="125">
        <f>IF(LinkRpt!Y$4=LinkRpt!Y$2,VLOOKUP(LinkRpt!$A86,Rpt,LinkRpt!Y$2+1),"")</f>
        <v>0</v>
      </c>
      <c r="BP90" s="125">
        <f>IF(LinkRpt!Z$4=LinkRpt!Z$2,VLOOKUP(LinkRpt!$A86,Rpt,LinkRpt!Z$2+1),"")</f>
        <v>0</v>
      </c>
      <c r="BQ90" s="125">
        <f>IF(LinkRpt!AA$4=LinkRpt!AA$2,VLOOKUP(LinkRpt!$A86,Rpt,LinkRpt!AA$2+1),"")</f>
        <v>0</v>
      </c>
      <c r="BR90" s="125">
        <f>IF(LinkRpt!AB$4=LinkRpt!AB$2,VLOOKUP(LinkRpt!$A86,Rpt,LinkRpt!AB$2+1),"")</f>
        <v>0</v>
      </c>
      <c r="BS90" s="125">
        <f>IF(LinkRpt!AC$4=LinkRpt!AC$2,VLOOKUP(LinkRpt!$A86,Rpt,LinkRpt!AC$2+1),"")</f>
        <v>0</v>
      </c>
      <c r="BT90" s="125">
        <f>IF(LinkRpt!AD$4=LinkRpt!AD$2,VLOOKUP(LinkRpt!$A86,Rpt,LinkRpt!AD$2+1),"")</f>
        <v>0</v>
      </c>
      <c r="BU90" s="125">
        <f>IF(LinkRpt!AE$4=LinkRpt!AE$2,VLOOKUP(LinkRpt!$A86,Rpt,LinkRpt!AE$2+1),"")</f>
        <v>0</v>
      </c>
      <c r="BV90" s="125">
        <f t="shared" si="22"/>
        <v>4000</v>
      </c>
      <c r="BW90" s="124">
        <v>1500</v>
      </c>
      <c r="BX90" s="127">
        <v>1500</v>
      </c>
      <c r="BY90" s="124">
        <v>1000</v>
      </c>
      <c r="BZ90" s="127">
        <v>1000</v>
      </c>
      <c r="CA90" s="124">
        <v>5000</v>
      </c>
      <c r="CB90" s="127">
        <v>5000</v>
      </c>
      <c r="CC90" s="124">
        <v>8000</v>
      </c>
      <c r="CD90" s="127">
        <f>1500+0</f>
        <v>1500</v>
      </c>
      <c r="CE90" s="128"/>
      <c r="CF90" s="127"/>
      <c r="CG90" s="124"/>
      <c r="CH90" s="127"/>
      <c r="CI90" s="129">
        <v>4620</v>
      </c>
      <c r="CJ90" s="127"/>
      <c r="CK90" s="129">
        <v>4620</v>
      </c>
      <c r="CL90" s="127"/>
      <c r="CM90" s="129">
        <v>4620</v>
      </c>
      <c r="CN90" s="127"/>
      <c r="CO90" s="129">
        <v>4620</v>
      </c>
      <c r="CP90" s="127">
        <v>5000</v>
      </c>
      <c r="CQ90" s="129">
        <v>4620</v>
      </c>
      <c r="CR90" s="127"/>
      <c r="CS90" s="129">
        <v>4620</v>
      </c>
      <c r="CT90" s="127"/>
      <c r="CU90" s="129">
        <v>4620</v>
      </c>
      <c r="CV90" s="127"/>
      <c r="CW90" s="129">
        <v>4620</v>
      </c>
      <c r="CX90" s="127"/>
      <c r="CY90" s="129">
        <v>4620</v>
      </c>
      <c r="CZ90" s="127">
        <v>3500</v>
      </c>
      <c r="DA90" s="128"/>
      <c r="DB90" s="127"/>
      <c r="DC90" s="128"/>
      <c r="DD90" s="127"/>
      <c r="DE90" s="130"/>
      <c r="DF90" s="131"/>
      <c r="DG90" s="127"/>
      <c r="DH90" s="131"/>
      <c r="DI90" s="127"/>
      <c r="DJ90" s="131"/>
      <c r="DK90" s="127"/>
      <c r="DL90" s="131"/>
      <c r="DM90" s="127"/>
      <c r="DN90" s="131"/>
      <c r="DO90" s="127"/>
      <c r="DP90" s="131"/>
      <c r="DQ90" s="127"/>
      <c r="DR90" s="131"/>
      <c r="DS90" s="127"/>
      <c r="DT90" s="131"/>
      <c r="DU90" s="127"/>
      <c r="DV90" s="131"/>
      <c r="DW90" s="127"/>
      <c r="DX90" s="131"/>
      <c r="DY90" s="127"/>
      <c r="DZ90" s="131"/>
      <c r="EA90" s="127"/>
      <c r="EB90" s="128"/>
      <c r="EC90" s="127"/>
      <c r="ED90" s="132"/>
      <c r="EE90" s="128"/>
      <c r="EF90" s="127"/>
      <c r="EG90" s="128"/>
      <c r="EH90" s="127"/>
      <c r="EI90" s="128"/>
      <c r="EJ90" s="127"/>
      <c r="EK90" s="128"/>
      <c r="EL90" s="127"/>
      <c r="EM90" s="128"/>
      <c r="EN90" s="127"/>
      <c r="EO90" s="128"/>
      <c r="EP90" s="127"/>
      <c r="EQ90" s="124"/>
      <c r="ER90" s="127"/>
      <c r="ES90" s="124"/>
      <c r="ET90" s="127"/>
      <c r="EU90" s="124"/>
      <c r="EV90" s="127"/>
      <c r="EW90" s="124"/>
      <c r="EX90" s="127"/>
      <c r="EY90" s="124"/>
      <c r="EZ90" s="127"/>
      <c r="FA90" s="124"/>
      <c r="FB90" s="127"/>
      <c r="FC90" s="133">
        <f t="shared" si="17"/>
        <v>57080</v>
      </c>
      <c r="FD90" s="133">
        <f t="shared" si="18"/>
        <v>17500</v>
      </c>
      <c r="FE90" s="133">
        <f t="shared" si="19"/>
        <v>39580</v>
      </c>
    </row>
    <row r="91" spans="1:161" ht="25.5" customHeight="1">
      <c r="A91" s="181">
        <v>2200230</v>
      </c>
      <c r="B91" s="148" t="s">
        <v>711</v>
      </c>
      <c r="C91" s="95" t="s">
        <v>712</v>
      </c>
      <c r="D91" s="83" t="s">
        <v>1062</v>
      </c>
      <c r="E91" s="95" t="s">
        <v>956</v>
      </c>
      <c r="F91" s="84" t="s">
        <v>713</v>
      </c>
      <c r="G91" s="84" t="s">
        <v>1092</v>
      </c>
      <c r="H91" s="135"/>
      <c r="I91" s="121" t="s">
        <v>1083</v>
      </c>
      <c r="J91" s="121"/>
      <c r="K91" s="93">
        <v>6800</v>
      </c>
      <c r="L91" s="88" t="s">
        <v>1074</v>
      </c>
      <c r="M91" s="122">
        <f t="shared" si="20"/>
        <v>20200</v>
      </c>
      <c r="N91" s="123">
        <f t="shared" si="15"/>
        <v>6000</v>
      </c>
      <c r="O91" s="124">
        <v>4000</v>
      </c>
      <c r="P91" s="124">
        <f t="shared" si="21"/>
        <v>6000</v>
      </c>
      <c r="Q91" s="125">
        <v>4000</v>
      </c>
      <c r="R91" s="180">
        <f>IF(AND(I91="‡nv‡÷j Z¨vM",M91&lt;=BV91),6000-J91,0)</f>
        <v>0</v>
      </c>
      <c r="S91" s="127">
        <f>IF(OR($I91="‡nv‡÷j Z¨vM",$I91="wUwm"),(IF(VALUE($G91)&gt;=S$6,(IF(($BV91-SUM($Q91:R91))&gt;=$K91*0.3,$K91*0.3,($BV91-SUM($Q91:R91)))),"")),(IF(($BV91-SUM($Q91:R91))&gt;=$K91*0.3,$K91*0.3,($BV91-SUM($Q91:R91)))))</f>
        <v>2040</v>
      </c>
      <c r="T91" s="127">
        <f>IF(OR($I91="‡nv‡÷j Z¨vM",$I91="wUwm"),(IF(VALUE($G91)&gt;=T$6,(IF(($BV91-SUM($Q91:S91))&gt;=$K91*0.3,$K91*0.3,($BV91-SUM($Q91:S91)))),"")),(IF(($BV91-SUM($Q91:S91))&gt;=$K91*0.3,$K91*0.3,($BV91-SUM($Q91:S91)))))</f>
        <v>2040</v>
      </c>
      <c r="U91" s="127">
        <f>IF(OR($I91="‡nv‡÷j Z¨vM",$I91="wUwm"),(IF(VALUE($G91)&gt;=U$6,(IF(($BV91-SUM($Q91:T91))&gt;=$K91*0.3,$K91*0.3,($BV91-SUM($Q91:T91)))),"")),(IF(($BV91-SUM($Q91:T91))&gt;=$K91*0.3,$K91*0.3,($BV91-SUM($Q91:T91)))))</f>
        <v>2040</v>
      </c>
      <c r="V91" s="127">
        <f>IF(OR($I91="‡nv‡÷j Z¨vM",$I91="wUwm"),(IF(VALUE($G91)&gt;=V$6,(IF(($BV91-SUM($Q91:U91))&gt;=$K91*0.3,$K91*0.3,($BV91-SUM($Q91:U91)))),"")),(IF(($BV91-SUM($Q91:U91))&gt;=$K91*0.3,$K91*0.3,($BV91-SUM($Q91:U91)))))</f>
        <v>2040</v>
      </c>
      <c r="W91" s="127">
        <f>IF(OR($I91="‡nv‡÷j Z¨vM",$I91="wUwm"),(IF(VALUE($G91)&gt;=W$6,(IF(($BV91-SUM($Q91:V91))&gt;=$K91*0.3,$K91*0.3,($BV91-SUM($Q91:V91)))),"")),(IF(($BV91-SUM($Q91:V91))&gt;=$K91*0.3,$K91*0.3,($BV91-SUM($Q91:V91)))))</f>
        <v>2040</v>
      </c>
      <c r="X91" s="127" t="str">
        <f>IF(OR($I91="‡nv‡÷j Z¨vM",$I91="wUwm"),(IF(VALUE($G91)&gt;=X$6,(IF(($BV91-SUM($Q91:W91))&gt;=$K91*0.3,$K91*0.3,($BV91-SUM($Q91:W91)))),"")),(IF(($BV91-SUM($Q91:W91))&gt;=$K91*0.3,$K91*0.3,($BV91-SUM($Q91:W91)))))</f>
        <v/>
      </c>
      <c r="Y91" s="127" t="str">
        <f>IF(OR($I91="‡nv‡÷j Z¨vM",$I91="wUwm"),(IF(VALUE($G91)&gt;=Y$6,(IF(($BV91-SUM($Q91:X91))&gt;=$K91*0.3,$K91*0.3,($BV91-SUM($Q91:X91)))),"")),(IF(($BV91-SUM($Q91:X91))&gt;=$K91*0.3,$K91*0.3,($BV91-SUM($Q91:X91)))))</f>
        <v/>
      </c>
      <c r="Z91" s="127" t="str">
        <f>IF(OR($I91="‡nv‡÷j Z¨vM",$I91="wUwm"),(IF(VALUE($G91)&gt;=Z$6,(IF(($BV91-SUM($Q91:Y91))&gt;=$K91*0.3,$K91*0.3,($BV91-SUM($Q91:Y91)))),"")),(IF(($BV91-SUM($Q91:Y91))&gt;=$K91*0.3,$K91*0.3,($BV91-SUM($Q91:Y91)))))</f>
        <v/>
      </c>
      <c r="AA91" s="127" t="str">
        <f>IF(OR($I91="‡nv‡÷j Z¨vM",$I91="wUwm"),(IF(VALUE($G91)&gt;=AA$6,(IF(($BV91-SUM($Q91:Z91))&gt;=$K91*0.3,$K91*0.3,($BV91-SUM($Q91:Z91)))),"")),(IF(($BV91-SUM($Q91:Z91))&gt;=$K91*0.3,$K91*0.3,($BV91-SUM($Q91:Z91)))))</f>
        <v/>
      </c>
      <c r="AB91" s="127" t="str">
        <f>IF(OR($I91="‡nv‡÷j Z¨vM",$I91="wUwm"),(IF(VALUE($G91)&gt;=AB$6,(IF(($BV91-SUM($Q91:AA91))&gt;=$K91*0.3,$K91*0.3,($BV91-SUM($Q91:AA91)))),"")),(IF(($BV91-SUM($Q91:AA91))&gt;=$K91*0.3,$K91*0.3,($BV91-SUM($Q91:AA91)))))</f>
        <v/>
      </c>
      <c r="AC91" s="127" t="str">
        <f>IF(OR($I91="‡nv‡÷j Z¨vM",$I91="wUwm"),(IF(VALUE($G91)&gt;=AC$6,(IF(($BV91-SUM($Q91:AB91))&gt;=$K91*0.3,$K91*0.3,($BV91-SUM($Q91:AB91)))),"")),(IF(($BV91-SUM($Q91:AB91))&gt;=$K91*0.3,$K91*0.3,($BV91-SUM($Q91:AB91)))))</f>
        <v/>
      </c>
      <c r="AD91" s="127" t="str">
        <f>IF(OR($I91="‡nv‡÷j Z¨vM",$I91="wUwm"),(IF(VALUE($G91)&gt;=AD$6,(IF(($BV91-SUM($Q91:AC91))&gt;=$K91*0.3,$K91*0.3,($BV91-SUM($Q91:AC91)))),"")),(IF(($BV91-SUM($Q91:AC91))&gt;=$K91*0.3,$K91*0.3,($BV91-SUM($Q91:AC91)))))</f>
        <v/>
      </c>
      <c r="AE91" s="127" t="str">
        <f>IF(OR($I91="‡nv‡÷j Z¨vM",$I91="wUwm"),(IF(VALUE($G91)&gt;=AE$6,(IF(($BV91-SUM($Q91:AD91))&gt;=$K91*0.3,$K91*0.3,($BV91-SUM($Q91:AD91)))),"")),(IF(($BV91-SUM($Q91:AD91))&gt;=$K91*0.3,$K91*0.3,($BV91-SUM($Q91:AD91)))))</f>
        <v/>
      </c>
      <c r="AF91" s="127" t="str">
        <f>IF(OR($I91="‡nv‡÷j Z¨vM",$I91="wUwm"),(IF(VALUE($G91)&gt;=AF$6,(IF(($BV91-SUM($Q91:AE91))&gt;=$K91*0.3,$K91*0.3,($BV91-SUM($Q91:AE91)))),"")),(IF(($BV91-SUM($Q91:AE91))&gt;=$K91*0.3,$K91*0.3,($BV91-SUM($Q91:AE91)))))</f>
        <v/>
      </c>
      <c r="AG91" s="127" t="str">
        <f>IF(OR($I91="‡nv‡÷j Z¨vM",$I91="wUwm"),(IF(VALUE($G91)&gt;=AG$6,(IF(($BV91-SUM($Q91:AF91))&gt;=$K91*0.3,$K91*0.3,($BV91-SUM($Q91:AF91)))),"")),(IF(($BV91-SUM($Q91:AF91))&gt;=$K91*0.3,$K91*0.3,($BV91-SUM($Q91:AF91)))))</f>
        <v/>
      </c>
      <c r="AH91" s="127" t="str">
        <f>IF(OR($I91="‡nv‡÷j Z¨vM",$I91="wUwm"),(IF(VALUE($G91)&gt;=AH$6,(IF(($BV91-SUM($Q91:AG91))&gt;=$K91*0.3,$K91*0.3,($BV91-SUM($Q91:AG91)))),"")),(IF(($BV91-SUM($Q91:AG91))&gt;=$K91*0.3,$K91*0.3,($BV91-SUM($Q91:AG91)))))</f>
        <v/>
      </c>
      <c r="AI91" s="127" t="str">
        <f>IF(OR($I91="‡nv‡÷j Z¨vM",$I91="wUwm"),(IF(VALUE($G91)&gt;=AI$6,(IF(($BV91-SUM($Q91:AH91))&gt;=$K91*0.3,$K91*0.3,($BV91-SUM($Q91:AH91)))),"")),(IF(($BV91-SUM($Q91:AH91))&gt;=$K91*0.3,$K91*0.3,($BV91-SUM($Q91:AH91)))))</f>
        <v/>
      </c>
      <c r="AJ91" s="127" t="str">
        <f>IF(OR($I91="‡nv‡÷j Z¨vM",$I91="wUwm"),(IF(VALUE($G91)&gt;=AJ$6,(IF(($BV91-SUM($Q91:AI91))&gt;=$K91*0.3,$K91*0.3,($BV91-SUM($Q91:AI91)))),"")),(IF(($BV91-SUM($Q91:AI91))&gt;=$K91*0.3,$K91*0.3,($BV91-SUM($Q91:AI91)))))</f>
        <v/>
      </c>
      <c r="AK91" s="127" t="str">
        <f>IF(OR($I91="‡nv‡÷j Z¨vM",$I91="wUwm"),(IF(VALUE($G91)&gt;=AK$6,(IF(($BV91-SUM($Q91:AJ91))&gt;=$K91*0.3,$K91*0.3,($BV91-SUM($Q91:AJ91)))),"")),(IF(($BV91-SUM($Q91:AJ91))&gt;=$K91*0.3,$K91*0.3,($BV91-SUM($Q91:AJ91)))))</f>
        <v/>
      </c>
      <c r="AL91" s="127" t="str">
        <f>IF(OR($I91="‡nv‡÷j Z¨vM",$I91="wUwm"),(IF(VALUE($G91)&gt;=AL$6,(IF(($BV91-SUM($Q91:AK91))&gt;=$K91*0.3,$K91*0.3,($BV91-SUM($Q91:AK91)))),"")),(IF(($BV91-SUM($Q91:AK91))&gt;=$K91*0.3,$K91*0.3,($BV91-SUM($Q91:AK91)))))</f>
        <v/>
      </c>
      <c r="AM91" s="127" t="str">
        <f>IF(OR($I91="‡nv‡÷j Z¨vM",$I91="wUwm"),(IF(VALUE($G91)&gt;=AM$6,(IF(($BV91-SUM($Q91:AL91))&gt;=$K91*0.3,$K91*0.3,($BV91-SUM($Q91:AL91)))),"")),(IF(($BV91-SUM($Q91:AL91))&gt;=$K91*0.3,$K91*0.3,($BV91-SUM($Q91:AL91)))))</f>
        <v/>
      </c>
      <c r="AN91" s="127" t="str">
        <f>IF(OR($I91="‡nv‡÷j Z¨vM",$I91="wUwm"),(IF(VALUE($G91)&gt;=AN$6,(IF(($BV91-SUM($Q91:AM91))&gt;=$K91*0.3,$K91*0.3,($BV91-SUM($Q91:AM91)))),"")),(IF(($BV91-SUM($Q91:AM91))&gt;=$K91*0.3,$K91*0.3,($BV91-SUM($Q91:AM91)))))</f>
        <v/>
      </c>
      <c r="AO91" s="127" t="str">
        <f>IF(OR($I91="‡nv‡÷j Z¨vM",$I91="wUwm"),(IF(VALUE($G91)&gt;=AO$6,(IF(($BV91-SUM($Q91:AN91))&gt;=$K91*0.3,$K91*0.3,($BV91-SUM($Q91:AN91)))),"")),(IF(($BV91-SUM($Q91:AN91))&gt;=$K91*0.3,$K91*0.3,($BV91-SUM($Q91:AN91)))))</f>
        <v/>
      </c>
      <c r="AP91" s="127" t="str">
        <f>IF(OR($I91="‡nv‡÷j Z¨vM",$I91="wUwm"),(IF(VALUE($G91)&gt;=AP$6,(IF(($BV91-SUM($Q91:AO91))&gt;=$K91*0.3,$K91*0.3,($BV91-SUM($Q91:AO91)))),"")),(IF(($BV91-SUM($Q91:AO91))&gt;=$K91*0.3,$K91*0.3,($BV91-SUM($Q91:AO91)))))</f>
        <v/>
      </c>
      <c r="AQ91" s="125">
        <f t="shared" si="26"/>
        <v>14200</v>
      </c>
      <c r="AR91" s="125">
        <v>14200</v>
      </c>
      <c r="AS91" s="125">
        <f>IF(LinkRpt!C$4=LinkRpt!C$2,VLOOKUP(LinkRpt!$A87,Rpt,LinkRpt!C$2+1),"")</f>
        <v>0</v>
      </c>
      <c r="AT91" s="125">
        <f>IF(LinkRpt!D$4=LinkRpt!D$2,VLOOKUP(LinkRpt!$A87,Rpt,LinkRpt!D$2+1),"")</f>
        <v>0</v>
      </c>
      <c r="AU91" s="125">
        <f>IF(LinkRpt!E$4=LinkRpt!E$2,VLOOKUP(LinkRpt!$A87,Rpt,LinkRpt!E$2+1),"")</f>
        <v>0</v>
      </c>
      <c r="AV91" s="125">
        <f>IF(LinkRpt!F$4=LinkRpt!F$2,VLOOKUP(LinkRpt!$A87,Rpt,LinkRpt!F$2+1),"")</f>
        <v>0</v>
      </c>
      <c r="AW91" s="125">
        <f>IF(LinkRpt!G$4=LinkRpt!G$2,VLOOKUP(LinkRpt!$A87,Rpt,LinkRpt!G$2+1),"")</f>
        <v>0</v>
      </c>
      <c r="AX91" s="125">
        <f>IF(LinkRpt!H$4=LinkRpt!H$2,VLOOKUP(LinkRpt!$A87,Rpt,LinkRpt!H$2+1),"")</f>
        <v>0</v>
      </c>
      <c r="AY91" s="125">
        <f>IF(LinkRpt!I$4=LinkRpt!I$2,VLOOKUP(LinkRpt!$A87,Rpt,LinkRpt!I$2+1),"")</f>
        <v>0</v>
      </c>
      <c r="AZ91" s="125">
        <f>IF(LinkRpt!J$4=LinkRpt!J$2,VLOOKUP(LinkRpt!$A87,Rpt,LinkRpt!J$2+1),"")</f>
        <v>0</v>
      </c>
      <c r="BA91" s="125">
        <f>IF(LinkRpt!K$4=LinkRpt!K$2,VLOOKUP(LinkRpt!$A87,Rpt,LinkRpt!K$2+1),"")</f>
        <v>0</v>
      </c>
      <c r="BB91" s="125">
        <f>IF(LinkRpt!L$4=LinkRpt!L$2,VLOOKUP(LinkRpt!$A87,Rpt,LinkRpt!L$2+1),"")</f>
        <v>0</v>
      </c>
      <c r="BC91" s="125">
        <f>IF(LinkRpt!M$4=LinkRpt!M$2,VLOOKUP(LinkRpt!$A87,Rpt,LinkRpt!M$2+1),"")</f>
        <v>0</v>
      </c>
      <c r="BD91" s="125">
        <f>IF(LinkRpt!N$4=LinkRpt!N$2,VLOOKUP(LinkRpt!$A87,Rpt,LinkRpt!N$2+1),"")</f>
        <v>0</v>
      </c>
      <c r="BE91" s="125">
        <f>IF(LinkRpt!O$4=LinkRpt!O$2,VLOOKUP(LinkRpt!$A87,Rpt,LinkRpt!O$2+1),"")</f>
        <v>0</v>
      </c>
      <c r="BF91" s="125">
        <f>IF(LinkRpt!P$4=LinkRpt!P$2,VLOOKUP(LinkRpt!$A87,Rpt,LinkRpt!P$2+1),"")</f>
        <v>0</v>
      </c>
      <c r="BG91" s="125">
        <f>IF(LinkRpt!Q$4=LinkRpt!Q$2,VLOOKUP(LinkRpt!$A87,Rpt,LinkRpt!Q$2+1),"")</f>
        <v>0</v>
      </c>
      <c r="BH91" s="125">
        <f>IF(LinkRpt!R$4=LinkRpt!R$2,VLOOKUP(LinkRpt!$A87,Rpt,LinkRpt!R$2+1),"")</f>
        <v>0</v>
      </c>
      <c r="BI91" s="125">
        <f>IF(LinkRpt!S$4=LinkRpt!S$2,VLOOKUP(LinkRpt!$A87,Rpt,LinkRpt!S$2+1),"")</f>
        <v>0</v>
      </c>
      <c r="BJ91" s="125">
        <f>IF(LinkRpt!T$4=LinkRpt!T$2,VLOOKUP(LinkRpt!$A87,Rpt,LinkRpt!T$2+1),"")</f>
        <v>0</v>
      </c>
      <c r="BK91" s="125">
        <f>IF(LinkRpt!U$4=LinkRpt!U$2,VLOOKUP(LinkRpt!$A87,Rpt,LinkRpt!U$2+1),"")</f>
        <v>0</v>
      </c>
      <c r="BL91" s="125">
        <f>IF(LinkRpt!V$4=LinkRpt!V$2,VLOOKUP(LinkRpt!$A87,Rpt,LinkRpt!V$2+1),"")</f>
        <v>0</v>
      </c>
      <c r="BM91" s="125">
        <f>IF(LinkRpt!W$4=LinkRpt!W$2,VLOOKUP(LinkRpt!$A87,Rpt,LinkRpt!W$2+1),"")</f>
        <v>0</v>
      </c>
      <c r="BN91" s="125">
        <f>IF(LinkRpt!X$4=LinkRpt!X$2,VLOOKUP(LinkRpt!$A87,Rpt,LinkRpt!X$2+1),"")</f>
        <v>0</v>
      </c>
      <c r="BO91" s="125">
        <f>IF(LinkRpt!Y$4=LinkRpt!Y$2,VLOOKUP(LinkRpt!$A87,Rpt,LinkRpt!Y$2+1),"")</f>
        <v>0</v>
      </c>
      <c r="BP91" s="125">
        <f>IF(LinkRpt!Z$4=LinkRpt!Z$2,VLOOKUP(LinkRpt!$A87,Rpt,LinkRpt!Z$2+1),"")</f>
        <v>0</v>
      </c>
      <c r="BQ91" s="125">
        <f>IF(LinkRpt!AA$4=LinkRpt!AA$2,VLOOKUP(LinkRpt!$A87,Rpt,LinkRpt!AA$2+1),"")</f>
        <v>0</v>
      </c>
      <c r="BR91" s="125">
        <f>IF(LinkRpt!AB$4=LinkRpt!AB$2,VLOOKUP(LinkRpt!$A87,Rpt,LinkRpt!AB$2+1),"")</f>
        <v>0</v>
      </c>
      <c r="BS91" s="125">
        <f>IF(LinkRpt!AC$4=LinkRpt!AC$2,VLOOKUP(LinkRpt!$A87,Rpt,LinkRpt!AC$2+1),"")</f>
        <v>0</v>
      </c>
      <c r="BT91" s="125">
        <f>IF(LinkRpt!AD$4=LinkRpt!AD$2,VLOOKUP(LinkRpt!$A87,Rpt,LinkRpt!AD$2+1),"")</f>
        <v>0</v>
      </c>
      <c r="BU91" s="125">
        <f>IF(LinkRpt!AE$4=LinkRpt!AE$2,VLOOKUP(LinkRpt!$A87,Rpt,LinkRpt!AE$2+1),"")</f>
        <v>0</v>
      </c>
      <c r="BV91" s="125">
        <f t="shared" si="22"/>
        <v>14200</v>
      </c>
      <c r="BW91" s="124">
        <v>1500</v>
      </c>
      <c r="BX91" s="127">
        <v>1500</v>
      </c>
      <c r="BY91" s="124">
        <v>1000</v>
      </c>
      <c r="BZ91" s="127">
        <v>1000</v>
      </c>
      <c r="CA91" s="124">
        <v>5000</v>
      </c>
      <c r="CB91" s="127">
        <v>5000</v>
      </c>
      <c r="CC91" s="124">
        <v>8000</v>
      </c>
      <c r="CD91" s="127">
        <f>1500+0</f>
        <v>1500</v>
      </c>
      <c r="CE91" s="128"/>
      <c r="CF91" s="127"/>
      <c r="CG91" s="124"/>
      <c r="CH91" s="127"/>
      <c r="CI91" s="129">
        <v>4620</v>
      </c>
      <c r="CJ91" s="127">
        <v>4620</v>
      </c>
      <c r="CK91" s="129">
        <v>4620</v>
      </c>
      <c r="CL91" s="127">
        <v>11120</v>
      </c>
      <c r="CM91" s="129">
        <v>4620</v>
      </c>
      <c r="CN91" s="127">
        <v>4620</v>
      </c>
      <c r="CO91" s="129">
        <v>4620</v>
      </c>
      <c r="CP91" s="127">
        <v>4620</v>
      </c>
      <c r="CQ91" s="129">
        <v>4620</v>
      </c>
      <c r="CR91" s="127">
        <v>4620</v>
      </c>
      <c r="CS91" s="129">
        <v>4620</v>
      </c>
      <c r="CT91" s="127">
        <v>4620</v>
      </c>
      <c r="CU91" s="129">
        <v>4620</v>
      </c>
      <c r="CV91" s="127">
        <v>4620</v>
      </c>
      <c r="CW91" s="129">
        <v>4620</v>
      </c>
      <c r="CX91" s="127"/>
      <c r="CY91" s="129">
        <v>4620</v>
      </c>
      <c r="CZ91" s="127">
        <v>9240</v>
      </c>
      <c r="DA91" s="128"/>
      <c r="DB91" s="127"/>
      <c r="DC91" s="128"/>
      <c r="DD91" s="127"/>
      <c r="DE91" s="130"/>
      <c r="DF91" s="131"/>
      <c r="DG91" s="127"/>
      <c r="DH91" s="131"/>
      <c r="DI91" s="127"/>
      <c r="DJ91" s="131"/>
      <c r="DK91" s="127"/>
      <c r="DL91" s="131"/>
      <c r="DM91" s="127"/>
      <c r="DN91" s="131"/>
      <c r="DO91" s="127"/>
      <c r="DP91" s="131"/>
      <c r="DQ91" s="127"/>
      <c r="DR91" s="131"/>
      <c r="DS91" s="127"/>
      <c r="DT91" s="131"/>
      <c r="DU91" s="127"/>
      <c r="DV91" s="131"/>
      <c r="DW91" s="127"/>
      <c r="DX91" s="131"/>
      <c r="DY91" s="127"/>
      <c r="DZ91" s="131"/>
      <c r="EA91" s="127"/>
      <c r="EB91" s="128"/>
      <c r="EC91" s="127"/>
      <c r="ED91" s="132"/>
      <c r="EE91" s="128"/>
      <c r="EF91" s="127"/>
      <c r="EG91" s="128"/>
      <c r="EH91" s="127"/>
      <c r="EI91" s="128"/>
      <c r="EJ91" s="127"/>
      <c r="EK91" s="128"/>
      <c r="EL91" s="127"/>
      <c r="EM91" s="128"/>
      <c r="EN91" s="127"/>
      <c r="EO91" s="128"/>
      <c r="EP91" s="127"/>
      <c r="EQ91" s="124"/>
      <c r="ER91" s="127"/>
      <c r="ES91" s="124"/>
      <c r="ET91" s="127"/>
      <c r="EU91" s="124"/>
      <c r="EV91" s="127"/>
      <c r="EW91" s="124"/>
      <c r="EX91" s="127"/>
      <c r="EY91" s="124"/>
      <c r="EZ91" s="127"/>
      <c r="FA91" s="124"/>
      <c r="FB91" s="127"/>
      <c r="FC91" s="133">
        <f t="shared" si="17"/>
        <v>57080</v>
      </c>
      <c r="FD91" s="133">
        <f t="shared" si="18"/>
        <v>57080</v>
      </c>
      <c r="FE91" s="133">
        <f t="shared" si="19"/>
        <v>0</v>
      </c>
    </row>
    <row r="92" spans="1:161" ht="25.5" customHeight="1">
      <c r="A92" s="181">
        <v>2200235</v>
      </c>
      <c r="B92" s="148" t="s">
        <v>717</v>
      </c>
      <c r="C92" s="95" t="s">
        <v>718</v>
      </c>
      <c r="D92" s="83" t="s">
        <v>1062</v>
      </c>
      <c r="E92" s="95" t="s">
        <v>956</v>
      </c>
      <c r="F92" s="84" t="s">
        <v>719</v>
      </c>
      <c r="G92" s="84"/>
      <c r="H92" s="120"/>
      <c r="I92" s="136"/>
      <c r="J92" s="136"/>
      <c r="K92" s="93">
        <v>6800</v>
      </c>
      <c r="L92" s="88" t="s">
        <v>1071</v>
      </c>
      <c r="M92" s="122">
        <f t="shared" si="20"/>
        <v>24400</v>
      </c>
      <c r="N92" s="123">
        <f t="shared" si="15"/>
        <v>20400</v>
      </c>
      <c r="O92" s="124">
        <v>4000</v>
      </c>
      <c r="P92" s="124">
        <f t="shared" si="21"/>
        <v>0</v>
      </c>
      <c r="Q92" s="125">
        <v>4000</v>
      </c>
      <c r="R92" s="126">
        <f t="shared" si="24"/>
        <v>0</v>
      </c>
      <c r="S92" s="127">
        <f>IF(OR($I92="‡nv‡÷j Z¨vM",$I92="wUwm"),(IF(VALUE($G92)&gt;=S$6,(IF(($BV92-SUM($Q92:R92))&gt;=$K92*0.3,$K92*0.3,($BV92-SUM($Q92:R92)))),"")),(IF(($BV92-SUM($Q92:R92))&gt;=$K92*0.3,$K92*0.3,($BV92-SUM($Q92:R92)))))</f>
        <v>0</v>
      </c>
      <c r="T92" s="127">
        <f>IF(OR($I92="‡nv‡÷j Z¨vM",$I92="wUwm"),(IF(VALUE($G92)&gt;=T$6,(IF(($BV92-SUM($Q92:S92))&gt;=$K92*0.3,$K92*0.3,($BV92-SUM($Q92:S92)))),"")),(IF(($BV92-SUM($Q92:S92))&gt;=$K92*0.3,$K92*0.3,($BV92-SUM($Q92:S92)))))</f>
        <v>0</v>
      </c>
      <c r="U92" s="127">
        <f>IF(OR($I92="‡nv‡÷j Z¨vM",$I92="wUwm"),(IF(VALUE($G92)&gt;=U$6,(IF(($BV92-SUM($Q92:T92))&gt;=$K92*0.3,$K92*0.3,($BV92-SUM($Q92:T92)))),"")),(IF(($BV92-SUM($Q92:T92))&gt;=$K92*0.3,$K92*0.3,($BV92-SUM($Q92:T92)))))</f>
        <v>0</v>
      </c>
      <c r="V92" s="127">
        <f>IF(OR($I92="‡nv‡÷j Z¨vM",$I92="wUwm"),(IF(VALUE($G92)&gt;=V$6,(IF(($BV92-SUM($Q92:U92))&gt;=$K92*0.3,$K92*0.3,($BV92-SUM($Q92:U92)))),"")),(IF(($BV92-SUM($Q92:U92))&gt;=$K92*0.3,$K92*0.3,($BV92-SUM($Q92:U92)))))</f>
        <v>0</v>
      </c>
      <c r="W92" s="127">
        <f>IF(OR($I92="‡nv‡÷j Z¨vM",$I92="wUwm"),(IF(VALUE($G92)&gt;=W$6,(IF(($BV92-SUM($Q92:V92))&gt;=$K92*0.3,$K92*0.3,($BV92-SUM($Q92:V92)))),"")),(IF(($BV92-SUM($Q92:V92))&gt;=$K92*0.3,$K92*0.3,($BV92-SUM($Q92:V92)))))</f>
        <v>0</v>
      </c>
      <c r="X92" s="127">
        <f>IF(OR($I92="‡nv‡÷j Z¨vM",$I92="wUwm"),(IF(VALUE($G92)&gt;=X$6,(IF(($BV92-SUM($Q92:W92))&gt;=$K92*0.3,$K92*0.3,($BV92-SUM($Q92:W92)))),"")),(IF(($BV92-SUM($Q92:W92))&gt;=$K92*0.3,$K92*0.3,($BV92-SUM($Q92:W92)))))</f>
        <v>0</v>
      </c>
      <c r="Y92" s="127">
        <f>IF(OR($I92="‡nv‡÷j Z¨vM",$I92="wUwm"),(IF(VALUE($G92)&gt;=Y$6,(IF(($BV92-SUM($Q92:X92))&gt;=$K92*0.3,$K92*0.3,($BV92-SUM($Q92:X92)))),"")),(IF(($BV92-SUM($Q92:X92))&gt;=$K92*0.3,$K92*0.3,($BV92-SUM($Q92:X92)))))</f>
        <v>0</v>
      </c>
      <c r="Z92" s="127">
        <f>IF(OR($I92="‡nv‡÷j Z¨vM",$I92="wUwm"),(IF(VALUE($G92)&gt;=Z$6,(IF(($BV92-SUM($Q92:Y92))&gt;=$K92*0.3,$K92*0.3,($BV92-SUM($Q92:Y92)))),"")),(IF(($BV92-SUM($Q92:Y92))&gt;=$K92*0.3,$K92*0.3,($BV92-SUM($Q92:Y92)))))</f>
        <v>0</v>
      </c>
      <c r="AA92" s="127">
        <f>IF(OR($I92="‡nv‡÷j Z¨vM",$I92="wUwm"),(IF(VALUE($G92)&gt;=AA$6,(IF(($BV92-SUM($Q92:Z92))&gt;=$K92*0.3,$K92*0.3,($BV92-SUM($Q92:Z92)))),"")),(IF(($BV92-SUM($Q92:Z92))&gt;=$K92*0.3,$K92*0.3,($BV92-SUM($Q92:Z92)))))</f>
        <v>0</v>
      </c>
      <c r="AB92" s="127">
        <f>IF(OR($I92="‡nv‡÷j Z¨vM",$I92="wUwm"),(IF(VALUE($G92)&gt;=AB$6,(IF(($BV92-SUM($Q92:AA92))&gt;=$K92*0.3,$K92*0.3,($BV92-SUM($Q92:AA92)))),"")),(IF(($BV92-SUM($Q92:AA92))&gt;=$K92*0.3,$K92*0.3,($BV92-SUM($Q92:AA92)))))</f>
        <v>0</v>
      </c>
      <c r="AC92" s="127">
        <f>IF(OR($I92="‡nv‡÷j Z¨vM",$I92="wUwm"),(IF(VALUE($G92)&gt;=AC$6,(IF(($BV92-SUM($Q92:AB92))&gt;=$K92*0.3,$K92*0.3,($BV92-SUM($Q92:AB92)))),"")),(IF(($BV92-SUM($Q92:AB92))&gt;=$K92*0.3,$K92*0.3,($BV92-SUM($Q92:AB92)))))</f>
        <v>0</v>
      </c>
      <c r="AD92" s="127">
        <f>IF(OR($I92="‡nv‡÷j Z¨vM",$I92="wUwm"),(IF(VALUE($G92)&gt;=AD$6,(IF(($BV92-SUM($Q92:AC92))&gt;=$K92*0.3,$K92*0.3,($BV92-SUM($Q92:AC92)))),"")),(IF(($BV92-SUM($Q92:AC92))&gt;=$K92*0.3,$K92*0.3,($BV92-SUM($Q92:AC92)))))</f>
        <v>0</v>
      </c>
      <c r="AE92" s="127">
        <f>IF(OR($I92="‡nv‡÷j Z¨vM",$I92="wUwm"),(IF(VALUE($G92)&gt;=AE$6,(IF(($BV92-SUM($Q92:AD92))&gt;=$K92*0.3,$K92*0.3,($BV92-SUM($Q92:AD92)))),"")),(IF(($BV92-SUM($Q92:AD92))&gt;=$K92*0.3,$K92*0.3,($BV92-SUM($Q92:AD92)))))</f>
        <v>0</v>
      </c>
      <c r="AF92" s="127">
        <f>IF(OR($I92="‡nv‡÷j Z¨vM",$I92="wUwm"),(IF(VALUE($G92)&gt;=AF$6,(IF(($BV92-SUM($Q92:AE92))&gt;=$K92*0.3,$K92*0.3,($BV92-SUM($Q92:AE92)))),"")),(IF(($BV92-SUM($Q92:AE92))&gt;=$K92*0.3,$K92*0.3,($BV92-SUM($Q92:AE92)))))</f>
        <v>0</v>
      </c>
      <c r="AG92" s="127">
        <f>IF(OR($I92="‡nv‡÷j Z¨vM",$I92="wUwm"),(IF(VALUE($G92)&gt;=AG$6,(IF(($BV92-SUM($Q92:AF92))&gt;=$K92*0.3,$K92*0.3,($BV92-SUM($Q92:AF92)))),"")),(IF(($BV92-SUM($Q92:AF92))&gt;=$K92*0.3,$K92*0.3,($BV92-SUM($Q92:AF92)))))</f>
        <v>0</v>
      </c>
      <c r="AH92" s="127">
        <f>IF(OR($I92="‡nv‡÷j Z¨vM",$I92="wUwm"),(IF(VALUE($G92)&gt;=AH$6,(IF(($BV92-SUM($Q92:AG92))&gt;=$K92*0.3,$K92*0.3,($BV92-SUM($Q92:AG92)))),"")),(IF(($BV92-SUM($Q92:AG92))&gt;=$K92*0.3,$K92*0.3,($BV92-SUM($Q92:AG92)))))</f>
        <v>0</v>
      </c>
      <c r="AI92" s="127">
        <f>IF(OR($I92="‡nv‡÷j Z¨vM",$I92="wUwm"),(IF(VALUE($G92)&gt;=AI$6,(IF(($BV92-SUM($Q92:AH92))&gt;=$K92*0.3,$K92*0.3,($BV92-SUM($Q92:AH92)))),"")),(IF(($BV92-SUM($Q92:AH92))&gt;=$K92*0.3,$K92*0.3,($BV92-SUM($Q92:AH92)))))</f>
        <v>0</v>
      </c>
      <c r="AJ92" s="127">
        <f>IF(OR($I92="‡nv‡÷j Z¨vM",$I92="wUwm"),(IF(VALUE($G92)&gt;=AJ$6,(IF(($BV92-SUM($Q92:AI92))&gt;=$K92*0.3,$K92*0.3,($BV92-SUM($Q92:AI92)))),"")),(IF(($BV92-SUM($Q92:AI92))&gt;=$K92*0.3,$K92*0.3,($BV92-SUM($Q92:AI92)))))</f>
        <v>0</v>
      </c>
      <c r="AK92" s="127">
        <f>IF(OR($I92="‡nv‡÷j Z¨vM",$I92="wUwm"),(IF(VALUE($G92)&gt;=AK$6,(IF(($BV92-SUM($Q92:AJ92))&gt;=$K92*0.3,$K92*0.3,($BV92-SUM($Q92:AJ92)))),"")),(IF(($BV92-SUM($Q92:AJ92))&gt;=$K92*0.3,$K92*0.3,($BV92-SUM($Q92:AJ92)))))</f>
        <v>0</v>
      </c>
      <c r="AL92" s="127">
        <f>IF(OR($I92="‡nv‡÷j Z¨vM",$I92="wUwm"),(IF(VALUE($G92)&gt;=AL$6,(IF(($BV92-SUM($Q92:AK92))&gt;=$K92*0.3,$K92*0.3,($BV92-SUM($Q92:AK92)))),"")),(IF(($BV92-SUM($Q92:AK92))&gt;=$K92*0.3,$K92*0.3,($BV92-SUM($Q92:AK92)))))</f>
        <v>0</v>
      </c>
      <c r="AM92" s="127">
        <f>IF(OR($I92="‡nv‡÷j Z¨vM",$I92="wUwm"),(IF(VALUE($G92)&gt;=AM$6,(IF(($BV92-SUM($Q92:AL92))&gt;=$K92*0.3,$K92*0.3,($BV92-SUM($Q92:AL92)))),"")),(IF(($BV92-SUM($Q92:AL92))&gt;=$K92*0.3,$K92*0.3,($BV92-SUM($Q92:AL92)))))</f>
        <v>0</v>
      </c>
      <c r="AN92" s="127">
        <f>IF(OR($I92="‡nv‡÷j Z¨vM",$I92="wUwm"),(IF(VALUE($G92)&gt;=AN$6,(IF(($BV92-SUM($Q92:AM92))&gt;=$K92*0.3,$K92*0.3,($BV92-SUM($Q92:AM92)))),"")),(IF(($BV92-SUM($Q92:AM92))&gt;=$K92*0.3,$K92*0.3,($BV92-SUM($Q92:AM92)))))</f>
        <v>0</v>
      </c>
      <c r="AO92" s="127">
        <f>IF(OR($I92="‡nv‡÷j Z¨vM",$I92="wUwm"),(IF(VALUE($G92)&gt;=AO$6,(IF(($BV92-SUM($Q92:AN92))&gt;=$K92*0.3,$K92*0.3,($BV92-SUM($Q92:AN92)))),"")),(IF(($BV92-SUM($Q92:AN92))&gt;=$K92*0.3,$K92*0.3,($BV92-SUM($Q92:AN92)))))</f>
        <v>0</v>
      </c>
      <c r="AP92" s="127">
        <f>IF(OR($I92="‡nv‡÷j Z¨vM",$I92="wUwm"),(IF(VALUE($G92)&gt;=AP$6,(IF(($BV92-SUM($Q92:AO92))&gt;=$K92*0.3,$K92*0.3,($BV92-SUM($Q92:AO92)))),"")),(IF(($BV92-SUM($Q92:AO92))&gt;=$K92*0.3,$K92*0.3,($BV92-SUM($Q92:AO92)))))</f>
        <v>0</v>
      </c>
      <c r="AQ92" s="125">
        <f t="shared" si="26"/>
        <v>4000</v>
      </c>
      <c r="AR92" s="125">
        <v>4000</v>
      </c>
      <c r="AS92" s="125">
        <f>IF(LinkRpt!C$4=LinkRpt!C$2,VLOOKUP(LinkRpt!$A88,Rpt,LinkRpt!C$2+1),"")</f>
        <v>0</v>
      </c>
      <c r="AT92" s="125">
        <f>IF(LinkRpt!D$4=LinkRpt!D$2,VLOOKUP(LinkRpt!$A88,Rpt,LinkRpt!D$2+1),"")</f>
        <v>0</v>
      </c>
      <c r="AU92" s="125">
        <f>IF(LinkRpt!E$4=LinkRpt!E$2,VLOOKUP(LinkRpt!$A88,Rpt,LinkRpt!E$2+1),"")</f>
        <v>0</v>
      </c>
      <c r="AV92" s="125">
        <f>IF(LinkRpt!F$4=LinkRpt!F$2,VLOOKUP(LinkRpt!$A88,Rpt,LinkRpt!F$2+1),"")</f>
        <v>0</v>
      </c>
      <c r="AW92" s="125">
        <f>IF(LinkRpt!G$4=LinkRpt!G$2,VLOOKUP(LinkRpt!$A88,Rpt,LinkRpt!G$2+1),"")</f>
        <v>0</v>
      </c>
      <c r="AX92" s="125">
        <f>IF(LinkRpt!H$4=LinkRpt!H$2,VLOOKUP(LinkRpt!$A88,Rpt,LinkRpt!H$2+1),"")</f>
        <v>0</v>
      </c>
      <c r="AY92" s="125">
        <f>IF(LinkRpt!I$4=LinkRpt!I$2,VLOOKUP(LinkRpt!$A88,Rpt,LinkRpt!I$2+1),"")</f>
        <v>0</v>
      </c>
      <c r="AZ92" s="125">
        <f>IF(LinkRpt!J$4=LinkRpt!J$2,VLOOKUP(LinkRpt!$A88,Rpt,LinkRpt!J$2+1),"")</f>
        <v>0</v>
      </c>
      <c r="BA92" s="125">
        <f>IF(LinkRpt!K$4=LinkRpt!K$2,VLOOKUP(LinkRpt!$A88,Rpt,LinkRpt!K$2+1),"")</f>
        <v>0</v>
      </c>
      <c r="BB92" s="125">
        <f>IF(LinkRpt!L$4=LinkRpt!L$2,VLOOKUP(LinkRpt!$A88,Rpt,LinkRpt!L$2+1),"")</f>
        <v>0</v>
      </c>
      <c r="BC92" s="125">
        <f>IF(LinkRpt!M$4=LinkRpt!M$2,VLOOKUP(LinkRpt!$A88,Rpt,LinkRpt!M$2+1),"")</f>
        <v>0</v>
      </c>
      <c r="BD92" s="125">
        <f>IF(LinkRpt!N$4=LinkRpt!N$2,VLOOKUP(LinkRpt!$A88,Rpt,LinkRpt!N$2+1),"")</f>
        <v>0</v>
      </c>
      <c r="BE92" s="125">
        <f>IF(LinkRpt!O$4=LinkRpt!O$2,VLOOKUP(LinkRpt!$A88,Rpt,LinkRpt!O$2+1),"")</f>
        <v>0</v>
      </c>
      <c r="BF92" s="125">
        <f>IF(LinkRpt!P$4=LinkRpt!P$2,VLOOKUP(LinkRpt!$A88,Rpt,LinkRpt!P$2+1),"")</f>
        <v>0</v>
      </c>
      <c r="BG92" s="125">
        <f>IF(LinkRpt!Q$4=LinkRpt!Q$2,VLOOKUP(LinkRpt!$A88,Rpt,LinkRpt!Q$2+1),"")</f>
        <v>0</v>
      </c>
      <c r="BH92" s="125">
        <f>IF(LinkRpt!R$4=LinkRpt!R$2,VLOOKUP(LinkRpt!$A88,Rpt,LinkRpt!R$2+1),"")</f>
        <v>0</v>
      </c>
      <c r="BI92" s="125">
        <f>IF(LinkRpt!S$4=LinkRpt!S$2,VLOOKUP(LinkRpt!$A88,Rpt,LinkRpt!S$2+1),"")</f>
        <v>0</v>
      </c>
      <c r="BJ92" s="125">
        <f>IF(LinkRpt!T$4=LinkRpt!T$2,VLOOKUP(LinkRpt!$A88,Rpt,LinkRpt!T$2+1),"")</f>
        <v>0</v>
      </c>
      <c r="BK92" s="125">
        <f>IF(LinkRpt!U$4=LinkRpt!U$2,VLOOKUP(LinkRpt!$A88,Rpt,LinkRpt!U$2+1),"")</f>
        <v>0</v>
      </c>
      <c r="BL92" s="125">
        <f>IF(LinkRpt!V$4=LinkRpt!V$2,VLOOKUP(LinkRpt!$A88,Rpt,LinkRpt!V$2+1),"")</f>
        <v>0</v>
      </c>
      <c r="BM92" s="125">
        <f>IF(LinkRpt!W$4=LinkRpt!W$2,VLOOKUP(LinkRpt!$A88,Rpt,LinkRpt!W$2+1),"")</f>
        <v>0</v>
      </c>
      <c r="BN92" s="125">
        <f>IF(LinkRpt!X$4=LinkRpt!X$2,VLOOKUP(LinkRpt!$A88,Rpt,LinkRpt!X$2+1),"")</f>
        <v>0</v>
      </c>
      <c r="BO92" s="125">
        <f>IF(LinkRpt!Y$4=LinkRpt!Y$2,VLOOKUP(LinkRpt!$A88,Rpt,LinkRpt!Y$2+1),"")</f>
        <v>0</v>
      </c>
      <c r="BP92" s="125">
        <f>IF(LinkRpt!Z$4=LinkRpt!Z$2,VLOOKUP(LinkRpt!$A88,Rpt,LinkRpt!Z$2+1),"")</f>
        <v>0</v>
      </c>
      <c r="BQ92" s="125">
        <f>IF(LinkRpt!AA$4=LinkRpt!AA$2,VLOOKUP(LinkRpt!$A88,Rpt,LinkRpt!AA$2+1),"")</f>
        <v>0</v>
      </c>
      <c r="BR92" s="125">
        <f>IF(LinkRpt!AB$4=LinkRpt!AB$2,VLOOKUP(LinkRpt!$A88,Rpt,LinkRpt!AB$2+1),"")</f>
        <v>0</v>
      </c>
      <c r="BS92" s="125">
        <f>IF(LinkRpt!AC$4=LinkRpt!AC$2,VLOOKUP(LinkRpt!$A88,Rpt,LinkRpt!AC$2+1),"")</f>
        <v>0</v>
      </c>
      <c r="BT92" s="125">
        <f>IF(LinkRpt!AD$4=LinkRpt!AD$2,VLOOKUP(LinkRpt!$A88,Rpt,LinkRpt!AD$2+1),"")</f>
        <v>0</v>
      </c>
      <c r="BU92" s="125">
        <f>IF(LinkRpt!AE$4=LinkRpt!AE$2,VLOOKUP(LinkRpt!$A88,Rpt,LinkRpt!AE$2+1),"")</f>
        <v>0</v>
      </c>
      <c r="BV92" s="125">
        <f t="shared" si="22"/>
        <v>4000</v>
      </c>
      <c r="BW92" s="124">
        <v>1500</v>
      </c>
      <c r="BX92" s="127">
        <v>1500</v>
      </c>
      <c r="BY92" s="124">
        <v>1000</v>
      </c>
      <c r="BZ92" s="127">
        <v>1000</v>
      </c>
      <c r="CA92" s="124">
        <v>5000</v>
      </c>
      <c r="CB92" s="127">
        <v>1500</v>
      </c>
      <c r="CC92" s="124">
        <v>8000</v>
      </c>
      <c r="CD92" s="127"/>
      <c r="CE92" s="124"/>
      <c r="CF92" s="127"/>
      <c r="CG92" s="129">
        <v>4620</v>
      </c>
      <c r="CH92" s="127">
        <v>0</v>
      </c>
      <c r="CI92" s="129">
        <v>4620</v>
      </c>
      <c r="CJ92" s="127">
        <v>0</v>
      </c>
      <c r="CK92" s="129">
        <v>4620</v>
      </c>
      <c r="CL92" s="127"/>
      <c r="CM92" s="129">
        <v>4620</v>
      </c>
      <c r="CN92" s="127">
        <v>9240</v>
      </c>
      <c r="CO92" s="129">
        <v>4620</v>
      </c>
      <c r="CP92" s="127"/>
      <c r="CQ92" s="129">
        <v>4620</v>
      </c>
      <c r="CR92" s="127"/>
      <c r="CS92" s="129">
        <v>4620</v>
      </c>
      <c r="CT92" s="127"/>
      <c r="CU92" s="129">
        <v>4620</v>
      </c>
      <c r="CV92" s="127"/>
      <c r="CW92" s="129">
        <v>4620</v>
      </c>
      <c r="CX92" s="127">
        <v>18480</v>
      </c>
      <c r="CY92" s="131"/>
      <c r="CZ92" s="127"/>
      <c r="DA92" s="131"/>
      <c r="DB92" s="127"/>
      <c r="DC92" s="131"/>
      <c r="DD92" s="127"/>
      <c r="DE92" s="130"/>
      <c r="DF92" s="131"/>
      <c r="DG92" s="127"/>
      <c r="DH92" s="131"/>
      <c r="DI92" s="127"/>
      <c r="DJ92" s="131"/>
      <c r="DK92" s="127"/>
      <c r="DL92" s="131"/>
      <c r="DM92" s="127"/>
      <c r="DN92" s="131"/>
      <c r="DO92" s="127"/>
      <c r="DP92" s="131"/>
      <c r="DQ92" s="127"/>
      <c r="DR92" s="131"/>
      <c r="DS92" s="127"/>
      <c r="DT92" s="131"/>
      <c r="DU92" s="127"/>
      <c r="DV92" s="131"/>
      <c r="DW92" s="127"/>
      <c r="DX92" s="131"/>
      <c r="DY92" s="127"/>
      <c r="DZ92" s="131"/>
      <c r="EA92" s="127"/>
      <c r="EB92" s="128"/>
      <c r="EC92" s="127"/>
      <c r="ED92" s="132"/>
      <c r="EE92" s="128"/>
      <c r="EF92" s="127"/>
      <c r="EG92" s="128"/>
      <c r="EH92" s="127"/>
      <c r="EI92" s="128"/>
      <c r="EJ92" s="127"/>
      <c r="EK92" s="128"/>
      <c r="EL92" s="127"/>
      <c r="EM92" s="128"/>
      <c r="EN92" s="127"/>
      <c r="EO92" s="128"/>
      <c r="EP92" s="127"/>
      <c r="EQ92" s="124"/>
      <c r="ER92" s="127"/>
      <c r="ES92" s="124"/>
      <c r="ET92" s="127"/>
      <c r="EU92" s="124"/>
      <c r="EV92" s="127"/>
      <c r="EW92" s="124"/>
      <c r="EX92" s="127"/>
      <c r="EY92" s="124"/>
      <c r="EZ92" s="127"/>
      <c r="FA92" s="124"/>
      <c r="FB92" s="127"/>
      <c r="FC92" s="133">
        <f t="shared" si="17"/>
        <v>57080</v>
      </c>
      <c r="FD92" s="133">
        <f t="shared" si="18"/>
        <v>31720</v>
      </c>
      <c r="FE92" s="133">
        <f t="shared" si="19"/>
        <v>25360</v>
      </c>
    </row>
    <row r="93" spans="1:161" ht="25.5" customHeight="1">
      <c r="A93" s="181">
        <v>2200239</v>
      </c>
      <c r="B93" s="148" t="s">
        <v>723</v>
      </c>
      <c r="C93" s="95" t="s">
        <v>724</v>
      </c>
      <c r="D93" s="83" t="s">
        <v>1062</v>
      </c>
      <c r="E93" s="95" t="s">
        <v>956</v>
      </c>
      <c r="F93" s="84" t="s">
        <v>725</v>
      </c>
      <c r="G93" s="84" t="s">
        <v>1092</v>
      </c>
      <c r="H93" s="135"/>
      <c r="I93" s="121" t="s">
        <v>1083</v>
      </c>
      <c r="J93" s="121"/>
      <c r="K93" s="93">
        <v>7200</v>
      </c>
      <c r="L93" s="88" t="s">
        <v>1071</v>
      </c>
      <c r="M93" s="122">
        <f t="shared" si="20"/>
        <v>20800</v>
      </c>
      <c r="N93" s="123">
        <f t="shared" si="15"/>
        <v>-3480</v>
      </c>
      <c r="O93" s="124">
        <v>4000</v>
      </c>
      <c r="P93" s="124">
        <f t="shared" si="21"/>
        <v>6000</v>
      </c>
      <c r="Q93" s="125">
        <v>4000</v>
      </c>
      <c r="R93" s="180">
        <f>IF(AND(I93="‡nv‡÷j Z¨vM",M93&lt;=BV93),6000-J93,0)</f>
        <v>6000</v>
      </c>
      <c r="S93" s="127">
        <f>IF(OR($I93="‡nv‡÷j Z¨vM",$I93="wUwm"),(IF(VALUE($G93)&gt;=S$6,(IF(($BV93-SUM($Q93:R93))&gt;=$K93*0.3,$K93*0.3,($BV93-SUM($Q93:R93)))),"")),(IF(($BV93-SUM($Q93:R93))&gt;=$K93*0.3,$K93*0.3,($BV93-SUM($Q93:R93)))))</f>
        <v>2160</v>
      </c>
      <c r="T93" s="127">
        <f>IF(OR($I93="‡nv‡÷j Z¨vM",$I93="wUwm"),(IF(VALUE($G93)&gt;=T$6,(IF(($BV93-SUM($Q93:S93))&gt;=$K93*0.3,$K93*0.3,($BV93-SUM($Q93:S93)))),"")),(IF(($BV93-SUM($Q93:S93))&gt;=$K93*0.3,$K93*0.3,($BV93-SUM($Q93:S93)))))</f>
        <v>2160</v>
      </c>
      <c r="U93" s="127">
        <f>IF(OR($I93="‡nv‡÷j Z¨vM",$I93="wUwm"),(IF(VALUE($G93)&gt;=U$6,(IF(($BV93-SUM($Q93:T93))&gt;=$K93*0.3,$K93*0.3,($BV93-SUM($Q93:T93)))),"")),(IF(($BV93-SUM($Q93:T93))&gt;=$K93*0.3,$K93*0.3,($BV93-SUM($Q93:T93)))))</f>
        <v>2160</v>
      </c>
      <c r="V93" s="127">
        <f>IF(OR($I93="‡nv‡÷j Z¨vM",$I93="wUwm"),(IF(VALUE($G93)&gt;=V$6,(IF(($BV93-SUM($Q93:U93))&gt;=$K93*0.3,$K93*0.3,($BV93-SUM($Q93:U93)))),"")),(IF(($BV93-SUM($Q93:U93))&gt;=$K93*0.3,$K93*0.3,($BV93-SUM($Q93:U93)))))</f>
        <v>2160</v>
      </c>
      <c r="W93" s="127">
        <f>IF(OR($I93="‡nv‡÷j Z¨vM",$I93="wUwm"),(IF(VALUE($G93)&gt;=W$6,(IF(($BV93-SUM($Q93:V93))&gt;=$K93*0.3,$K93*0.3,($BV93-SUM($Q93:V93)))),"")),(IF(($BV93-SUM($Q93:V93))&gt;=$K93*0.3,$K93*0.3,($BV93-SUM($Q93:V93)))))</f>
        <v>2160</v>
      </c>
      <c r="X93" s="127" t="str">
        <f>IF(OR($I93="‡nv‡÷j Z¨vM",$I93="wUwm"),(IF(VALUE($G93)&gt;=X$6,(IF(($BV93-SUM($Q93:W93))&gt;=$K93*0.3,$K93*0.3,($BV93-SUM($Q93:W93)))),"")),(IF(($BV93-SUM($Q93:W93))&gt;=$K93*0.3,$K93*0.3,($BV93-SUM($Q93:W93)))))</f>
        <v/>
      </c>
      <c r="Y93" s="127" t="str">
        <f>IF(OR($I93="‡nv‡÷j Z¨vM",$I93="wUwm"),(IF(VALUE($G93)&gt;=Y$6,(IF(($BV93-SUM($Q93:X93))&gt;=$K93*0.3,$K93*0.3,($BV93-SUM($Q93:X93)))),"")),(IF(($BV93-SUM($Q93:X93))&gt;=$K93*0.3,$K93*0.3,($BV93-SUM($Q93:X93)))))</f>
        <v/>
      </c>
      <c r="Z93" s="127" t="str">
        <f>IF(OR($I93="‡nv‡÷j Z¨vM",$I93="wUwm"),(IF(VALUE($G93)&gt;=Z$6,(IF(($BV93-SUM($Q93:Y93))&gt;=$K93*0.3,$K93*0.3,($BV93-SUM($Q93:Y93)))),"")),(IF(($BV93-SUM($Q93:Y93))&gt;=$K93*0.3,$K93*0.3,($BV93-SUM($Q93:Y93)))))</f>
        <v/>
      </c>
      <c r="AA93" s="127" t="str">
        <f>IF(OR($I93="‡nv‡÷j Z¨vM",$I93="wUwm"),(IF(VALUE($G93)&gt;=AA$6,(IF(($BV93-SUM($Q93:Z93))&gt;=$K93*0.3,$K93*0.3,($BV93-SUM($Q93:Z93)))),"")),(IF(($BV93-SUM($Q93:Z93))&gt;=$K93*0.3,$K93*0.3,($BV93-SUM($Q93:Z93)))))</f>
        <v/>
      </c>
      <c r="AB93" s="127" t="str">
        <f>IF(OR($I93="‡nv‡÷j Z¨vM",$I93="wUwm"),(IF(VALUE($G93)&gt;=AB$6,(IF(($BV93-SUM($Q93:AA93))&gt;=$K93*0.3,$K93*0.3,($BV93-SUM($Q93:AA93)))),"")),(IF(($BV93-SUM($Q93:AA93))&gt;=$K93*0.3,$K93*0.3,($BV93-SUM($Q93:AA93)))))</f>
        <v/>
      </c>
      <c r="AC93" s="127" t="str">
        <f>IF(OR($I93="‡nv‡÷j Z¨vM",$I93="wUwm"),(IF(VALUE($G93)&gt;=AC$6,(IF(($BV93-SUM($Q93:AB93))&gt;=$K93*0.3,$K93*0.3,($BV93-SUM($Q93:AB93)))),"")),(IF(($BV93-SUM($Q93:AB93))&gt;=$K93*0.3,$K93*0.3,($BV93-SUM($Q93:AB93)))))</f>
        <v/>
      </c>
      <c r="AD93" s="127" t="str">
        <f>IF(OR($I93="‡nv‡÷j Z¨vM",$I93="wUwm"),(IF(VALUE($G93)&gt;=AD$6,(IF(($BV93-SUM($Q93:AC93))&gt;=$K93*0.3,$K93*0.3,($BV93-SUM($Q93:AC93)))),"")),(IF(($BV93-SUM($Q93:AC93))&gt;=$K93*0.3,$K93*0.3,($BV93-SUM($Q93:AC93)))))</f>
        <v/>
      </c>
      <c r="AE93" s="127" t="str">
        <f>IF(OR($I93="‡nv‡÷j Z¨vM",$I93="wUwm"),(IF(VALUE($G93)&gt;=AE$6,(IF(($BV93-SUM($Q93:AD93))&gt;=$K93*0.3,$K93*0.3,($BV93-SUM($Q93:AD93)))),"")),(IF(($BV93-SUM($Q93:AD93))&gt;=$K93*0.3,$K93*0.3,($BV93-SUM($Q93:AD93)))))</f>
        <v/>
      </c>
      <c r="AF93" s="127" t="str">
        <f>IF(OR($I93="‡nv‡÷j Z¨vM",$I93="wUwm"),(IF(VALUE($G93)&gt;=AF$6,(IF(($BV93-SUM($Q93:AE93))&gt;=$K93*0.3,$K93*0.3,($BV93-SUM($Q93:AE93)))),"")),(IF(($BV93-SUM($Q93:AE93))&gt;=$K93*0.3,$K93*0.3,($BV93-SUM($Q93:AE93)))))</f>
        <v/>
      </c>
      <c r="AG93" s="127" t="str">
        <f>IF(OR($I93="‡nv‡÷j Z¨vM",$I93="wUwm"),(IF(VALUE($G93)&gt;=AG$6,(IF(($BV93-SUM($Q93:AF93))&gt;=$K93*0.3,$K93*0.3,($BV93-SUM($Q93:AF93)))),"")),(IF(($BV93-SUM($Q93:AF93))&gt;=$K93*0.3,$K93*0.3,($BV93-SUM($Q93:AF93)))))</f>
        <v/>
      </c>
      <c r="AH93" s="127" t="str">
        <f>IF(OR($I93="‡nv‡÷j Z¨vM",$I93="wUwm"),(IF(VALUE($G93)&gt;=AH$6,(IF(($BV93-SUM($Q93:AG93))&gt;=$K93*0.3,$K93*0.3,($BV93-SUM($Q93:AG93)))),"")),(IF(($BV93-SUM($Q93:AG93))&gt;=$K93*0.3,$K93*0.3,($BV93-SUM($Q93:AG93)))))</f>
        <v/>
      </c>
      <c r="AI93" s="127" t="str">
        <f>IF(OR($I93="‡nv‡÷j Z¨vM",$I93="wUwm"),(IF(VALUE($G93)&gt;=AI$6,(IF(($BV93-SUM($Q93:AH93))&gt;=$K93*0.3,$K93*0.3,($BV93-SUM($Q93:AH93)))),"")),(IF(($BV93-SUM($Q93:AH93))&gt;=$K93*0.3,$K93*0.3,($BV93-SUM($Q93:AH93)))))</f>
        <v/>
      </c>
      <c r="AJ93" s="127" t="str">
        <f>IF(OR($I93="‡nv‡÷j Z¨vM",$I93="wUwm"),(IF(VALUE($G93)&gt;=AJ$6,(IF(($BV93-SUM($Q93:AI93))&gt;=$K93*0.3,$K93*0.3,($BV93-SUM($Q93:AI93)))),"")),(IF(($BV93-SUM($Q93:AI93))&gt;=$K93*0.3,$K93*0.3,($BV93-SUM($Q93:AI93)))))</f>
        <v/>
      </c>
      <c r="AK93" s="127" t="str">
        <f>IF(OR($I93="‡nv‡÷j Z¨vM",$I93="wUwm"),(IF(VALUE($G93)&gt;=AK$6,(IF(($BV93-SUM($Q93:AJ93))&gt;=$K93*0.3,$K93*0.3,($BV93-SUM($Q93:AJ93)))),"")),(IF(($BV93-SUM($Q93:AJ93))&gt;=$K93*0.3,$K93*0.3,($BV93-SUM($Q93:AJ93)))))</f>
        <v/>
      </c>
      <c r="AL93" s="127" t="str">
        <f>IF(OR($I93="‡nv‡÷j Z¨vM",$I93="wUwm"),(IF(VALUE($G93)&gt;=AL$6,(IF(($BV93-SUM($Q93:AK93))&gt;=$K93*0.3,$K93*0.3,($BV93-SUM($Q93:AK93)))),"")),(IF(($BV93-SUM($Q93:AK93))&gt;=$K93*0.3,$K93*0.3,($BV93-SUM($Q93:AK93)))))</f>
        <v/>
      </c>
      <c r="AM93" s="127" t="str">
        <f>IF(OR($I93="‡nv‡÷j Z¨vM",$I93="wUwm"),(IF(VALUE($G93)&gt;=AM$6,(IF(($BV93-SUM($Q93:AL93))&gt;=$K93*0.3,$K93*0.3,($BV93-SUM($Q93:AL93)))),"")),(IF(($BV93-SUM($Q93:AL93))&gt;=$K93*0.3,$K93*0.3,($BV93-SUM($Q93:AL93)))))</f>
        <v/>
      </c>
      <c r="AN93" s="127" t="str">
        <f>IF(OR($I93="‡nv‡÷j Z¨vM",$I93="wUwm"),(IF(VALUE($G93)&gt;=AN$6,(IF(($BV93-SUM($Q93:AM93))&gt;=$K93*0.3,$K93*0.3,($BV93-SUM($Q93:AM93)))),"")),(IF(($BV93-SUM($Q93:AM93))&gt;=$K93*0.3,$K93*0.3,($BV93-SUM($Q93:AM93)))))</f>
        <v/>
      </c>
      <c r="AO93" s="127" t="str">
        <f>IF(OR($I93="‡nv‡÷j Z¨vM",$I93="wUwm"),(IF(VALUE($G93)&gt;=AO$6,(IF(($BV93-SUM($Q93:AN93))&gt;=$K93*0.3,$K93*0.3,($BV93-SUM($Q93:AN93)))),"")),(IF(($BV93-SUM($Q93:AN93))&gt;=$K93*0.3,$K93*0.3,($BV93-SUM($Q93:AN93)))))</f>
        <v/>
      </c>
      <c r="AP93" s="127" t="str">
        <f>IF(OR($I93="‡nv‡÷j Z¨vM",$I93="wUwm"),(IF(VALUE($G93)&gt;=AP$6,(IF(($BV93-SUM($Q93:AO93))&gt;=$K93*0.3,$K93*0.3,($BV93-SUM($Q93:AO93)))),"")),(IF(($BV93-SUM($Q93:AO93))&gt;=$K93*0.3,$K93*0.3,($BV93-SUM($Q93:AO93)))))</f>
        <v/>
      </c>
      <c r="AQ93" s="125">
        <f t="shared" si="26"/>
        <v>20800</v>
      </c>
      <c r="AR93" s="125">
        <v>24280</v>
      </c>
      <c r="AS93" s="125">
        <f>IF(LinkRpt!C$4=LinkRpt!C$2,VLOOKUP(LinkRpt!$A89,Rpt,LinkRpt!C$2+1),"")</f>
        <v>0</v>
      </c>
      <c r="AT93" s="125">
        <f>IF(LinkRpt!D$4=LinkRpt!D$2,VLOOKUP(LinkRpt!$A89,Rpt,LinkRpt!D$2+1),"")</f>
        <v>0</v>
      </c>
      <c r="AU93" s="125">
        <f>IF(LinkRpt!E$4=LinkRpt!E$2,VLOOKUP(LinkRpt!$A89,Rpt,LinkRpt!E$2+1),"")</f>
        <v>0</v>
      </c>
      <c r="AV93" s="125">
        <f>IF(LinkRpt!F$4=LinkRpt!F$2,VLOOKUP(LinkRpt!$A89,Rpt,LinkRpt!F$2+1),"")</f>
        <v>0</v>
      </c>
      <c r="AW93" s="125">
        <f>IF(LinkRpt!G$4=LinkRpt!G$2,VLOOKUP(LinkRpt!$A89,Rpt,LinkRpt!G$2+1),"")</f>
        <v>0</v>
      </c>
      <c r="AX93" s="125">
        <f>IF(LinkRpt!H$4=LinkRpt!H$2,VLOOKUP(LinkRpt!$A89,Rpt,LinkRpt!H$2+1),"")</f>
        <v>0</v>
      </c>
      <c r="AY93" s="125">
        <f>IF(LinkRpt!I$4=LinkRpt!I$2,VLOOKUP(LinkRpt!$A89,Rpt,LinkRpt!I$2+1),"")</f>
        <v>0</v>
      </c>
      <c r="AZ93" s="125">
        <f>IF(LinkRpt!J$4=LinkRpt!J$2,VLOOKUP(LinkRpt!$A89,Rpt,LinkRpt!J$2+1),"")</f>
        <v>0</v>
      </c>
      <c r="BA93" s="125">
        <f>IF(LinkRpt!K$4=LinkRpt!K$2,VLOOKUP(LinkRpt!$A89,Rpt,LinkRpt!K$2+1),"")</f>
        <v>0</v>
      </c>
      <c r="BB93" s="125">
        <f>IF(LinkRpt!L$4=LinkRpt!L$2,VLOOKUP(LinkRpt!$A89,Rpt,LinkRpt!L$2+1),"")</f>
        <v>0</v>
      </c>
      <c r="BC93" s="125">
        <f>IF(LinkRpt!M$4=LinkRpt!M$2,VLOOKUP(LinkRpt!$A89,Rpt,LinkRpt!M$2+1),"")</f>
        <v>0</v>
      </c>
      <c r="BD93" s="125">
        <f>IF(LinkRpt!N$4=LinkRpt!N$2,VLOOKUP(LinkRpt!$A89,Rpt,LinkRpt!N$2+1),"")</f>
        <v>0</v>
      </c>
      <c r="BE93" s="125">
        <f>IF(LinkRpt!O$4=LinkRpt!O$2,VLOOKUP(LinkRpt!$A89,Rpt,LinkRpt!O$2+1),"")</f>
        <v>0</v>
      </c>
      <c r="BF93" s="125">
        <f>IF(LinkRpt!P$4=LinkRpt!P$2,VLOOKUP(LinkRpt!$A89,Rpt,LinkRpt!P$2+1),"")</f>
        <v>0</v>
      </c>
      <c r="BG93" s="125">
        <f>IF(LinkRpt!Q$4=LinkRpt!Q$2,VLOOKUP(LinkRpt!$A89,Rpt,LinkRpt!Q$2+1),"")</f>
        <v>0</v>
      </c>
      <c r="BH93" s="125">
        <f>IF(LinkRpt!R$4=LinkRpt!R$2,VLOOKUP(LinkRpt!$A89,Rpt,LinkRpt!R$2+1),"")</f>
        <v>0</v>
      </c>
      <c r="BI93" s="125">
        <f>IF(LinkRpt!S$4=LinkRpt!S$2,VLOOKUP(LinkRpt!$A89,Rpt,LinkRpt!S$2+1),"")</f>
        <v>0</v>
      </c>
      <c r="BJ93" s="125">
        <f>IF(LinkRpt!T$4=LinkRpt!T$2,VLOOKUP(LinkRpt!$A89,Rpt,LinkRpt!T$2+1),"")</f>
        <v>0</v>
      </c>
      <c r="BK93" s="125">
        <f>IF(LinkRpt!U$4=LinkRpt!U$2,VLOOKUP(LinkRpt!$A89,Rpt,LinkRpt!U$2+1),"")</f>
        <v>0</v>
      </c>
      <c r="BL93" s="125">
        <f>IF(LinkRpt!V$4=LinkRpt!V$2,VLOOKUP(LinkRpt!$A89,Rpt,LinkRpt!V$2+1),"")</f>
        <v>0</v>
      </c>
      <c r="BM93" s="125">
        <f>IF(LinkRpt!W$4=LinkRpt!W$2,VLOOKUP(LinkRpt!$A89,Rpt,LinkRpt!W$2+1),"")</f>
        <v>0</v>
      </c>
      <c r="BN93" s="125">
        <f>IF(LinkRpt!X$4=LinkRpt!X$2,VLOOKUP(LinkRpt!$A89,Rpt,LinkRpt!X$2+1),"")</f>
        <v>0</v>
      </c>
      <c r="BO93" s="125">
        <f>IF(LinkRpt!Y$4=LinkRpt!Y$2,VLOOKUP(LinkRpt!$A89,Rpt,LinkRpt!Y$2+1),"")</f>
        <v>0</v>
      </c>
      <c r="BP93" s="125">
        <f>IF(LinkRpt!Z$4=LinkRpt!Z$2,VLOOKUP(LinkRpt!$A89,Rpt,LinkRpt!Z$2+1),"")</f>
        <v>0</v>
      </c>
      <c r="BQ93" s="125">
        <f>IF(LinkRpt!AA$4=LinkRpt!AA$2,VLOOKUP(LinkRpt!$A89,Rpt,LinkRpt!AA$2+1),"")</f>
        <v>0</v>
      </c>
      <c r="BR93" s="125">
        <f>IF(LinkRpt!AB$4=LinkRpt!AB$2,VLOOKUP(LinkRpt!$A89,Rpt,LinkRpt!AB$2+1),"")</f>
        <v>0</v>
      </c>
      <c r="BS93" s="125">
        <f>IF(LinkRpt!AC$4=LinkRpt!AC$2,VLOOKUP(LinkRpt!$A89,Rpt,LinkRpt!AC$2+1),"")</f>
        <v>0</v>
      </c>
      <c r="BT93" s="125">
        <f>IF(LinkRpt!AD$4=LinkRpt!AD$2,VLOOKUP(LinkRpt!$A89,Rpt,LinkRpt!AD$2+1),"")</f>
        <v>0</v>
      </c>
      <c r="BU93" s="125">
        <f>IF(LinkRpt!AE$4=LinkRpt!AE$2,VLOOKUP(LinkRpt!$A89,Rpt,LinkRpt!AE$2+1),"")</f>
        <v>0</v>
      </c>
      <c r="BV93" s="125">
        <f t="shared" si="22"/>
        <v>24280</v>
      </c>
      <c r="BW93" s="124">
        <v>1500</v>
      </c>
      <c r="BX93" s="127">
        <v>1500</v>
      </c>
      <c r="BY93" s="124">
        <v>1000</v>
      </c>
      <c r="BZ93" s="127">
        <v>1000</v>
      </c>
      <c r="CA93" s="124">
        <v>5000</v>
      </c>
      <c r="CB93" s="127">
        <v>5000</v>
      </c>
      <c r="CC93" s="124">
        <v>8000</v>
      </c>
      <c r="CD93" s="127">
        <v>1500</v>
      </c>
      <c r="CE93" s="124"/>
      <c r="CF93" s="127"/>
      <c r="CG93" s="129">
        <v>4340</v>
      </c>
      <c r="CH93" s="127"/>
      <c r="CI93" s="129">
        <v>4340</v>
      </c>
      <c r="CJ93" s="127"/>
      <c r="CK93" s="129">
        <v>4340</v>
      </c>
      <c r="CL93" s="127">
        <f>7000+6000</f>
        <v>13000</v>
      </c>
      <c r="CM93" s="129">
        <v>4340</v>
      </c>
      <c r="CN93" s="127"/>
      <c r="CO93" s="129">
        <v>4340</v>
      </c>
      <c r="CP93" s="127">
        <v>10000</v>
      </c>
      <c r="CQ93" s="129">
        <v>4340</v>
      </c>
      <c r="CR93" s="127"/>
      <c r="CS93" s="129">
        <v>4340</v>
      </c>
      <c r="CT93" s="127">
        <f>7800+6080</f>
        <v>13880</v>
      </c>
      <c r="CU93" s="129">
        <v>4340</v>
      </c>
      <c r="CV93" s="127">
        <v>4340</v>
      </c>
      <c r="CW93" s="129">
        <v>4340</v>
      </c>
      <c r="CX93" s="127"/>
      <c r="CY93" s="131"/>
      <c r="CZ93" s="127"/>
      <c r="DA93" s="131"/>
      <c r="DB93" s="127"/>
      <c r="DC93" s="131"/>
      <c r="DD93" s="127"/>
      <c r="DE93" s="130"/>
      <c r="DF93" s="131"/>
      <c r="DG93" s="127"/>
      <c r="DH93" s="131"/>
      <c r="DI93" s="127"/>
      <c r="DJ93" s="131"/>
      <c r="DK93" s="127"/>
      <c r="DL93" s="131"/>
      <c r="DM93" s="127"/>
      <c r="DN93" s="131"/>
      <c r="DO93" s="127"/>
      <c r="DP93" s="131"/>
      <c r="DQ93" s="127"/>
      <c r="DR93" s="131"/>
      <c r="DS93" s="127"/>
      <c r="DT93" s="131"/>
      <c r="DU93" s="127"/>
      <c r="DV93" s="131"/>
      <c r="DW93" s="127"/>
      <c r="DX93" s="131"/>
      <c r="DY93" s="127"/>
      <c r="DZ93" s="131"/>
      <c r="EA93" s="127"/>
      <c r="EB93" s="128"/>
      <c r="EC93" s="127"/>
      <c r="ED93" s="132"/>
      <c r="EE93" s="128"/>
      <c r="EF93" s="127"/>
      <c r="EG93" s="128"/>
      <c r="EH93" s="127"/>
      <c r="EI93" s="128"/>
      <c r="EJ93" s="127"/>
      <c r="EK93" s="128"/>
      <c r="EL93" s="127"/>
      <c r="EM93" s="128"/>
      <c r="EN93" s="127"/>
      <c r="EO93" s="128"/>
      <c r="EP93" s="127"/>
      <c r="EQ93" s="124"/>
      <c r="ER93" s="127"/>
      <c r="ES93" s="124"/>
      <c r="ET93" s="127"/>
      <c r="EU93" s="124"/>
      <c r="EV93" s="127"/>
      <c r="EW93" s="124"/>
      <c r="EX93" s="127"/>
      <c r="EY93" s="124"/>
      <c r="EZ93" s="127"/>
      <c r="FA93" s="124"/>
      <c r="FB93" s="127"/>
      <c r="FC93" s="133">
        <f t="shared" si="17"/>
        <v>54560</v>
      </c>
      <c r="FD93" s="133">
        <f t="shared" si="18"/>
        <v>50220</v>
      </c>
      <c r="FE93" s="133">
        <f t="shared" si="19"/>
        <v>4340</v>
      </c>
    </row>
    <row r="94" spans="1:161" ht="25.5" customHeight="1">
      <c r="A94" s="181">
        <v>2200242</v>
      </c>
      <c r="B94" s="151" t="s">
        <v>728</v>
      </c>
      <c r="C94" s="95" t="s">
        <v>729</v>
      </c>
      <c r="D94" s="83" t="s">
        <v>1062</v>
      </c>
      <c r="E94" s="95" t="s">
        <v>956</v>
      </c>
      <c r="F94" s="84" t="s">
        <v>730</v>
      </c>
      <c r="G94" s="84"/>
      <c r="H94" s="135"/>
      <c r="I94" s="136"/>
      <c r="J94" s="136"/>
      <c r="K94" s="93">
        <v>7200</v>
      </c>
      <c r="L94" s="88" t="s">
        <v>1074</v>
      </c>
      <c r="M94" s="122">
        <f t="shared" si="20"/>
        <v>25600</v>
      </c>
      <c r="N94" s="123">
        <f t="shared" si="15"/>
        <v>-1680</v>
      </c>
      <c r="O94" s="124">
        <v>4000</v>
      </c>
      <c r="P94" s="124">
        <f t="shared" si="21"/>
        <v>0</v>
      </c>
      <c r="Q94" s="125">
        <v>4000</v>
      </c>
      <c r="R94" s="126">
        <f t="shared" si="24"/>
        <v>0</v>
      </c>
      <c r="S94" s="127">
        <f>IF(OR($I94="‡nv‡÷j Z¨vM",$I94="wUwm"),(IF(VALUE($G94)&gt;=S$6,(IF(($BV94-SUM($Q94:R94))&gt;=$K94*0.3,$K94*0.3,($BV94-SUM($Q94:R94)))),"")),(IF(($BV94-SUM($Q94:R94))&gt;=$K94*0.3,$K94*0.3,($BV94-SUM($Q94:R94)))))</f>
        <v>2160</v>
      </c>
      <c r="T94" s="127">
        <f>IF(OR($I94="‡nv‡÷j Z¨vM",$I94="wUwm"),(IF(VALUE($G94)&gt;=T$6,(IF(($BV94-SUM($Q94:S94))&gt;=$K94*0.3,$K94*0.3,($BV94-SUM($Q94:S94)))),"")),(IF(($BV94-SUM($Q94:S94))&gt;=$K94*0.3,$K94*0.3,($BV94-SUM($Q94:S94)))))</f>
        <v>2160</v>
      </c>
      <c r="U94" s="127">
        <f>IF(OR($I94="‡nv‡÷j Z¨vM",$I94="wUwm"),(IF(VALUE($G94)&gt;=U$6,(IF(($BV94-SUM($Q94:T94))&gt;=$K94*0.3,$K94*0.3,($BV94-SUM($Q94:T94)))),"")),(IF(($BV94-SUM($Q94:T94))&gt;=$K94*0.3,$K94*0.3,($BV94-SUM($Q94:T94)))))</f>
        <v>2160</v>
      </c>
      <c r="V94" s="127">
        <f>IF(OR($I94="‡nv‡÷j Z¨vM",$I94="wUwm"),(IF(VALUE($G94)&gt;=V$6,(IF(($BV94-SUM($Q94:U94))&gt;=$K94*0.3,$K94*0.3,($BV94-SUM($Q94:U94)))),"")),(IF(($BV94-SUM($Q94:U94))&gt;=$K94*0.3,$K94*0.3,($BV94-SUM($Q94:U94)))))</f>
        <v>2160</v>
      </c>
      <c r="W94" s="127">
        <f>IF(OR($I94="‡nv‡÷j Z¨vM",$I94="wUwm"),(IF(VALUE($G94)&gt;=W$6,(IF(($BV94-SUM($Q94:V94))&gt;=$K94*0.3,$K94*0.3,($BV94-SUM($Q94:V94)))),"")),(IF(($BV94-SUM($Q94:V94))&gt;=$K94*0.3,$K94*0.3,($BV94-SUM($Q94:V94)))))</f>
        <v>2160</v>
      </c>
      <c r="X94" s="127">
        <f>IF(OR($I94="‡nv‡÷j Z¨vM",$I94="wUwm"),(IF(VALUE($G94)&gt;=X$6,(IF(($BV94-SUM($Q94:W94))&gt;=$K94*0.3,$K94*0.3,($BV94-SUM($Q94:W94)))),"")),(IF(($BV94-SUM($Q94:W94))&gt;=$K94*0.3,$K94*0.3,($BV94-SUM($Q94:W94)))))</f>
        <v>2160</v>
      </c>
      <c r="Y94" s="127">
        <f>IF(OR($I94="‡nv‡÷j Z¨vM",$I94="wUwm"),(IF(VALUE($G94)&gt;=Y$6,(IF(($BV94-SUM($Q94:X94))&gt;=$K94*0.3,$K94*0.3,($BV94-SUM($Q94:X94)))),"")),(IF(($BV94-SUM($Q94:X94))&gt;=$K94*0.3,$K94*0.3,($BV94-SUM($Q94:X94)))))</f>
        <v>2160</v>
      </c>
      <c r="Z94" s="127">
        <f>IF(OR($I94="‡nv‡÷j Z¨vM",$I94="wUwm"),(IF(VALUE($G94)&gt;=Z$6,(IF(($BV94-SUM($Q94:Y94))&gt;=$K94*0.3,$K94*0.3,($BV94-SUM($Q94:Y94)))),"")),(IF(($BV94-SUM($Q94:Y94))&gt;=$K94*0.3,$K94*0.3,($BV94-SUM($Q94:Y94)))))</f>
        <v>2160</v>
      </c>
      <c r="AA94" s="127">
        <f>IF(OR($I94="‡nv‡÷j Z¨vM",$I94="wUwm"),(IF(VALUE($G94)&gt;=AA$6,(IF(($BV94-SUM($Q94:Z94))&gt;=$K94*0.3,$K94*0.3,($BV94-SUM($Q94:Z94)))),"")),(IF(($BV94-SUM($Q94:Z94))&gt;=$K94*0.3,$K94*0.3,($BV94-SUM($Q94:Z94)))))</f>
        <v>2160</v>
      </c>
      <c r="AB94" s="127">
        <f>IF(OR($I94="‡nv‡÷j Z¨vM",$I94="wUwm"),(IF(VALUE($G94)&gt;=AB$6,(IF(($BV94-SUM($Q94:AA94))&gt;=$K94*0.3,$K94*0.3,($BV94-SUM($Q94:AA94)))),"")),(IF(($BV94-SUM($Q94:AA94))&gt;=$K94*0.3,$K94*0.3,($BV94-SUM($Q94:AA94)))))</f>
        <v>2160</v>
      </c>
      <c r="AC94" s="127">
        <f>IF(OR($I94="‡nv‡÷j Z¨vM",$I94="wUwm"),(IF(VALUE($G94)&gt;=AC$6,(IF(($BV94-SUM($Q94:AB94))&gt;=$K94*0.3,$K94*0.3,($BV94-SUM($Q94:AB94)))),"")),(IF(($BV94-SUM($Q94:AB94))&gt;=$K94*0.3,$K94*0.3,($BV94-SUM($Q94:AB94)))))</f>
        <v>1680</v>
      </c>
      <c r="AD94" s="127">
        <f>IF(OR($I94="‡nv‡÷j Z¨vM",$I94="wUwm"),(IF(VALUE($G94)&gt;=AD$6,(IF(($BV94-SUM($Q94:AC94))&gt;=$K94*0.3,$K94*0.3,($BV94-SUM($Q94:AC94)))),"")),(IF(($BV94-SUM($Q94:AC94))&gt;=$K94*0.3,$K94*0.3,($BV94-SUM($Q94:AC94)))))</f>
        <v>0</v>
      </c>
      <c r="AE94" s="127">
        <f>IF(OR($I94="‡nv‡÷j Z¨vM",$I94="wUwm"),(IF(VALUE($G94)&gt;=AE$6,(IF(($BV94-SUM($Q94:AD94))&gt;=$K94*0.3,$K94*0.3,($BV94-SUM($Q94:AD94)))),"")),(IF(($BV94-SUM($Q94:AD94))&gt;=$K94*0.3,$K94*0.3,($BV94-SUM($Q94:AD94)))))</f>
        <v>0</v>
      </c>
      <c r="AF94" s="127">
        <f>IF(OR($I94="‡nv‡÷j Z¨vM",$I94="wUwm"),(IF(VALUE($G94)&gt;=AF$6,(IF(($BV94-SUM($Q94:AE94))&gt;=$K94*0.3,$K94*0.3,($BV94-SUM($Q94:AE94)))),"")),(IF(($BV94-SUM($Q94:AE94))&gt;=$K94*0.3,$K94*0.3,($BV94-SUM($Q94:AE94)))))</f>
        <v>0</v>
      </c>
      <c r="AG94" s="127">
        <f>IF(OR($I94="‡nv‡÷j Z¨vM",$I94="wUwm"),(IF(VALUE($G94)&gt;=AG$6,(IF(($BV94-SUM($Q94:AF94))&gt;=$K94*0.3,$K94*0.3,($BV94-SUM($Q94:AF94)))),"")),(IF(($BV94-SUM($Q94:AF94))&gt;=$K94*0.3,$K94*0.3,($BV94-SUM($Q94:AF94)))))</f>
        <v>0</v>
      </c>
      <c r="AH94" s="127">
        <f>IF(OR($I94="‡nv‡÷j Z¨vM",$I94="wUwm"),(IF(VALUE($G94)&gt;=AH$6,(IF(($BV94-SUM($Q94:AG94))&gt;=$K94*0.3,$K94*0.3,($BV94-SUM($Q94:AG94)))),"")),(IF(($BV94-SUM($Q94:AG94))&gt;=$K94*0.3,$K94*0.3,($BV94-SUM($Q94:AG94)))))</f>
        <v>0</v>
      </c>
      <c r="AI94" s="127">
        <f>IF(OR($I94="‡nv‡÷j Z¨vM",$I94="wUwm"),(IF(VALUE($G94)&gt;=AI$6,(IF(($BV94-SUM($Q94:AH94))&gt;=$K94*0.3,$K94*0.3,($BV94-SUM($Q94:AH94)))),"")),(IF(($BV94-SUM($Q94:AH94))&gt;=$K94*0.3,$K94*0.3,($BV94-SUM($Q94:AH94)))))</f>
        <v>0</v>
      </c>
      <c r="AJ94" s="127">
        <f>IF(OR($I94="‡nv‡÷j Z¨vM",$I94="wUwm"),(IF(VALUE($G94)&gt;=AJ$6,(IF(($BV94-SUM($Q94:AI94))&gt;=$K94*0.3,$K94*0.3,($BV94-SUM($Q94:AI94)))),"")),(IF(($BV94-SUM($Q94:AI94))&gt;=$K94*0.3,$K94*0.3,($BV94-SUM($Q94:AI94)))))</f>
        <v>0</v>
      </c>
      <c r="AK94" s="127">
        <f>IF(OR($I94="‡nv‡÷j Z¨vM",$I94="wUwm"),(IF(VALUE($G94)&gt;=AK$6,(IF(($BV94-SUM($Q94:AJ94))&gt;=$K94*0.3,$K94*0.3,($BV94-SUM($Q94:AJ94)))),"")),(IF(($BV94-SUM($Q94:AJ94))&gt;=$K94*0.3,$K94*0.3,($BV94-SUM($Q94:AJ94)))))</f>
        <v>0</v>
      </c>
      <c r="AL94" s="127">
        <f>IF(OR($I94="‡nv‡÷j Z¨vM",$I94="wUwm"),(IF(VALUE($G94)&gt;=AL$6,(IF(($BV94-SUM($Q94:AK94))&gt;=$K94*0.3,$K94*0.3,($BV94-SUM($Q94:AK94)))),"")),(IF(($BV94-SUM($Q94:AK94))&gt;=$K94*0.3,$K94*0.3,($BV94-SUM($Q94:AK94)))))</f>
        <v>0</v>
      </c>
      <c r="AM94" s="127">
        <f>IF(OR($I94="‡nv‡÷j Z¨vM",$I94="wUwm"),(IF(VALUE($G94)&gt;=AM$6,(IF(($BV94-SUM($Q94:AL94))&gt;=$K94*0.3,$K94*0.3,($BV94-SUM($Q94:AL94)))),"")),(IF(($BV94-SUM($Q94:AL94))&gt;=$K94*0.3,$K94*0.3,($BV94-SUM($Q94:AL94)))))</f>
        <v>0</v>
      </c>
      <c r="AN94" s="127">
        <f>IF(OR($I94="‡nv‡÷j Z¨vM",$I94="wUwm"),(IF(VALUE($G94)&gt;=AN$6,(IF(($BV94-SUM($Q94:AM94))&gt;=$K94*0.3,$K94*0.3,($BV94-SUM($Q94:AM94)))),"")),(IF(($BV94-SUM($Q94:AM94))&gt;=$K94*0.3,$K94*0.3,($BV94-SUM($Q94:AM94)))))</f>
        <v>0</v>
      </c>
      <c r="AO94" s="127">
        <f>IF(OR($I94="‡nv‡÷j Z¨vM",$I94="wUwm"),(IF(VALUE($G94)&gt;=AO$6,(IF(($BV94-SUM($Q94:AN94))&gt;=$K94*0.3,$K94*0.3,($BV94-SUM($Q94:AN94)))),"")),(IF(($BV94-SUM($Q94:AN94))&gt;=$K94*0.3,$K94*0.3,($BV94-SUM($Q94:AN94)))))</f>
        <v>0</v>
      </c>
      <c r="AP94" s="127">
        <f>IF(OR($I94="‡nv‡÷j Z¨vM",$I94="wUwm"),(IF(VALUE($G94)&gt;=AP$6,(IF(($BV94-SUM($Q94:AO94))&gt;=$K94*0.3,$K94*0.3,($BV94-SUM($Q94:AO94)))),"")),(IF(($BV94-SUM($Q94:AO94))&gt;=$K94*0.3,$K94*0.3,($BV94-SUM($Q94:AO94)))))</f>
        <v>0</v>
      </c>
      <c r="AQ94" s="125">
        <f t="shared" si="26"/>
        <v>27280</v>
      </c>
      <c r="AR94" s="125">
        <v>27280</v>
      </c>
      <c r="AS94" s="125">
        <f>IF(LinkRpt!C$4=LinkRpt!C$2,VLOOKUP(LinkRpt!$A90,Rpt,LinkRpt!C$2+1),"")</f>
        <v>0</v>
      </c>
      <c r="AT94" s="125">
        <f>IF(LinkRpt!D$4=LinkRpt!D$2,VLOOKUP(LinkRpt!$A90,Rpt,LinkRpt!D$2+1),"")</f>
        <v>0</v>
      </c>
      <c r="AU94" s="125">
        <f>IF(LinkRpt!E$4=LinkRpt!E$2,VLOOKUP(LinkRpt!$A90,Rpt,LinkRpt!E$2+1),"")</f>
        <v>0</v>
      </c>
      <c r="AV94" s="125">
        <f>IF(LinkRpt!F$4=LinkRpt!F$2,VLOOKUP(LinkRpt!$A90,Rpt,LinkRpt!F$2+1),"")</f>
        <v>0</v>
      </c>
      <c r="AW94" s="125">
        <f>IF(LinkRpt!G$4=LinkRpt!G$2,VLOOKUP(LinkRpt!$A90,Rpt,LinkRpt!G$2+1),"")</f>
        <v>0</v>
      </c>
      <c r="AX94" s="125">
        <f>IF(LinkRpt!H$4=LinkRpt!H$2,VLOOKUP(LinkRpt!$A90,Rpt,LinkRpt!H$2+1),"")</f>
        <v>0</v>
      </c>
      <c r="AY94" s="125">
        <f>IF(LinkRpt!I$4=LinkRpt!I$2,VLOOKUP(LinkRpt!$A90,Rpt,LinkRpt!I$2+1),"")</f>
        <v>0</v>
      </c>
      <c r="AZ94" s="125">
        <f>IF(LinkRpt!J$4=LinkRpt!J$2,VLOOKUP(LinkRpt!$A90,Rpt,LinkRpt!J$2+1),"")</f>
        <v>0</v>
      </c>
      <c r="BA94" s="125">
        <f>IF(LinkRpt!K$4=LinkRpt!K$2,VLOOKUP(LinkRpt!$A90,Rpt,LinkRpt!K$2+1),"")</f>
        <v>0</v>
      </c>
      <c r="BB94" s="125">
        <f>IF(LinkRpt!L$4=LinkRpt!L$2,VLOOKUP(LinkRpt!$A90,Rpt,LinkRpt!L$2+1),"")</f>
        <v>0</v>
      </c>
      <c r="BC94" s="125">
        <f>IF(LinkRpt!M$4=LinkRpt!M$2,VLOOKUP(LinkRpt!$A90,Rpt,LinkRpt!M$2+1),"")</f>
        <v>0</v>
      </c>
      <c r="BD94" s="125">
        <f>IF(LinkRpt!N$4=LinkRpt!N$2,VLOOKUP(LinkRpt!$A90,Rpt,LinkRpt!N$2+1),"")</f>
        <v>0</v>
      </c>
      <c r="BE94" s="125">
        <f>IF(LinkRpt!O$4=LinkRpt!O$2,VLOOKUP(LinkRpt!$A90,Rpt,LinkRpt!O$2+1),"")</f>
        <v>0</v>
      </c>
      <c r="BF94" s="125">
        <f>IF(LinkRpt!P$4=LinkRpt!P$2,VLOOKUP(LinkRpt!$A90,Rpt,LinkRpt!P$2+1),"")</f>
        <v>0</v>
      </c>
      <c r="BG94" s="125">
        <f>IF(LinkRpt!Q$4=LinkRpt!Q$2,VLOOKUP(LinkRpt!$A90,Rpt,LinkRpt!Q$2+1),"")</f>
        <v>0</v>
      </c>
      <c r="BH94" s="125">
        <f>IF(LinkRpt!R$4=LinkRpt!R$2,VLOOKUP(LinkRpt!$A90,Rpt,LinkRpt!R$2+1),"")</f>
        <v>0</v>
      </c>
      <c r="BI94" s="125">
        <f>IF(LinkRpt!S$4=LinkRpt!S$2,VLOOKUP(LinkRpt!$A90,Rpt,LinkRpt!S$2+1),"")</f>
        <v>0</v>
      </c>
      <c r="BJ94" s="125">
        <f>IF(LinkRpt!T$4=LinkRpt!T$2,VLOOKUP(LinkRpt!$A90,Rpt,LinkRpt!T$2+1),"")</f>
        <v>0</v>
      </c>
      <c r="BK94" s="125">
        <f>IF(LinkRpt!U$4=LinkRpt!U$2,VLOOKUP(LinkRpt!$A90,Rpt,LinkRpt!U$2+1),"")</f>
        <v>0</v>
      </c>
      <c r="BL94" s="125">
        <f>IF(LinkRpt!V$4=LinkRpt!V$2,VLOOKUP(LinkRpt!$A90,Rpt,LinkRpt!V$2+1),"")</f>
        <v>0</v>
      </c>
      <c r="BM94" s="125">
        <f>IF(LinkRpt!W$4=LinkRpt!W$2,VLOOKUP(LinkRpt!$A90,Rpt,LinkRpt!W$2+1),"")</f>
        <v>0</v>
      </c>
      <c r="BN94" s="125">
        <f>IF(LinkRpt!X$4=LinkRpt!X$2,VLOOKUP(LinkRpt!$A90,Rpt,LinkRpt!X$2+1),"")</f>
        <v>0</v>
      </c>
      <c r="BO94" s="125">
        <f>IF(LinkRpt!Y$4=LinkRpt!Y$2,VLOOKUP(LinkRpt!$A90,Rpt,LinkRpt!Y$2+1),"")</f>
        <v>0</v>
      </c>
      <c r="BP94" s="125">
        <f>IF(LinkRpt!Z$4=LinkRpt!Z$2,VLOOKUP(LinkRpt!$A90,Rpt,LinkRpt!Z$2+1),"")</f>
        <v>0</v>
      </c>
      <c r="BQ94" s="125">
        <f>IF(LinkRpt!AA$4=LinkRpt!AA$2,VLOOKUP(LinkRpt!$A90,Rpt,LinkRpt!AA$2+1),"")</f>
        <v>0</v>
      </c>
      <c r="BR94" s="125">
        <f>IF(LinkRpt!AB$4=LinkRpt!AB$2,VLOOKUP(LinkRpt!$A90,Rpt,LinkRpt!AB$2+1),"")</f>
        <v>0</v>
      </c>
      <c r="BS94" s="125">
        <f>IF(LinkRpt!AC$4=LinkRpt!AC$2,VLOOKUP(LinkRpt!$A90,Rpt,LinkRpt!AC$2+1),"")</f>
        <v>0</v>
      </c>
      <c r="BT94" s="125">
        <f>IF(LinkRpt!AD$4=LinkRpt!AD$2,VLOOKUP(LinkRpt!$A90,Rpt,LinkRpt!AD$2+1),"")</f>
        <v>0</v>
      </c>
      <c r="BU94" s="125">
        <f>IF(LinkRpt!AE$4=LinkRpt!AE$2,VLOOKUP(LinkRpt!$A90,Rpt,LinkRpt!AE$2+1),"")</f>
        <v>0</v>
      </c>
      <c r="BV94" s="125">
        <f t="shared" si="22"/>
        <v>27280</v>
      </c>
      <c r="BW94" s="124">
        <v>1500</v>
      </c>
      <c r="BX94" s="127">
        <v>1500</v>
      </c>
      <c r="BY94" s="124">
        <v>1000</v>
      </c>
      <c r="BZ94" s="127">
        <v>1000</v>
      </c>
      <c r="CA94" s="124">
        <v>5000</v>
      </c>
      <c r="CB94" s="127">
        <v>2500</v>
      </c>
      <c r="CC94" s="124">
        <v>8000</v>
      </c>
      <c r="CD94" s="127">
        <v>0</v>
      </c>
      <c r="CE94" s="124"/>
      <c r="CF94" s="127"/>
      <c r="CG94" s="129">
        <v>0</v>
      </c>
      <c r="CH94" s="127"/>
      <c r="CI94" s="129">
        <v>0</v>
      </c>
      <c r="CJ94" s="127"/>
      <c r="CK94" s="129">
        <v>0</v>
      </c>
      <c r="CL94" s="127"/>
      <c r="CM94" s="129">
        <v>0</v>
      </c>
      <c r="CN94" s="127">
        <v>10500</v>
      </c>
      <c r="CO94" s="129">
        <v>0</v>
      </c>
      <c r="CP94" s="127"/>
      <c r="CQ94" s="129">
        <v>0</v>
      </c>
      <c r="CR94" s="127"/>
      <c r="CS94" s="129">
        <v>0</v>
      </c>
      <c r="CT94" s="127"/>
      <c r="CU94" s="129">
        <v>0</v>
      </c>
      <c r="CV94" s="127"/>
      <c r="CW94" s="129">
        <v>0</v>
      </c>
      <c r="CX94" s="127"/>
      <c r="CY94" s="131"/>
      <c r="CZ94" s="127"/>
      <c r="DA94" s="131"/>
      <c r="DB94" s="127"/>
      <c r="DC94" s="131"/>
      <c r="DD94" s="127"/>
      <c r="DE94" s="130"/>
      <c r="DF94" s="131"/>
      <c r="DG94" s="127"/>
      <c r="DH94" s="131"/>
      <c r="DI94" s="127"/>
      <c r="DJ94" s="131"/>
      <c r="DK94" s="127"/>
      <c r="DL94" s="131"/>
      <c r="DM94" s="127"/>
      <c r="DN94" s="131"/>
      <c r="DO94" s="127"/>
      <c r="DP94" s="131"/>
      <c r="DQ94" s="127"/>
      <c r="DR94" s="131"/>
      <c r="DS94" s="127"/>
      <c r="DT94" s="131"/>
      <c r="DU94" s="127"/>
      <c r="DV94" s="131"/>
      <c r="DW94" s="127"/>
      <c r="DX94" s="131"/>
      <c r="DY94" s="127"/>
      <c r="DZ94" s="131"/>
      <c r="EA94" s="127"/>
      <c r="EB94" s="128"/>
      <c r="EC94" s="127"/>
      <c r="ED94" s="132"/>
      <c r="EE94" s="128"/>
      <c r="EF94" s="127"/>
      <c r="EG94" s="128"/>
      <c r="EH94" s="127"/>
      <c r="EI94" s="128"/>
      <c r="EJ94" s="127"/>
      <c r="EK94" s="128"/>
      <c r="EL94" s="127"/>
      <c r="EM94" s="128"/>
      <c r="EN94" s="127"/>
      <c r="EO94" s="128"/>
      <c r="EP94" s="127"/>
      <c r="EQ94" s="124"/>
      <c r="ER94" s="127"/>
      <c r="ES94" s="124"/>
      <c r="ET94" s="127"/>
      <c r="EU94" s="124"/>
      <c r="EV94" s="127"/>
      <c r="EW94" s="124"/>
      <c r="EX94" s="127"/>
      <c r="EY94" s="124"/>
      <c r="EZ94" s="127"/>
      <c r="FA94" s="124"/>
      <c r="FB94" s="127"/>
      <c r="FC94" s="133">
        <f t="shared" si="17"/>
        <v>15500</v>
      </c>
      <c r="FD94" s="133">
        <f t="shared" si="18"/>
        <v>15500</v>
      </c>
      <c r="FE94" s="133">
        <f t="shared" si="19"/>
        <v>0</v>
      </c>
    </row>
    <row r="95" spans="1:161" ht="25.5" customHeight="1">
      <c r="A95" s="181">
        <v>2200243</v>
      </c>
      <c r="B95" s="151" t="s">
        <v>731</v>
      </c>
      <c r="C95" s="95" t="s">
        <v>732</v>
      </c>
      <c r="D95" s="83" t="s">
        <v>1062</v>
      </c>
      <c r="E95" s="95" t="s">
        <v>956</v>
      </c>
      <c r="F95" s="84" t="s">
        <v>733</v>
      </c>
      <c r="G95" s="84" t="s">
        <v>1092</v>
      </c>
      <c r="H95" s="135"/>
      <c r="I95" s="136" t="s">
        <v>1083</v>
      </c>
      <c r="J95" s="136"/>
      <c r="K95" s="93">
        <v>7200</v>
      </c>
      <c r="L95" s="88" t="s">
        <v>1074</v>
      </c>
      <c r="M95" s="122">
        <f t="shared" si="20"/>
        <v>20800</v>
      </c>
      <c r="N95" s="123">
        <f t="shared" si="15"/>
        <v>0</v>
      </c>
      <c r="O95" s="124">
        <v>4000</v>
      </c>
      <c r="P95" s="124">
        <f t="shared" si="21"/>
        <v>6000</v>
      </c>
      <c r="Q95" s="125">
        <v>4000</v>
      </c>
      <c r="R95" s="180">
        <f t="shared" ref="R95:R96" si="27">IF(AND(I95="‡nv‡÷j Z¨vM",M95&lt;=BV95),6000-J95,0)</f>
        <v>6000</v>
      </c>
      <c r="S95" s="127">
        <f>IF(OR($I95="‡nv‡÷j Z¨vM",$I95="wUwm"),(IF(VALUE($G95)&gt;=S$6,(IF(($BV95-SUM($Q95:R95))&gt;=$K95*0.3,$K95*0.3,($BV95-SUM($Q95:R95)))),"")),(IF(($BV95-SUM($Q95:R95))&gt;=$K95*0.3,$K95*0.3,($BV95-SUM($Q95:R95)))))</f>
        <v>2160</v>
      </c>
      <c r="T95" s="127">
        <f>IF(OR($I95="‡nv‡÷j Z¨vM",$I95="wUwm"),(IF(VALUE($G95)&gt;=T$6,(IF(($BV95-SUM($Q95:S95))&gt;=$K95*0.3,$K95*0.3,($BV95-SUM($Q95:S95)))),"")),(IF(($BV95-SUM($Q95:S95))&gt;=$K95*0.3,$K95*0.3,($BV95-SUM($Q95:S95)))))</f>
        <v>2160</v>
      </c>
      <c r="U95" s="127">
        <f>IF(OR($I95="‡nv‡÷j Z¨vM",$I95="wUwm"),(IF(VALUE($G95)&gt;=U$6,(IF(($BV95-SUM($Q95:T95))&gt;=$K95*0.3,$K95*0.3,($BV95-SUM($Q95:T95)))),"")),(IF(($BV95-SUM($Q95:T95))&gt;=$K95*0.3,$K95*0.3,($BV95-SUM($Q95:T95)))))</f>
        <v>2160</v>
      </c>
      <c r="V95" s="127">
        <f>IF(OR($I95="‡nv‡÷j Z¨vM",$I95="wUwm"),(IF(VALUE($G95)&gt;=V$6,(IF(($BV95-SUM($Q95:U95))&gt;=$K95*0.3,$K95*0.3,($BV95-SUM($Q95:U95)))),"")),(IF(($BV95-SUM($Q95:U95))&gt;=$K95*0.3,$K95*0.3,($BV95-SUM($Q95:U95)))))</f>
        <v>2160</v>
      </c>
      <c r="W95" s="127">
        <f>IF(OR($I95="‡nv‡÷j Z¨vM",$I95="wUwm"),(IF(VALUE($G95)&gt;=W$6,(IF(($BV95-SUM($Q95:V95))&gt;=$K95*0.3,$K95*0.3,($BV95-SUM($Q95:V95)))),"")),(IF(($BV95-SUM($Q95:V95))&gt;=$K95*0.3,$K95*0.3,($BV95-SUM($Q95:V95)))))</f>
        <v>2160</v>
      </c>
      <c r="X95" s="127" t="str">
        <f>IF(OR($I95="‡nv‡÷j Z¨vM",$I95="wUwm"),(IF(VALUE($G95)&gt;=X$6,(IF(($BV95-SUM($Q95:W95))&gt;=$K95*0.3,$K95*0.3,($BV95-SUM($Q95:W95)))),"")),(IF(($BV95-SUM($Q95:W95))&gt;=$K95*0.3,$K95*0.3,($BV95-SUM($Q95:W95)))))</f>
        <v/>
      </c>
      <c r="Y95" s="127" t="str">
        <f>IF(OR($I95="‡nv‡÷j Z¨vM",$I95="wUwm"),(IF(VALUE($G95)&gt;=Y$6,(IF(($BV95-SUM($Q95:X95))&gt;=$K95*0.3,$K95*0.3,($BV95-SUM($Q95:X95)))),"")),(IF(($BV95-SUM($Q95:X95))&gt;=$K95*0.3,$K95*0.3,($BV95-SUM($Q95:X95)))))</f>
        <v/>
      </c>
      <c r="Z95" s="127" t="str">
        <f>IF(OR($I95="‡nv‡÷j Z¨vM",$I95="wUwm"),(IF(VALUE($G95)&gt;=Z$6,(IF(($BV95-SUM($Q95:Y95))&gt;=$K95*0.3,$K95*0.3,($BV95-SUM($Q95:Y95)))),"")),(IF(($BV95-SUM($Q95:Y95))&gt;=$K95*0.3,$K95*0.3,($BV95-SUM($Q95:Y95)))))</f>
        <v/>
      </c>
      <c r="AA95" s="127" t="str">
        <f>IF(OR($I95="‡nv‡÷j Z¨vM",$I95="wUwm"),(IF(VALUE($G95)&gt;=AA$6,(IF(($BV95-SUM($Q95:Z95))&gt;=$K95*0.3,$K95*0.3,($BV95-SUM($Q95:Z95)))),"")),(IF(($BV95-SUM($Q95:Z95))&gt;=$K95*0.3,$K95*0.3,($BV95-SUM($Q95:Z95)))))</f>
        <v/>
      </c>
      <c r="AB95" s="127" t="str">
        <f>IF(OR($I95="‡nv‡÷j Z¨vM",$I95="wUwm"),(IF(VALUE($G95)&gt;=AB$6,(IF(($BV95-SUM($Q95:AA95))&gt;=$K95*0.3,$K95*0.3,($BV95-SUM($Q95:AA95)))),"")),(IF(($BV95-SUM($Q95:AA95))&gt;=$K95*0.3,$K95*0.3,($BV95-SUM($Q95:AA95)))))</f>
        <v/>
      </c>
      <c r="AC95" s="127" t="str">
        <f>IF(OR($I95="‡nv‡÷j Z¨vM",$I95="wUwm"),(IF(VALUE($G95)&gt;=AC$6,(IF(($BV95-SUM($Q95:AB95))&gt;=$K95*0.3,$K95*0.3,($BV95-SUM($Q95:AB95)))),"")),(IF(($BV95-SUM($Q95:AB95))&gt;=$K95*0.3,$K95*0.3,($BV95-SUM($Q95:AB95)))))</f>
        <v/>
      </c>
      <c r="AD95" s="127" t="str">
        <f>IF(OR($I95="‡nv‡÷j Z¨vM",$I95="wUwm"),(IF(VALUE($G95)&gt;=AD$6,(IF(($BV95-SUM($Q95:AC95))&gt;=$K95*0.3,$K95*0.3,($BV95-SUM($Q95:AC95)))),"")),(IF(($BV95-SUM($Q95:AC95))&gt;=$K95*0.3,$K95*0.3,($BV95-SUM($Q95:AC95)))))</f>
        <v/>
      </c>
      <c r="AE95" s="127" t="str">
        <f>IF(OR($I95="‡nv‡÷j Z¨vM",$I95="wUwm"),(IF(VALUE($G95)&gt;=AE$6,(IF(($BV95-SUM($Q95:AD95))&gt;=$K95*0.3,$K95*0.3,($BV95-SUM($Q95:AD95)))),"")),(IF(($BV95-SUM($Q95:AD95))&gt;=$K95*0.3,$K95*0.3,($BV95-SUM($Q95:AD95)))))</f>
        <v/>
      </c>
      <c r="AF95" s="127" t="str">
        <f>IF(OR($I95="‡nv‡÷j Z¨vM",$I95="wUwm"),(IF(VALUE($G95)&gt;=AF$6,(IF(($BV95-SUM($Q95:AE95))&gt;=$K95*0.3,$K95*0.3,($BV95-SUM($Q95:AE95)))),"")),(IF(($BV95-SUM($Q95:AE95))&gt;=$K95*0.3,$K95*0.3,($BV95-SUM($Q95:AE95)))))</f>
        <v/>
      </c>
      <c r="AG95" s="127" t="str">
        <f>IF(OR($I95="‡nv‡÷j Z¨vM",$I95="wUwm"),(IF(VALUE($G95)&gt;=AG$6,(IF(($BV95-SUM($Q95:AF95))&gt;=$K95*0.3,$K95*0.3,($BV95-SUM($Q95:AF95)))),"")),(IF(($BV95-SUM($Q95:AF95))&gt;=$K95*0.3,$K95*0.3,($BV95-SUM($Q95:AF95)))))</f>
        <v/>
      </c>
      <c r="AH95" s="127" t="str">
        <f>IF(OR($I95="‡nv‡÷j Z¨vM",$I95="wUwm"),(IF(VALUE($G95)&gt;=AH$6,(IF(($BV95-SUM($Q95:AG95))&gt;=$K95*0.3,$K95*0.3,($BV95-SUM($Q95:AG95)))),"")),(IF(($BV95-SUM($Q95:AG95))&gt;=$K95*0.3,$K95*0.3,($BV95-SUM($Q95:AG95)))))</f>
        <v/>
      </c>
      <c r="AI95" s="127" t="str">
        <f>IF(OR($I95="‡nv‡÷j Z¨vM",$I95="wUwm"),(IF(VALUE($G95)&gt;=AI$6,(IF(($BV95-SUM($Q95:AH95))&gt;=$K95*0.3,$K95*0.3,($BV95-SUM($Q95:AH95)))),"")),(IF(($BV95-SUM($Q95:AH95))&gt;=$K95*0.3,$K95*0.3,($BV95-SUM($Q95:AH95)))))</f>
        <v/>
      </c>
      <c r="AJ95" s="127" t="str">
        <f>IF(OR($I95="‡nv‡÷j Z¨vM",$I95="wUwm"),(IF(VALUE($G95)&gt;=AJ$6,(IF(($BV95-SUM($Q95:AI95))&gt;=$K95*0.3,$K95*0.3,($BV95-SUM($Q95:AI95)))),"")),(IF(($BV95-SUM($Q95:AI95))&gt;=$K95*0.3,$K95*0.3,($BV95-SUM($Q95:AI95)))))</f>
        <v/>
      </c>
      <c r="AK95" s="127" t="str">
        <f>IF(OR($I95="‡nv‡÷j Z¨vM",$I95="wUwm"),(IF(VALUE($G95)&gt;=AK$6,(IF(($BV95-SUM($Q95:AJ95))&gt;=$K95*0.3,$K95*0.3,($BV95-SUM($Q95:AJ95)))),"")),(IF(($BV95-SUM($Q95:AJ95))&gt;=$K95*0.3,$K95*0.3,($BV95-SUM($Q95:AJ95)))))</f>
        <v/>
      </c>
      <c r="AL95" s="127" t="str">
        <f>IF(OR($I95="‡nv‡÷j Z¨vM",$I95="wUwm"),(IF(VALUE($G95)&gt;=AL$6,(IF(($BV95-SUM($Q95:AK95))&gt;=$K95*0.3,$K95*0.3,($BV95-SUM($Q95:AK95)))),"")),(IF(($BV95-SUM($Q95:AK95))&gt;=$K95*0.3,$K95*0.3,($BV95-SUM($Q95:AK95)))))</f>
        <v/>
      </c>
      <c r="AM95" s="127" t="str">
        <f>IF(OR($I95="‡nv‡÷j Z¨vM",$I95="wUwm"),(IF(VALUE($G95)&gt;=AM$6,(IF(($BV95-SUM($Q95:AL95))&gt;=$K95*0.3,$K95*0.3,($BV95-SUM($Q95:AL95)))),"")),(IF(($BV95-SUM($Q95:AL95))&gt;=$K95*0.3,$K95*0.3,($BV95-SUM($Q95:AL95)))))</f>
        <v/>
      </c>
      <c r="AN95" s="127" t="str">
        <f>IF(OR($I95="‡nv‡÷j Z¨vM",$I95="wUwm"),(IF(VALUE($G95)&gt;=AN$6,(IF(($BV95-SUM($Q95:AM95))&gt;=$K95*0.3,$K95*0.3,($BV95-SUM($Q95:AM95)))),"")),(IF(($BV95-SUM($Q95:AM95))&gt;=$K95*0.3,$K95*0.3,($BV95-SUM($Q95:AM95)))))</f>
        <v/>
      </c>
      <c r="AO95" s="127" t="str">
        <f>IF(OR($I95="‡nv‡÷j Z¨vM",$I95="wUwm"),(IF(VALUE($G95)&gt;=AO$6,(IF(($BV95-SUM($Q95:AN95))&gt;=$K95*0.3,$K95*0.3,($BV95-SUM($Q95:AN95)))),"")),(IF(($BV95-SUM($Q95:AN95))&gt;=$K95*0.3,$K95*0.3,($BV95-SUM($Q95:AN95)))))</f>
        <v/>
      </c>
      <c r="AP95" s="127" t="str">
        <f>IF(OR($I95="‡nv‡÷j Z¨vM",$I95="wUwm"),(IF(VALUE($G95)&gt;=AP$6,(IF(($BV95-SUM($Q95:AO95))&gt;=$K95*0.3,$K95*0.3,($BV95-SUM($Q95:AO95)))),"")),(IF(($BV95-SUM($Q95:AO95))&gt;=$K95*0.3,$K95*0.3,($BV95-SUM($Q95:AO95)))))</f>
        <v/>
      </c>
      <c r="AQ95" s="125">
        <f t="shared" si="26"/>
        <v>20800</v>
      </c>
      <c r="AR95" s="125">
        <v>20800</v>
      </c>
      <c r="AS95" s="125">
        <f>IF(LinkRpt!C$4=LinkRpt!C$2,VLOOKUP(LinkRpt!$A91,Rpt,LinkRpt!C$2+1),"")</f>
        <v>0</v>
      </c>
      <c r="AT95" s="125">
        <f>IF(LinkRpt!D$4=LinkRpt!D$2,VLOOKUP(LinkRpt!$A91,Rpt,LinkRpt!D$2+1),"")</f>
        <v>0</v>
      </c>
      <c r="AU95" s="125">
        <f>IF(LinkRpt!E$4=LinkRpt!E$2,VLOOKUP(LinkRpt!$A91,Rpt,LinkRpt!E$2+1),"")</f>
        <v>0</v>
      </c>
      <c r="AV95" s="125">
        <f>IF(LinkRpt!F$4=LinkRpt!F$2,VLOOKUP(LinkRpt!$A91,Rpt,LinkRpt!F$2+1),"")</f>
        <v>0</v>
      </c>
      <c r="AW95" s="125">
        <f>IF(LinkRpt!G$4=LinkRpt!G$2,VLOOKUP(LinkRpt!$A91,Rpt,LinkRpt!G$2+1),"")</f>
        <v>0</v>
      </c>
      <c r="AX95" s="125">
        <f>IF(LinkRpt!H$4=LinkRpt!H$2,VLOOKUP(LinkRpt!$A91,Rpt,LinkRpt!H$2+1),"")</f>
        <v>0</v>
      </c>
      <c r="AY95" s="125">
        <f>IF(LinkRpt!I$4=LinkRpt!I$2,VLOOKUP(LinkRpt!$A91,Rpt,LinkRpt!I$2+1),"")</f>
        <v>0</v>
      </c>
      <c r="AZ95" s="125">
        <f>IF(LinkRpt!J$4=LinkRpt!J$2,VLOOKUP(LinkRpt!$A91,Rpt,LinkRpt!J$2+1),"")</f>
        <v>0</v>
      </c>
      <c r="BA95" s="125">
        <f>IF(LinkRpt!K$4=LinkRpt!K$2,VLOOKUP(LinkRpt!$A91,Rpt,LinkRpt!K$2+1),"")</f>
        <v>0</v>
      </c>
      <c r="BB95" s="125">
        <f>IF(LinkRpt!L$4=LinkRpt!L$2,VLOOKUP(LinkRpt!$A91,Rpt,LinkRpt!L$2+1),"")</f>
        <v>0</v>
      </c>
      <c r="BC95" s="125">
        <f>IF(LinkRpt!M$4=LinkRpt!M$2,VLOOKUP(LinkRpt!$A91,Rpt,LinkRpt!M$2+1),"")</f>
        <v>0</v>
      </c>
      <c r="BD95" s="125">
        <f>IF(LinkRpt!N$4=LinkRpt!N$2,VLOOKUP(LinkRpt!$A91,Rpt,LinkRpt!N$2+1),"")</f>
        <v>0</v>
      </c>
      <c r="BE95" s="125">
        <f>IF(LinkRpt!O$4=LinkRpt!O$2,VLOOKUP(LinkRpt!$A91,Rpt,LinkRpt!O$2+1),"")</f>
        <v>0</v>
      </c>
      <c r="BF95" s="125">
        <f>IF(LinkRpt!P$4=LinkRpt!P$2,VLOOKUP(LinkRpt!$A91,Rpt,LinkRpt!P$2+1),"")</f>
        <v>0</v>
      </c>
      <c r="BG95" s="125">
        <f>IF(LinkRpt!Q$4=LinkRpt!Q$2,VLOOKUP(LinkRpt!$A91,Rpt,LinkRpt!Q$2+1),"")</f>
        <v>0</v>
      </c>
      <c r="BH95" s="125">
        <f>IF(LinkRpt!R$4=LinkRpt!R$2,VLOOKUP(LinkRpt!$A91,Rpt,LinkRpt!R$2+1),"")</f>
        <v>0</v>
      </c>
      <c r="BI95" s="125">
        <f>IF(LinkRpt!S$4=LinkRpt!S$2,VLOOKUP(LinkRpt!$A91,Rpt,LinkRpt!S$2+1),"")</f>
        <v>0</v>
      </c>
      <c r="BJ95" s="125">
        <f>IF(LinkRpt!T$4=LinkRpt!T$2,VLOOKUP(LinkRpt!$A91,Rpt,LinkRpt!T$2+1),"")</f>
        <v>0</v>
      </c>
      <c r="BK95" s="125">
        <f>IF(LinkRpt!U$4=LinkRpt!U$2,VLOOKUP(LinkRpt!$A91,Rpt,LinkRpt!U$2+1),"")</f>
        <v>0</v>
      </c>
      <c r="BL95" s="125">
        <f>IF(LinkRpt!V$4=LinkRpt!V$2,VLOOKUP(LinkRpt!$A91,Rpt,LinkRpt!V$2+1),"")</f>
        <v>0</v>
      </c>
      <c r="BM95" s="125">
        <f>IF(LinkRpt!W$4=LinkRpt!W$2,VLOOKUP(LinkRpt!$A91,Rpt,LinkRpt!W$2+1),"")</f>
        <v>0</v>
      </c>
      <c r="BN95" s="125">
        <f>IF(LinkRpt!X$4=LinkRpt!X$2,VLOOKUP(LinkRpt!$A91,Rpt,LinkRpt!X$2+1),"")</f>
        <v>0</v>
      </c>
      <c r="BO95" s="125">
        <f>IF(LinkRpt!Y$4=LinkRpt!Y$2,VLOOKUP(LinkRpt!$A91,Rpt,LinkRpt!Y$2+1),"")</f>
        <v>0</v>
      </c>
      <c r="BP95" s="125">
        <f>IF(LinkRpt!Z$4=LinkRpt!Z$2,VLOOKUP(LinkRpt!$A91,Rpt,LinkRpt!Z$2+1),"")</f>
        <v>0</v>
      </c>
      <c r="BQ95" s="125">
        <f>IF(LinkRpt!AA$4=LinkRpt!AA$2,VLOOKUP(LinkRpt!$A91,Rpt,LinkRpt!AA$2+1),"")</f>
        <v>0</v>
      </c>
      <c r="BR95" s="125">
        <f>IF(LinkRpt!AB$4=LinkRpt!AB$2,VLOOKUP(LinkRpt!$A91,Rpt,LinkRpt!AB$2+1),"")</f>
        <v>0</v>
      </c>
      <c r="BS95" s="125">
        <f>IF(LinkRpt!AC$4=LinkRpt!AC$2,VLOOKUP(LinkRpt!$A91,Rpt,LinkRpt!AC$2+1),"")</f>
        <v>0</v>
      </c>
      <c r="BT95" s="125">
        <f>IF(LinkRpt!AD$4=LinkRpt!AD$2,VLOOKUP(LinkRpt!$A91,Rpt,LinkRpt!AD$2+1),"")</f>
        <v>0</v>
      </c>
      <c r="BU95" s="125">
        <f>IF(LinkRpt!AE$4=LinkRpt!AE$2,VLOOKUP(LinkRpt!$A91,Rpt,LinkRpt!AE$2+1),"")</f>
        <v>0</v>
      </c>
      <c r="BV95" s="125">
        <f t="shared" si="22"/>
        <v>20800</v>
      </c>
      <c r="BW95" s="124">
        <v>1500</v>
      </c>
      <c r="BX95" s="127">
        <v>1500</v>
      </c>
      <c r="BY95" s="124">
        <v>1000</v>
      </c>
      <c r="BZ95" s="127">
        <v>1000</v>
      </c>
      <c r="CA95" s="124">
        <v>5000</v>
      </c>
      <c r="CB95" s="127">
        <v>5000</v>
      </c>
      <c r="CC95" s="124">
        <v>8000</v>
      </c>
      <c r="CD95" s="127">
        <v>1500</v>
      </c>
      <c r="CE95" s="124"/>
      <c r="CF95" s="127"/>
      <c r="CG95" s="129">
        <v>4620</v>
      </c>
      <c r="CH95" s="127">
        <v>0</v>
      </c>
      <c r="CI95" s="129">
        <v>4620</v>
      </c>
      <c r="CJ95" s="127">
        <v>0</v>
      </c>
      <c r="CK95" s="129">
        <v>4620</v>
      </c>
      <c r="CL95" s="127"/>
      <c r="CM95" s="129">
        <v>4620</v>
      </c>
      <c r="CN95" s="127">
        <v>9240</v>
      </c>
      <c r="CO95" s="129">
        <v>4620</v>
      </c>
      <c r="CP95" s="127"/>
      <c r="CQ95" s="129">
        <v>4620</v>
      </c>
      <c r="CR95" s="127"/>
      <c r="CS95" s="129">
        <v>4620</v>
      </c>
      <c r="CT95" s="127"/>
      <c r="CU95" s="129">
        <v>4620</v>
      </c>
      <c r="CV95" s="127"/>
      <c r="CW95" s="129">
        <v>4620</v>
      </c>
      <c r="CX95" s="127">
        <v>13860</v>
      </c>
      <c r="CY95" s="131"/>
      <c r="CZ95" s="127"/>
      <c r="DA95" s="131"/>
      <c r="DB95" s="127"/>
      <c r="DC95" s="131"/>
      <c r="DD95" s="127"/>
      <c r="DE95" s="130"/>
      <c r="DF95" s="131"/>
      <c r="DG95" s="127"/>
      <c r="DH95" s="131"/>
      <c r="DI95" s="127"/>
      <c r="DJ95" s="131"/>
      <c r="DK95" s="127"/>
      <c r="DL95" s="131"/>
      <c r="DM95" s="127"/>
      <c r="DN95" s="131"/>
      <c r="DO95" s="127"/>
      <c r="DP95" s="131"/>
      <c r="DQ95" s="127"/>
      <c r="DR95" s="131"/>
      <c r="DS95" s="127"/>
      <c r="DT95" s="131"/>
      <c r="DU95" s="127"/>
      <c r="DV95" s="131"/>
      <c r="DW95" s="127"/>
      <c r="DX95" s="131"/>
      <c r="DY95" s="127"/>
      <c r="DZ95" s="131"/>
      <c r="EA95" s="127"/>
      <c r="EB95" s="128"/>
      <c r="EC95" s="127"/>
      <c r="ED95" s="132"/>
      <c r="EE95" s="128"/>
      <c r="EF95" s="127"/>
      <c r="EG95" s="128"/>
      <c r="EH95" s="127"/>
      <c r="EI95" s="128"/>
      <c r="EJ95" s="127"/>
      <c r="EK95" s="128"/>
      <c r="EL95" s="127"/>
      <c r="EM95" s="128"/>
      <c r="EN95" s="127"/>
      <c r="EO95" s="128"/>
      <c r="EP95" s="127"/>
      <c r="EQ95" s="124"/>
      <c r="ER95" s="127"/>
      <c r="ES95" s="124"/>
      <c r="ET95" s="127"/>
      <c r="EU95" s="124"/>
      <c r="EV95" s="127"/>
      <c r="EW95" s="124"/>
      <c r="EX95" s="127"/>
      <c r="EY95" s="124"/>
      <c r="EZ95" s="127"/>
      <c r="FA95" s="124"/>
      <c r="FB95" s="127"/>
      <c r="FC95" s="133">
        <f t="shared" si="17"/>
        <v>57080</v>
      </c>
      <c r="FD95" s="133">
        <f t="shared" si="18"/>
        <v>32100</v>
      </c>
      <c r="FE95" s="133">
        <f t="shared" si="19"/>
        <v>24980</v>
      </c>
    </row>
    <row r="96" spans="1:161" ht="25.5" customHeight="1">
      <c r="A96" s="181">
        <v>2200249</v>
      </c>
      <c r="B96" s="151" t="s">
        <v>736</v>
      </c>
      <c r="C96" s="95" t="s">
        <v>737</v>
      </c>
      <c r="D96" s="83" t="s">
        <v>1062</v>
      </c>
      <c r="E96" s="95" t="s">
        <v>956</v>
      </c>
      <c r="F96" s="84" t="s">
        <v>738</v>
      </c>
      <c r="G96" s="84" t="s">
        <v>1093</v>
      </c>
      <c r="H96" s="135"/>
      <c r="I96" s="121" t="s">
        <v>1083</v>
      </c>
      <c r="J96" s="121"/>
      <c r="K96" s="93">
        <v>6800</v>
      </c>
      <c r="L96" s="88" t="s">
        <v>1071</v>
      </c>
      <c r="M96" s="122">
        <f t="shared" si="20"/>
        <v>18160</v>
      </c>
      <c r="N96" s="123">
        <f t="shared" si="15"/>
        <v>0</v>
      </c>
      <c r="O96" s="124">
        <v>4000</v>
      </c>
      <c r="P96" s="124">
        <f t="shared" si="21"/>
        <v>6000</v>
      </c>
      <c r="Q96" s="125">
        <v>4000</v>
      </c>
      <c r="R96" s="180">
        <f t="shared" si="27"/>
        <v>6000</v>
      </c>
      <c r="S96" s="127">
        <f>IF(OR($I96="‡nv‡÷j Z¨vM",$I96="wUwm"),(IF(VALUE($G96)&gt;=S$6,(IF(($BV96-SUM($Q96:R96))&gt;=$K96*0.3,$K96*0.3,($BV96-SUM($Q96:R96)))),"")),(IF(($BV96-SUM($Q96:R96))&gt;=$K96*0.3,$K96*0.3,($BV96-SUM($Q96:R96)))))</f>
        <v>2040</v>
      </c>
      <c r="T96" s="127">
        <f>IF(OR($I96="‡nv‡÷j Z¨vM",$I96="wUwm"),(IF(VALUE($G96)&gt;=T$6,(IF(($BV96-SUM($Q96:S96))&gt;=$K96*0.3,$K96*0.3,($BV96-SUM($Q96:S96)))),"")),(IF(($BV96-SUM($Q96:S96))&gt;=$K96*0.3,$K96*0.3,($BV96-SUM($Q96:S96)))))</f>
        <v>2040</v>
      </c>
      <c r="U96" s="127">
        <f>IF(OR($I96="‡nv‡÷j Z¨vM",$I96="wUwm"),(IF(VALUE($G96)&gt;=U$6,(IF(($BV96-SUM($Q96:T96))&gt;=$K96*0.3,$K96*0.3,($BV96-SUM($Q96:T96)))),"")),(IF(($BV96-SUM($Q96:T96))&gt;=$K96*0.3,$K96*0.3,($BV96-SUM($Q96:T96)))))</f>
        <v>2040</v>
      </c>
      <c r="V96" s="127">
        <f>IF(OR($I96="‡nv‡÷j Z¨vM",$I96="wUwm"),(IF(VALUE($G96)&gt;=V$6,(IF(($BV96-SUM($Q96:U96))&gt;=$K96*0.3,$K96*0.3,($BV96-SUM($Q96:U96)))),"")),(IF(($BV96-SUM($Q96:U96))&gt;=$K96*0.3,$K96*0.3,($BV96-SUM($Q96:U96)))))</f>
        <v>2040</v>
      </c>
      <c r="W96" s="127" t="str">
        <f>IF(OR($I96="‡nv‡÷j Z¨vM",$I96="wUwm"),(IF(VALUE($G96)&gt;=W$6,(IF(($BV96-SUM($Q96:V96))&gt;=$K96*0.3,$K96*0.3,($BV96-SUM($Q96:V96)))),"")),(IF(($BV96-SUM($Q96:V96))&gt;=$K96*0.3,$K96*0.3,($BV96-SUM($Q96:V96)))))</f>
        <v/>
      </c>
      <c r="X96" s="127" t="str">
        <f>IF(OR($I96="‡nv‡÷j Z¨vM",$I96="wUwm"),(IF(VALUE($G96)&gt;=X$6,(IF(($BV96-SUM($Q96:W96))&gt;=$K96*0.3,$K96*0.3,($BV96-SUM($Q96:W96)))),"")),(IF(($BV96-SUM($Q96:W96))&gt;=$K96*0.3,$K96*0.3,($BV96-SUM($Q96:W96)))))</f>
        <v/>
      </c>
      <c r="Y96" s="127" t="str">
        <f>IF(OR($I96="‡nv‡÷j Z¨vM",$I96="wUwm"),(IF(VALUE($G96)&gt;=Y$6,(IF(($BV96-SUM($Q96:X96))&gt;=$K96*0.3,$K96*0.3,($BV96-SUM($Q96:X96)))),"")),(IF(($BV96-SUM($Q96:X96))&gt;=$K96*0.3,$K96*0.3,($BV96-SUM($Q96:X96)))))</f>
        <v/>
      </c>
      <c r="Z96" s="127" t="str">
        <f>IF(OR($I96="‡nv‡÷j Z¨vM",$I96="wUwm"),(IF(VALUE($G96)&gt;=Z$6,(IF(($BV96-SUM($Q96:Y96))&gt;=$K96*0.3,$K96*0.3,($BV96-SUM($Q96:Y96)))),"")),(IF(($BV96-SUM($Q96:Y96))&gt;=$K96*0.3,$K96*0.3,($BV96-SUM($Q96:Y96)))))</f>
        <v/>
      </c>
      <c r="AA96" s="127" t="str">
        <f>IF(OR($I96="‡nv‡÷j Z¨vM",$I96="wUwm"),(IF(VALUE($G96)&gt;=AA$6,(IF(($BV96-SUM($Q96:Z96))&gt;=$K96*0.3,$K96*0.3,($BV96-SUM($Q96:Z96)))),"")),(IF(($BV96-SUM($Q96:Z96))&gt;=$K96*0.3,$K96*0.3,($BV96-SUM($Q96:Z96)))))</f>
        <v/>
      </c>
      <c r="AB96" s="127" t="str">
        <f>IF(OR($I96="‡nv‡÷j Z¨vM",$I96="wUwm"),(IF(VALUE($G96)&gt;=AB$6,(IF(($BV96-SUM($Q96:AA96))&gt;=$K96*0.3,$K96*0.3,($BV96-SUM($Q96:AA96)))),"")),(IF(($BV96-SUM($Q96:AA96))&gt;=$K96*0.3,$K96*0.3,($BV96-SUM($Q96:AA96)))))</f>
        <v/>
      </c>
      <c r="AC96" s="127" t="str">
        <f>IF(OR($I96="‡nv‡÷j Z¨vM",$I96="wUwm"),(IF(VALUE($G96)&gt;=AC$6,(IF(($BV96-SUM($Q96:AB96))&gt;=$K96*0.3,$K96*0.3,($BV96-SUM($Q96:AB96)))),"")),(IF(($BV96-SUM($Q96:AB96))&gt;=$K96*0.3,$K96*0.3,($BV96-SUM($Q96:AB96)))))</f>
        <v/>
      </c>
      <c r="AD96" s="127" t="str">
        <f>IF(OR($I96="‡nv‡÷j Z¨vM",$I96="wUwm"),(IF(VALUE($G96)&gt;=AD$6,(IF(($BV96-SUM($Q96:AC96))&gt;=$K96*0.3,$K96*0.3,($BV96-SUM($Q96:AC96)))),"")),(IF(($BV96-SUM($Q96:AC96))&gt;=$K96*0.3,$K96*0.3,($BV96-SUM($Q96:AC96)))))</f>
        <v/>
      </c>
      <c r="AE96" s="127" t="str">
        <f>IF(OR($I96="‡nv‡÷j Z¨vM",$I96="wUwm"),(IF(VALUE($G96)&gt;=AE$6,(IF(($BV96-SUM($Q96:AD96))&gt;=$K96*0.3,$K96*0.3,($BV96-SUM($Q96:AD96)))),"")),(IF(($BV96-SUM($Q96:AD96))&gt;=$K96*0.3,$K96*0.3,($BV96-SUM($Q96:AD96)))))</f>
        <v/>
      </c>
      <c r="AF96" s="127" t="str">
        <f>IF(OR($I96="‡nv‡÷j Z¨vM",$I96="wUwm"),(IF(VALUE($G96)&gt;=AF$6,(IF(($BV96-SUM($Q96:AE96))&gt;=$K96*0.3,$K96*0.3,($BV96-SUM($Q96:AE96)))),"")),(IF(($BV96-SUM($Q96:AE96))&gt;=$K96*0.3,$K96*0.3,($BV96-SUM($Q96:AE96)))))</f>
        <v/>
      </c>
      <c r="AG96" s="127" t="str">
        <f>IF(OR($I96="‡nv‡÷j Z¨vM",$I96="wUwm"),(IF(VALUE($G96)&gt;=AG$6,(IF(($BV96-SUM($Q96:AF96))&gt;=$K96*0.3,$K96*0.3,($BV96-SUM($Q96:AF96)))),"")),(IF(($BV96-SUM($Q96:AF96))&gt;=$K96*0.3,$K96*0.3,($BV96-SUM($Q96:AF96)))))</f>
        <v/>
      </c>
      <c r="AH96" s="127" t="str">
        <f>IF(OR($I96="‡nv‡÷j Z¨vM",$I96="wUwm"),(IF(VALUE($G96)&gt;=AH$6,(IF(($BV96-SUM($Q96:AG96))&gt;=$K96*0.3,$K96*0.3,($BV96-SUM($Q96:AG96)))),"")),(IF(($BV96-SUM($Q96:AG96))&gt;=$K96*0.3,$K96*0.3,($BV96-SUM($Q96:AG96)))))</f>
        <v/>
      </c>
      <c r="AI96" s="127" t="str">
        <f>IF(OR($I96="‡nv‡÷j Z¨vM",$I96="wUwm"),(IF(VALUE($G96)&gt;=AI$6,(IF(($BV96-SUM($Q96:AH96))&gt;=$K96*0.3,$K96*0.3,($BV96-SUM($Q96:AH96)))),"")),(IF(($BV96-SUM($Q96:AH96))&gt;=$K96*0.3,$K96*0.3,($BV96-SUM($Q96:AH96)))))</f>
        <v/>
      </c>
      <c r="AJ96" s="127" t="str">
        <f>IF(OR($I96="‡nv‡÷j Z¨vM",$I96="wUwm"),(IF(VALUE($G96)&gt;=AJ$6,(IF(($BV96-SUM($Q96:AI96))&gt;=$K96*0.3,$K96*0.3,($BV96-SUM($Q96:AI96)))),"")),(IF(($BV96-SUM($Q96:AI96))&gt;=$K96*0.3,$K96*0.3,($BV96-SUM($Q96:AI96)))))</f>
        <v/>
      </c>
      <c r="AK96" s="127" t="str">
        <f>IF(OR($I96="‡nv‡÷j Z¨vM",$I96="wUwm"),(IF(VALUE($G96)&gt;=AK$6,(IF(($BV96-SUM($Q96:AJ96))&gt;=$K96*0.3,$K96*0.3,($BV96-SUM($Q96:AJ96)))),"")),(IF(($BV96-SUM($Q96:AJ96))&gt;=$K96*0.3,$K96*0.3,($BV96-SUM($Q96:AJ96)))))</f>
        <v/>
      </c>
      <c r="AL96" s="127" t="str">
        <f>IF(OR($I96="‡nv‡÷j Z¨vM",$I96="wUwm"),(IF(VALUE($G96)&gt;=AL$6,(IF(($BV96-SUM($Q96:AK96))&gt;=$K96*0.3,$K96*0.3,($BV96-SUM($Q96:AK96)))),"")),(IF(($BV96-SUM($Q96:AK96))&gt;=$K96*0.3,$K96*0.3,($BV96-SUM($Q96:AK96)))))</f>
        <v/>
      </c>
      <c r="AM96" s="127" t="str">
        <f>IF(OR($I96="‡nv‡÷j Z¨vM",$I96="wUwm"),(IF(VALUE($G96)&gt;=AM$6,(IF(($BV96-SUM($Q96:AL96))&gt;=$K96*0.3,$K96*0.3,($BV96-SUM($Q96:AL96)))),"")),(IF(($BV96-SUM($Q96:AL96))&gt;=$K96*0.3,$K96*0.3,($BV96-SUM($Q96:AL96)))))</f>
        <v/>
      </c>
      <c r="AN96" s="127" t="str">
        <f>IF(OR($I96="‡nv‡÷j Z¨vM",$I96="wUwm"),(IF(VALUE($G96)&gt;=AN$6,(IF(($BV96-SUM($Q96:AM96))&gt;=$K96*0.3,$K96*0.3,($BV96-SUM($Q96:AM96)))),"")),(IF(($BV96-SUM($Q96:AM96))&gt;=$K96*0.3,$K96*0.3,($BV96-SUM($Q96:AM96)))))</f>
        <v/>
      </c>
      <c r="AO96" s="127" t="str">
        <f>IF(OR($I96="‡nv‡÷j Z¨vM",$I96="wUwm"),(IF(VALUE($G96)&gt;=AO$6,(IF(($BV96-SUM($Q96:AN96))&gt;=$K96*0.3,$K96*0.3,($BV96-SUM($Q96:AN96)))),"")),(IF(($BV96-SUM($Q96:AN96))&gt;=$K96*0.3,$K96*0.3,($BV96-SUM($Q96:AN96)))))</f>
        <v/>
      </c>
      <c r="AP96" s="127" t="str">
        <f>IF(OR($I96="‡nv‡÷j Z¨vM",$I96="wUwm"),(IF(VALUE($G96)&gt;=AP$6,(IF(($BV96-SUM($Q96:AO96))&gt;=$K96*0.3,$K96*0.3,($BV96-SUM($Q96:AO96)))),"")),(IF(($BV96-SUM($Q96:AO96))&gt;=$K96*0.3,$K96*0.3,($BV96-SUM($Q96:AO96)))))</f>
        <v/>
      </c>
      <c r="AQ96" s="125">
        <f t="shared" si="26"/>
        <v>18160</v>
      </c>
      <c r="AR96" s="125">
        <v>18160</v>
      </c>
      <c r="AS96" s="125">
        <f>IF(LinkRpt!C$4=LinkRpt!C$2,VLOOKUP(LinkRpt!$A92,Rpt,LinkRpt!C$2+1),"")</f>
        <v>0</v>
      </c>
      <c r="AT96" s="125">
        <f>IF(LinkRpt!D$4=LinkRpt!D$2,VLOOKUP(LinkRpt!$A92,Rpt,LinkRpt!D$2+1),"")</f>
        <v>0</v>
      </c>
      <c r="AU96" s="125">
        <f>IF(LinkRpt!E$4=LinkRpt!E$2,VLOOKUP(LinkRpt!$A92,Rpt,LinkRpt!E$2+1),"")</f>
        <v>0</v>
      </c>
      <c r="AV96" s="125">
        <f>IF(LinkRpt!F$4=LinkRpt!F$2,VLOOKUP(LinkRpt!$A92,Rpt,LinkRpt!F$2+1),"")</f>
        <v>0</v>
      </c>
      <c r="AW96" s="125">
        <f>IF(LinkRpt!G$4=LinkRpt!G$2,VLOOKUP(LinkRpt!$A92,Rpt,LinkRpt!G$2+1),"")</f>
        <v>0</v>
      </c>
      <c r="AX96" s="125">
        <f>IF(LinkRpt!H$4=LinkRpt!H$2,VLOOKUP(LinkRpt!$A92,Rpt,LinkRpt!H$2+1),"")</f>
        <v>0</v>
      </c>
      <c r="AY96" s="125">
        <f>IF(LinkRpt!I$4=LinkRpt!I$2,VLOOKUP(LinkRpt!$A92,Rpt,LinkRpt!I$2+1),"")</f>
        <v>0</v>
      </c>
      <c r="AZ96" s="125">
        <f>IF(LinkRpt!J$4=LinkRpt!J$2,VLOOKUP(LinkRpt!$A92,Rpt,LinkRpt!J$2+1),"")</f>
        <v>0</v>
      </c>
      <c r="BA96" s="125">
        <f>IF(LinkRpt!K$4=LinkRpt!K$2,VLOOKUP(LinkRpt!$A92,Rpt,LinkRpt!K$2+1),"")</f>
        <v>0</v>
      </c>
      <c r="BB96" s="125">
        <f>IF(LinkRpt!L$4=LinkRpt!L$2,VLOOKUP(LinkRpt!$A92,Rpt,LinkRpt!L$2+1),"")</f>
        <v>0</v>
      </c>
      <c r="BC96" s="125">
        <f>IF(LinkRpt!M$4=LinkRpt!M$2,VLOOKUP(LinkRpt!$A92,Rpt,LinkRpt!M$2+1),"")</f>
        <v>0</v>
      </c>
      <c r="BD96" s="125">
        <f>IF(LinkRpt!N$4=LinkRpt!N$2,VLOOKUP(LinkRpt!$A92,Rpt,LinkRpt!N$2+1),"")</f>
        <v>0</v>
      </c>
      <c r="BE96" s="125">
        <f>IF(LinkRpt!O$4=LinkRpt!O$2,VLOOKUP(LinkRpt!$A92,Rpt,LinkRpt!O$2+1),"")</f>
        <v>0</v>
      </c>
      <c r="BF96" s="125">
        <f>IF(LinkRpt!P$4=LinkRpt!P$2,VLOOKUP(LinkRpt!$A92,Rpt,LinkRpt!P$2+1),"")</f>
        <v>0</v>
      </c>
      <c r="BG96" s="125">
        <f>IF(LinkRpt!Q$4=LinkRpt!Q$2,VLOOKUP(LinkRpt!$A92,Rpt,LinkRpt!Q$2+1),"")</f>
        <v>0</v>
      </c>
      <c r="BH96" s="125">
        <f>IF(LinkRpt!R$4=LinkRpt!R$2,VLOOKUP(LinkRpt!$A92,Rpt,LinkRpt!R$2+1),"")</f>
        <v>0</v>
      </c>
      <c r="BI96" s="125">
        <f>IF(LinkRpt!S$4=LinkRpt!S$2,VLOOKUP(LinkRpt!$A92,Rpt,LinkRpt!S$2+1),"")</f>
        <v>0</v>
      </c>
      <c r="BJ96" s="125">
        <f>IF(LinkRpt!T$4=LinkRpt!T$2,VLOOKUP(LinkRpt!$A92,Rpt,LinkRpt!T$2+1),"")</f>
        <v>0</v>
      </c>
      <c r="BK96" s="125">
        <f>IF(LinkRpt!U$4=LinkRpt!U$2,VLOOKUP(LinkRpt!$A92,Rpt,LinkRpt!U$2+1),"")</f>
        <v>0</v>
      </c>
      <c r="BL96" s="125">
        <f>IF(LinkRpt!V$4=LinkRpt!V$2,VLOOKUP(LinkRpt!$A92,Rpt,LinkRpt!V$2+1),"")</f>
        <v>0</v>
      </c>
      <c r="BM96" s="125">
        <f>IF(LinkRpt!W$4=LinkRpt!W$2,VLOOKUP(LinkRpt!$A92,Rpt,LinkRpt!W$2+1),"")</f>
        <v>0</v>
      </c>
      <c r="BN96" s="125">
        <f>IF(LinkRpt!X$4=LinkRpt!X$2,VLOOKUP(LinkRpt!$A92,Rpt,LinkRpt!X$2+1),"")</f>
        <v>0</v>
      </c>
      <c r="BO96" s="125">
        <f>IF(LinkRpt!Y$4=LinkRpt!Y$2,VLOOKUP(LinkRpt!$A92,Rpt,LinkRpt!Y$2+1),"")</f>
        <v>0</v>
      </c>
      <c r="BP96" s="125">
        <f>IF(LinkRpt!Z$4=LinkRpt!Z$2,VLOOKUP(LinkRpt!$A92,Rpt,LinkRpt!Z$2+1),"")</f>
        <v>0</v>
      </c>
      <c r="BQ96" s="125">
        <f>IF(LinkRpt!AA$4=LinkRpt!AA$2,VLOOKUP(LinkRpt!$A92,Rpt,LinkRpt!AA$2+1),"")</f>
        <v>0</v>
      </c>
      <c r="BR96" s="125">
        <f>IF(LinkRpt!AB$4=LinkRpt!AB$2,VLOOKUP(LinkRpt!$A92,Rpt,LinkRpt!AB$2+1),"")</f>
        <v>0</v>
      </c>
      <c r="BS96" s="125">
        <f>IF(LinkRpt!AC$4=LinkRpt!AC$2,VLOOKUP(LinkRpt!$A92,Rpt,LinkRpt!AC$2+1),"")</f>
        <v>0</v>
      </c>
      <c r="BT96" s="125">
        <f>IF(LinkRpt!AD$4=LinkRpt!AD$2,VLOOKUP(LinkRpt!$A92,Rpt,LinkRpt!AD$2+1),"")</f>
        <v>0</v>
      </c>
      <c r="BU96" s="125">
        <f>IF(LinkRpt!AE$4=LinkRpt!AE$2,VLOOKUP(LinkRpt!$A92,Rpt,LinkRpt!AE$2+1),"")</f>
        <v>0</v>
      </c>
      <c r="BV96" s="125">
        <f t="shared" si="22"/>
        <v>18160</v>
      </c>
      <c r="BW96" s="124">
        <v>1500</v>
      </c>
      <c r="BX96" s="127">
        <v>1500</v>
      </c>
      <c r="BY96" s="124">
        <v>1000</v>
      </c>
      <c r="BZ96" s="127">
        <v>1000</v>
      </c>
      <c r="CA96" s="124">
        <v>5000</v>
      </c>
      <c r="CB96" s="127">
        <f>2500+0</f>
        <v>2500</v>
      </c>
      <c r="CC96" s="124">
        <v>8000</v>
      </c>
      <c r="CD96" s="127">
        <f>0+0</f>
        <v>0</v>
      </c>
      <c r="CE96" s="128"/>
      <c r="CF96" s="127"/>
      <c r="CG96" s="124"/>
      <c r="CH96" s="127">
        <v>5000</v>
      </c>
      <c r="CI96" s="129">
        <v>4620</v>
      </c>
      <c r="CJ96" s="127">
        <v>10120</v>
      </c>
      <c r="CK96" s="129">
        <v>4620</v>
      </c>
      <c r="CL96" s="127">
        <v>4620</v>
      </c>
      <c r="CM96" s="129">
        <v>4620</v>
      </c>
      <c r="CN96" s="127">
        <v>4620</v>
      </c>
      <c r="CO96" s="129">
        <v>4620</v>
      </c>
      <c r="CP96" s="127">
        <v>4620</v>
      </c>
      <c r="CQ96" s="129">
        <v>4620</v>
      </c>
      <c r="CR96" s="127">
        <v>4620</v>
      </c>
      <c r="CS96" s="129">
        <v>4620</v>
      </c>
      <c r="CT96" s="127">
        <v>4620</v>
      </c>
      <c r="CU96" s="129">
        <v>4620</v>
      </c>
      <c r="CV96" s="127">
        <v>4620</v>
      </c>
      <c r="CW96" s="129">
        <v>4620</v>
      </c>
      <c r="CX96" s="127"/>
      <c r="CY96" s="129">
        <v>4620</v>
      </c>
      <c r="CZ96" s="127">
        <v>4620</v>
      </c>
      <c r="DA96" s="128"/>
      <c r="DB96" s="127"/>
      <c r="DC96" s="128"/>
      <c r="DD96" s="127"/>
      <c r="DE96" s="130"/>
      <c r="DF96" s="131"/>
      <c r="DG96" s="127"/>
      <c r="DH96" s="131"/>
      <c r="DI96" s="127"/>
      <c r="DJ96" s="131"/>
      <c r="DK96" s="127"/>
      <c r="DL96" s="131"/>
      <c r="DM96" s="127"/>
      <c r="DN96" s="131"/>
      <c r="DO96" s="127"/>
      <c r="DP96" s="131"/>
      <c r="DQ96" s="127"/>
      <c r="DR96" s="131"/>
      <c r="DS96" s="127"/>
      <c r="DT96" s="131"/>
      <c r="DU96" s="127"/>
      <c r="DV96" s="131"/>
      <c r="DW96" s="127"/>
      <c r="DX96" s="131"/>
      <c r="DY96" s="127"/>
      <c r="DZ96" s="131"/>
      <c r="EA96" s="127"/>
      <c r="EB96" s="128"/>
      <c r="EC96" s="127"/>
      <c r="ED96" s="132"/>
      <c r="EE96" s="128"/>
      <c r="EF96" s="127"/>
      <c r="EG96" s="128"/>
      <c r="EH96" s="127"/>
      <c r="EI96" s="128"/>
      <c r="EJ96" s="127"/>
      <c r="EK96" s="128"/>
      <c r="EL96" s="127"/>
      <c r="EM96" s="128"/>
      <c r="EN96" s="127"/>
      <c r="EO96" s="128"/>
      <c r="EP96" s="127"/>
      <c r="EQ96" s="124"/>
      <c r="ER96" s="127"/>
      <c r="ES96" s="124"/>
      <c r="ET96" s="127"/>
      <c r="EU96" s="124"/>
      <c r="EV96" s="127"/>
      <c r="EW96" s="124"/>
      <c r="EX96" s="127"/>
      <c r="EY96" s="124"/>
      <c r="EZ96" s="127"/>
      <c r="FA96" s="124"/>
      <c r="FB96" s="127"/>
      <c r="FC96" s="133">
        <f t="shared" si="17"/>
        <v>57080</v>
      </c>
      <c r="FD96" s="133">
        <f t="shared" si="18"/>
        <v>52460</v>
      </c>
      <c r="FE96" s="133">
        <f t="shared" si="19"/>
        <v>4620</v>
      </c>
    </row>
    <row r="97" spans="1:161" ht="25.5" customHeight="1">
      <c r="A97" s="181">
        <v>2200253</v>
      </c>
      <c r="B97" s="148" t="s">
        <v>741</v>
      </c>
      <c r="C97" s="95" t="s">
        <v>742</v>
      </c>
      <c r="D97" s="83" t="s">
        <v>1062</v>
      </c>
      <c r="E97" s="95" t="s">
        <v>956</v>
      </c>
      <c r="F97" s="84" t="s">
        <v>743</v>
      </c>
      <c r="G97" s="84"/>
      <c r="H97" s="135"/>
      <c r="I97" s="136"/>
      <c r="J97" s="136"/>
      <c r="K97" s="93">
        <v>6500</v>
      </c>
      <c r="L97" s="88" t="s">
        <v>1074</v>
      </c>
      <c r="M97" s="122">
        <f t="shared" si="20"/>
        <v>23500</v>
      </c>
      <c r="N97" s="123">
        <f t="shared" si="15"/>
        <v>1950</v>
      </c>
      <c r="O97" s="124">
        <v>4000</v>
      </c>
      <c r="P97" s="124">
        <f t="shared" si="21"/>
        <v>0</v>
      </c>
      <c r="Q97" s="125">
        <v>4000</v>
      </c>
      <c r="R97" s="126">
        <f t="shared" si="24"/>
        <v>0</v>
      </c>
      <c r="S97" s="127">
        <f>IF(OR($I97="‡nv‡÷j Z¨vM",$I97="wUwm"),(IF(VALUE($G97)&gt;=S$6,(IF(($BV97-SUM($Q97:R97))&gt;=$K97*0.3,$K97*0.3,($BV97-SUM($Q97:R97)))),"")),(IF(($BV97-SUM($Q97:R97))&gt;=$K97*0.3,$K97*0.3,($BV97-SUM($Q97:R97)))))</f>
        <v>1950</v>
      </c>
      <c r="T97" s="127">
        <f>IF(OR($I97="‡nv‡÷j Z¨vM",$I97="wUwm"),(IF(VALUE($G97)&gt;=T$6,(IF(($BV97-SUM($Q97:S97))&gt;=$K97*0.3,$K97*0.3,($BV97-SUM($Q97:S97)))),"")),(IF(($BV97-SUM($Q97:S97))&gt;=$K97*0.3,$K97*0.3,($BV97-SUM($Q97:S97)))))</f>
        <v>1950</v>
      </c>
      <c r="U97" s="127">
        <f>IF(OR($I97="‡nv‡÷j Z¨vM",$I97="wUwm"),(IF(VALUE($G97)&gt;=U$6,(IF(($BV97-SUM($Q97:T97))&gt;=$K97*0.3,$K97*0.3,($BV97-SUM($Q97:T97)))),"")),(IF(($BV97-SUM($Q97:T97))&gt;=$K97*0.3,$K97*0.3,($BV97-SUM($Q97:T97)))))</f>
        <v>1950</v>
      </c>
      <c r="V97" s="127">
        <f>IF(OR($I97="‡nv‡÷j Z¨vM",$I97="wUwm"),(IF(VALUE($G97)&gt;=V$6,(IF(($BV97-SUM($Q97:U97))&gt;=$K97*0.3,$K97*0.3,($BV97-SUM($Q97:U97)))),"")),(IF(($BV97-SUM($Q97:U97))&gt;=$K97*0.3,$K97*0.3,($BV97-SUM($Q97:U97)))))</f>
        <v>1950</v>
      </c>
      <c r="W97" s="127">
        <f>IF(OR($I97="‡nv‡÷j Z¨vM",$I97="wUwm"),(IF(VALUE($G97)&gt;=W$6,(IF(($BV97-SUM($Q97:V97))&gt;=$K97*0.3,$K97*0.3,($BV97-SUM($Q97:V97)))),"")),(IF(($BV97-SUM($Q97:V97))&gt;=$K97*0.3,$K97*0.3,($BV97-SUM($Q97:V97)))))</f>
        <v>1950</v>
      </c>
      <c r="X97" s="127">
        <f>IF(OR($I97="‡nv‡÷j Z¨vM",$I97="wUwm"),(IF(VALUE($G97)&gt;=X$6,(IF(($BV97-SUM($Q97:W97))&gt;=$K97*0.3,$K97*0.3,($BV97-SUM($Q97:W97)))),"")),(IF(($BV97-SUM($Q97:W97))&gt;=$K97*0.3,$K97*0.3,($BV97-SUM($Q97:W97)))))</f>
        <v>1950</v>
      </c>
      <c r="Y97" s="127">
        <f>IF(OR($I97="‡nv‡÷j Z¨vM",$I97="wUwm"),(IF(VALUE($G97)&gt;=Y$6,(IF(($BV97-SUM($Q97:X97))&gt;=$K97*0.3,$K97*0.3,($BV97-SUM($Q97:X97)))),"")),(IF(($BV97-SUM($Q97:X97))&gt;=$K97*0.3,$K97*0.3,($BV97-SUM($Q97:X97)))))</f>
        <v>1950</v>
      </c>
      <c r="Z97" s="127">
        <f>IF(OR($I97="‡nv‡÷j Z¨vM",$I97="wUwm"),(IF(VALUE($G97)&gt;=Z$6,(IF(($BV97-SUM($Q97:Y97))&gt;=$K97*0.3,$K97*0.3,($BV97-SUM($Q97:Y97)))),"")),(IF(($BV97-SUM($Q97:Y97))&gt;=$K97*0.3,$K97*0.3,($BV97-SUM($Q97:Y97)))))</f>
        <v>1950</v>
      </c>
      <c r="AA97" s="127">
        <f>IF(OR($I97="‡nv‡÷j Z¨vM",$I97="wUwm"),(IF(VALUE($G97)&gt;=AA$6,(IF(($BV97-SUM($Q97:Z97))&gt;=$K97*0.3,$K97*0.3,($BV97-SUM($Q97:Z97)))),"")),(IF(($BV97-SUM($Q97:Z97))&gt;=$K97*0.3,$K97*0.3,($BV97-SUM($Q97:Z97)))))</f>
        <v>1950</v>
      </c>
      <c r="AB97" s="127">
        <f>IF(OR($I97="‡nv‡÷j Z¨vM",$I97="wUwm"),(IF(VALUE($G97)&gt;=AB$6,(IF(($BV97-SUM($Q97:AA97))&gt;=$K97*0.3,$K97*0.3,($BV97-SUM($Q97:AA97)))),"")),(IF(($BV97-SUM($Q97:AA97))&gt;=$K97*0.3,$K97*0.3,($BV97-SUM($Q97:AA97)))))</f>
        <v>0</v>
      </c>
      <c r="AC97" s="127">
        <f>IF(OR($I97="‡nv‡÷j Z¨vM",$I97="wUwm"),(IF(VALUE($G97)&gt;=AC$6,(IF(($BV97-SUM($Q97:AB97))&gt;=$K97*0.3,$K97*0.3,($BV97-SUM($Q97:AB97)))),"")),(IF(($BV97-SUM($Q97:AB97))&gt;=$K97*0.3,$K97*0.3,($BV97-SUM($Q97:AB97)))))</f>
        <v>0</v>
      </c>
      <c r="AD97" s="127">
        <f>IF(OR($I97="‡nv‡÷j Z¨vM",$I97="wUwm"),(IF(VALUE($G97)&gt;=AD$6,(IF(($BV97-SUM($Q97:AC97))&gt;=$K97*0.3,$K97*0.3,($BV97-SUM($Q97:AC97)))),"")),(IF(($BV97-SUM($Q97:AC97))&gt;=$K97*0.3,$K97*0.3,($BV97-SUM($Q97:AC97)))))</f>
        <v>0</v>
      </c>
      <c r="AE97" s="127">
        <f>IF(OR($I97="‡nv‡÷j Z¨vM",$I97="wUwm"),(IF(VALUE($G97)&gt;=AE$6,(IF(($BV97-SUM($Q97:AD97))&gt;=$K97*0.3,$K97*0.3,($BV97-SUM($Q97:AD97)))),"")),(IF(($BV97-SUM($Q97:AD97))&gt;=$K97*0.3,$K97*0.3,($BV97-SUM($Q97:AD97)))))</f>
        <v>0</v>
      </c>
      <c r="AF97" s="127">
        <f>IF(OR($I97="‡nv‡÷j Z¨vM",$I97="wUwm"),(IF(VALUE($G97)&gt;=AF$6,(IF(($BV97-SUM($Q97:AE97))&gt;=$K97*0.3,$K97*0.3,($BV97-SUM($Q97:AE97)))),"")),(IF(($BV97-SUM($Q97:AE97))&gt;=$K97*0.3,$K97*0.3,($BV97-SUM($Q97:AE97)))))</f>
        <v>0</v>
      </c>
      <c r="AG97" s="127">
        <f>IF(OR($I97="‡nv‡÷j Z¨vM",$I97="wUwm"),(IF(VALUE($G97)&gt;=AG$6,(IF(($BV97-SUM($Q97:AF97))&gt;=$K97*0.3,$K97*0.3,($BV97-SUM($Q97:AF97)))),"")),(IF(($BV97-SUM($Q97:AF97))&gt;=$K97*0.3,$K97*0.3,($BV97-SUM($Q97:AF97)))))</f>
        <v>0</v>
      </c>
      <c r="AH97" s="127">
        <f>IF(OR($I97="‡nv‡÷j Z¨vM",$I97="wUwm"),(IF(VALUE($G97)&gt;=AH$6,(IF(($BV97-SUM($Q97:AG97))&gt;=$K97*0.3,$K97*0.3,($BV97-SUM($Q97:AG97)))),"")),(IF(($BV97-SUM($Q97:AG97))&gt;=$K97*0.3,$K97*0.3,($BV97-SUM($Q97:AG97)))))</f>
        <v>0</v>
      </c>
      <c r="AI97" s="127">
        <f>IF(OR($I97="‡nv‡÷j Z¨vM",$I97="wUwm"),(IF(VALUE($G97)&gt;=AI$6,(IF(($BV97-SUM($Q97:AH97))&gt;=$K97*0.3,$K97*0.3,($BV97-SUM($Q97:AH97)))),"")),(IF(($BV97-SUM($Q97:AH97))&gt;=$K97*0.3,$K97*0.3,($BV97-SUM($Q97:AH97)))))</f>
        <v>0</v>
      </c>
      <c r="AJ97" s="127">
        <f>IF(OR($I97="‡nv‡÷j Z¨vM",$I97="wUwm"),(IF(VALUE($G97)&gt;=AJ$6,(IF(($BV97-SUM($Q97:AI97))&gt;=$K97*0.3,$K97*0.3,($BV97-SUM($Q97:AI97)))),"")),(IF(($BV97-SUM($Q97:AI97))&gt;=$K97*0.3,$K97*0.3,($BV97-SUM($Q97:AI97)))))</f>
        <v>0</v>
      </c>
      <c r="AK97" s="127">
        <f>IF(OR($I97="‡nv‡÷j Z¨vM",$I97="wUwm"),(IF(VALUE($G97)&gt;=AK$6,(IF(($BV97-SUM($Q97:AJ97))&gt;=$K97*0.3,$K97*0.3,($BV97-SUM($Q97:AJ97)))),"")),(IF(($BV97-SUM($Q97:AJ97))&gt;=$K97*0.3,$K97*0.3,($BV97-SUM($Q97:AJ97)))))</f>
        <v>0</v>
      </c>
      <c r="AL97" s="127">
        <f>IF(OR($I97="‡nv‡÷j Z¨vM",$I97="wUwm"),(IF(VALUE($G97)&gt;=AL$6,(IF(($BV97-SUM($Q97:AK97))&gt;=$K97*0.3,$K97*0.3,($BV97-SUM($Q97:AK97)))),"")),(IF(($BV97-SUM($Q97:AK97))&gt;=$K97*0.3,$K97*0.3,($BV97-SUM($Q97:AK97)))))</f>
        <v>0</v>
      </c>
      <c r="AM97" s="127">
        <f>IF(OR($I97="‡nv‡÷j Z¨vM",$I97="wUwm"),(IF(VALUE($G97)&gt;=AM$6,(IF(($BV97-SUM($Q97:AL97))&gt;=$K97*0.3,$K97*0.3,($BV97-SUM($Q97:AL97)))),"")),(IF(($BV97-SUM($Q97:AL97))&gt;=$K97*0.3,$K97*0.3,($BV97-SUM($Q97:AL97)))))</f>
        <v>0</v>
      </c>
      <c r="AN97" s="127">
        <f>IF(OR($I97="‡nv‡÷j Z¨vM",$I97="wUwm"),(IF(VALUE($G97)&gt;=AN$6,(IF(($BV97-SUM($Q97:AM97))&gt;=$K97*0.3,$K97*0.3,($BV97-SUM($Q97:AM97)))),"")),(IF(($BV97-SUM($Q97:AM97))&gt;=$K97*0.3,$K97*0.3,($BV97-SUM($Q97:AM97)))))</f>
        <v>0</v>
      </c>
      <c r="AO97" s="127">
        <f>IF(OR($I97="‡nv‡÷j Z¨vM",$I97="wUwm"),(IF(VALUE($G97)&gt;=AO$6,(IF(($BV97-SUM($Q97:AN97))&gt;=$K97*0.3,$K97*0.3,($BV97-SUM($Q97:AN97)))),"")),(IF(($BV97-SUM($Q97:AN97))&gt;=$K97*0.3,$K97*0.3,($BV97-SUM($Q97:AN97)))))</f>
        <v>0</v>
      </c>
      <c r="AP97" s="127">
        <f>IF(OR($I97="‡nv‡÷j Z¨vM",$I97="wUwm"),(IF(VALUE($G97)&gt;=AP$6,(IF(($BV97-SUM($Q97:AO97))&gt;=$K97*0.3,$K97*0.3,($BV97-SUM($Q97:AO97)))),"")),(IF(($BV97-SUM($Q97:AO97))&gt;=$K97*0.3,$K97*0.3,($BV97-SUM($Q97:AO97)))))</f>
        <v>0</v>
      </c>
      <c r="AQ97" s="125">
        <f t="shared" si="26"/>
        <v>21550</v>
      </c>
      <c r="AR97" s="125">
        <v>21550</v>
      </c>
      <c r="AS97" s="125">
        <f>IF(LinkRpt!C$4=LinkRpt!C$2,VLOOKUP(LinkRpt!$A93,Rpt,LinkRpt!C$2+1),"")</f>
        <v>0</v>
      </c>
      <c r="AT97" s="125">
        <f>IF(LinkRpt!D$4=LinkRpt!D$2,VLOOKUP(LinkRpt!$A93,Rpt,LinkRpt!D$2+1),"")</f>
        <v>0</v>
      </c>
      <c r="AU97" s="125">
        <f>IF(LinkRpt!E$4=LinkRpt!E$2,VLOOKUP(LinkRpt!$A93,Rpt,LinkRpt!E$2+1),"")</f>
        <v>0</v>
      </c>
      <c r="AV97" s="125">
        <f>IF(LinkRpt!F$4=LinkRpt!F$2,VLOOKUP(LinkRpt!$A93,Rpt,LinkRpt!F$2+1),"")</f>
        <v>0</v>
      </c>
      <c r="AW97" s="125">
        <f>IF(LinkRpt!G$4=LinkRpt!G$2,VLOOKUP(LinkRpt!$A93,Rpt,LinkRpt!G$2+1),"")</f>
        <v>0</v>
      </c>
      <c r="AX97" s="125">
        <f>IF(LinkRpt!H$4=LinkRpt!H$2,VLOOKUP(LinkRpt!$A93,Rpt,LinkRpt!H$2+1),"")</f>
        <v>0</v>
      </c>
      <c r="AY97" s="125">
        <f>IF(LinkRpt!I$4=LinkRpt!I$2,VLOOKUP(LinkRpt!$A93,Rpt,LinkRpt!I$2+1),"")</f>
        <v>0</v>
      </c>
      <c r="AZ97" s="125">
        <f>IF(LinkRpt!J$4=LinkRpt!J$2,VLOOKUP(LinkRpt!$A93,Rpt,LinkRpt!J$2+1),"")</f>
        <v>0</v>
      </c>
      <c r="BA97" s="125">
        <f>IF(LinkRpt!K$4=LinkRpt!K$2,VLOOKUP(LinkRpt!$A93,Rpt,LinkRpt!K$2+1),"")</f>
        <v>0</v>
      </c>
      <c r="BB97" s="125">
        <f>IF(LinkRpt!L$4=LinkRpt!L$2,VLOOKUP(LinkRpt!$A93,Rpt,LinkRpt!L$2+1),"")</f>
        <v>0</v>
      </c>
      <c r="BC97" s="125">
        <f>IF(LinkRpt!M$4=LinkRpt!M$2,VLOOKUP(LinkRpt!$A93,Rpt,LinkRpt!M$2+1),"")</f>
        <v>0</v>
      </c>
      <c r="BD97" s="125">
        <f>IF(LinkRpt!N$4=LinkRpt!N$2,VLOOKUP(LinkRpt!$A93,Rpt,LinkRpt!N$2+1),"")</f>
        <v>0</v>
      </c>
      <c r="BE97" s="125">
        <f>IF(LinkRpt!O$4=LinkRpt!O$2,VLOOKUP(LinkRpt!$A93,Rpt,LinkRpt!O$2+1),"")</f>
        <v>0</v>
      </c>
      <c r="BF97" s="125">
        <f>IF(LinkRpt!P$4=LinkRpt!P$2,VLOOKUP(LinkRpt!$A93,Rpt,LinkRpt!P$2+1),"")</f>
        <v>0</v>
      </c>
      <c r="BG97" s="125">
        <f>IF(LinkRpt!Q$4=LinkRpt!Q$2,VLOOKUP(LinkRpt!$A93,Rpt,LinkRpt!Q$2+1),"")</f>
        <v>0</v>
      </c>
      <c r="BH97" s="125">
        <f>IF(LinkRpt!R$4=LinkRpt!R$2,VLOOKUP(LinkRpt!$A93,Rpt,LinkRpt!R$2+1),"")</f>
        <v>0</v>
      </c>
      <c r="BI97" s="125">
        <f>IF(LinkRpt!S$4=LinkRpt!S$2,VLOOKUP(LinkRpt!$A93,Rpt,LinkRpt!S$2+1),"")</f>
        <v>0</v>
      </c>
      <c r="BJ97" s="125">
        <f>IF(LinkRpt!T$4=LinkRpt!T$2,VLOOKUP(LinkRpt!$A93,Rpt,LinkRpt!T$2+1),"")</f>
        <v>0</v>
      </c>
      <c r="BK97" s="125">
        <f>IF(LinkRpt!U$4=LinkRpt!U$2,VLOOKUP(LinkRpt!$A93,Rpt,LinkRpt!U$2+1),"")</f>
        <v>0</v>
      </c>
      <c r="BL97" s="125">
        <f>IF(LinkRpt!V$4=LinkRpt!V$2,VLOOKUP(LinkRpt!$A93,Rpt,LinkRpt!V$2+1),"")</f>
        <v>0</v>
      </c>
      <c r="BM97" s="125">
        <f>IF(LinkRpt!W$4=LinkRpt!W$2,VLOOKUP(LinkRpt!$A93,Rpt,LinkRpt!W$2+1),"")</f>
        <v>0</v>
      </c>
      <c r="BN97" s="125">
        <f>IF(LinkRpt!X$4=LinkRpt!X$2,VLOOKUP(LinkRpt!$A93,Rpt,LinkRpt!X$2+1),"")</f>
        <v>0</v>
      </c>
      <c r="BO97" s="125">
        <f>IF(LinkRpt!Y$4=LinkRpt!Y$2,VLOOKUP(LinkRpt!$A93,Rpt,LinkRpt!Y$2+1),"")</f>
        <v>0</v>
      </c>
      <c r="BP97" s="125">
        <f>IF(LinkRpt!Z$4=LinkRpt!Z$2,VLOOKUP(LinkRpt!$A93,Rpt,LinkRpt!Z$2+1),"")</f>
        <v>0</v>
      </c>
      <c r="BQ97" s="125">
        <f>IF(LinkRpt!AA$4=LinkRpt!AA$2,VLOOKUP(LinkRpt!$A93,Rpt,LinkRpt!AA$2+1),"")</f>
        <v>0</v>
      </c>
      <c r="BR97" s="125">
        <f>IF(LinkRpt!AB$4=LinkRpt!AB$2,VLOOKUP(LinkRpt!$A93,Rpt,LinkRpt!AB$2+1),"")</f>
        <v>0</v>
      </c>
      <c r="BS97" s="125">
        <f>IF(LinkRpt!AC$4=LinkRpt!AC$2,VLOOKUP(LinkRpt!$A93,Rpt,LinkRpt!AC$2+1),"")</f>
        <v>0</v>
      </c>
      <c r="BT97" s="125">
        <f>IF(LinkRpt!AD$4=LinkRpt!AD$2,VLOOKUP(LinkRpt!$A93,Rpt,LinkRpt!AD$2+1),"")</f>
        <v>0</v>
      </c>
      <c r="BU97" s="125">
        <f>IF(LinkRpt!AE$4=LinkRpt!AE$2,VLOOKUP(LinkRpt!$A93,Rpt,LinkRpt!AE$2+1),"")</f>
        <v>0</v>
      </c>
      <c r="BV97" s="125">
        <f t="shared" si="22"/>
        <v>21550</v>
      </c>
      <c r="BW97" s="124">
        <v>1500</v>
      </c>
      <c r="BX97" s="127">
        <v>1500</v>
      </c>
      <c r="BY97" s="124">
        <v>1000</v>
      </c>
      <c r="BZ97" s="127">
        <v>1000</v>
      </c>
      <c r="CA97" s="124">
        <v>5000</v>
      </c>
      <c r="CB97" s="127">
        <v>5000</v>
      </c>
      <c r="CC97" s="124">
        <v>8000</v>
      </c>
      <c r="CD97" s="127">
        <f>1500+0</f>
        <v>1500</v>
      </c>
      <c r="CE97" s="124"/>
      <c r="CF97" s="127"/>
      <c r="CG97" s="129">
        <v>2310</v>
      </c>
      <c r="CH97" s="127">
        <v>2310</v>
      </c>
      <c r="CI97" s="129">
        <v>2310</v>
      </c>
      <c r="CJ97" s="127">
        <v>8810</v>
      </c>
      <c r="CK97" s="129">
        <v>2310</v>
      </c>
      <c r="CL97" s="127">
        <v>2310</v>
      </c>
      <c r="CM97" s="129">
        <v>2310</v>
      </c>
      <c r="CN97" s="127">
        <v>2310</v>
      </c>
      <c r="CO97" s="129">
        <v>2310</v>
      </c>
      <c r="CP97" s="127">
        <v>2310</v>
      </c>
      <c r="CQ97" s="129">
        <v>2310</v>
      </c>
      <c r="CR97" s="127">
        <v>2310</v>
      </c>
      <c r="CS97" s="129">
        <v>2310</v>
      </c>
      <c r="CT97" s="127"/>
      <c r="CU97" s="129">
        <v>2310</v>
      </c>
      <c r="CV97" s="127"/>
      <c r="CW97" s="129">
        <v>2310</v>
      </c>
      <c r="CX97" s="127">
        <f>2310+2310</f>
        <v>4620</v>
      </c>
      <c r="CY97" s="131"/>
      <c r="CZ97" s="127"/>
      <c r="DA97" s="131"/>
      <c r="DB97" s="127"/>
      <c r="DC97" s="131"/>
      <c r="DD97" s="127"/>
      <c r="DE97" s="130"/>
      <c r="DF97" s="131"/>
      <c r="DG97" s="127"/>
      <c r="DH97" s="131"/>
      <c r="DI97" s="127"/>
      <c r="DJ97" s="131"/>
      <c r="DK97" s="127"/>
      <c r="DL97" s="131"/>
      <c r="DM97" s="127"/>
      <c r="DN97" s="131"/>
      <c r="DO97" s="127"/>
      <c r="DP97" s="131"/>
      <c r="DQ97" s="127"/>
      <c r="DR97" s="131"/>
      <c r="DS97" s="127"/>
      <c r="DT97" s="131"/>
      <c r="DU97" s="127"/>
      <c r="DV97" s="131"/>
      <c r="DW97" s="127"/>
      <c r="DX97" s="131"/>
      <c r="DY97" s="127"/>
      <c r="DZ97" s="131"/>
      <c r="EA97" s="127"/>
      <c r="EB97" s="128"/>
      <c r="EC97" s="127"/>
      <c r="ED97" s="132"/>
      <c r="EE97" s="128"/>
      <c r="EF97" s="127"/>
      <c r="EG97" s="128"/>
      <c r="EH97" s="127"/>
      <c r="EI97" s="128"/>
      <c r="EJ97" s="127"/>
      <c r="EK97" s="128"/>
      <c r="EL97" s="127"/>
      <c r="EM97" s="128"/>
      <c r="EN97" s="127"/>
      <c r="EO97" s="128"/>
      <c r="EP97" s="127"/>
      <c r="EQ97" s="124"/>
      <c r="ER97" s="127"/>
      <c r="ES97" s="124"/>
      <c r="ET97" s="127"/>
      <c r="EU97" s="124"/>
      <c r="EV97" s="127"/>
      <c r="EW97" s="124"/>
      <c r="EX97" s="127"/>
      <c r="EY97" s="124"/>
      <c r="EZ97" s="127"/>
      <c r="FA97" s="124"/>
      <c r="FB97" s="127"/>
      <c r="FC97" s="133">
        <f t="shared" si="17"/>
        <v>36290</v>
      </c>
      <c r="FD97" s="133">
        <f t="shared" si="18"/>
        <v>33980</v>
      </c>
      <c r="FE97" s="133">
        <f t="shared" si="19"/>
        <v>2310</v>
      </c>
    </row>
    <row r="98" spans="1:161" ht="25.5" customHeight="1">
      <c r="A98" s="181">
        <v>2200256</v>
      </c>
      <c r="B98" s="148" t="s">
        <v>746</v>
      </c>
      <c r="C98" s="95" t="s">
        <v>747</v>
      </c>
      <c r="D98" s="83" t="s">
        <v>1062</v>
      </c>
      <c r="E98" s="95" t="s">
        <v>956</v>
      </c>
      <c r="F98" s="84" t="s">
        <v>748</v>
      </c>
      <c r="G98" s="84"/>
      <c r="H98" s="135"/>
      <c r="I98" s="136"/>
      <c r="J98" s="136"/>
      <c r="K98" s="93">
        <v>6800</v>
      </c>
      <c r="L98" s="88" t="s">
        <v>1072</v>
      </c>
      <c r="M98" s="122">
        <f t="shared" si="20"/>
        <v>24400</v>
      </c>
      <c r="N98" s="123">
        <f t="shared" si="15"/>
        <v>4080</v>
      </c>
      <c r="O98" s="124">
        <v>4000</v>
      </c>
      <c r="P98" s="124">
        <f t="shared" si="21"/>
        <v>0</v>
      </c>
      <c r="Q98" s="125">
        <v>4000</v>
      </c>
      <c r="R98" s="126">
        <f t="shared" si="24"/>
        <v>0</v>
      </c>
      <c r="S98" s="127">
        <f>IF(OR($I98="‡nv‡÷j Z¨vM",$I98="wUwm"),(IF(VALUE($G98)&gt;=S$6,(IF(($BV98-SUM($Q98:R98))&gt;=$K98*0.3,$K98*0.3,($BV98-SUM($Q98:R98)))),"")),(IF(($BV98-SUM($Q98:R98))&gt;=$K98*0.3,$K98*0.3,($BV98-SUM($Q98:R98)))))</f>
        <v>2040</v>
      </c>
      <c r="T98" s="127">
        <f>IF(OR($I98="‡nv‡÷j Z¨vM",$I98="wUwm"),(IF(VALUE($G98)&gt;=T$6,(IF(($BV98-SUM($Q98:S98))&gt;=$K98*0.3,$K98*0.3,($BV98-SUM($Q98:S98)))),"")),(IF(($BV98-SUM($Q98:S98))&gt;=$K98*0.3,$K98*0.3,($BV98-SUM($Q98:S98)))))</f>
        <v>2040</v>
      </c>
      <c r="U98" s="127">
        <f>IF(OR($I98="‡nv‡÷j Z¨vM",$I98="wUwm"),(IF(VALUE($G98)&gt;=U$6,(IF(($BV98-SUM($Q98:T98))&gt;=$K98*0.3,$K98*0.3,($BV98-SUM($Q98:T98)))),"")),(IF(($BV98-SUM($Q98:T98))&gt;=$K98*0.3,$K98*0.3,($BV98-SUM($Q98:T98)))))</f>
        <v>2040</v>
      </c>
      <c r="V98" s="127">
        <f>IF(OR($I98="‡nv‡÷j Z¨vM",$I98="wUwm"),(IF(VALUE($G98)&gt;=V$6,(IF(($BV98-SUM($Q98:U98))&gt;=$K98*0.3,$K98*0.3,($BV98-SUM($Q98:U98)))),"")),(IF(($BV98-SUM($Q98:U98))&gt;=$K98*0.3,$K98*0.3,($BV98-SUM($Q98:U98)))))</f>
        <v>2040</v>
      </c>
      <c r="W98" s="127">
        <f>IF(OR($I98="‡nv‡÷j Z¨vM",$I98="wUwm"),(IF(VALUE($G98)&gt;=W$6,(IF(($BV98-SUM($Q98:V98))&gt;=$K98*0.3,$K98*0.3,($BV98-SUM($Q98:V98)))),"")),(IF(($BV98-SUM($Q98:V98))&gt;=$K98*0.3,$K98*0.3,($BV98-SUM($Q98:V98)))))</f>
        <v>2040</v>
      </c>
      <c r="X98" s="127">
        <f>IF(OR($I98="‡nv‡÷j Z¨vM",$I98="wUwm"),(IF(VALUE($G98)&gt;=X$6,(IF(($BV98-SUM($Q98:W98))&gt;=$K98*0.3,$K98*0.3,($BV98-SUM($Q98:W98)))),"")),(IF(($BV98-SUM($Q98:W98))&gt;=$K98*0.3,$K98*0.3,($BV98-SUM($Q98:W98)))))</f>
        <v>2040</v>
      </c>
      <c r="Y98" s="127">
        <f>IF(OR($I98="‡nv‡÷j Z¨vM",$I98="wUwm"),(IF(VALUE($G98)&gt;=Y$6,(IF(($BV98-SUM($Q98:X98))&gt;=$K98*0.3,$K98*0.3,($BV98-SUM($Q98:X98)))),"")),(IF(($BV98-SUM($Q98:X98))&gt;=$K98*0.3,$K98*0.3,($BV98-SUM($Q98:X98)))))</f>
        <v>2040</v>
      </c>
      <c r="Z98" s="127">
        <f>IF(OR($I98="‡nv‡÷j Z¨vM",$I98="wUwm"),(IF(VALUE($G98)&gt;=Z$6,(IF(($BV98-SUM($Q98:Y98))&gt;=$K98*0.3,$K98*0.3,($BV98-SUM($Q98:Y98)))),"")),(IF(($BV98-SUM($Q98:Y98))&gt;=$K98*0.3,$K98*0.3,($BV98-SUM($Q98:Y98)))))</f>
        <v>2040</v>
      </c>
      <c r="AA98" s="127">
        <f>IF(OR($I98="‡nv‡÷j Z¨vM",$I98="wUwm"),(IF(VALUE($G98)&gt;=AA$6,(IF(($BV98-SUM($Q98:Z98))&gt;=$K98*0.3,$K98*0.3,($BV98-SUM($Q98:Z98)))),"")),(IF(($BV98-SUM($Q98:Z98))&gt;=$K98*0.3,$K98*0.3,($BV98-SUM($Q98:Z98)))))</f>
        <v>0</v>
      </c>
      <c r="AB98" s="127">
        <f>IF(OR($I98="‡nv‡÷j Z¨vM",$I98="wUwm"),(IF(VALUE($G98)&gt;=AB$6,(IF(($BV98-SUM($Q98:AA98))&gt;=$K98*0.3,$K98*0.3,($BV98-SUM($Q98:AA98)))),"")),(IF(($BV98-SUM($Q98:AA98))&gt;=$K98*0.3,$K98*0.3,($BV98-SUM($Q98:AA98)))))</f>
        <v>0</v>
      </c>
      <c r="AC98" s="127">
        <f>IF(OR($I98="‡nv‡÷j Z¨vM",$I98="wUwm"),(IF(VALUE($G98)&gt;=AC$6,(IF(($BV98-SUM($Q98:AB98))&gt;=$K98*0.3,$K98*0.3,($BV98-SUM($Q98:AB98)))),"")),(IF(($BV98-SUM($Q98:AB98))&gt;=$K98*0.3,$K98*0.3,($BV98-SUM($Q98:AB98)))))</f>
        <v>0</v>
      </c>
      <c r="AD98" s="127">
        <f>IF(OR($I98="‡nv‡÷j Z¨vM",$I98="wUwm"),(IF(VALUE($G98)&gt;=AD$6,(IF(($BV98-SUM($Q98:AC98))&gt;=$K98*0.3,$K98*0.3,($BV98-SUM($Q98:AC98)))),"")),(IF(($BV98-SUM($Q98:AC98))&gt;=$K98*0.3,$K98*0.3,($BV98-SUM($Q98:AC98)))))</f>
        <v>0</v>
      </c>
      <c r="AE98" s="127">
        <f>IF(OR($I98="‡nv‡÷j Z¨vM",$I98="wUwm"),(IF(VALUE($G98)&gt;=AE$6,(IF(($BV98-SUM($Q98:AD98))&gt;=$K98*0.3,$K98*0.3,($BV98-SUM($Q98:AD98)))),"")),(IF(($BV98-SUM($Q98:AD98))&gt;=$K98*0.3,$K98*0.3,($BV98-SUM($Q98:AD98)))))</f>
        <v>0</v>
      </c>
      <c r="AF98" s="127">
        <f>IF(OR($I98="‡nv‡÷j Z¨vM",$I98="wUwm"),(IF(VALUE($G98)&gt;=AF$6,(IF(($BV98-SUM($Q98:AE98))&gt;=$K98*0.3,$K98*0.3,($BV98-SUM($Q98:AE98)))),"")),(IF(($BV98-SUM($Q98:AE98))&gt;=$K98*0.3,$K98*0.3,($BV98-SUM($Q98:AE98)))))</f>
        <v>0</v>
      </c>
      <c r="AG98" s="127">
        <f>IF(OR($I98="‡nv‡÷j Z¨vM",$I98="wUwm"),(IF(VALUE($G98)&gt;=AG$6,(IF(($BV98-SUM($Q98:AF98))&gt;=$K98*0.3,$K98*0.3,($BV98-SUM($Q98:AF98)))),"")),(IF(($BV98-SUM($Q98:AF98))&gt;=$K98*0.3,$K98*0.3,($BV98-SUM($Q98:AF98)))))</f>
        <v>0</v>
      </c>
      <c r="AH98" s="127">
        <f>IF(OR($I98="‡nv‡÷j Z¨vM",$I98="wUwm"),(IF(VALUE($G98)&gt;=AH$6,(IF(($BV98-SUM($Q98:AG98))&gt;=$K98*0.3,$K98*0.3,($BV98-SUM($Q98:AG98)))),"")),(IF(($BV98-SUM($Q98:AG98))&gt;=$K98*0.3,$K98*0.3,($BV98-SUM($Q98:AG98)))))</f>
        <v>0</v>
      </c>
      <c r="AI98" s="127">
        <f>IF(OR($I98="‡nv‡÷j Z¨vM",$I98="wUwm"),(IF(VALUE($G98)&gt;=AI$6,(IF(($BV98-SUM($Q98:AH98))&gt;=$K98*0.3,$K98*0.3,($BV98-SUM($Q98:AH98)))),"")),(IF(($BV98-SUM($Q98:AH98))&gt;=$K98*0.3,$K98*0.3,($BV98-SUM($Q98:AH98)))))</f>
        <v>0</v>
      </c>
      <c r="AJ98" s="127">
        <f>IF(OR($I98="‡nv‡÷j Z¨vM",$I98="wUwm"),(IF(VALUE($G98)&gt;=AJ$6,(IF(($BV98-SUM($Q98:AI98))&gt;=$K98*0.3,$K98*0.3,($BV98-SUM($Q98:AI98)))),"")),(IF(($BV98-SUM($Q98:AI98))&gt;=$K98*0.3,$K98*0.3,($BV98-SUM($Q98:AI98)))))</f>
        <v>0</v>
      </c>
      <c r="AK98" s="127">
        <f>IF(OR($I98="‡nv‡÷j Z¨vM",$I98="wUwm"),(IF(VALUE($G98)&gt;=AK$6,(IF(($BV98-SUM($Q98:AJ98))&gt;=$K98*0.3,$K98*0.3,($BV98-SUM($Q98:AJ98)))),"")),(IF(($BV98-SUM($Q98:AJ98))&gt;=$K98*0.3,$K98*0.3,($BV98-SUM($Q98:AJ98)))))</f>
        <v>0</v>
      </c>
      <c r="AL98" s="127">
        <f>IF(OR($I98="‡nv‡÷j Z¨vM",$I98="wUwm"),(IF(VALUE($G98)&gt;=AL$6,(IF(($BV98-SUM($Q98:AK98))&gt;=$K98*0.3,$K98*0.3,($BV98-SUM($Q98:AK98)))),"")),(IF(($BV98-SUM($Q98:AK98))&gt;=$K98*0.3,$K98*0.3,($BV98-SUM($Q98:AK98)))))</f>
        <v>0</v>
      </c>
      <c r="AM98" s="127">
        <f>IF(OR($I98="‡nv‡÷j Z¨vM",$I98="wUwm"),(IF(VALUE($G98)&gt;=AM$6,(IF(($BV98-SUM($Q98:AL98))&gt;=$K98*0.3,$K98*0.3,($BV98-SUM($Q98:AL98)))),"")),(IF(($BV98-SUM($Q98:AL98))&gt;=$K98*0.3,$K98*0.3,($BV98-SUM($Q98:AL98)))))</f>
        <v>0</v>
      </c>
      <c r="AN98" s="127">
        <f>IF(OR($I98="‡nv‡÷j Z¨vM",$I98="wUwm"),(IF(VALUE($G98)&gt;=AN$6,(IF(($BV98-SUM($Q98:AM98))&gt;=$K98*0.3,$K98*0.3,($BV98-SUM($Q98:AM98)))),"")),(IF(($BV98-SUM($Q98:AM98))&gt;=$K98*0.3,$K98*0.3,($BV98-SUM($Q98:AM98)))))</f>
        <v>0</v>
      </c>
      <c r="AO98" s="127">
        <f>IF(OR($I98="‡nv‡÷j Z¨vM",$I98="wUwm"),(IF(VALUE($G98)&gt;=AO$6,(IF(($BV98-SUM($Q98:AN98))&gt;=$K98*0.3,$K98*0.3,($BV98-SUM($Q98:AN98)))),"")),(IF(($BV98-SUM($Q98:AN98))&gt;=$K98*0.3,$K98*0.3,($BV98-SUM($Q98:AN98)))))</f>
        <v>0</v>
      </c>
      <c r="AP98" s="127">
        <f>IF(OR($I98="‡nv‡÷j Z¨vM",$I98="wUwm"),(IF(VALUE($G98)&gt;=AP$6,(IF(($BV98-SUM($Q98:AO98))&gt;=$K98*0.3,$K98*0.3,($BV98-SUM($Q98:AO98)))),"")),(IF(($BV98-SUM($Q98:AO98))&gt;=$K98*0.3,$K98*0.3,($BV98-SUM($Q98:AO98)))))</f>
        <v>0</v>
      </c>
      <c r="AQ98" s="125">
        <f t="shared" si="26"/>
        <v>20320</v>
      </c>
      <c r="AR98" s="125">
        <v>20320</v>
      </c>
      <c r="AS98" s="125">
        <f>IF(LinkRpt!C$4=LinkRpt!C$2,VLOOKUP(LinkRpt!$A94,Rpt,LinkRpt!C$2+1),"")</f>
        <v>0</v>
      </c>
      <c r="AT98" s="125">
        <f>IF(LinkRpt!D$4=LinkRpt!D$2,VLOOKUP(LinkRpt!$A94,Rpt,LinkRpt!D$2+1),"")</f>
        <v>0</v>
      </c>
      <c r="AU98" s="125">
        <f>IF(LinkRpt!E$4=LinkRpt!E$2,VLOOKUP(LinkRpt!$A94,Rpt,LinkRpt!E$2+1),"")</f>
        <v>0</v>
      </c>
      <c r="AV98" s="125">
        <f>IF(LinkRpt!F$4=LinkRpt!F$2,VLOOKUP(LinkRpt!$A94,Rpt,LinkRpt!F$2+1),"")</f>
        <v>0</v>
      </c>
      <c r="AW98" s="125">
        <f>IF(LinkRpt!G$4=LinkRpt!G$2,VLOOKUP(LinkRpt!$A94,Rpt,LinkRpt!G$2+1),"")</f>
        <v>0</v>
      </c>
      <c r="AX98" s="125">
        <f>IF(LinkRpt!H$4=LinkRpt!H$2,VLOOKUP(LinkRpt!$A94,Rpt,LinkRpt!H$2+1),"")</f>
        <v>0</v>
      </c>
      <c r="AY98" s="125">
        <f>IF(LinkRpt!I$4=LinkRpt!I$2,VLOOKUP(LinkRpt!$A94,Rpt,LinkRpt!I$2+1),"")</f>
        <v>0</v>
      </c>
      <c r="AZ98" s="125">
        <f>IF(LinkRpt!J$4=LinkRpt!J$2,VLOOKUP(LinkRpt!$A94,Rpt,LinkRpt!J$2+1),"")</f>
        <v>0</v>
      </c>
      <c r="BA98" s="125">
        <f>IF(LinkRpt!K$4=LinkRpt!K$2,VLOOKUP(LinkRpt!$A94,Rpt,LinkRpt!K$2+1),"")</f>
        <v>0</v>
      </c>
      <c r="BB98" s="125">
        <f>IF(LinkRpt!L$4=LinkRpt!L$2,VLOOKUP(LinkRpt!$A94,Rpt,LinkRpt!L$2+1),"")</f>
        <v>0</v>
      </c>
      <c r="BC98" s="125">
        <f>IF(LinkRpt!M$4=LinkRpt!M$2,VLOOKUP(LinkRpt!$A94,Rpt,LinkRpt!M$2+1),"")</f>
        <v>0</v>
      </c>
      <c r="BD98" s="125">
        <f>IF(LinkRpt!N$4=LinkRpt!N$2,VLOOKUP(LinkRpt!$A94,Rpt,LinkRpt!N$2+1),"")</f>
        <v>0</v>
      </c>
      <c r="BE98" s="125">
        <f>IF(LinkRpt!O$4=LinkRpt!O$2,VLOOKUP(LinkRpt!$A94,Rpt,LinkRpt!O$2+1),"")</f>
        <v>0</v>
      </c>
      <c r="BF98" s="125">
        <f>IF(LinkRpt!P$4=LinkRpt!P$2,VLOOKUP(LinkRpt!$A94,Rpt,LinkRpt!P$2+1),"")</f>
        <v>0</v>
      </c>
      <c r="BG98" s="125">
        <f>IF(LinkRpt!Q$4=LinkRpt!Q$2,VLOOKUP(LinkRpt!$A94,Rpt,LinkRpt!Q$2+1),"")</f>
        <v>0</v>
      </c>
      <c r="BH98" s="125">
        <f>IF(LinkRpt!R$4=LinkRpt!R$2,VLOOKUP(LinkRpt!$A94,Rpt,LinkRpt!R$2+1),"")</f>
        <v>0</v>
      </c>
      <c r="BI98" s="125">
        <f>IF(LinkRpt!S$4=LinkRpt!S$2,VLOOKUP(LinkRpt!$A94,Rpt,LinkRpt!S$2+1),"")</f>
        <v>0</v>
      </c>
      <c r="BJ98" s="125">
        <f>IF(LinkRpt!T$4=LinkRpt!T$2,VLOOKUP(LinkRpt!$A94,Rpt,LinkRpt!T$2+1),"")</f>
        <v>0</v>
      </c>
      <c r="BK98" s="125">
        <f>IF(LinkRpt!U$4=LinkRpt!U$2,VLOOKUP(LinkRpt!$A94,Rpt,LinkRpt!U$2+1),"")</f>
        <v>0</v>
      </c>
      <c r="BL98" s="125">
        <f>IF(LinkRpt!V$4=LinkRpt!V$2,VLOOKUP(LinkRpt!$A94,Rpt,LinkRpt!V$2+1),"")</f>
        <v>0</v>
      </c>
      <c r="BM98" s="125">
        <f>IF(LinkRpt!W$4=LinkRpt!W$2,VLOOKUP(LinkRpt!$A94,Rpt,LinkRpt!W$2+1),"")</f>
        <v>0</v>
      </c>
      <c r="BN98" s="125">
        <f>IF(LinkRpt!X$4=LinkRpt!X$2,VLOOKUP(LinkRpt!$A94,Rpt,LinkRpt!X$2+1),"")</f>
        <v>0</v>
      </c>
      <c r="BO98" s="125">
        <f>IF(LinkRpt!Y$4=LinkRpt!Y$2,VLOOKUP(LinkRpt!$A94,Rpt,LinkRpt!Y$2+1),"")</f>
        <v>0</v>
      </c>
      <c r="BP98" s="125">
        <f>IF(LinkRpt!Z$4=LinkRpt!Z$2,VLOOKUP(LinkRpt!$A94,Rpt,LinkRpt!Z$2+1),"")</f>
        <v>0</v>
      </c>
      <c r="BQ98" s="125">
        <f>IF(LinkRpt!AA$4=LinkRpt!AA$2,VLOOKUP(LinkRpt!$A94,Rpt,LinkRpt!AA$2+1),"")</f>
        <v>0</v>
      </c>
      <c r="BR98" s="125">
        <f>IF(LinkRpt!AB$4=LinkRpt!AB$2,VLOOKUP(LinkRpt!$A94,Rpt,LinkRpt!AB$2+1),"")</f>
        <v>0</v>
      </c>
      <c r="BS98" s="125">
        <f>IF(LinkRpt!AC$4=LinkRpt!AC$2,VLOOKUP(LinkRpt!$A94,Rpt,LinkRpt!AC$2+1),"")</f>
        <v>0</v>
      </c>
      <c r="BT98" s="125">
        <f>IF(LinkRpt!AD$4=LinkRpt!AD$2,VLOOKUP(LinkRpt!$A94,Rpt,LinkRpt!AD$2+1),"")</f>
        <v>0</v>
      </c>
      <c r="BU98" s="125">
        <f>IF(LinkRpt!AE$4=LinkRpt!AE$2,VLOOKUP(LinkRpt!$A94,Rpt,LinkRpt!AE$2+1),"")</f>
        <v>0</v>
      </c>
      <c r="BV98" s="125">
        <f t="shared" si="22"/>
        <v>20320</v>
      </c>
      <c r="BW98" s="124">
        <v>1500</v>
      </c>
      <c r="BX98" s="127">
        <v>1500</v>
      </c>
      <c r="BY98" s="124">
        <v>1000</v>
      </c>
      <c r="BZ98" s="127">
        <v>1000</v>
      </c>
      <c r="CA98" s="124">
        <v>5000</v>
      </c>
      <c r="CB98" s="127">
        <v>5000</v>
      </c>
      <c r="CC98" s="124">
        <v>8000</v>
      </c>
      <c r="CD98" s="127">
        <v>1500</v>
      </c>
      <c r="CE98" s="124"/>
      <c r="CF98" s="127"/>
      <c r="CG98" s="129">
        <v>2310</v>
      </c>
      <c r="CH98" s="127">
        <v>8810</v>
      </c>
      <c r="CI98" s="129">
        <v>2310</v>
      </c>
      <c r="CJ98" s="127">
        <v>2310</v>
      </c>
      <c r="CK98" s="129">
        <v>2310</v>
      </c>
      <c r="CL98" s="127">
        <v>2310</v>
      </c>
      <c r="CM98" s="129">
        <v>2310</v>
      </c>
      <c r="CN98" s="127">
        <v>2310</v>
      </c>
      <c r="CO98" s="129">
        <v>2310</v>
      </c>
      <c r="CP98" s="127">
        <v>2310</v>
      </c>
      <c r="CQ98" s="129">
        <v>2310</v>
      </c>
      <c r="CR98" s="127">
        <v>2310</v>
      </c>
      <c r="CS98" s="129">
        <v>2310</v>
      </c>
      <c r="CT98" s="127">
        <v>2310</v>
      </c>
      <c r="CU98" s="129">
        <v>2310</v>
      </c>
      <c r="CV98" s="127"/>
      <c r="CW98" s="129">
        <v>2310</v>
      </c>
      <c r="CX98" s="127">
        <v>4620</v>
      </c>
      <c r="CY98" s="131"/>
      <c r="CZ98" s="127"/>
      <c r="DA98" s="131"/>
      <c r="DB98" s="127"/>
      <c r="DC98" s="131"/>
      <c r="DD98" s="127"/>
      <c r="DE98" s="130"/>
      <c r="DF98" s="131"/>
      <c r="DG98" s="127"/>
      <c r="DH98" s="131"/>
      <c r="DI98" s="127"/>
      <c r="DJ98" s="131"/>
      <c r="DK98" s="127"/>
      <c r="DL98" s="131"/>
      <c r="DM98" s="127"/>
      <c r="DN98" s="131"/>
      <c r="DO98" s="127"/>
      <c r="DP98" s="131"/>
      <c r="DQ98" s="127"/>
      <c r="DR98" s="131"/>
      <c r="DS98" s="127"/>
      <c r="DT98" s="131"/>
      <c r="DU98" s="127"/>
      <c r="DV98" s="131"/>
      <c r="DW98" s="127"/>
      <c r="DX98" s="131"/>
      <c r="DY98" s="127"/>
      <c r="DZ98" s="131"/>
      <c r="EA98" s="127"/>
      <c r="EB98" s="128"/>
      <c r="EC98" s="127"/>
      <c r="ED98" s="132"/>
      <c r="EE98" s="128"/>
      <c r="EF98" s="127"/>
      <c r="EG98" s="128"/>
      <c r="EH98" s="127"/>
      <c r="EI98" s="128"/>
      <c r="EJ98" s="127"/>
      <c r="EK98" s="128"/>
      <c r="EL98" s="127"/>
      <c r="EM98" s="128"/>
      <c r="EN98" s="127"/>
      <c r="EO98" s="128"/>
      <c r="EP98" s="127"/>
      <c r="EQ98" s="124"/>
      <c r="ER98" s="127"/>
      <c r="ES98" s="124"/>
      <c r="ET98" s="127"/>
      <c r="EU98" s="124"/>
      <c r="EV98" s="127"/>
      <c r="EW98" s="124"/>
      <c r="EX98" s="127"/>
      <c r="EY98" s="124"/>
      <c r="EZ98" s="127"/>
      <c r="FA98" s="124"/>
      <c r="FB98" s="127"/>
      <c r="FC98" s="133">
        <f t="shared" si="17"/>
        <v>36290</v>
      </c>
      <c r="FD98" s="133">
        <f t="shared" si="18"/>
        <v>36290</v>
      </c>
      <c r="FE98" s="133">
        <f t="shared" si="19"/>
        <v>0</v>
      </c>
    </row>
    <row r="99" spans="1:161" ht="25.5" customHeight="1">
      <c r="A99" s="181">
        <v>2200257</v>
      </c>
      <c r="B99" s="148" t="s">
        <v>749</v>
      </c>
      <c r="C99" s="95" t="s">
        <v>750</v>
      </c>
      <c r="D99" s="83" t="s">
        <v>1062</v>
      </c>
      <c r="E99" s="95" t="s">
        <v>956</v>
      </c>
      <c r="F99" s="84" t="s">
        <v>751</v>
      </c>
      <c r="G99" s="84" t="s">
        <v>1094</v>
      </c>
      <c r="H99" s="135"/>
      <c r="I99" s="121" t="s">
        <v>1083</v>
      </c>
      <c r="J99" s="121"/>
      <c r="K99" s="93">
        <v>7200</v>
      </c>
      <c r="L99" s="88" t="s">
        <v>1072</v>
      </c>
      <c r="M99" s="122">
        <f t="shared" si="20"/>
        <v>29440</v>
      </c>
      <c r="N99" s="123">
        <f t="shared" si="15"/>
        <v>2160</v>
      </c>
      <c r="O99" s="124">
        <v>4000</v>
      </c>
      <c r="P99" s="124">
        <f t="shared" si="21"/>
        <v>6000</v>
      </c>
      <c r="Q99" s="125">
        <v>4000</v>
      </c>
      <c r="R99" s="180">
        <f>IF(AND(I99="‡nv‡÷j Z¨vM",M99&lt;=BV99),6000-J99,0)</f>
        <v>0</v>
      </c>
      <c r="S99" s="127">
        <f>IF(OR($I99="‡nv‡÷j Z¨vM",$I99="wUwm"),(IF(VALUE($G99)&gt;=S$6,(IF(($BV99-SUM($Q99:R99))&gt;=$K99*0.3,$K99*0.3,($BV99-SUM($Q99:R99)))),"")),(IF(($BV99-SUM($Q99:R99))&gt;=$K99*0.3,$K99*0.3,($BV99-SUM($Q99:R99)))))</f>
        <v>2160</v>
      </c>
      <c r="T99" s="127">
        <f>IF(OR($I99="‡nv‡÷j Z¨vM",$I99="wUwm"),(IF(VALUE($G99)&gt;=T$6,(IF(($BV99-SUM($Q99:S99))&gt;=$K99*0.3,$K99*0.3,($BV99-SUM($Q99:S99)))),"")),(IF(($BV99-SUM($Q99:S99))&gt;=$K99*0.3,$K99*0.3,($BV99-SUM($Q99:S99)))))</f>
        <v>2160</v>
      </c>
      <c r="U99" s="127">
        <f>IF(OR($I99="‡nv‡÷j Z¨vM",$I99="wUwm"),(IF(VALUE($G99)&gt;=U$6,(IF(($BV99-SUM($Q99:T99))&gt;=$K99*0.3,$K99*0.3,($BV99-SUM($Q99:T99)))),"")),(IF(($BV99-SUM($Q99:T99))&gt;=$K99*0.3,$K99*0.3,($BV99-SUM($Q99:T99)))))</f>
        <v>2160</v>
      </c>
      <c r="V99" s="127">
        <f>IF(OR($I99="‡nv‡÷j Z¨vM",$I99="wUwm"),(IF(VALUE($G99)&gt;=V$6,(IF(($BV99-SUM($Q99:U99))&gt;=$K99*0.3,$K99*0.3,($BV99-SUM($Q99:U99)))),"")),(IF(($BV99-SUM($Q99:U99))&gt;=$K99*0.3,$K99*0.3,($BV99-SUM($Q99:U99)))))</f>
        <v>2160</v>
      </c>
      <c r="W99" s="127">
        <f>IF(OR($I99="‡nv‡÷j Z¨vM",$I99="wUwm"),(IF(VALUE($G99)&gt;=W$6,(IF(($BV99-SUM($Q99:V99))&gt;=$K99*0.3,$K99*0.3,($BV99-SUM($Q99:V99)))),"")),(IF(($BV99-SUM($Q99:V99))&gt;=$K99*0.3,$K99*0.3,($BV99-SUM($Q99:V99)))))</f>
        <v>2160</v>
      </c>
      <c r="X99" s="127">
        <f>IF(OR($I99="‡nv‡÷j Z¨vM",$I99="wUwm"),(IF(VALUE($G99)&gt;=X$6,(IF(($BV99-SUM($Q99:W99))&gt;=$K99*0.3,$K99*0.3,($BV99-SUM($Q99:W99)))),"")),(IF(($BV99-SUM($Q99:W99))&gt;=$K99*0.3,$K99*0.3,($BV99-SUM($Q99:W99)))))</f>
        <v>2160</v>
      </c>
      <c r="Y99" s="127">
        <f>IF(OR($I99="‡nv‡÷j Z¨vM",$I99="wUwm"),(IF(VALUE($G99)&gt;=Y$6,(IF(($BV99-SUM($Q99:X99))&gt;=$K99*0.3,$K99*0.3,($BV99-SUM($Q99:X99)))),"")),(IF(($BV99-SUM($Q99:X99))&gt;=$K99*0.3,$K99*0.3,($BV99-SUM($Q99:X99)))))</f>
        <v>2160</v>
      </c>
      <c r="Z99" s="127">
        <f>IF(OR($I99="‡nv‡÷j Z¨vM",$I99="wUwm"),(IF(VALUE($G99)&gt;=Z$6,(IF(($BV99-SUM($Q99:Y99))&gt;=$K99*0.3,$K99*0.3,($BV99-SUM($Q99:Y99)))),"")),(IF(($BV99-SUM($Q99:Y99))&gt;=$K99*0.3,$K99*0.3,($BV99-SUM($Q99:Y99)))))</f>
        <v>2160</v>
      </c>
      <c r="AA99" s="127">
        <f>IF(OR($I99="‡nv‡÷j Z¨vM",$I99="wUwm"),(IF(VALUE($G99)&gt;=AA$6,(IF(($BV99-SUM($Q99:Z99))&gt;=$K99*0.3,$K99*0.3,($BV99-SUM($Q99:Z99)))),"")),(IF(($BV99-SUM($Q99:Z99))&gt;=$K99*0.3,$K99*0.3,($BV99-SUM($Q99:Z99)))))</f>
        <v>2160</v>
      </c>
      <c r="AB99" s="127" t="str">
        <f>IF(OR($I99="‡nv‡÷j Z¨vM",$I99="wUwm"),(IF(VALUE($G99)&gt;=AB$6,(IF(($BV99-SUM($Q99:AA99))&gt;=$K99*0.3,$K99*0.3,($BV99-SUM($Q99:AA99)))),"")),(IF(($BV99-SUM($Q99:AA99))&gt;=$K99*0.3,$K99*0.3,($BV99-SUM($Q99:AA99)))))</f>
        <v/>
      </c>
      <c r="AC99" s="127" t="str">
        <f>IF(OR($I99="‡nv‡÷j Z¨vM",$I99="wUwm"),(IF(VALUE($G99)&gt;=AC$6,(IF(($BV99-SUM($Q99:AB99))&gt;=$K99*0.3,$K99*0.3,($BV99-SUM($Q99:AB99)))),"")),(IF(($BV99-SUM($Q99:AB99))&gt;=$K99*0.3,$K99*0.3,($BV99-SUM($Q99:AB99)))))</f>
        <v/>
      </c>
      <c r="AD99" s="127" t="str">
        <f>IF(OR($I99="‡nv‡÷j Z¨vM",$I99="wUwm"),(IF(VALUE($G99)&gt;=AD$6,(IF(($BV99-SUM($Q99:AC99))&gt;=$K99*0.3,$K99*0.3,($BV99-SUM($Q99:AC99)))),"")),(IF(($BV99-SUM($Q99:AC99))&gt;=$K99*0.3,$K99*0.3,($BV99-SUM($Q99:AC99)))))</f>
        <v/>
      </c>
      <c r="AE99" s="127" t="str">
        <f>IF(OR($I99="‡nv‡÷j Z¨vM",$I99="wUwm"),(IF(VALUE($G99)&gt;=AE$6,(IF(($BV99-SUM($Q99:AD99))&gt;=$K99*0.3,$K99*0.3,($BV99-SUM($Q99:AD99)))),"")),(IF(($BV99-SUM($Q99:AD99))&gt;=$K99*0.3,$K99*0.3,($BV99-SUM($Q99:AD99)))))</f>
        <v/>
      </c>
      <c r="AF99" s="127" t="str">
        <f>IF(OR($I99="‡nv‡÷j Z¨vM",$I99="wUwm"),(IF(VALUE($G99)&gt;=AF$6,(IF(($BV99-SUM($Q99:AE99))&gt;=$K99*0.3,$K99*0.3,($BV99-SUM($Q99:AE99)))),"")),(IF(($BV99-SUM($Q99:AE99))&gt;=$K99*0.3,$K99*0.3,($BV99-SUM($Q99:AE99)))))</f>
        <v/>
      </c>
      <c r="AG99" s="127" t="str">
        <f>IF(OR($I99="‡nv‡÷j Z¨vM",$I99="wUwm"),(IF(VALUE($G99)&gt;=AG$6,(IF(($BV99-SUM($Q99:AF99))&gt;=$K99*0.3,$K99*0.3,($BV99-SUM($Q99:AF99)))),"")),(IF(($BV99-SUM($Q99:AF99))&gt;=$K99*0.3,$K99*0.3,($BV99-SUM($Q99:AF99)))))</f>
        <v/>
      </c>
      <c r="AH99" s="127" t="str">
        <f>IF(OR($I99="‡nv‡÷j Z¨vM",$I99="wUwm"),(IF(VALUE($G99)&gt;=AH$6,(IF(($BV99-SUM($Q99:AG99))&gt;=$K99*0.3,$K99*0.3,($BV99-SUM($Q99:AG99)))),"")),(IF(($BV99-SUM($Q99:AG99))&gt;=$K99*0.3,$K99*0.3,($BV99-SUM($Q99:AG99)))))</f>
        <v/>
      </c>
      <c r="AI99" s="127" t="str">
        <f>IF(OR($I99="‡nv‡÷j Z¨vM",$I99="wUwm"),(IF(VALUE($G99)&gt;=AI$6,(IF(($BV99-SUM($Q99:AH99))&gt;=$K99*0.3,$K99*0.3,($BV99-SUM($Q99:AH99)))),"")),(IF(($BV99-SUM($Q99:AH99))&gt;=$K99*0.3,$K99*0.3,($BV99-SUM($Q99:AH99)))))</f>
        <v/>
      </c>
      <c r="AJ99" s="127" t="str">
        <f>IF(OR($I99="‡nv‡÷j Z¨vM",$I99="wUwm"),(IF(VALUE($G99)&gt;=AJ$6,(IF(($BV99-SUM($Q99:AI99))&gt;=$K99*0.3,$K99*0.3,($BV99-SUM($Q99:AI99)))),"")),(IF(($BV99-SUM($Q99:AI99))&gt;=$K99*0.3,$K99*0.3,($BV99-SUM($Q99:AI99)))))</f>
        <v/>
      </c>
      <c r="AK99" s="127" t="str">
        <f>IF(OR($I99="‡nv‡÷j Z¨vM",$I99="wUwm"),(IF(VALUE($G99)&gt;=AK$6,(IF(($BV99-SUM($Q99:AJ99))&gt;=$K99*0.3,$K99*0.3,($BV99-SUM($Q99:AJ99)))),"")),(IF(($BV99-SUM($Q99:AJ99))&gt;=$K99*0.3,$K99*0.3,($BV99-SUM($Q99:AJ99)))))</f>
        <v/>
      </c>
      <c r="AL99" s="127" t="str">
        <f>IF(OR($I99="‡nv‡÷j Z¨vM",$I99="wUwm"),(IF(VALUE($G99)&gt;=AL$6,(IF(($BV99-SUM($Q99:AK99))&gt;=$K99*0.3,$K99*0.3,($BV99-SUM($Q99:AK99)))),"")),(IF(($BV99-SUM($Q99:AK99))&gt;=$K99*0.3,$K99*0.3,($BV99-SUM($Q99:AK99)))))</f>
        <v/>
      </c>
      <c r="AM99" s="127" t="str">
        <f>IF(OR($I99="‡nv‡÷j Z¨vM",$I99="wUwm"),(IF(VALUE($G99)&gt;=AM$6,(IF(($BV99-SUM($Q99:AL99))&gt;=$K99*0.3,$K99*0.3,($BV99-SUM($Q99:AL99)))),"")),(IF(($BV99-SUM($Q99:AL99))&gt;=$K99*0.3,$K99*0.3,($BV99-SUM($Q99:AL99)))))</f>
        <v/>
      </c>
      <c r="AN99" s="127" t="str">
        <f>IF(OR($I99="‡nv‡÷j Z¨vM",$I99="wUwm"),(IF(VALUE($G99)&gt;=AN$6,(IF(($BV99-SUM($Q99:AM99))&gt;=$K99*0.3,$K99*0.3,($BV99-SUM($Q99:AM99)))),"")),(IF(($BV99-SUM($Q99:AM99))&gt;=$K99*0.3,$K99*0.3,($BV99-SUM($Q99:AM99)))))</f>
        <v/>
      </c>
      <c r="AO99" s="127" t="str">
        <f>IF(OR($I99="‡nv‡÷j Z¨vM",$I99="wUwm"),(IF(VALUE($G99)&gt;=AO$6,(IF(($BV99-SUM($Q99:AN99))&gt;=$K99*0.3,$K99*0.3,($BV99-SUM($Q99:AN99)))),"")),(IF(($BV99-SUM($Q99:AN99))&gt;=$K99*0.3,$K99*0.3,($BV99-SUM($Q99:AN99)))))</f>
        <v/>
      </c>
      <c r="AP99" s="127" t="str">
        <f>IF(OR($I99="‡nv‡÷j Z¨vM",$I99="wUwm"),(IF(VALUE($G99)&gt;=AP$6,(IF(($BV99-SUM($Q99:AO99))&gt;=$K99*0.3,$K99*0.3,($BV99-SUM($Q99:AO99)))),"")),(IF(($BV99-SUM($Q99:AO99))&gt;=$K99*0.3,$K99*0.3,($BV99-SUM($Q99:AO99)))))</f>
        <v/>
      </c>
      <c r="AQ99" s="125">
        <f t="shared" si="26"/>
        <v>23440</v>
      </c>
      <c r="AR99" s="125">
        <v>27280</v>
      </c>
      <c r="AS99" s="125">
        <f>IF(LinkRpt!C$4=LinkRpt!C$2,VLOOKUP(LinkRpt!$A95,Rpt,LinkRpt!C$2+1),"")</f>
        <v>0</v>
      </c>
      <c r="AT99" s="125">
        <f>IF(LinkRpt!D$4=LinkRpt!D$2,VLOOKUP(LinkRpt!$A95,Rpt,LinkRpt!D$2+1),"")</f>
        <v>0</v>
      </c>
      <c r="AU99" s="125">
        <f>IF(LinkRpt!E$4=LinkRpt!E$2,VLOOKUP(LinkRpt!$A95,Rpt,LinkRpt!E$2+1),"")</f>
        <v>0</v>
      </c>
      <c r="AV99" s="125">
        <f>IF(LinkRpt!F$4=LinkRpt!F$2,VLOOKUP(LinkRpt!$A95,Rpt,LinkRpt!F$2+1),"")</f>
        <v>0</v>
      </c>
      <c r="AW99" s="125">
        <f>IF(LinkRpt!G$4=LinkRpt!G$2,VLOOKUP(LinkRpt!$A95,Rpt,LinkRpt!G$2+1),"")</f>
        <v>0</v>
      </c>
      <c r="AX99" s="125">
        <f>IF(LinkRpt!H$4=LinkRpt!H$2,VLOOKUP(LinkRpt!$A95,Rpt,LinkRpt!H$2+1),"")</f>
        <v>0</v>
      </c>
      <c r="AY99" s="125">
        <f>IF(LinkRpt!I$4=LinkRpt!I$2,VLOOKUP(LinkRpt!$A95,Rpt,LinkRpt!I$2+1),"")</f>
        <v>0</v>
      </c>
      <c r="AZ99" s="125">
        <f>IF(LinkRpt!J$4=LinkRpt!J$2,VLOOKUP(LinkRpt!$A95,Rpt,LinkRpt!J$2+1),"")</f>
        <v>0</v>
      </c>
      <c r="BA99" s="125">
        <f>IF(LinkRpt!K$4=LinkRpt!K$2,VLOOKUP(LinkRpt!$A95,Rpt,LinkRpt!K$2+1),"")</f>
        <v>0</v>
      </c>
      <c r="BB99" s="125">
        <f>IF(LinkRpt!L$4=LinkRpt!L$2,VLOOKUP(LinkRpt!$A95,Rpt,LinkRpt!L$2+1),"")</f>
        <v>0</v>
      </c>
      <c r="BC99" s="125">
        <f>IF(LinkRpt!M$4=LinkRpt!M$2,VLOOKUP(LinkRpt!$A95,Rpt,LinkRpt!M$2+1),"")</f>
        <v>0</v>
      </c>
      <c r="BD99" s="125">
        <f>IF(LinkRpt!N$4=LinkRpt!N$2,VLOOKUP(LinkRpt!$A95,Rpt,LinkRpt!N$2+1),"")</f>
        <v>0</v>
      </c>
      <c r="BE99" s="125">
        <f>IF(LinkRpt!O$4=LinkRpt!O$2,VLOOKUP(LinkRpt!$A95,Rpt,LinkRpt!O$2+1),"")</f>
        <v>0</v>
      </c>
      <c r="BF99" s="125">
        <f>IF(LinkRpt!P$4=LinkRpt!P$2,VLOOKUP(LinkRpt!$A95,Rpt,LinkRpt!P$2+1),"")</f>
        <v>0</v>
      </c>
      <c r="BG99" s="125">
        <f>IF(LinkRpt!Q$4=LinkRpt!Q$2,VLOOKUP(LinkRpt!$A95,Rpt,LinkRpt!Q$2+1),"")</f>
        <v>0</v>
      </c>
      <c r="BH99" s="125">
        <f>IF(LinkRpt!R$4=LinkRpt!R$2,VLOOKUP(LinkRpt!$A95,Rpt,LinkRpt!R$2+1),"")</f>
        <v>0</v>
      </c>
      <c r="BI99" s="125">
        <f>IF(LinkRpt!S$4=LinkRpt!S$2,VLOOKUP(LinkRpt!$A95,Rpt,LinkRpt!S$2+1),"")</f>
        <v>0</v>
      </c>
      <c r="BJ99" s="125">
        <f>IF(LinkRpt!T$4=LinkRpt!T$2,VLOOKUP(LinkRpt!$A95,Rpt,LinkRpt!T$2+1),"")</f>
        <v>0</v>
      </c>
      <c r="BK99" s="125">
        <f>IF(LinkRpt!U$4=LinkRpt!U$2,VLOOKUP(LinkRpt!$A95,Rpt,LinkRpt!U$2+1),"")</f>
        <v>0</v>
      </c>
      <c r="BL99" s="125">
        <f>IF(LinkRpt!V$4=LinkRpt!V$2,VLOOKUP(LinkRpt!$A95,Rpt,LinkRpt!V$2+1),"")</f>
        <v>0</v>
      </c>
      <c r="BM99" s="125">
        <f>IF(LinkRpt!W$4=LinkRpt!W$2,VLOOKUP(LinkRpt!$A95,Rpt,LinkRpt!W$2+1),"")</f>
        <v>0</v>
      </c>
      <c r="BN99" s="125">
        <f>IF(LinkRpt!X$4=LinkRpt!X$2,VLOOKUP(LinkRpt!$A95,Rpt,LinkRpt!X$2+1),"")</f>
        <v>0</v>
      </c>
      <c r="BO99" s="125">
        <f>IF(LinkRpt!Y$4=LinkRpt!Y$2,VLOOKUP(LinkRpt!$A95,Rpt,LinkRpt!Y$2+1),"")</f>
        <v>0</v>
      </c>
      <c r="BP99" s="125">
        <f>IF(LinkRpt!Z$4=LinkRpt!Z$2,VLOOKUP(LinkRpt!$A95,Rpt,LinkRpt!Z$2+1),"")</f>
        <v>0</v>
      </c>
      <c r="BQ99" s="125">
        <f>IF(LinkRpt!AA$4=LinkRpt!AA$2,VLOOKUP(LinkRpt!$A95,Rpt,LinkRpt!AA$2+1),"")</f>
        <v>0</v>
      </c>
      <c r="BR99" s="125">
        <f>IF(LinkRpt!AB$4=LinkRpt!AB$2,VLOOKUP(LinkRpt!$A95,Rpt,LinkRpt!AB$2+1),"")</f>
        <v>0</v>
      </c>
      <c r="BS99" s="125">
        <f>IF(LinkRpt!AC$4=LinkRpt!AC$2,VLOOKUP(LinkRpt!$A95,Rpt,LinkRpt!AC$2+1),"")</f>
        <v>0</v>
      </c>
      <c r="BT99" s="125">
        <f>IF(LinkRpt!AD$4=LinkRpt!AD$2,VLOOKUP(LinkRpt!$A95,Rpt,LinkRpt!AD$2+1),"")</f>
        <v>0</v>
      </c>
      <c r="BU99" s="125">
        <f>IF(LinkRpt!AE$4=LinkRpt!AE$2,VLOOKUP(LinkRpt!$A95,Rpt,LinkRpt!AE$2+1),"")</f>
        <v>0</v>
      </c>
      <c r="BV99" s="125">
        <f t="shared" si="22"/>
        <v>27280</v>
      </c>
      <c r="BW99" s="124">
        <v>1500</v>
      </c>
      <c r="BX99" s="127">
        <v>1500</v>
      </c>
      <c r="BY99" s="124">
        <v>1000</v>
      </c>
      <c r="BZ99" s="127">
        <v>1000</v>
      </c>
      <c r="CA99" s="124">
        <v>5000</v>
      </c>
      <c r="CB99" s="127">
        <v>5000</v>
      </c>
      <c r="CC99" s="124">
        <v>8000</v>
      </c>
      <c r="CD99" s="127">
        <f>1500+0</f>
        <v>1500</v>
      </c>
      <c r="CE99" s="124"/>
      <c r="CF99" s="127"/>
      <c r="CG99" s="129">
        <v>4340</v>
      </c>
      <c r="CH99" s="127">
        <v>0</v>
      </c>
      <c r="CI99" s="129">
        <v>4340</v>
      </c>
      <c r="CJ99" s="127">
        <v>0</v>
      </c>
      <c r="CK99" s="129">
        <v>4340</v>
      </c>
      <c r="CL99" s="127">
        <v>0</v>
      </c>
      <c r="CM99" s="129">
        <v>4340</v>
      </c>
      <c r="CN99" s="127">
        <f>10840+13020</f>
        <v>23860</v>
      </c>
      <c r="CO99" s="129">
        <v>4340</v>
      </c>
      <c r="CP99" s="127">
        <v>4340</v>
      </c>
      <c r="CQ99" s="129">
        <v>4340</v>
      </c>
      <c r="CR99" s="127">
        <v>4340</v>
      </c>
      <c r="CS99" s="129">
        <v>4340</v>
      </c>
      <c r="CT99" s="127"/>
      <c r="CU99" s="129">
        <v>4340</v>
      </c>
      <c r="CV99" s="127"/>
      <c r="CW99" s="129">
        <v>4340</v>
      </c>
      <c r="CX99" s="127">
        <v>8680</v>
      </c>
      <c r="CY99" s="131"/>
      <c r="CZ99" s="127"/>
      <c r="DA99" s="131"/>
      <c r="DB99" s="127"/>
      <c r="DC99" s="131"/>
      <c r="DD99" s="127"/>
      <c r="DE99" s="130"/>
      <c r="DF99" s="131"/>
      <c r="DG99" s="127"/>
      <c r="DH99" s="131"/>
      <c r="DI99" s="127"/>
      <c r="DJ99" s="131"/>
      <c r="DK99" s="127"/>
      <c r="DL99" s="131"/>
      <c r="DM99" s="127"/>
      <c r="DN99" s="131"/>
      <c r="DO99" s="127"/>
      <c r="DP99" s="131"/>
      <c r="DQ99" s="127"/>
      <c r="DR99" s="131"/>
      <c r="DS99" s="127"/>
      <c r="DT99" s="131"/>
      <c r="DU99" s="127"/>
      <c r="DV99" s="131"/>
      <c r="DW99" s="127"/>
      <c r="DX99" s="131"/>
      <c r="DY99" s="127"/>
      <c r="DZ99" s="131"/>
      <c r="EA99" s="127"/>
      <c r="EB99" s="128"/>
      <c r="EC99" s="127"/>
      <c r="ED99" s="132"/>
      <c r="EE99" s="128"/>
      <c r="EF99" s="127"/>
      <c r="EG99" s="128"/>
      <c r="EH99" s="127"/>
      <c r="EI99" s="128"/>
      <c r="EJ99" s="127"/>
      <c r="EK99" s="128"/>
      <c r="EL99" s="127"/>
      <c r="EM99" s="128"/>
      <c r="EN99" s="127"/>
      <c r="EO99" s="128"/>
      <c r="EP99" s="127"/>
      <c r="EQ99" s="124"/>
      <c r="ER99" s="127"/>
      <c r="ES99" s="124"/>
      <c r="ET99" s="127"/>
      <c r="EU99" s="124"/>
      <c r="EV99" s="127"/>
      <c r="EW99" s="124"/>
      <c r="EX99" s="127"/>
      <c r="EY99" s="124"/>
      <c r="EZ99" s="127"/>
      <c r="FA99" s="124"/>
      <c r="FB99" s="127"/>
      <c r="FC99" s="133">
        <f t="shared" si="17"/>
        <v>54560</v>
      </c>
      <c r="FD99" s="133">
        <f t="shared" si="18"/>
        <v>50220</v>
      </c>
      <c r="FE99" s="133">
        <f t="shared" si="19"/>
        <v>4340</v>
      </c>
    </row>
    <row r="100" spans="1:161" ht="25.5" customHeight="1">
      <c r="A100" s="181">
        <v>2200259</v>
      </c>
      <c r="B100" s="148" t="s">
        <v>753</v>
      </c>
      <c r="C100" s="95" t="s">
        <v>754</v>
      </c>
      <c r="D100" s="83" t="s">
        <v>1062</v>
      </c>
      <c r="E100" s="95" t="s">
        <v>956</v>
      </c>
      <c r="F100" s="84" t="s">
        <v>755</v>
      </c>
      <c r="G100" s="84"/>
      <c r="H100" s="135"/>
      <c r="I100" s="122"/>
      <c r="J100" s="122"/>
      <c r="K100" s="93">
        <v>7200</v>
      </c>
      <c r="L100" s="88" t="s">
        <v>1072</v>
      </c>
      <c r="M100" s="122">
        <f t="shared" si="20"/>
        <v>25600</v>
      </c>
      <c r="N100" s="123">
        <f t="shared" si="15"/>
        <v>8640</v>
      </c>
      <c r="O100" s="124">
        <v>4000</v>
      </c>
      <c r="P100" s="124">
        <f t="shared" si="21"/>
        <v>0</v>
      </c>
      <c r="Q100" s="125">
        <v>4000</v>
      </c>
      <c r="R100" s="126">
        <f t="shared" si="24"/>
        <v>0</v>
      </c>
      <c r="S100" s="127">
        <f>IF(OR($I100="‡nv‡÷j Z¨vM",$I100="wUwm"),(IF(VALUE($G100)&gt;=S$6,(IF(($BV100-SUM($Q100:R100))&gt;=$K100*0.3,$K100*0.3,($BV100-SUM($Q100:R100)))),"")),(IF(($BV100-SUM($Q100:R100))&gt;=$K100*0.3,$K100*0.3,($BV100-SUM($Q100:R100)))))</f>
        <v>2160</v>
      </c>
      <c r="T100" s="127">
        <f>IF(OR($I100="‡nv‡÷j Z¨vM",$I100="wUwm"),(IF(VALUE($G100)&gt;=T$6,(IF(($BV100-SUM($Q100:S100))&gt;=$K100*0.3,$K100*0.3,($BV100-SUM($Q100:S100)))),"")),(IF(($BV100-SUM($Q100:S100))&gt;=$K100*0.3,$K100*0.3,($BV100-SUM($Q100:S100)))))</f>
        <v>2160</v>
      </c>
      <c r="U100" s="127">
        <f>IF(OR($I100="‡nv‡÷j Z¨vM",$I100="wUwm"),(IF(VALUE($G100)&gt;=U$6,(IF(($BV100-SUM($Q100:T100))&gt;=$K100*0.3,$K100*0.3,($BV100-SUM($Q100:T100)))),"")),(IF(($BV100-SUM($Q100:T100))&gt;=$K100*0.3,$K100*0.3,($BV100-SUM($Q100:T100)))))</f>
        <v>2160</v>
      </c>
      <c r="V100" s="127">
        <f>IF(OR($I100="‡nv‡÷j Z¨vM",$I100="wUwm"),(IF(VALUE($G100)&gt;=V$6,(IF(($BV100-SUM($Q100:U100))&gt;=$K100*0.3,$K100*0.3,($BV100-SUM($Q100:U100)))),"")),(IF(($BV100-SUM($Q100:U100))&gt;=$K100*0.3,$K100*0.3,($BV100-SUM($Q100:U100)))))</f>
        <v>2160</v>
      </c>
      <c r="W100" s="127">
        <f>IF(OR($I100="‡nv‡÷j Z¨vM",$I100="wUwm"),(IF(VALUE($G100)&gt;=W$6,(IF(($BV100-SUM($Q100:V100))&gt;=$K100*0.3,$K100*0.3,($BV100-SUM($Q100:V100)))),"")),(IF(($BV100-SUM($Q100:V100))&gt;=$K100*0.3,$K100*0.3,($BV100-SUM($Q100:V100)))))</f>
        <v>2160</v>
      </c>
      <c r="X100" s="127">
        <f>IF(OR($I100="‡nv‡÷j Z¨vM",$I100="wUwm"),(IF(VALUE($G100)&gt;=X$6,(IF(($BV100-SUM($Q100:W100))&gt;=$K100*0.3,$K100*0.3,($BV100-SUM($Q100:W100)))),"")),(IF(($BV100-SUM($Q100:W100))&gt;=$K100*0.3,$K100*0.3,($BV100-SUM($Q100:W100)))))</f>
        <v>2160</v>
      </c>
      <c r="Y100" s="127">
        <f>IF(OR($I100="‡nv‡÷j Z¨vM",$I100="wUwm"),(IF(VALUE($G100)&gt;=Y$6,(IF(($BV100-SUM($Q100:X100))&gt;=$K100*0.3,$K100*0.3,($BV100-SUM($Q100:X100)))),"")),(IF(($BV100-SUM($Q100:X100))&gt;=$K100*0.3,$K100*0.3,($BV100-SUM($Q100:X100)))))</f>
        <v>0</v>
      </c>
      <c r="Z100" s="127">
        <f>IF(OR($I100="‡nv‡÷j Z¨vM",$I100="wUwm"),(IF(VALUE($G100)&gt;=Z$6,(IF(($BV100-SUM($Q100:Y100))&gt;=$K100*0.3,$K100*0.3,($BV100-SUM($Q100:Y100)))),"")),(IF(($BV100-SUM($Q100:Y100))&gt;=$K100*0.3,$K100*0.3,($BV100-SUM($Q100:Y100)))))</f>
        <v>0</v>
      </c>
      <c r="AA100" s="127">
        <f>IF(OR($I100="‡nv‡÷j Z¨vM",$I100="wUwm"),(IF(VALUE($G100)&gt;=AA$6,(IF(($BV100-SUM($Q100:Z100))&gt;=$K100*0.3,$K100*0.3,($BV100-SUM($Q100:Z100)))),"")),(IF(($BV100-SUM($Q100:Z100))&gt;=$K100*0.3,$K100*0.3,($BV100-SUM($Q100:Z100)))))</f>
        <v>0</v>
      </c>
      <c r="AB100" s="127">
        <f>IF(OR($I100="‡nv‡÷j Z¨vM",$I100="wUwm"),(IF(VALUE($G100)&gt;=AB$6,(IF(($BV100-SUM($Q100:AA100))&gt;=$K100*0.3,$K100*0.3,($BV100-SUM($Q100:AA100)))),"")),(IF(($BV100-SUM($Q100:AA100))&gt;=$K100*0.3,$K100*0.3,($BV100-SUM($Q100:AA100)))))</f>
        <v>0</v>
      </c>
      <c r="AC100" s="127">
        <f>IF(OR($I100="‡nv‡÷j Z¨vM",$I100="wUwm"),(IF(VALUE($G100)&gt;=AC$6,(IF(($BV100-SUM($Q100:AB100))&gt;=$K100*0.3,$K100*0.3,($BV100-SUM($Q100:AB100)))),"")),(IF(($BV100-SUM($Q100:AB100))&gt;=$K100*0.3,$K100*0.3,($BV100-SUM($Q100:AB100)))))</f>
        <v>0</v>
      </c>
      <c r="AD100" s="127">
        <f>IF(OR($I100="‡nv‡÷j Z¨vM",$I100="wUwm"),(IF(VALUE($G100)&gt;=AD$6,(IF(($BV100-SUM($Q100:AC100))&gt;=$K100*0.3,$K100*0.3,($BV100-SUM($Q100:AC100)))),"")),(IF(($BV100-SUM($Q100:AC100))&gt;=$K100*0.3,$K100*0.3,($BV100-SUM($Q100:AC100)))))</f>
        <v>0</v>
      </c>
      <c r="AE100" s="127">
        <f>IF(OR($I100="‡nv‡÷j Z¨vM",$I100="wUwm"),(IF(VALUE($G100)&gt;=AE$6,(IF(($BV100-SUM($Q100:AD100))&gt;=$K100*0.3,$K100*0.3,($BV100-SUM($Q100:AD100)))),"")),(IF(($BV100-SUM($Q100:AD100))&gt;=$K100*0.3,$K100*0.3,($BV100-SUM($Q100:AD100)))))</f>
        <v>0</v>
      </c>
      <c r="AF100" s="127">
        <f>IF(OR($I100="‡nv‡÷j Z¨vM",$I100="wUwm"),(IF(VALUE($G100)&gt;=AF$6,(IF(($BV100-SUM($Q100:AE100))&gt;=$K100*0.3,$K100*0.3,($BV100-SUM($Q100:AE100)))),"")),(IF(($BV100-SUM($Q100:AE100))&gt;=$K100*0.3,$K100*0.3,($BV100-SUM($Q100:AE100)))))</f>
        <v>0</v>
      </c>
      <c r="AG100" s="127">
        <f>IF(OR($I100="‡nv‡÷j Z¨vM",$I100="wUwm"),(IF(VALUE($G100)&gt;=AG$6,(IF(($BV100-SUM($Q100:AF100))&gt;=$K100*0.3,$K100*0.3,($BV100-SUM($Q100:AF100)))),"")),(IF(($BV100-SUM($Q100:AF100))&gt;=$K100*0.3,$K100*0.3,($BV100-SUM($Q100:AF100)))))</f>
        <v>0</v>
      </c>
      <c r="AH100" s="127">
        <f>IF(OR($I100="‡nv‡÷j Z¨vM",$I100="wUwm"),(IF(VALUE($G100)&gt;=AH$6,(IF(($BV100-SUM($Q100:AG100))&gt;=$K100*0.3,$K100*0.3,($BV100-SUM($Q100:AG100)))),"")),(IF(($BV100-SUM($Q100:AG100))&gt;=$K100*0.3,$K100*0.3,($BV100-SUM($Q100:AG100)))))</f>
        <v>0</v>
      </c>
      <c r="AI100" s="127">
        <f>IF(OR($I100="‡nv‡÷j Z¨vM",$I100="wUwm"),(IF(VALUE($G100)&gt;=AI$6,(IF(($BV100-SUM($Q100:AH100))&gt;=$K100*0.3,$K100*0.3,($BV100-SUM($Q100:AH100)))),"")),(IF(($BV100-SUM($Q100:AH100))&gt;=$K100*0.3,$K100*0.3,($BV100-SUM($Q100:AH100)))))</f>
        <v>0</v>
      </c>
      <c r="AJ100" s="127">
        <f>IF(OR($I100="‡nv‡÷j Z¨vM",$I100="wUwm"),(IF(VALUE($G100)&gt;=AJ$6,(IF(($BV100-SUM($Q100:AI100))&gt;=$K100*0.3,$K100*0.3,($BV100-SUM($Q100:AI100)))),"")),(IF(($BV100-SUM($Q100:AI100))&gt;=$K100*0.3,$K100*0.3,($BV100-SUM($Q100:AI100)))))</f>
        <v>0</v>
      </c>
      <c r="AK100" s="127">
        <f>IF(OR($I100="‡nv‡÷j Z¨vM",$I100="wUwm"),(IF(VALUE($G100)&gt;=AK$6,(IF(($BV100-SUM($Q100:AJ100))&gt;=$K100*0.3,$K100*0.3,($BV100-SUM($Q100:AJ100)))),"")),(IF(($BV100-SUM($Q100:AJ100))&gt;=$K100*0.3,$K100*0.3,($BV100-SUM($Q100:AJ100)))))</f>
        <v>0</v>
      </c>
      <c r="AL100" s="127">
        <f>IF(OR($I100="‡nv‡÷j Z¨vM",$I100="wUwm"),(IF(VALUE($G100)&gt;=AL$6,(IF(($BV100-SUM($Q100:AK100))&gt;=$K100*0.3,$K100*0.3,($BV100-SUM($Q100:AK100)))),"")),(IF(($BV100-SUM($Q100:AK100))&gt;=$K100*0.3,$K100*0.3,($BV100-SUM($Q100:AK100)))))</f>
        <v>0</v>
      </c>
      <c r="AM100" s="127">
        <f>IF(OR($I100="‡nv‡÷j Z¨vM",$I100="wUwm"),(IF(VALUE($G100)&gt;=AM$6,(IF(($BV100-SUM($Q100:AL100))&gt;=$K100*0.3,$K100*0.3,($BV100-SUM($Q100:AL100)))),"")),(IF(($BV100-SUM($Q100:AL100))&gt;=$K100*0.3,$K100*0.3,($BV100-SUM($Q100:AL100)))))</f>
        <v>0</v>
      </c>
      <c r="AN100" s="127">
        <f>IF(OR($I100="‡nv‡÷j Z¨vM",$I100="wUwm"),(IF(VALUE($G100)&gt;=AN$6,(IF(($BV100-SUM($Q100:AM100))&gt;=$K100*0.3,$K100*0.3,($BV100-SUM($Q100:AM100)))),"")),(IF(($BV100-SUM($Q100:AM100))&gt;=$K100*0.3,$K100*0.3,($BV100-SUM($Q100:AM100)))))</f>
        <v>0</v>
      </c>
      <c r="AO100" s="127">
        <f>IF(OR($I100="‡nv‡÷j Z¨vM",$I100="wUwm"),(IF(VALUE($G100)&gt;=AO$6,(IF(($BV100-SUM($Q100:AN100))&gt;=$K100*0.3,$K100*0.3,($BV100-SUM($Q100:AN100)))),"")),(IF(($BV100-SUM($Q100:AN100))&gt;=$K100*0.3,$K100*0.3,($BV100-SUM($Q100:AN100)))))</f>
        <v>0</v>
      </c>
      <c r="AP100" s="127">
        <f>IF(OR($I100="‡nv‡÷j Z¨vM",$I100="wUwm"),(IF(VALUE($G100)&gt;=AP$6,(IF(($BV100-SUM($Q100:AO100))&gt;=$K100*0.3,$K100*0.3,($BV100-SUM($Q100:AO100)))),"")),(IF(($BV100-SUM($Q100:AO100))&gt;=$K100*0.3,$K100*0.3,($BV100-SUM($Q100:AO100)))))</f>
        <v>0</v>
      </c>
      <c r="AQ100" s="125">
        <f t="shared" si="26"/>
        <v>16960</v>
      </c>
      <c r="AR100" s="125">
        <v>16960</v>
      </c>
      <c r="AS100" s="125">
        <f>IF(LinkRpt!C$4=LinkRpt!C$2,VLOOKUP(LinkRpt!$A96,Rpt,LinkRpt!C$2+1),"")</f>
        <v>0</v>
      </c>
      <c r="AT100" s="125">
        <f>IF(LinkRpt!D$4=LinkRpt!D$2,VLOOKUP(LinkRpt!$A96,Rpt,LinkRpt!D$2+1),"")</f>
        <v>0</v>
      </c>
      <c r="AU100" s="125">
        <f>IF(LinkRpt!E$4=LinkRpt!E$2,VLOOKUP(LinkRpt!$A96,Rpt,LinkRpt!E$2+1),"")</f>
        <v>0</v>
      </c>
      <c r="AV100" s="125">
        <f>IF(LinkRpt!F$4=LinkRpt!F$2,VLOOKUP(LinkRpt!$A96,Rpt,LinkRpt!F$2+1),"")</f>
        <v>0</v>
      </c>
      <c r="AW100" s="125">
        <f>IF(LinkRpt!G$4=LinkRpt!G$2,VLOOKUP(LinkRpt!$A96,Rpt,LinkRpt!G$2+1),"")</f>
        <v>0</v>
      </c>
      <c r="AX100" s="125">
        <f>IF(LinkRpt!H$4=LinkRpt!H$2,VLOOKUP(LinkRpt!$A96,Rpt,LinkRpt!H$2+1),"")</f>
        <v>0</v>
      </c>
      <c r="AY100" s="125">
        <f>IF(LinkRpt!I$4=LinkRpt!I$2,VLOOKUP(LinkRpt!$A96,Rpt,LinkRpt!I$2+1),"")</f>
        <v>0</v>
      </c>
      <c r="AZ100" s="125">
        <f>IF(LinkRpt!J$4=LinkRpt!J$2,VLOOKUP(LinkRpt!$A96,Rpt,LinkRpt!J$2+1),"")</f>
        <v>0</v>
      </c>
      <c r="BA100" s="125">
        <f>IF(LinkRpt!K$4=LinkRpt!K$2,VLOOKUP(LinkRpt!$A96,Rpt,LinkRpt!K$2+1),"")</f>
        <v>0</v>
      </c>
      <c r="BB100" s="125">
        <f>IF(LinkRpt!L$4=LinkRpt!L$2,VLOOKUP(LinkRpt!$A96,Rpt,LinkRpt!L$2+1),"")</f>
        <v>0</v>
      </c>
      <c r="BC100" s="125">
        <f>IF(LinkRpt!M$4=LinkRpt!M$2,VLOOKUP(LinkRpt!$A96,Rpt,LinkRpt!M$2+1),"")</f>
        <v>0</v>
      </c>
      <c r="BD100" s="125">
        <f>IF(LinkRpt!N$4=LinkRpt!N$2,VLOOKUP(LinkRpt!$A96,Rpt,LinkRpt!N$2+1),"")</f>
        <v>0</v>
      </c>
      <c r="BE100" s="125">
        <f>IF(LinkRpt!O$4=LinkRpt!O$2,VLOOKUP(LinkRpt!$A96,Rpt,LinkRpt!O$2+1),"")</f>
        <v>0</v>
      </c>
      <c r="BF100" s="125">
        <f>IF(LinkRpt!P$4=LinkRpt!P$2,VLOOKUP(LinkRpt!$A96,Rpt,LinkRpt!P$2+1),"")</f>
        <v>0</v>
      </c>
      <c r="BG100" s="125">
        <f>IF(LinkRpt!Q$4=LinkRpt!Q$2,VLOOKUP(LinkRpt!$A96,Rpt,LinkRpt!Q$2+1),"")</f>
        <v>0</v>
      </c>
      <c r="BH100" s="125">
        <f>IF(LinkRpt!R$4=LinkRpt!R$2,VLOOKUP(LinkRpt!$A96,Rpt,LinkRpt!R$2+1),"")</f>
        <v>0</v>
      </c>
      <c r="BI100" s="125">
        <f>IF(LinkRpt!S$4=LinkRpt!S$2,VLOOKUP(LinkRpt!$A96,Rpt,LinkRpt!S$2+1),"")</f>
        <v>0</v>
      </c>
      <c r="BJ100" s="125">
        <f>IF(LinkRpt!T$4=LinkRpt!T$2,VLOOKUP(LinkRpt!$A96,Rpt,LinkRpt!T$2+1),"")</f>
        <v>0</v>
      </c>
      <c r="BK100" s="125">
        <f>IF(LinkRpt!U$4=LinkRpt!U$2,VLOOKUP(LinkRpt!$A96,Rpt,LinkRpt!U$2+1),"")</f>
        <v>0</v>
      </c>
      <c r="BL100" s="125">
        <f>IF(LinkRpt!V$4=LinkRpt!V$2,VLOOKUP(LinkRpt!$A96,Rpt,LinkRpt!V$2+1),"")</f>
        <v>0</v>
      </c>
      <c r="BM100" s="125">
        <f>IF(LinkRpt!W$4=LinkRpt!W$2,VLOOKUP(LinkRpt!$A96,Rpt,LinkRpt!W$2+1),"")</f>
        <v>0</v>
      </c>
      <c r="BN100" s="125">
        <f>IF(LinkRpt!X$4=LinkRpt!X$2,VLOOKUP(LinkRpt!$A96,Rpt,LinkRpt!X$2+1),"")</f>
        <v>0</v>
      </c>
      <c r="BO100" s="125">
        <f>IF(LinkRpt!Y$4=LinkRpt!Y$2,VLOOKUP(LinkRpt!$A96,Rpt,LinkRpt!Y$2+1),"")</f>
        <v>0</v>
      </c>
      <c r="BP100" s="125">
        <f>IF(LinkRpt!Z$4=LinkRpt!Z$2,VLOOKUP(LinkRpt!$A96,Rpt,LinkRpt!Z$2+1),"")</f>
        <v>0</v>
      </c>
      <c r="BQ100" s="125">
        <f>IF(LinkRpt!AA$4=LinkRpt!AA$2,VLOOKUP(LinkRpt!$A96,Rpt,LinkRpt!AA$2+1),"")</f>
        <v>0</v>
      </c>
      <c r="BR100" s="125">
        <f>IF(LinkRpt!AB$4=LinkRpt!AB$2,VLOOKUP(LinkRpt!$A96,Rpt,LinkRpt!AB$2+1),"")</f>
        <v>0</v>
      </c>
      <c r="BS100" s="125">
        <f>IF(LinkRpt!AC$4=LinkRpt!AC$2,VLOOKUP(LinkRpt!$A96,Rpt,LinkRpt!AC$2+1),"")</f>
        <v>0</v>
      </c>
      <c r="BT100" s="125">
        <f>IF(LinkRpt!AD$4=LinkRpt!AD$2,VLOOKUP(LinkRpt!$A96,Rpt,LinkRpt!AD$2+1),"")</f>
        <v>0</v>
      </c>
      <c r="BU100" s="125">
        <f>IF(LinkRpt!AE$4=LinkRpt!AE$2,VLOOKUP(LinkRpt!$A96,Rpt,LinkRpt!AE$2+1),"")</f>
        <v>0</v>
      </c>
      <c r="BV100" s="125">
        <f t="shared" si="22"/>
        <v>16960</v>
      </c>
      <c r="BW100" s="124">
        <v>1500</v>
      </c>
      <c r="BX100" s="127">
        <v>1500</v>
      </c>
      <c r="BY100" s="124">
        <v>1000</v>
      </c>
      <c r="BZ100" s="127">
        <v>1000</v>
      </c>
      <c r="CA100" s="124">
        <v>5000</v>
      </c>
      <c r="CB100" s="127">
        <v>5000</v>
      </c>
      <c r="CC100" s="124">
        <v>8000</v>
      </c>
      <c r="CD100" s="127">
        <v>1500</v>
      </c>
      <c r="CE100" s="128"/>
      <c r="CF100" s="127"/>
      <c r="CG100" s="124"/>
      <c r="CH100" s="127"/>
      <c r="CI100" s="129">
        <v>3220</v>
      </c>
      <c r="CJ100" s="127">
        <v>9720</v>
      </c>
      <c r="CK100" s="129">
        <v>3220</v>
      </c>
      <c r="CL100" s="127">
        <v>3220</v>
      </c>
      <c r="CM100" s="129">
        <v>3220</v>
      </c>
      <c r="CN100" s="127">
        <v>3220</v>
      </c>
      <c r="CO100" s="129">
        <v>3220</v>
      </c>
      <c r="CP100" s="127">
        <v>3220</v>
      </c>
      <c r="CQ100" s="129">
        <v>3220</v>
      </c>
      <c r="CR100" s="127">
        <v>3220</v>
      </c>
      <c r="CS100" s="129">
        <v>3220</v>
      </c>
      <c r="CT100" s="127">
        <v>3220</v>
      </c>
      <c r="CU100" s="129">
        <v>3220</v>
      </c>
      <c r="CV100" s="127"/>
      <c r="CW100" s="129">
        <v>3220</v>
      </c>
      <c r="CX100" s="127">
        <v>6440</v>
      </c>
      <c r="CY100" s="129">
        <v>3220</v>
      </c>
      <c r="CZ100" s="127"/>
      <c r="DA100" s="128"/>
      <c r="DB100" s="127"/>
      <c r="DC100" s="128"/>
      <c r="DD100" s="127"/>
      <c r="DE100" s="130"/>
      <c r="DF100" s="131"/>
      <c r="DG100" s="127"/>
      <c r="DH100" s="131"/>
      <c r="DI100" s="127"/>
      <c r="DJ100" s="131"/>
      <c r="DK100" s="127"/>
      <c r="DL100" s="131"/>
      <c r="DM100" s="127"/>
      <c r="DN100" s="131"/>
      <c r="DO100" s="127"/>
      <c r="DP100" s="131"/>
      <c r="DQ100" s="127"/>
      <c r="DR100" s="131"/>
      <c r="DS100" s="127"/>
      <c r="DT100" s="131"/>
      <c r="DU100" s="127"/>
      <c r="DV100" s="131"/>
      <c r="DW100" s="127"/>
      <c r="DX100" s="131"/>
      <c r="DY100" s="127"/>
      <c r="DZ100" s="131"/>
      <c r="EA100" s="127"/>
      <c r="EB100" s="128"/>
      <c r="EC100" s="127"/>
      <c r="ED100" s="132"/>
      <c r="EE100" s="128"/>
      <c r="EF100" s="127"/>
      <c r="EG100" s="128"/>
      <c r="EH100" s="127"/>
      <c r="EI100" s="128"/>
      <c r="EJ100" s="127"/>
      <c r="EK100" s="128"/>
      <c r="EL100" s="127"/>
      <c r="EM100" s="128"/>
      <c r="EN100" s="127"/>
      <c r="EO100" s="128"/>
      <c r="EP100" s="127"/>
      <c r="EQ100" s="124"/>
      <c r="ER100" s="127"/>
      <c r="ES100" s="124"/>
      <c r="ET100" s="127"/>
      <c r="EU100" s="124"/>
      <c r="EV100" s="127"/>
      <c r="EW100" s="124"/>
      <c r="EX100" s="127"/>
      <c r="EY100" s="124"/>
      <c r="EZ100" s="127"/>
      <c r="FA100" s="124"/>
      <c r="FB100" s="127"/>
      <c r="FC100" s="133">
        <f t="shared" si="17"/>
        <v>44480</v>
      </c>
      <c r="FD100" s="133">
        <f t="shared" si="18"/>
        <v>41260</v>
      </c>
      <c r="FE100" s="133">
        <f t="shared" si="19"/>
        <v>3220</v>
      </c>
    </row>
    <row r="101" spans="1:161" ht="25.5" customHeight="1">
      <c r="A101" s="181">
        <v>2200263</v>
      </c>
      <c r="B101" s="148" t="s">
        <v>756</v>
      </c>
      <c r="C101" s="95" t="s">
        <v>757</v>
      </c>
      <c r="D101" s="83" t="s">
        <v>1062</v>
      </c>
      <c r="E101" s="95" t="s">
        <v>956</v>
      </c>
      <c r="F101" s="84" t="s">
        <v>758</v>
      </c>
      <c r="G101" s="84" t="s">
        <v>1098</v>
      </c>
      <c r="H101" s="142"/>
      <c r="I101" s="121" t="s">
        <v>1083</v>
      </c>
      <c r="J101" s="121"/>
      <c r="K101" s="93">
        <v>7200</v>
      </c>
      <c r="L101" s="88" t="s">
        <v>1074</v>
      </c>
      <c r="M101" s="122">
        <f t="shared" si="20"/>
        <v>27280</v>
      </c>
      <c r="N101" s="123">
        <f t="shared" si="15"/>
        <v>2480</v>
      </c>
      <c r="O101" s="124">
        <v>4000</v>
      </c>
      <c r="P101" s="124">
        <f t="shared" si="21"/>
        <v>6000</v>
      </c>
      <c r="Q101" s="125">
        <v>4000</v>
      </c>
      <c r="R101" s="180">
        <f>IF(AND(I101="‡nv‡÷j Z¨vM",M101&lt;=BV101),6000-J101,0)</f>
        <v>0</v>
      </c>
      <c r="S101" s="127">
        <f>IF(OR($I101="‡nv‡÷j Z¨vM",$I101="wUwm"),(IF(VALUE($G101)&gt;=S$6,(IF(($BV101-SUM($Q101:R101))&gt;=$K101*0.3,$K101*0.3,($BV101-SUM($Q101:R101)))),"")),(IF(($BV101-SUM($Q101:R101))&gt;=$K101*0.3,$K101*0.3,($BV101-SUM($Q101:R101)))))</f>
        <v>2160</v>
      </c>
      <c r="T101" s="127">
        <f>IF(OR($I101="‡nv‡÷j Z¨vM",$I101="wUwm"),(IF(VALUE($G101)&gt;=T$6,(IF(($BV101-SUM($Q101:S101))&gt;=$K101*0.3,$K101*0.3,($BV101-SUM($Q101:S101)))),"")),(IF(($BV101-SUM($Q101:S101))&gt;=$K101*0.3,$K101*0.3,($BV101-SUM($Q101:S101)))))</f>
        <v>2160</v>
      </c>
      <c r="U101" s="127">
        <f>IF(OR($I101="‡nv‡÷j Z¨vM",$I101="wUwm"),(IF(VALUE($G101)&gt;=U$6,(IF(($BV101-SUM($Q101:T101))&gt;=$K101*0.3,$K101*0.3,($BV101-SUM($Q101:T101)))),"")),(IF(($BV101-SUM($Q101:T101))&gt;=$K101*0.3,$K101*0.3,($BV101-SUM($Q101:T101)))))</f>
        <v>2160</v>
      </c>
      <c r="V101" s="127">
        <f>IF(OR($I101="‡nv‡÷j Z¨vM",$I101="wUwm"),(IF(VALUE($G101)&gt;=V$6,(IF(($BV101-SUM($Q101:U101))&gt;=$K101*0.3,$K101*0.3,($BV101-SUM($Q101:U101)))),"")),(IF(($BV101-SUM($Q101:U101))&gt;=$K101*0.3,$K101*0.3,($BV101-SUM($Q101:U101)))))</f>
        <v>2160</v>
      </c>
      <c r="W101" s="127">
        <f>IF(OR($I101="‡nv‡÷j Z¨vM",$I101="wUwm"),(IF(VALUE($G101)&gt;=W$6,(IF(($BV101-SUM($Q101:V101))&gt;=$K101*0.3,$K101*0.3,($BV101-SUM($Q101:V101)))),"")),(IF(($BV101-SUM($Q101:V101))&gt;=$K101*0.3,$K101*0.3,($BV101-SUM($Q101:V101)))))</f>
        <v>2160</v>
      </c>
      <c r="X101" s="127">
        <f>IF(OR($I101="‡nv‡÷j Z¨vM",$I101="wUwm"),(IF(VALUE($G101)&gt;=X$6,(IF(($BV101-SUM($Q101:W101))&gt;=$K101*0.3,$K101*0.3,($BV101-SUM($Q101:W101)))),"")),(IF(($BV101-SUM($Q101:W101))&gt;=$K101*0.3,$K101*0.3,($BV101-SUM($Q101:W101)))))</f>
        <v>2160</v>
      </c>
      <c r="Y101" s="127">
        <f>IF(OR($I101="‡nv‡÷j Z¨vM",$I101="wUwm"),(IF(VALUE($G101)&gt;=Y$6,(IF(($BV101-SUM($Q101:X101))&gt;=$K101*0.3,$K101*0.3,($BV101-SUM($Q101:X101)))),"")),(IF(($BV101-SUM($Q101:X101))&gt;=$K101*0.3,$K101*0.3,($BV101-SUM($Q101:X101)))))</f>
        <v>2160</v>
      </c>
      <c r="Z101" s="127">
        <f>IF(OR($I101="‡nv‡÷j Z¨vM",$I101="wUwm"),(IF(VALUE($G101)&gt;=Z$6,(IF(($BV101-SUM($Q101:Y101))&gt;=$K101*0.3,$K101*0.3,($BV101-SUM($Q101:Y101)))),"")),(IF(($BV101-SUM($Q101:Y101))&gt;=$K101*0.3,$K101*0.3,($BV101-SUM($Q101:Y101)))))</f>
        <v>2160</v>
      </c>
      <c r="AA101" s="127" t="str">
        <f>IF(OR($I101="‡nv‡÷j Z¨vM",$I101="wUwm"),(IF(VALUE($G101)&gt;=AA$6,(IF(($BV101-SUM($Q101:Z101))&gt;=$K101*0.3,$K101*0.3,($BV101-SUM($Q101:Z101)))),"")),(IF(($BV101-SUM($Q101:Z101))&gt;=$K101*0.3,$K101*0.3,($BV101-SUM($Q101:Z101)))))</f>
        <v/>
      </c>
      <c r="AB101" s="127" t="str">
        <f>IF(OR($I101="‡nv‡÷j Z¨vM",$I101="wUwm"),(IF(VALUE($G101)&gt;=AB$6,(IF(($BV101-SUM($Q101:AA101))&gt;=$K101*0.3,$K101*0.3,($BV101-SUM($Q101:AA101)))),"")),(IF(($BV101-SUM($Q101:AA101))&gt;=$K101*0.3,$K101*0.3,($BV101-SUM($Q101:AA101)))))</f>
        <v/>
      </c>
      <c r="AC101" s="127" t="str">
        <f>IF(OR($I101="‡nv‡÷j Z¨vM",$I101="wUwm"),(IF(VALUE($G101)&gt;=AC$6,(IF(($BV101-SUM($Q101:AB101))&gt;=$K101*0.3,$K101*0.3,($BV101-SUM($Q101:AB101)))),"")),(IF(($BV101-SUM($Q101:AB101))&gt;=$K101*0.3,$K101*0.3,($BV101-SUM($Q101:AB101)))))</f>
        <v/>
      </c>
      <c r="AD101" s="127" t="str">
        <f>IF(OR($I101="‡nv‡÷j Z¨vM",$I101="wUwm"),(IF(VALUE($G101)&gt;=AD$6,(IF(($BV101-SUM($Q101:AC101))&gt;=$K101*0.3,$K101*0.3,($BV101-SUM($Q101:AC101)))),"")),(IF(($BV101-SUM($Q101:AC101))&gt;=$K101*0.3,$K101*0.3,($BV101-SUM($Q101:AC101)))))</f>
        <v/>
      </c>
      <c r="AE101" s="127" t="str">
        <f>IF(OR($I101="‡nv‡÷j Z¨vM",$I101="wUwm"),(IF(VALUE($G101)&gt;=AE$6,(IF(($BV101-SUM($Q101:AD101))&gt;=$K101*0.3,$K101*0.3,($BV101-SUM($Q101:AD101)))),"")),(IF(($BV101-SUM($Q101:AD101))&gt;=$K101*0.3,$K101*0.3,($BV101-SUM($Q101:AD101)))))</f>
        <v/>
      </c>
      <c r="AF101" s="127" t="str">
        <f>IF(OR($I101="‡nv‡÷j Z¨vM",$I101="wUwm"),(IF(VALUE($G101)&gt;=AF$6,(IF(($BV101-SUM($Q101:AE101))&gt;=$K101*0.3,$K101*0.3,($BV101-SUM($Q101:AE101)))),"")),(IF(($BV101-SUM($Q101:AE101))&gt;=$K101*0.3,$K101*0.3,($BV101-SUM($Q101:AE101)))))</f>
        <v/>
      </c>
      <c r="AG101" s="127" t="str">
        <f>IF(OR($I101="‡nv‡÷j Z¨vM",$I101="wUwm"),(IF(VALUE($G101)&gt;=AG$6,(IF(($BV101-SUM($Q101:AF101))&gt;=$K101*0.3,$K101*0.3,($BV101-SUM($Q101:AF101)))),"")),(IF(($BV101-SUM($Q101:AF101))&gt;=$K101*0.3,$K101*0.3,($BV101-SUM($Q101:AF101)))))</f>
        <v/>
      </c>
      <c r="AH101" s="127" t="str">
        <f>IF(OR($I101="‡nv‡÷j Z¨vM",$I101="wUwm"),(IF(VALUE($G101)&gt;=AH$6,(IF(($BV101-SUM($Q101:AG101))&gt;=$K101*0.3,$K101*0.3,($BV101-SUM($Q101:AG101)))),"")),(IF(($BV101-SUM($Q101:AG101))&gt;=$K101*0.3,$K101*0.3,($BV101-SUM($Q101:AG101)))))</f>
        <v/>
      </c>
      <c r="AI101" s="127" t="str">
        <f>IF(OR($I101="‡nv‡÷j Z¨vM",$I101="wUwm"),(IF(VALUE($G101)&gt;=AI$6,(IF(($BV101-SUM($Q101:AH101))&gt;=$K101*0.3,$K101*0.3,($BV101-SUM($Q101:AH101)))),"")),(IF(($BV101-SUM($Q101:AH101))&gt;=$K101*0.3,$K101*0.3,($BV101-SUM($Q101:AH101)))))</f>
        <v/>
      </c>
      <c r="AJ101" s="127" t="str">
        <f>IF(OR($I101="‡nv‡÷j Z¨vM",$I101="wUwm"),(IF(VALUE($G101)&gt;=AJ$6,(IF(($BV101-SUM($Q101:AI101))&gt;=$K101*0.3,$K101*0.3,($BV101-SUM($Q101:AI101)))),"")),(IF(($BV101-SUM($Q101:AI101))&gt;=$K101*0.3,$K101*0.3,($BV101-SUM($Q101:AI101)))))</f>
        <v/>
      </c>
      <c r="AK101" s="127" t="str">
        <f>IF(OR($I101="‡nv‡÷j Z¨vM",$I101="wUwm"),(IF(VALUE($G101)&gt;=AK$6,(IF(($BV101-SUM($Q101:AJ101))&gt;=$K101*0.3,$K101*0.3,($BV101-SUM($Q101:AJ101)))),"")),(IF(($BV101-SUM($Q101:AJ101))&gt;=$K101*0.3,$K101*0.3,($BV101-SUM($Q101:AJ101)))))</f>
        <v/>
      </c>
      <c r="AL101" s="127" t="str">
        <f>IF(OR($I101="‡nv‡÷j Z¨vM",$I101="wUwm"),(IF(VALUE($G101)&gt;=AL$6,(IF(($BV101-SUM($Q101:AK101))&gt;=$K101*0.3,$K101*0.3,($BV101-SUM($Q101:AK101)))),"")),(IF(($BV101-SUM($Q101:AK101))&gt;=$K101*0.3,$K101*0.3,($BV101-SUM($Q101:AK101)))))</f>
        <v/>
      </c>
      <c r="AM101" s="127" t="str">
        <f>IF(OR($I101="‡nv‡÷j Z¨vM",$I101="wUwm"),(IF(VALUE($G101)&gt;=AM$6,(IF(($BV101-SUM($Q101:AL101))&gt;=$K101*0.3,$K101*0.3,($BV101-SUM($Q101:AL101)))),"")),(IF(($BV101-SUM($Q101:AL101))&gt;=$K101*0.3,$K101*0.3,($BV101-SUM($Q101:AL101)))))</f>
        <v/>
      </c>
      <c r="AN101" s="127" t="str">
        <f>IF(OR($I101="‡nv‡÷j Z¨vM",$I101="wUwm"),(IF(VALUE($G101)&gt;=AN$6,(IF(($BV101-SUM($Q101:AM101))&gt;=$K101*0.3,$K101*0.3,($BV101-SUM($Q101:AM101)))),"")),(IF(($BV101-SUM($Q101:AM101))&gt;=$K101*0.3,$K101*0.3,($BV101-SUM($Q101:AM101)))))</f>
        <v/>
      </c>
      <c r="AO101" s="127" t="str">
        <f>IF(OR($I101="‡nv‡÷j Z¨vM",$I101="wUwm"),(IF(VALUE($G101)&gt;=AO$6,(IF(($BV101-SUM($Q101:AN101))&gt;=$K101*0.3,$K101*0.3,($BV101-SUM($Q101:AN101)))),"")),(IF(($BV101-SUM($Q101:AN101))&gt;=$K101*0.3,$K101*0.3,($BV101-SUM($Q101:AN101)))))</f>
        <v/>
      </c>
      <c r="AP101" s="127" t="str">
        <f>IF(OR($I101="‡nv‡÷j Z¨vM",$I101="wUwm"),(IF(VALUE($G101)&gt;=AP$6,(IF(($BV101-SUM($Q101:AO101))&gt;=$K101*0.3,$K101*0.3,($BV101-SUM($Q101:AO101)))),"")),(IF(($BV101-SUM($Q101:AO101))&gt;=$K101*0.3,$K101*0.3,($BV101-SUM($Q101:AO101)))))</f>
        <v/>
      </c>
      <c r="AQ101" s="125">
        <f t="shared" si="26"/>
        <v>21280</v>
      </c>
      <c r="AR101" s="125">
        <v>24800</v>
      </c>
      <c r="AS101" s="125">
        <f>IF(LinkRpt!C$4=LinkRpt!C$2,VLOOKUP(LinkRpt!$A97,Rpt,LinkRpt!C$2+1),"")</f>
        <v>0</v>
      </c>
      <c r="AT101" s="125">
        <f>IF(LinkRpt!D$4=LinkRpt!D$2,VLOOKUP(LinkRpt!$A97,Rpt,LinkRpt!D$2+1),"")</f>
        <v>0</v>
      </c>
      <c r="AU101" s="125">
        <f>IF(LinkRpt!E$4=LinkRpt!E$2,VLOOKUP(LinkRpt!$A97,Rpt,LinkRpt!E$2+1),"")</f>
        <v>0</v>
      </c>
      <c r="AV101" s="125">
        <f>IF(LinkRpt!F$4=LinkRpt!F$2,VLOOKUP(LinkRpt!$A97,Rpt,LinkRpt!F$2+1),"")</f>
        <v>0</v>
      </c>
      <c r="AW101" s="125">
        <f>IF(LinkRpt!G$4=LinkRpt!G$2,VLOOKUP(LinkRpt!$A97,Rpt,LinkRpt!G$2+1),"")</f>
        <v>0</v>
      </c>
      <c r="AX101" s="125">
        <f>IF(LinkRpt!H$4=LinkRpt!H$2,VLOOKUP(LinkRpt!$A97,Rpt,LinkRpt!H$2+1),"")</f>
        <v>0</v>
      </c>
      <c r="AY101" s="125">
        <f>IF(LinkRpt!I$4=LinkRpt!I$2,VLOOKUP(LinkRpt!$A97,Rpt,LinkRpt!I$2+1),"")</f>
        <v>0</v>
      </c>
      <c r="AZ101" s="125">
        <f>IF(LinkRpt!J$4=LinkRpt!J$2,VLOOKUP(LinkRpt!$A97,Rpt,LinkRpt!J$2+1),"")</f>
        <v>0</v>
      </c>
      <c r="BA101" s="125">
        <f>IF(LinkRpt!K$4=LinkRpt!K$2,VLOOKUP(LinkRpt!$A97,Rpt,LinkRpt!K$2+1),"")</f>
        <v>0</v>
      </c>
      <c r="BB101" s="125">
        <f>IF(LinkRpt!L$4=LinkRpt!L$2,VLOOKUP(LinkRpt!$A97,Rpt,LinkRpt!L$2+1),"")</f>
        <v>0</v>
      </c>
      <c r="BC101" s="125">
        <f>IF(LinkRpt!M$4=LinkRpt!M$2,VLOOKUP(LinkRpt!$A97,Rpt,LinkRpt!M$2+1),"")</f>
        <v>0</v>
      </c>
      <c r="BD101" s="125">
        <f>IF(LinkRpt!N$4=LinkRpt!N$2,VLOOKUP(LinkRpt!$A97,Rpt,LinkRpt!N$2+1),"")</f>
        <v>0</v>
      </c>
      <c r="BE101" s="125">
        <f>IF(LinkRpt!O$4=LinkRpt!O$2,VLOOKUP(LinkRpt!$A97,Rpt,LinkRpt!O$2+1),"")</f>
        <v>0</v>
      </c>
      <c r="BF101" s="125">
        <f>IF(LinkRpt!P$4=LinkRpt!P$2,VLOOKUP(LinkRpt!$A97,Rpt,LinkRpt!P$2+1),"")</f>
        <v>0</v>
      </c>
      <c r="BG101" s="125">
        <f>IF(LinkRpt!Q$4=LinkRpt!Q$2,VLOOKUP(LinkRpt!$A97,Rpt,LinkRpt!Q$2+1),"")</f>
        <v>0</v>
      </c>
      <c r="BH101" s="125">
        <f>IF(LinkRpt!R$4=LinkRpt!R$2,VLOOKUP(LinkRpt!$A97,Rpt,LinkRpt!R$2+1),"")</f>
        <v>0</v>
      </c>
      <c r="BI101" s="125">
        <f>IF(LinkRpt!S$4=LinkRpt!S$2,VLOOKUP(LinkRpt!$A97,Rpt,LinkRpt!S$2+1),"")</f>
        <v>0</v>
      </c>
      <c r="BJ101" s="125">
        <f>IF(LinkRpt!T$4=LinkRpt!T$2,VLOOKUP(LinkRpt!$A97,Rpt,LinkRpt!T$2+1),"")</f>
        <v>0</v>
      </c>
      <c r="BK101" s="125">
        <f>IF(LinkRpt!U$4=LinkRpt!U$2,VLOOKUP(LinkRpt!$A97,Rpt,LinkRpt!U$2+1),"")</f>
        <v>0</v>
      </c>
      <c r="BL101" s="125">
        <f>IF(LinkRpt!V$4=LinkRpt!V$2,VLOOKUP(LinkRpt!$A97,Rpt,LinkRpt!V$2+1),"")</f>
        <v>0</v>
      </c>
      <c r="BM101" s="125">
        <f>IF(LinkRpt!W$4=LinkRpt!W$2,VLOOKUP(LinkRpt!$A97,Rpt,LinkRpt!W$2+1),"")</f>
        <v>0</v>
      </c>
      <c r="BN101" s="125">
        <f>IF(LinkRpt!X$4=LinkRpt!X$2,VLOOKUP(LinkRpt!$A97,Rpt,LinkRpt!X$2+1),"")</f>
        <v>0</v>
      </c>
      <c r="BO101" s="125">
        <f>IF(LinkRpt!Y$4=LinkRpt!Y$2,VLOOKUP(LinkRpt!$A97,Rpt,LinkRpt!Y$2+1),"")</f>
        <v>0</v>
      </c>
      <c r="BP101" s="125">
        <f>IF(LinkRpt!Z$4=LinkRpt!Z$2,VLOOKUP(LinkRpt!$A97,Rpt,LinkRpt!Z$2+1),"")</f>
        <v>0</v>
      </c>
      <c r="BQ101" s="125">
        <f>IF(LinkRpt!AA$4=LinkRpt!AA$2,VLOOKUP(LinkRpt!$A97,Rpt,LinkRpt!AA$2+1),"")</f>
        <v>0</v>
      </c>
      <c r="BR101" s="125">
        <f>IF(LinkRpt!AB$4=LinkRpt!AB$2,VLOOKUP(LinkRpt!$A97,Rpt,LinkRpt!AB$2+1),"")</f>
        <v>0</v>
      </c>
      <c r="BS101" s="125">
        <f>IF(LinkRpt!AC$4=LinkRpt!AC$2,VLOOKUP(LinkRpt!$A97,Rpt,LinkRpt!AC$2+1),"")</f>
        <v>0</v>
      </c>
      <c r="BT101" s="125">
        <f>IF(LinkRpt!AD$4=LinkRpt!AD$2,VLOOKUP(LinkRpt!$A97,Rpt,LinkRpt!AD$2+1),"")</f>
        <v>0</v>
      </c>
      <c r="BU101" s="125">
        <f>IF(LinkRpt!AE$4=LinkRpt!AE$2,VLOOKUP(LinkRpt!$A97,Rpt,LinkRpt!AE$2+1),"")</f>
        <v>0</v>
      </c>
      <c r="BV101" s="125">
        <f t="shared" si="22"/>
        <v>24800</v>
      </c>
      <c r="BW101" s="124">
        <v>1500</v>
      </c>
      <c r="BX101" s="127">
        <v>1500</v>
      </c>
      <c r="BY101" s="124">
        <v>1000</v>
      </c>
      <c r="BZ101" s="127">
        <v>1000</v>
      </c>
      <c r="CA101" s="124">
        <v>5000</v>
      </c>
      <c r="CB101" s="127">
        <v>5000</v>
      </c>
      <c r="CC101" s="124">
        <v>8000</v>
      </c>
      <c r="CD101" s="127">
        <v>1500</v>
      </c>
      <c r="CE101" s="124"/>
      <c r="CF101" s="127"/>
      <c r="CG101" s="129">
        <v>4340</v>
      </c>
      <c r="CH101" s="127">
        <f>6500+4620</f>
        <v>11120</v>
      </c>
      <c r="CI101" s="129">
        <v>4340</v>
      </c>
      <c r="CJ101" s="127">
        <f>4620+3780</f>
        <v>8400</v>
      </c>
      <c r="CK101" s="129">
        <v>4340</v>
      </c>
      <c r="CL101" s="127">
        <v>0</v>
      </c>
      <c r="CM101" s="129">
        <v>4340</v>
      </c>
      <c r="CN101" s="127">
        <v>4340</v>
      </c>
      <c r="CO101" s="129">
        <v>4340</v>
      </c>
      <c r="CP101" s="127">
        <v>4340</v>
      </c>
      <c r="CQ101" s="129">
        <v>4340</v>
      </c>
      <c r="CR101" s="127">
        <v>4340</v>
      </c>
      <c r="CS101" s="129">
        <v>4340</v>
      </c>
      <c r="CT101" s="127">
        <v>4340</v>
      </c>
      <c r="CU101" s="129">
        <v>4340</v>
      </c>
      <c r="CV101" s="127">
        <v>4340</v>
      </c>
      <c r="CW101" s="129">
        <v>4340</v>
      </c>
      <c r="CX101" s="127">
        <v>4340</v>
      </c>
      <c r="CY101" s="131"/>
      <c r="CZ101" s="127"/>
      <c r="DA101" s="131"/>
      <c r="DB101" s="127"/>
      <c r="DC101" s="131"/>
      <c r="DD101" s="127"/>
      <c r="DE101" s="130"/>
      <c r="DF101" s="131"/>
      <c r="DG101" s="127"/>
      <c r="DH101" s="131"/>
      <c r="DI101" s="127"/>
      <c r="DJ101" s="131"/>
      <c r="DK101" s="127"/>
      <c r="DL101" s="131"/>
      <c r="DM101" s="127"/>
      <c r="DN101" s="131"/>
      <c r="DO101" s="127"/>
      <c r="DP101" s="131"/>
      <c r="DQ101" s="127"/>
      <c r="DR101" s="131"/>
      <c r="DS101" s="127"/>
      <c r="DT101" s="131"/>
      <c r="DU101" s="127"/>
      <c r="DV101" s="131"/>
      <c r="DW101" s="127"/>
      <c r="DX101" s="131"/>
      <c r="DY101" s="127"/>
      <c r="DZ101" s="131"/>
      <c r="EA101" s="127"/>
      <c r="EB101" s="128"/>
      <c r="EC101" s="127"/>
      <c r="ED101" s="132"/>
      <c r="EE101" s="128"/>
      <c r="EF101" s="127"/>
      <c r="EG101" s="128"/>
      <c r="EH101" s="127"/>
      <c r="EI101" s="128"/>
      <c r="EJ101" s="127"/>
      <c r="EK101" s="128"/>
      <c r="EL101" s="127"/>
      <c r="EM101" s="128"/>
      <c r="EN101" s="127"/>
      <c r="EO101" s="128"/>
      <c r="EP101" s="127"/>
      <c r="EQ101" s="124"/>
      <c r="ER101" s="127"/>
      <c r="ES101" s="124"/>
      <c r="ET101" s="127"/>
      <c r="EU101" s="124"/>
      <c r="EV101" s="127"/>
      <c r="EW101" s="124"/>
      <c r="EX101" s="127"/>
      <c r="EY101" s="124"/>
      <c r="EZ101" s="127"/>
      <c r="FA101" s="124"/>
      <c r="FB101" s="127"/>
      <c r="FC101" s="133">
        <f t="shared" si="17"/>
        <v>54560</v>
      </c>
      <c r="FD101" s="133">
        <f t="shared" si="18"/>
        <v>54560</v>
      </c>
      <c r="FE101" s="133">
        <f t="shared" si="19"/>
        <v>0</v>
      </c>
    </row>
    <row r="102" spans="1:161" ht="25.5" customHeight="1">
      <c r="A102" s="181">
        <v>2200265</v>
      </c>
      <c r="B102" s="148" t="s">
        <v>760</v>
      </c>
      <c r="C102" s="95" t="s">
        <v>761</v>
      </c>
      <c r="D102" s="83" t="s">
        <v>1062</v>
      </c>
      <c r="E102" s="95" t="s">
        <v>956</v>
      </c>
      <c r="F102" s="84" t="s">
        <v>1064</v>
      </c>
      <c r="G102" s="84"/>
      <c r="H102" s="135"/>
      <c r="I102" s="121"/>
      <c r="J102" s="121"/>
      <c r="K102" s="93">
        <v>7200</v>
      </c>
      <c r="L102" s="88" t="s">
        <v>1074</v>
      </c>
      <c r="M102" s="122">
        <f t="shared" si="20"/>
        <v>25600</v>
      </c>
      <c r="N102" s="123">
        <f t="shared" si="15"/>
        <v>14700</v>
      </c>
      <c r="O102" s="124">
        <v>4000</v>
      </c>
      <c r="P102" s="124">
        <f t="shared" si="21"/>
        <v>0</v>
      </c>
      <c r="Q102" s="125">
        <v>4000</v>
      </c>
      <c r="R102" s="126">
        <f t="shared" si="24"/>
        <v>0</v>
      </c>
      <c r="S102" s="127">
        <f>IF(OR($I102="‡nv‡÷j Z¨vM",$I102="wUwm"),(IF(VALUE($G102)&gt;=S$6,(IF(($BV102-SUM($Q102:R102))&gt;=$K102*0.3,$K102*0.3,($BV102-SUM($Q102:R102)))),"")),(IF(($BV102-SUM($Q102:R102))&gt;=$K102*0.3,$K102*0.3,($BV102-SUM($Q102:R102)))))</f>
        <v>2160</v>
      </c>
      <c r="T102" s="127">
        <f>IF(OR($I102="‡nv‡÷j Z¨vM",$I102="wUwm"),(IF(VALUE($G102)&gt;=T$6,(IF(($BV102-SUM($Q102:S102))&gt;=$K102*0.3,$K102*0.3,($BV102-SUM($Q102:S102)))),"")),(IF(($BV102-SUM($Q102:S102))&gt;=$K102*0.3,$K102*0.3,($BV102-SUM($Q102:S102)))))</f>
        <v>2160</v>
      </c>
      <c r="U102" s="127">
        <f>IF(OR($I102="‡nv‡÷j Z¨vM",$I102="wUwm"),(IF(VALUE($G102)&gt;=U$6,(IF(($BV102-SUM($Q102:T102))&gt;=$K102*0.3,$K102*0.3,($BV102-SUM($Q102:T102)))),"")),(IF(($BV102-SUM($Q102:T102))&gt;=$K102*0.3,$K102*0.3,($BV102-SUM($Q102:T102)))))</f>
        <v>2160</v>
      </c>
      <c r="V102" s="127">
        <f>IF(OR($I102="‡nv‡÷j Z¨vM",$I102="wUwm"),(IF(VALUE($G102)&gt;=V$6,(IF(($BV102-SUM($Q102:U102))&gt;=$K102*0.3,$K102*0.3,($BV102-SUM($Q102:U102)))),"")),(IF(($BV102-SUM($Q102:U102))&gt;=$K102*0.3,$K102*0.3,($BV102-SUM($Q102:U102)))))</f>
        <v>420</v>
      </c>
      <c r="W102" s="127">
        <f>IF(OR($I102="‡nv‡÷j Z¨vM",$I102="wUwm"),(IF(VALUE($G102)&gt;=W$6,(IF(($BV102-SUM($Q102:V102))&gt;=$K102*0.3,$K102*0.3,($BV102-SUM($Q102:V102)))),"")),(IF(($BV102-SUM($Q102:V102))&gt;=$K102*0.3,$K102*0.3,($BV102-SUM($Q102:V102)))))</f>
        <v>0</v>
      </c>
      <c r="X102" s="127">
        <f>IF(OR($I102="‡nv‡÷j Z¨vM",$I102="wUwm"),(IF(VALUE($G102)&gt;=X$6,(IF(($BV102-SUM($Q102:W102))&gt;=$K102*0.3,$K102*0.3,($BV102-SUM($Q102:W102)))),"")),(IF(($BV102-SUM($Q102:W102))&gt;=$K102*0.3,$K102*0.3,($BV102-SUM($Q102:W102)))))</f>
        <v>0</v>
      </c>
      <c r="Y102" s="127">
        <f>IF(OR($I102="‡nv‡÷j Z¨vM",$I102="wUwm"),(IF(VALUE($G102)&gt;=Y$6,(IF(($BV102-SUM($Q102:X102))&gt;=$K102*0.3,$K102*0.3,($BV102-SUM($Q102:X102)))),"")),(IF(($BV102-SUM($Q102:X102))&gt;=$K102*0.3,$K102*0.3,($BV102-SUM($Q102:X102)))))</f>
        <v>0</v>
      </c>
      <c r="Z102" s="127">
        <f>IF(OR($I102="‡nv‡÷j Z¨vM",$I102="wUwm"),(IF(VALUE($G102)&gt;=Z$6,(IF(($BV102-SUM($Q102:Y102))&gt;=$K102*0.3,$K102*0.3,($BV102-SUM($Q102:Y102)))),"")),(IF(($BV102-SUM($Q102:Y102))&gt;=$K102*0.3,$K102*0.3,($BV102-SUM($Q102:Y102)))))</f>
        <v>0</v>
      </c>
      <c r="AA102" s="127">
        <f>IF(OR($I102="‡nv‡÷j Z¨vM",$I102="wUwm"),(IF(VALUE($G102)&gt;=AA$6,(IF(($BV102-SUM($Q102:Z102))&gt;=$K102*0.3,$K102*0.3,($BV102-SUM($Q102:Z102)))),"")),(IF(($BV102-SUM($Q102:Z102))&gt;=$K102*0.3,$K102*0.3,($BV102-SUM($Q102:Z102)))))</f>
        <v>0</v>
      </c>
      <c r="AB102" s="127">
        <f>IF(OR($I102="‡nv‡÷j Z¨vM",$I102="wUwm"),(IF(VALUE($G102)&gt;=AB$6,(IF(($BV102-SUM($Q102:AA102))&gt;=$K102*0.3,$K102*0.3,($BV102-SUM($Q102:AA102)))),"")),(IF(($BV102-SUM($Q102:AA102))&gt;=$K102*0.3,$K102*0.3,($BV102-SUM($Q102:AA102)))))</f>
        <v>0</v>
      </c>
      <c r="AC102" s="127">
        <f>IF(OR($I102="‡nv‡÷j Z¨vM",$I102="wUwm"),(IF(VALUE($G102)&gt;=AC$6,(IF(($BV102-SUM($Q102:AB102))&gt;=$K102*0.3,$K102*0.3,($BV102-SUM($Q102:AB102)))),"")),(IF(($BV102-SUM($Q102:AB102))&gt;=$K102*0.3,$K102*0.3,($BV102-SUM($Q102:AB102)))))</f>
        <v>0</v>
      </c>
      <c r="AD102" s="127">
        <f>IF(OR($I102="‡nv‡÷j Z¨vM",$I102="wUwm"),(IF(VALUE($G102)&gt;=AD$6,(IF(($BV102-SUM($Q102:AC102))&gt;=$K102*0.3,$K102*0.3,($BV102-SUM($Q102:AC102)))),"")),(IF(($BV102-SUM($Q102:AC102))&gt;=$K102*0.3,$K102*0.3,($BV102-SUM($Q102:AC102)))))</f>
        <v>0</v>
      </c>
      <c r="AE102" s="127">
        <f>IF(OR($I102="‡nv‡÷j Z¨vM",$I102="wUwm"),(IF(VALUE($G102)&gt;=AE$6,(IF(($BV102-SUM($Q102:AD102))&gt;=$K102*0.3,$K102*0.3,($BV102-SUM($Q102:AD102)))),"")),(IF(($BV102-SUM($Q102:AD102))&gt;=$K102*0.3,$K102*0.3,($BV102-SUM($Q102:AD102)))))</f>
        <v>0</v>
      </c>
      <c r="AF102" s="127">
        <f>IF(OR($I102="‡nv‡÷j Z¨vM",$I102="wUwm"),(IF(VALUE($G102)&gt;=AF$6,(IF(($BV102-SUM($Q102:AE102))&gt;=$K102*0.3,$K102*0.3,($BV102-SUM($Q102:AE102)))),"")),(IF(($BV102-SUM($Q102:AE102))&gt;=$K102*0.3,$K102*0.3,($BV102-SUM($Q102:AE102)))))</f>
        <v>0</v>
      </c>
      <c r="AG102" s="127">
        <f>IF(OR($I102="‡nv‡÷j Z¨vM",$I102="wUwm"),(IF(VALUE($G102)&gt;=AG$6,(IF(($BV102-SUM($Q102:AF102))&gt;=$K102*0.3,$K102*0.3,($BV102-SUM($Q102:AF102)))),"")),(IF(($BV102-SUM($Q102:AF102))&gt;=$K102*0.3,$K102*0.3,($BV102-SUM($Q102:AF102)))))</f>
        <v>0</v>
      </c>
      <c r="AH102" s="127">
        <f>IF(OR($I102="‡nv‡÷j Z¨vM",$I102="wUwm"),(IF(VALUE($G102)&gt;=AH$6,(IF(($BV102-SUM($Q102:AG102))&gt;=$K102*0.3,$K102*0.3,($BV102-SUM($Q102:AG102)))),"")),(IF(($BV102-SUM($Q102:AG102))&gt;=$K102*0.3,$K102*0.3,($BV102-SUM($Q102:AG102)))))</f>
        <v>0</v>
      </c>
      <c r="AI102" s="127">
        <f>IF(OR($I102="‡nv‡÷j Z¨vM",$I102="wUwm"),(IF(VALUE($G102)&gt;=AI$6,(IF(($BV102-SUM($Q102:AH102))&gt;=$K102*0.3,$K102*0.3,($BV102-SUM($Q102:AH102)))),"")),(IF(($BV102-SUM($Q102:AH102))&gt;=$K102*0.3,$K102*0.3,($BV102-SUM($Q102:AH102)))))</f>
        <v>0</v>
      </c>
      <c r="AJ102" s="127">
        <f>IF(OR($I102="‡nv‡÷j Z¨vM",$I102="wUwm"),(IF(VALUE($G102)&gt;=AJ$6,(IF(($BV102-SUM($Q102:AI102))&gt;=$K102*0.3,$K102*0.3,($BV102-SUM($Q102:AI102)))),"")),(IF(($BV102-SUM($Q102:AI102))&gt;=$K102*0.3,$K102*0.3,($BV102-SUM($Q102:AI102)))))</f>
        <v>0</v>
      </c>
      <c r="AK102" s="127">
        <f>IF(OR($I102="‡nv‡÷j Z¨vM",$I102="wUwm"),(IF(VALUE($G102)&gt;=AK$6,(IF(($BV102-SUM($Q102:AJ102))&gt;=$K102*0.3,$K102*0.3,($BV102-SUM($Q102:AJ102)))),"")),(IF(($BV102-SUM($Q102:AJ102))&gt;=$K102*0.3,$K102*0.3,($BV102-SUM($Q102:AJ102)))))</f>
        <v>0</v>
      </c>
      <c r="AL102" s="127">
        <f>IF(OR($I102="‡nv‡÷j Z¨vM",$I102="wUwm"),(IF(VALUE($G102)&gt;=AL$6,(IF(($BV102-SUM($Q102:AK102))&gt;=$K102*0.3,$K102*0.3,($BV102-SUM($Q102:AK102)))),"")),(IF(($BV102-SUM($Q102:AK102))&gt;=$K102*0.3,$K102*0.3,($BV102-SUM($Q102:AK102)))))</f>
        <v>0</v>
      </c>
      <c r="AM102" s="127">
        <f>IF(OR($I102="‡nv‡÷j Z¨vM",$I102="wUwm"),(IF(VALUE($G102)&gt;=AM$6,(IF(($BV102-SUM($Q102:AL102))&gt;=$K102*0.3,$K102*0.3,($BV102-SUM($Q102:AL102)))),"")),(IF(($BV102-SUM($Q102:AL102))&gt;=$K102*0.3,$K102*0.3,($BV102-SUM($Q102:AL102)))))</f>
        <v>0</v>
      </c>
      <c r="AN102" s="127">
        <f>IF(OR($I102="‡nv‡÷j Z¨vM",$I102="wUwm"),(IF(VALUE($G102)&gt;=AN$6,(IF(($BV102-SUM($Q102:AM102))&gt;=$K102*0.3,$K102*0.3,($BV102-SUM($Q102:AM102)))),"")),(IF(($BV102-SUM($Q102:AM102))&gt;=$K102*0.3,$K102*0.3,($BV102-SUM($Q102:AM102)))))</f>
        <v>0</v>
      </c>
      <c r="AO102" s="127">
        <f>IF(OR($I102="‡nv‡÷j Z¨vM",$I102="wUwm"),(IF(VALUE($G102)&gt;=AO$6,(IF(($BV102-SUM($Q102:AN102))&gt;=$K102*0.3,$K102*0.3,($BV102-SUM($Q102:AN102)))),"")),(IF(($BV102-SUM($Q102:AN102))&gt;=$K102*0.3,$K102*0.3,($BV102-SUM($Q102:AN102)))))</f>
        <v>0</v>
      </c>
      <c r="AP102" s="127">
        <f>IF(OR($I102="‡nv‡÷j Z¨vM",$I102="wUwm"),(IF(VALUE($G102)&gt;=AP$6,(IF(($BV102-SUM($Q102:AO102))&gt;=$K102*0.3,$K102*0.3,($BV102-SUM($Q102:AO102)))),"")),(IF(($BV102-SUM($Q102:AO102))&gt;=$K102*0.3,$K102*0.3,($BV102-SUM($Q102:AO102)))))</f>
        <v>0</v>
      </c>
      <c r="AQ102" s="125">
        <f t="shared" si="26"/>
        <v>10900</v>
      </c>
      <c r="AR102" s="125">
        <v>10900</v>
      </c>
      <c r="AS102" s="125">
        <f>IF(LinkRpt!C$4=LinkRpt!C$2,VLOOKUP(LinkRpt!$A98,Rpt,LinkRpt!C$2+1),"")</f>
        <v>0</v>
      </c>
      <c r="AT102" s="125">
        <f>IF(LinkRpt!D$4=LinkRpt!D$2,VLOOKUP(LinkRpt!$A98,Rpt,LinkRpt!D$2+1),"")</f>
        <v>0</v>
      </c>
      <c r="AU102" s="125">
        <f>IF(LinkRpt!E$4=LinkRpt!E$2,VLOOKUP(LinkRpt!$A98,Rpt,LinkRpt!E$2+1),"")</f>
        <v>0</v>
      </c>
      <c r="AV102" s="125">
        <f>IF(LinkRpt!F$4=LinkRpt!F$2,VLOOKUP(LinkRpt!$A98,Rpt,LinkRpt!F$2+1),"")</f>
        <v>0</v>
      </c>
      <c r="AW102" s="125">
        <f>IF(LinkRpt!G$4=LinkRpt!G$2,VLOOKUP(LinkRpt!$A98,Rpt,LinkRpt!G$2+1),"")</f>
        <v>0</v>
      </c>
      <c r="AX102" s="125">
        <f>IF(LinkRpt!H$4=LinkRpt!H$2,VLOOKUP(LinkRpt!$A98,Rpt,LinkRpt!H$2+1),"")</f>
        <v>0</v>
      </c>
      <c r="AY102" s="125">
        <f>IF(LinkRpt!I$4=LinkRpt!I$2,VLOOKUP(LinkRpt!$A98,Rpt,LinkRpt!I$2+1),"")</f>
        <v>0</v>
      </c>
      <c r="AZ102" s="125">
        <f>IF(LinkRpt!J$4=LinkRpt!J$2,VLOOKUP(LinkRpt!$A98,Rpt,LinkRpt!J$2+1),"")</f>
        <v>0</v>
      </c>
      <c r="BA102" s="125">
        <f>IF(LinkRpt!K$4=LinkRpt!K$2,VLOOKUP(LinkRpt!$A98,Rpt,LinkRpt!K$2+1),"")</f>
        <v>0</v>
      </c>
      <c r="BB102" s="125">
        <f>IF(LinkRpt!L$4=LinkRpt!L$2,VLOOKUP(LinkRpt!$A98,Rpt,LinkRpt!L$2+1),"")</f>
        <v>0</v>
      </c>
      <c r="BC102" s="125">
        <f>IF(LinkRpt!M$4=LinkRpt!M$2,VLOOKUP(LinkRpt!$A98,Rpt,LinkRpt!M$2+1),"")</f>
        <v>0</v>
      </c>
      <c r="BD102" s="125">
        <f>IF(LinkRpt!N$4=LinkRpt!N$2,VLOOKUP(LinkRpt!$A98,Rpt,LinkRpt!N$2+1),"")</f>
        <v>0</v>
      </c>
      <c r="BE102" s="125">
        <f>IF(LinkRpt!O$4=LinkRpt!O$2,VLOOKUP(LinkRpt!$A98,Rpt,LinkRpt!O$2+1),"")</f>
        <v>0</v>
      </c>
      <c r="BF102" s="125">
        <f>IF(LinkRpt!P$4=LinkRpt!P$2,VLOOKUP(LinkRpt!$A98,Rpt,LinkRpt!P$2+1),"")</f>
        <v>0</v>
      </c>
      <c r="BG102" s="125">
        <f>IF(LinkRpt!Q$4=LinkRpt!Q$2,VLOOKUP(LinkRpt!$A98,Rpt,LinkRpt!Q$2+1),"")</f>
        <v>0</v>
      </c>
      <c r="BH102" s="125">
        <f>IF(LinkRpt!R$4=LinkRpt!R$2,VLOOKUP(LinkRpt!$A98,Rpt,LinkRpt!R$2+1),"")</f>
        <v>0</v>
      </c>
      <c r="BI102" s="125">
        <f>IF(LinkRpt!S$4=LinkRpt!S$2,VLOOKUP(LinkRpt!$A98,Rpt,LinkRpt!S$2+1),"")</f>
        <v>0</v>
      </c>
      <c r="BJ102" s="125">
        <f>IF(LinkRpt!T$4=LinkRpt!T$2,VLOOKUP(LinkRpt!$A98,Rpt,LinkRpt!T$2+1),"")</f>
        <v>0</v>
      </c>
      <c r="BK102" s="125">
        <f>IF(LinkRpt!U$4=LinkRpt!U$2,VLOOKUP(LinkRpt!$A98,Rpt,LinkRpt!U$2+1),"")</f>
        <v>0</v>
      </c>
      <c r="BL102" s="125">
        <f>IF(LinkRpt!V$4=LinkRpt!V$2,VLOOKUP(LinkRpt!$A98,Rpt,LinkRpt!V$2+1),"")</f>
        <v>0</v>
      </c>
      <c r="BM102" s="125">
        <f>IF(LinkRpt!W$4=LinkRpt!W$2,VLOOKUP(LinkRpt!$A98,Rpt,LinkRpt!W$2+1),"")</f>
        <v>0</v>
      </c>
      <c r="BN102" s="125">
        <f>IF(LinkRpt!X$4=LinkRpt!X$2,VLOOKUP(LinkRpt!$A98,Rpt,LinkRpt!X$2+1),"")</f>
        <v>0</v>
      </c>
      <c r="BO102" s="125">
        <f>IF(LinkRpt!Y$4=LinkRpt!Y$2,VLOOKUP(LinkRpt!$A98,Rpt,LinkRpt!Y$2+1),"")</f>
        <v>0</v>
      </c>
      <c r="BP102" s="125">
        <f>IF(LinkRpt!Z$4=LinkRpt!Z$2,VLOOKUP(LinkRpt!$A98,Rpt,LinkRpt!Z$2+1),"")</f>
        <v>0</v>
      </c>
      <c r="BQ102" s="125">
        <f>IF(LinkRpt!AA$4=LinkRpt!AA$2,VLOOKUP(LinkRpt!$A98,Rpt,LinkRpt!AA$2+1),"")</f>
        <v>0</v>
      </c>
      <c r="BR102" s="125">
        <f>IF(LinkRpt!AB$4=LinkRpt!AB$2,VLOOKUP(LinkRpt!$A98,Rpt,LinkRpt!AB$2+1),"")</f>
        <v>0</v>
      </c>
      <c r="BS102" s="125">
        <f>IF(LinkRpt!AC$4=LinkRpt!AC$2,VLOOKUP(LinkRpt!$A98,Rpt,LinkRpt!AC$2+1),"")</f>
        <v>0</v>
      </c>
      <c r="BT102" s="125">
        <f>IF(LinkRpt!AD$4=LinkRpt!AD$2,VLOOKUP(LinkRpt!$A98,Rpt,LinkRpt!AD$2+1),"")</f>
        <v>0</v>
      </c>
      <c r="BU102" s="125">
        <f>IF(LinkRpt!AE$4=LinkRpt!AE$2,VLOOKUP(LinkRpt!$A98,Rpt,LinkRpt!AE$2+1),"")</f>
        <v>0</v>
      </c>
      <c r="BV102" s="125">
        <f t="shared" si="22"/>
        <v>10900</v>
      </c>
      <c r="BW102" s="124">
        <v>1500</v>
      </c>
      <c r="BX102" s="127">
        <v>1500</v>
      </c>
      <c r="BY102" s="124">
        <v>1000</v>
      </c>
      <c r="BZ102" s="127">
        <v>1000</v>
      </c>
      <c r="CA102" s="124">
        <v>5000</v>
      </c>
      <c r="CB102" s="127">
        <v>5000</v>
      </c>
      <c r="CC102" s="124">
        <v>8000</v>
      </c>
      <c r="CD102" s="127">
        <f>1500+0</f>
        <v>1500</v>
      </c>
      <c r="CE102" s="128"/>
      <c r="CF102" s="127"/>
      <c r="CG102" s="124"/>
      <c r="CH102" s="127"/>
      <c r="CI102" s="129">
        <v>4620</v>
      </c>
      <c r="CJ102" s="127">
        <v>0</v>
      </c>
      <c r="CK102" s="129">
        <v>4620</v>
      </c>
      <c r="CL102" s="127">
        <v>0</v>
      </c>
      <c r="CM102" s="129">
        <v>4620</v>
      </c>
      <c r="CN102" s="127">
        <v>0</v>
      </c>
      <c r="CO102" s="129">
        <v>4620</v>
      </c>
      <c r="CP102" s="127">
        <v>24980</v>
      </c>
      <c r="CQ102" s="129">
        <v>4620</v>
      </c>
      <c r="CR102" s="127"/>
      <c r="CS102" s="129">
        <v>4620</v>
      </c>
      <c r="CT102" s="127"/>
      <c r="CU102" s="129">
        <v>4620</v>
      </c>
      <c r="CV102" s="127"/>
      <c r="CW102" s="129">
        <v>4620</v>
      </c>
      <c r="CX102" s="127"/>
      <c r="CY102" s="129">
        <v>4620</v>
      </c>
      <c r="CZ102" s="127">
        <v>18480</v>
      </c>
      <c r="DA102" s="128"/>
      <c r="DB102" s="127"/>
      <c r="DC102" s="128"/>
      <c r="DD102" s="127"/>
      <c r="DE102" s="130"/>
      <c r="DF102" s="131"/>
      <c r="DG102" s="127"/>
      <c r="DH102" s="131"/>
      <c r="DI102" s="127"/>
      <c r="DJ102" s="131"/>
      <c r="DK102" s="127"/>
      <c r="DL102" s="131"/>
      <c r="DM102" s="127"/>
      <c r="DN102" s="131"/>
      <c r="DO102" s="127"/>
      <c r="DP102" s="131"/>
      <c r="DQ102" s="127"/>
      <c r="DR102" s="131"/>
      <c r="DS102" s="127"/>
      <c r="DT102" s="131"/>
      <c r="DU102" s="127"/>
      <c r="DV102" s="131"/>
      <c r="DW102" s="127"/>
      <c r="DX102" s="131"/>
      <c r="DY102" s="127"/>
      <c r="DZ102" s="131"/>
      <c r="EA102" s="127"/>
      <c r="EB102" s="128"/>
      <c r="EC102" s="127"/>
      <c r="ED102" s="132"/>
      <c r="EE102" s="128"/>
      <c r="EF102" s="127"/>
      <c r="EG102" s="128"/>
      <c r="EH102" s="127"/>
      <c r="EI102" s="128"/>
      <c r="EJ102" s="127"/>
      <c r="EK102" s="128"/>
      <c r="EL102" s="127"/>
      <c r="EM102" s="128"/>
      <c r="EN102" s="127"/>
      <c r="EO102" s="128"/>
      <c r="EP102" s="127"/>
      <c r="EQ102" s="124"/>
      <c r="ER102" s="127"/>
      <c r="ES102" s="124"/>
      <c r="ET102" s="127"/>
      <c r="EU102" s="124"/>
      <c r="EV102" s="127"/>
      <c r="EW102" s="124"/>
      <c r="EX102" s="127"/>
      <c r="EY102" s="124"/>
      <c r="EZ102" s="127"/>
      <c r="FA102" s="124"/>
      <c r="FB102" s="127"/>
      <c r="FC102" s="133">
        <f t="shared" si="17"/>
        <v>57080</v>
      </c>
      <c r="FD102" s="133">
        <f t="shared" si="18"/>
        <v>52460</v>
      </c>
      <c r="FE102" s="133">
        <f t="shared" si="19"/>
        <v>4620</v>
      </c>
    </row>
    <row r="103" spans="1:161" ht="25.5" customHeight="1">
      <c r="A103" s="181">
        <v>2200266</v>
      </c>
      <c r="B103" s="148" t="s">
        <v>762</v>
      </c>
      <c r="C103" s="95" t="s">
        <v>763</v>
      </c>
      <c r="D103" s="83" t="s">
        <v>1062</v>
      </c>
      <c r="E103" s="95" t="s">
        <v>956</v>
      </c>
      <c r="F103" s="84" t="s">
        <v>764</v>
      </c>
      <c r="G103" s="84"/>
      <c r="H103" s="135"/>
      <c r="I103" s="121"/>
      <c r="J103" s="121"/>
      <c r="K103" s="93">
        <v>5500</v>
      </c>
      <c r="L103" s="88" t="s">
        <v>1073</v>
      </c>
      <c r="M103" s="122">
        <f t="shared" si="20"/>
        <v>20500</v>
      </c>
      <c r="N103" s="123">
        <f t="shared" si="15"/>
        <v>6600</v>
      </c>
      <c r="O103" s="124">
        <v>4000</v>
      </c>
      <c r="P103" s="124">
        <f t="shared" si="21"/>
        <v>0</v>
      </c>
      <c r="Q103" s="125">
        <v>4000</v>
      </c>
      <c r="R103" s="126">
        <f t="shared" si="24"/>
        <v>0</v>
      </c>
      <c r="S103" s="127">
        <f>IF(OR($I103="‡nv‡÷j Z¨vM",$I103="wUwm"),(IF(VALUE($G103)&gt;=S$6,(IF(($BV103-SUM($Q103:R103))&gt;=$K103*0.3,$K103*0.3,($BV103-SUM($Q103:R103)))),"")),(IF(($BV103-SUM($Q103:R103))&gt;=$K103*0.3,$K103*0.3,($BV103-SUM($Q103:R103)))))</f>
        <v>1650</v>
      </c>
      <c r="T103" s="127">
        <f>IF(OR($I103="‡nv‡÷j Z¨vM",$I103="wUwm"),(IF(VALUE($G103)&gt;=T$6,(IF(($BV103-SUM($Q103:S103))&gt;=$K103*0.3,$K103*0.3,($BV103-SUM($Q103:S103)))),"")),(IF(($BV103-SUM($Q103:S103))&gt;=$K103*0.3,$K103*0.3,($BV103-SUM($Q103:S103)))))</f>
        <v>1650</v>
      </c>
      <c r="U103" s="127">
        <f>IF(OR($I103="‡nv‡÷j Z¨vM",$I103="wUwm"),(IF(VALUE($G103)&gt;=U$6,(IF(($BV103-SUM($Q103:T103))&gt;=$K103*0.3,$K103*0.3,($BV103-SUM($Q103:T103)))),"")),(IF(($BV103-SUM($Q103:T103))&gt;=$K103*0.3,$K103*0.3,($BV103-SUM($Q103:T103)))))</f>
        <v>1650</v>
      </c>
      <c r="V103" s="127">
        <f>IF(OR($I103="‡nv‡÷j Z¨vM",$I103="wUwm"),(IF(VALUE($G103)&gt;=V$6,(IF(($BV103-SUM($Q103:U103))&gt;=$K103*0.3,$K103*0.3,($BV103-SUM($Q103:U103)))),"")),(IF(($BV103-SUM($Q103:U103))&gt;=$K103*0.3,$K103*0.3,($BV103-SUM($Q103:U103)))))</f>
        <v>1650</v>
      </c>
      <c r="W103" s="127">
        <f>IF(OR($I103="‡nv‡÷j Z¨vM",$I103="wUwm"),(IF(VALUE($G103)&gt;=W$6,(IF(($BV103-SUM($Q103:V103))&gt;=$K103*0.3,$K103*0.3,($BV103-SUM($Q103:V103)))),"")),(IF(($BV103-SUM($Q103:V103))&gt;=$K103*0.3,$K103*0.3,($BV103-SUM($Q103:V103)))))</f>
        <v>1650</v>
      </c>
      <c r="X103" s="127">
        <f>IF(OR($I103="‡nv‡÷j Z¨vM",$I103="wUwm"),(IF(VALUE($G103)&gt;=X$6,(IF(($BV103-SUM($Q103:W103))&gt;=$K103*0.3,$K103*0.3,($BV103-SUM($Q103:W103)))),"")),(IF(($BV103-SUM($Q103:W103))&gt;=$K103*0.3,$K103*0.3,($BV103-SUM($Q103:W103)))))</f>
        <v>1650</v>
      </c>
      <c r="Y103" s="127">
        <f>IF(OR($I103="‡nv‡÷j Z¨vM",$I103="wUwm"),(IF(VALUE($G103)&gt;=Y$6,(IF(($BV103-SUM($Q103:X103))&gt;=$K103*0.3,$K103*0.3,($BV103-SUM($Q103:X103)))),"")),(IF(($BV103-SUM($Q103:X103))&gt;=$K103*0.3,$K103*0.3,($BV103-SUM($Q103:X103)))))</f>
        <v>0</v>
      </c>
      <c r="Z103" s="127">
        <f>IF(OR($I103="‡nv‡÷j Z¨vM",$I103="wUwm"),(IF(VALUE($G103)&gt;=Z$6,(IF(($BV103-SUM($Q103:Y103))&gt;=$K103*0.3,$K103*0.3,($BV103-SUM($Q103:Y103)))),"")),(IF(($BV103-SUM($Q103:Y103))&gt;=$K103*0.3,$K103*0.3,($BV103-SUM($Q103:Y103)))))</f>
        <v>0</v>
      </c>
      <c r="AA103" s="127">
        <f>IF(OR($I103="‡nv‡÷j Z¨vM",$I103="wUwm"),(IF(VALUE($G103)&gt;=AA$6,(IF(($BV103-SUM($Q103:Z103))&gt;=$K103*0.3,$K103*0.3,($BV103-SUM($Q103:Z103)))),"")),(IF(($BV103-SUM($Q103:Z103))&gt;=$K103*0.3,$K103*0.3,($BV103-SUM($Q103:Z103)))))</f>
        <v>0</v>
      </c>
      <c r="AB103" s="127">
        <f>IF(OR($I103="‡nv‡÷j Z¨vM",$I103="wUwm"),(IF(VALUE($G103)&gt;=AB$6,(IF(($BV103-SUM($Q103:AA103))&gt;=$K103*0.3,$K103*0.3,($BV103-SUM($Q103:AA103)))),"")),(IF(($BV103-SUM($Q103:AA103))&gt;=$K103*0.3,$K103*0.3,($BV103-SUM($Q103:AA103)))))</f>
        <v>0</v>
      </c>
      <c r="AC103" s="127">
        <f>IF(OR($I103="‡nv‡÷j Z¨vM",$I103="wUwm"),(IF(VALUE($G103)&gt;=AC$6,(IF(($BV103-SUM($Q103:AB103))&gt;=$K103*0.3,$K103*0.3,($BV103-SUM($Q103:AB103)))),"")),(IF(($BV103-SUM($Q103:AB103))&gt;=$K103*0.3,$K103*0.3,($BV103-SUM($Q103:AB103)))))</f>
        <v>0</v>
      </c>
      <c r="AD103" s="127">
        <f>IF(OR($I103="‡nv‡÷j Z¨vM",$I103="wUwm"),(IF(VALUE($G103)&gt;=AD$6,(IF(($BV103-SUM($Q103:AC103))&gt;=$K103*0.3,$K103*0.3,($BV103-SUM($Q103:AC103)))),"")),(IF(($BV103-SUM($Q103:AC103))&gt;=$K103*0.3,$K103*0.3,($BV103-SUM($Q103:AC103)))))</f>
        <v>0</v>
      </c>
      <c r="AE103" s="127">
        <f>IF(OR($I103="‡nv‡÷j Z¨vM",$I103="wUwm"),(IF(VALUE($G103)&gt;=AE$6,(IF(($BV103-SUM($Q103:AD103))&gt;=$K103*0.3,$K103*0.3,($BV103-SUM($Q103:AD103)))),"")),(IF(($BV103-SUM($Q103:AD103))&gt;=$K103*0.3,$K103*0.3,($BV103-SUM($Q103:AD103)))))</f>
        <v>0</v>
      </c>
      <c r="AF103" s="127">
        <f>IF(OR($I103="‡nv‡÷j Z¨vM",$I103="wUwm"),(IF(VALUE($G103)&gt;=AF$6,(IF(($BV103-SUM($Q103:AE103))&gt;=$K103*0.3,$K103*0.3,($BV103-SUM($Q103:AE103)))),"")),(IF(($BV103-SUM($Q103:AE103))&gt;=$K103*0.3,$K103*0.3,($BV103-SUM($Q103:AE103)))))</f>
        <v>0</v>
      </c>
      <c r="AG103" s="127">
        <f>IF(OR($I103="‡nv‡÷j Z¨vM",$I103="wUwm"),(IF(VALUE($G103)&gt;=AG$6,(IF(($BV103-SUM($Q103:AF103))&gt;=$K103*0.3,$K103*0.3,($BV103-SUM($Q103:AF103)))),"")),(IF(($BV103-SUM($Q103:AF103))&gt;=$K103*0.3,$K103*0.3,($BV103-SUM($Q103:AF103)))))</f>
        <v>0</v>
      </c>
      <c r="AH103" s="127">
        <f>IF(OR($I103="‡nv‡÷j Z¨vM",$I103="wUwm"),(IF(VALUE($G103)&gt;=AH$6,(IF(($BV103-SUM($Q103:AG103))&gt;=$K103*0.3,$K103*0.3,($BV103-SUM($Q103:AG103)))),"")),(IF(($BV103-SUM($Q103:AG103))&gt;=$K103*0.3,$K103*0.3,($BV103-SUM($Q103:AG103)))))</f>
        <v>0</v>
      </c>
      <c r="AI103" s="127">
        <f>IF(OR($I103="‡nv‡÷j Z¨vM",$I103="wUwm"),(IF(VALUE($G103)&gt;=AI$6,(IF(($BV103-SUM($Q103:AH103))&gt;=$K103*0.3,$K103*0.3,($BV103-SUM($Q103:AH103)))),"")),(IF(($BV103-SUM($Q103:AH103))&gt;=$K103*0.3,$K103*0.3,($BV103-SUM($Q103:AH103)))))</f>
        <v>0</v>
      </c>
      <c r="AJ103" s="127">
        <f>IF(OR($I103="‡nv‡÷j Z¨vM",$I103="wUwm"),(IF(VALUE($G103)&gt;=AJ$6,(IF(($BV103-SUM($Q103:AI103))&gt;=$K103*0.3,$K103*0.3,($BV103-SUM($Q103:AI103)))),"")),(IF(($BV103-SUM($Q103:AI103))&gt;=$K103*0.3,$K103*0.3,($BV103-SUM($Q103:AI103)))))</f>
        <v>0</v>
      </c>
      <c r="AK103" s="127">
        <f>IF(OR($I103="‡nv‡÷j Z¨vM",$I103="wUwm"),(IF(VALUE($G103)&gt;=AK$6,(IF(($BV103-SUM($Q103:AJ103))&gt;=$K103*0.3,$K103*0.3,($BV103-SUM($Q103:AJ103)))),"")),(IF(($BV103-SUM($Q103:AJ103))&gt;=$K103*0.3,$K103*0.3,($BV103-SUM($Q103:AJ103)))))</f>
        <v>0</v>
      </c>
      <c r="AL103" s="127">
        <f>IF(OR($I103="‡nv‡÷j Z¨vM",$I103="wUwm"),(IF(VALUE($G103)&gt;=AL$6,(IF(($BV103-SUM($Q103:AK103))&gt;=$K103*0.3,$K103*0.3,($BV103-SUM($Q103:AK103)))),"")),(IF(($BV103-SUM($Q103:AK103))&gt;=$K103*0.3,$K103*0.3,($BV103-SUM($Q103:AK103)))))</f>
        <v>0</v>
      </c>
      <c r="AM103" s="127">
        <f>IF(OR($I103="‡nv‡÷j Z¨vM",$I103="wUwm"),(IF(VALUE($G103)&gt;=AM$6,(IF(($BV103-SUM($Q103:AL103))&gt;=$K103*0.3,$K103*0.3,($BV103-SUM($Q103:AL103)))),"")),(IF(($BV103-SUM($Q103:AL103))&gt;=$K103*0.3,$K103*0.3,($BV103-SUM($Q103:AL103)))))</f>
        <v>0</v>
      </c>
      <c r="AN103" s="127">
        <f>IF(OR($I103="‡nv‡÷j Z¨vM",$I103="wUwm"),(IF(VALUE($G103)&gt;=AN$6,(IF(($BV103-SUM($Q103:AM103))&gt;=$K103*0.3,$K103*0.3,($BV103-SUM($Q103:AM103)))),"")),(IF(($BV103-SUM($Q103:AM103))&gt;=$K103*0.3,$K103*0.3,($BV103-SUM($Q103:AM103)))))</f>
        <v>0</v>
      </c>
      <c r="AO103" s="127">
        <f>IF(OR($I103="‡nv‡÷j Z¨vM",$I103="wUwm"),(IF(VALUE($G103)&gt;=AO$6,(IF(($BV103-SUM($Q103:AN103))&gt;=$K103*0.3,$K103*0.3,($BV103-SUM($Q103:AN103)))),"")),(IF(($BV103-SUM($Q103:AN103))&gt;=$K103*0.3,$K103*0.3,($BV103-SUM($Q103:AN103)))))</f>
        <v>0</v>
      </c>
      <c r="AP103" s="127">
        <f>IF(OR($I103="‡nv‡÷j Z¨vM",$I103="wUwm"),(IF(VALUE($G103)&gt;=AP$6,(IF(($BV103-SUM($Q103:AO103))&gt;=$K103*0.3,$K103*0.3,($BV103-SUM($Q103:AO103)))),"")),(IF(($BV103-SUM($Q103:AO103))&gt;=$K103*0.3,$K103*0.3,($BV103-SUM($Q103:AO103)))))</f>
        <v>0</v>
      </c>
      <c r="AQ103" s="125">
        <f t="shared" si="26"/>
        <v>13900</v>
      </c>
      <c r="AR103" s="125">
        <v>13900</v>
      </c>
      <c r="AS103" s="125">
        <f>IF(LinkRpt!C$4=LinkRpt!C$2,VLOOKUP(LinkRpt!$A99,Rpt,LinkRpt!C$2+1),"")</f>
        <v>0</v>
      </c>
      <c r="AT103" s="125">
        <f>IF(LinkRpt!D$4=LinkRpt!D$2,VLOOKUP(LinkRpt!$A99,Rpt,LinkRpt!D$2+1),"")</f>
        <v>0</v>
      </c>
      <c r="AU103" s="125">
        <f>IF(LinkRpt!E$4=LinkRpt!E$2,VLOOKUP(LinkRpt!$A99,Rpt,LinkRpt!E$2+1),"")</f>
        <v>0</v>
      </c>
      <c r="AV103" s="125">
        <f>IF(LinkRpt!F$4=LinkRpt!F$2,VLOOKUP(LinkRpt!$A99,Rpt,LinkRpt!F$2+1),"")</f>
        <v>0</v>
      </c>
      <c r="AW103" s="125">
        <f>IF(LinkRpt!G$4=LinkRpt!G$2,VLOOKUP(LinkRpt!$A99,Rpt,LinkRpt!G$2+1),"")</f>
        <v>0</v>
      </c>
      <c r="AX103" s="125">
        <f>IF(LinkRpt!H$4=LinkRpt!H$2,VLOOKUP(LinkRpt!$A99,Rpt,LinkRpt!H$2+1),"")</f>
        <v>0</v>
      </c>
      <c r="AY103" s="125">
        <f>IF(LinkRpt!I$4=LinkRpt!I$2,VLOOKUP(LinkRpt!$A99,Rpt,LinkRpt!I$2+1),"")</f>
        <v>0</v>
      </c>
      <c r="AZ103" s="125">
        <f>IF(LinkRpt!J$4=LinkRpt!J$2,VLOOKUP(LinkRpt!$A99,Rpt,LinkRpt!J$2+1),"")</f>
        <v>0</v>
      </c>
      <c r="BA103" s="125">
        <f>IF(LinkRpt!K$4=LinkRpt!K$2,VLOOKUP(LinkRpt!$A99,Rpt,LinkRpt!K$2+1),"")</f>
        <v>0</v>
      </c>
      <c r="BB103" s="125">
        <f>IF(LinkRpt!L$4=LinkRpt!L$2,VLOOKUP(LinkRpt!$A99,Rpt,LinkRpt!L$2+1),"")</f>
        <v>0</v>
      </c>
      <c r="BC103" s="125">
        <f>IF(LinkRpt!M$4=LinkRpt!M$2,VLOOKUP(LinkRpt!$A99,Rpt,LinkRpt!M$2+1),"")</f>
        <v>0</v>
      </c>
      <c r="BD103" s="125">
        <f>IF(LinkRpt!N$4=LinkRpt!N$2,VLOOKUP(LinkRpt!$A99,Rpt,LinkRpt!N$2+1),"")</f>
        <v>0</v>
      </c>
      <c r="BE103" s="125">
        <f>IF(LinkRpt!O$4=LinkRpt!O$2,VLOOKUP(LinkRpt!$A99,Rpt,LinkRpt!O$2+1),"")</f>
        <v>0</v>
      </c>
      <c r="BF103" s="125">
        <f>IF(LinkRpt!P$4=LinkRpt!P$2,VLOOKUP(LinkRpt!$A99,Rpt,LinkRpt!P$2+1),"")</f>
        <v>0</v>
      </c>
      <c r="BG103" s="125">
        <f>IF(LinkRpt!Q$4=LinkRpt!Q$2,VLOOKUP(LinkRpt!$A99,Rpt,LinkRpt!Q$2+1),"")</f>
        <v>0</v>
      </c>
      <c r="BH103" s="125">
        <f>IF(LinkRpt!R$4=LinkRpt!R$2,VLOOKUP(LinkRpt!$A99,Rpt,LinkRpt!R$2+1),"")</f>
        <v>0</v>
      </c>
      <c r="BI103" s="125">
        <f>IF(LinkRpt!S$4=LinkRpt!S$2,VLOOKUP(LinkRpt!$A99,Rpt,LinkRpt!S$2+1),"")</f>
        <v>0</v>
      </c>
      <c r="BJ103" s="125">
        <f>IF(LinkRpt!T$4=LinkRpt!T$2,VLOOKUP(LinkRpt!$A99,Rpt,LinkRpt!T$2+1),"")</f>
        <v>0</v>
      </c>
      <c r="BK103" s="125">
        <f>IF(LinkRpt!U$4=LinkRpt!U$2,VLOOKUP(LinkRpt!$A99,Rpt,LinkRpt!U$2+1),"")</f>
        <v>0</v>
      </c>
      <c r="BL103" s="125">
        <f>IF(LinkRpt!V$4=LinkRpt!V$2,VLOOKUP(LinkRpt!$A99,Rpt,LinkRpt!V$2+1),"")</f>
        <v>0</v>
      </c>
      <c r="BM103" s="125">
        <f>IF(LinkRpt!W$4=LinkRpt!W$2,VLOOKUP(LinkRpt!$A99,Rpt,LinkRpt!W$2+1),"")</f>
        <v>0</v>
      </c>
      <c r="BN103" s="125">
        <f>IF(LinkRpt!X$4=LinkRpt!X$2,VLOOKUP(LinkRpt!$A99,Rpt,LinkRpt!X$2+1),"")</f>
        <v>0</v>
      </c>
      <c r="BO103" s="125">
        <f>IF(LinkRpt!Y$4=LinkRpt!Y$2,VLOOKUP(LinkRpt!$A99,Rpt,LinkRpt!Y$2+1),"")</f>
        <v>0</v>
      </c>
      <c r="BP103" s="125">
        <f>IF(LinkRpt!Z$4=LinkRpt!Z$2,VLOOKUP(LinkRpt!$A99,Rpt,LinkRpt!Z$2+1),"")</f>
        <v>0</v>
      </c>
      <c r="BQ103" s="125">
        <f>IF(LinkRpt!AA$4=LinkRpt!AA$2,VLOOKUP(LinkRpt!$A99,Rpt,LinkRpt!AA$2+1),"")</f>
        <v>0</v>
      </c>
      <c r="BR103" s="125">
        <f>IF(LinkRpt!AB$4=LinkRpt!AB$2,VLOOKUP(LinkRpt!$A99,Rpt,LinkRpt!AB$2+1),"")</f>
        <v>0</v>
      </c>
      <c r="BS103" s="125">
        <f>IF(LinkRpt!AC$4=LinkRpt!AC$2,VLOOKUP(LinkRpt!$A99,Rpt,LinkRpt!AC$2+1),"")</f>
        <v>0</v>
      </c>
      <c r="BT103" s="125">
        <f>IF(LinkRpt!AD$4=LinkRpt!AD$2,VLOOKUP(LinkRpt!$A99,Rpt,LinkRpt!AD$2+1),"")</f>
        <v>0</v>
      </c>
      <c r="BU103" s="125">
        <f>IF(LinkRpt!AE$4=LinkRpt!AE$2,VLOOKUP(LinkRpt!$A99,Rpt,LinkRpt!AE$2+1),"")</f>
        <v>0</v>
      </c>
      <c r="BV103" s="125">
        <f t="shared" si="22"/>
        <v>13900</v>
      </c>
      <c r="BW103" s="124">
        <v>1500</v>
      </c>
      <c r="BX103" s="127">
        <v>1500</v>
      </c>
      <c r="BY103" s="124">
        <v>1000</v>
      </c>
      <c r="BZ103" s="127">
        <v>1000</v>
      </c>
      <c r="CA103" s="124">
        <v>5000</v>
      </c>
      <c r="CB103" s="127">
        <v>5000</v>
      </c>
      <c r="CC103" s="124">
        <v>8000</v>
      </c>
      <c r="CD103" s="127">
        <v>8000</v>
      </c>
      <c r="CE103" s="124"/>
      <c r="CF103" s="127"/>
      <c r="CG103" s="129">
        <v>4340</v>
      </c>
      <c r="CH103" s="127">
        <v>4620</v>
      </c>
      <c r="CI103" s="129">
        <v>4340</v>
      </c>
      <c r="CJ103" s="127">
        <v>4620</v>
      </c>
      <c r="CK103" s="129">
        <v>4340</v>
      </c>
      <c r="CL103" s="127">
        <v>4620</v>
      </c>
      <c r="CM103" s="129">
        <v>4340</v>
      </c>
      <c r="CN103" s="127">
        <v>4620</v>
      </c>
      <c r="CO103" s="129">
        <v>4340</v>
      </c>
      <c r="CP103" s="127"/>
      <c r="CQ103" s="129">
        <v>4340</v>
      </c>
      <c r="CR103" s="127">
        <v>4620</v>
      </c>
      <c r="CS103" s="129">
        <v>4340</v>
      </c>
      <c r="CT103" s="127">
        <v>4620</v>
      </c>
      <c r="CU103" s="129">
        <v>4340</v>
      </c>
      <c r="CV103" s="127">
        <v>7000</v>
      </c>
      <c r="CW103" s="129">
        <v>4340</v>
      </c>
      <c r="CX103" s="127"/>
      <c r="CY103" s="131"/>
      <c r="CZ103" s="127"/>
      <c r="DA103" s="131"/>
      <c r="DB103" s="127"/>
      <c r="DC103" s="131"/>
      <c r="DD103" s="127"/>
      <c r="DE103" s="130"/>
      <c r="DF103" s="131"/>
      <c r="DG103" s="127"/>
      <c r="DH103" s="131"/>
      <c r="DI103" s="127"/>
      <c r="DJ103" s="131"/>
      <c r="DK103" s="127"/>
      <c r="DL103" s="131"/>
      <c r="DM103" s="127"/>
      <c r="DN103" s="131"/>
      <c r="DO103" s="127"/>
      <c r="DP103" s="131"/>
      <c r="DQ103" s="127"/>
      <c r="DR103" s="131"/>
      <c r="DS103" s="127"/>
      <c r="DT103" s="131"/>
      <c r="DU103" s="127"/>
      <c r="DV103" s="131"/>
      <c r="DW103" s="127"/>
      <c r="DX103" s="131"/>
      <c r="DY103" s="127"/>
      <c r="DZ103" s="131"/>
      <c r="EA103" s="127"/>
      <c r="EB103" s="128"/>
      <c r="EC103" s="127"/>
      <c r="ED103" s="132"/>
      <c r="EE103" s="128"/>
      <c r="EF103" s="127"/>
      <c r="EG103" s="128"/>
      <c r="EH103" s="127"/>
      <c r="EI103" s="128"/>
      <c r="EJ103" s="127"/>
      <c r="EK103" s="128"/>
      <c r="EL103" s="127"/>
      <c r="EM103" s="128"/>
      <c r="EN103" s="127"/>
      <c r="EO103" s="128"/>
      <c r="EP103" s="127"/>
      <c r="EQ103" s="124"/>
      <c r="ER103" s="127"/>
      <c r="ES103" s="124"/>
      <c r="ET103" s="127"/>
      <c r="EU103" s="124"/>
      <c r="EV103" s="127"/>
      <c r="EW103" s="124"/>
      <c r="EX103" s="127"/>
      <c r="EY103" s="124"/>
      <c r="EZ103" s="127"/>
      <c r="FA103" s="124"/>
      <c r="FB103" s="127"/>
      <c r="FC103" s="133">
        <f t="shared" si="17"/>
        <v>54560</v>
      </c>
      <c r="FD103" s="133">
        <f t="shared" si="18"/>
        <v>50220</v>
      </c>
      <c r="FE103" s="133">
        <f t="shared" si="19"/>
        <v>4340</v>
      </c>
    </row>
    <row r="104" spans="1:161" ht="25.5" customHeight="1">
      <c r="A104" s="181">
        <v>2200267</v>
      </c>
      <c r="B104" s="148" t="s">
        <v>765</v>
      </c>
      <c r="C104" s="95" t="s">
        <v>766</v>
      </c>
      <c r="D104" s="83" t="s">
        <v>1062</v>
      </c>
      <c r="E104" s="95" t="s">
        <v>956</v>
      </c>
      <c r="F104" s="84" t="s">
        <v>767</v>
      </c>
      <c r="G104" s="84"/>
      <c r="H104" s="135"/>
      <c r="I104" s="121"/>
      <c r="J104" s="121"/>
      <c r="K104" s="93">
        <v>7200</v>
      </c>
      <c r="L104" s="88" t="s">
        <v>1075</v>
      </c>
      <c r="M104" s="122">
        <f t="shared" si="20"/>
        <v>25600</v>
      </c>
      <c r="N104" s="123">
        <f t="shared" si="15"/>
        <v>19600</v>
      </c>
      <c r="O104" s="124">
        <v>4000</v>
      </c>
      <c r="P104" s="124">
        <f t="shared" si="21"/>
        <v>0</v>
      </c>
      <c r="Q104" s="125">
        <v>4000</v>
      </c>
      <c r="R104" s="126">
        <f t="shared" si="24"/>
        <v>0</v>
      </c>
      <c r="S104" s="127">
        <f>IF(OR($I104="‡nv‡÷j Z¨vM",$I104="wUwm"),(IF(VALUE($G104)&gt;=S$6,(IF(($BV104-SUM($Q104:R104))&gt;=$K104*0.3,$K104*0.3,($BV104-SUM($Q104:R104)))),"")),(IF(($BV104-SUM($Q104:R104))&gt;=$K104*0.3,$K104*0.3,($BV104-SUM($Q104:R104)))))</f>
        <v>2000</v>
      </c>
      <c r="T104" s="127">
        <f>IF(OR($I104="‡nv‡÷j Z¨vM",$I104="wUwm"),(IF(VALUE($G104)&gt;=T$6,(IF(($BV104-SUM($Q104:S104))&gt;=$K104*0.3,$K104*0.3,($BV104-SUM($Q104:S104)))),"")),(IF(($BV104-SUM($Q104:S104))&gt;=$K104*0.3,$K104*0.3,($BV104-SUM($Q104:S104)))))</f>
        <v>0</v>
      </c>
      <c r="U104" s="127">
        <f>IF(OR($I104="‡nv‡÷j Z¨vM",$I104="wUwm"),(IF(VALUE($G104)&gt;=U$6,(IF(($BV104-SUM($Q104:T104))&gt;=$K104*0.3,$K104*0.3,($BV104-SUM($Q104:T104)))),"")),(IF(($BV104-SUM($Q104:T104))&gt;=$K104*0.3,$K104*0.3,($BV104-SUM($Q104:T104)))))</f>
        <v>0</v>
      </c>
      <c r="V104" s="127">
        <f>IF(OR($I104="‡nv‡÷j Z¨vM",$I104="wUwm"),(IF(VALUE($G104)&gt;=V$6,(IF(($BV104-SUM($Q104:U104))&gt;=$K104*0.3,$K104*0.3,($BV104-SUM($Q104:U104)))),"")),(IF(($BV104-SUM($Q104:U104))&gt;=$K104*0.3,$K104*0.3,($BV104-SUM($Q104:U104)))))</f>
        <v>0</v>
      </c>
      <c r="W104" s="127">
        <f>IF(OR($I104="‡nv‡÷j Z¨vM",$I104="wUwm"),(IF(VALUE($G104)&gt;=W$6,(IF(($BV104-SUM($Q104:V104))&gt;=$K104*0.3,$K104*0.3,($BV104-SUM($Q104:V104)))),"")),(IF(($BV104-SUM($Q104:V104))&gt;=$K104*0.3,$K104*0.3,($BV104-SUM($Q104:V104)))))</f>
        <v>0</v>
      </c>
      <c r="X104" s="127">
        <f>IF(OR($I104="‡nv‡÷j Z¨vM",$I104="wUwm"),(IF(VALUE($G104)&gt;=X$6,(IF(($BV104-SUM($Q104:W104))&gt;=$K104*0.3,$K104*0.3,($BV104-SUM($Q104:W104)))),"")),(IF(($BV104-SUM($Q104:W104))&gt;=$K104*0.3,$K104*0.3,($BV104-SUM($Q104:W104)))))</f>
        <v>0</v>
      </c>
      <c r="Y104" s="127">
        <f>IF(OR($I104="‡nv‡÷j Z¨vM",$I104="wUwm"),(IF(VALUE($G104)&gt;=Y$6,(IF(($BV104-SUM($Q104:X104))&gt;=$K104*0.3,$K104*0.3,($BV104-SUM($Q104:X104)))),"")),(IF(($BV104-SUM($Q104:X104))&gt;=$K104*0.3,$K104*0.3,($BV104-SUM($Q104:X104)))))</f>
        <v>0</v>
      </c>
      <c r="Z104" s="127">
        <f>IF(OR($I104="‡nv‡÷j Z¨vM",$I104="wUwm"),(IF(VALUE($G104)&gt;=Z$6,(IF(($BV104-SUM($Q104:Y104))&gt;=$K104*0.3,$K104*0.3,($BV104-SUM($Q104:Y104)))),"")),(IF(($BV104-SUM($Q104:Y104))&gt;=$K104*0.3,$K104*0.3,($BV104-SUM($Q104:Y104)))))</f>
        <v>0</v>
      </c>
      <c r="AA104" s="127">
        <f>IF(OR($I104="‡nv‡÷j Z¨vM",$I104="wUwm"),(IF(VALUE($G104)&gt;=AA$6,(IF(($BV104-SUM($Q104:Z104))&gt;=$K104*0.3,$K104*0.3,($BV104-SUM($Q104:Z104)))),"")),(IF(($BV104-SUM($Q104:Z104))&gt;=$K104*0.3,$K104*0.3,($BV104-SUM($Q104:Z104)))))</f>
        <v>0</v>
      </c>
      <c r="AB104" s="127">
        <f>IF(OR($I104="‡nv‡÷j Z¨vM",$I104="wUwm"),(IF(VALUE($G104)&gt;=AB$6,(IF(($BV104-SUM($Q104:AA104))&gt;=$K104*0.3,$K104*0.3,($BV104-SUM($Q104:AA104)))),"")),(IF(($BV104-SUM($Q104:AA104))&gt;=$K104*0.3,$K104*0.3,($BV104-SUM($Q104:AA104)))))</f>
        <v>0</v>
      </c>
      <c r="AC104" s="127">
        <f>IF(OR($I104="‡nv‡÷j Z¨vM",$I104="wUwm"),(IF(VALUE($G104)&gt;=AC$6,(IF(($BV104-SUM($Q104:AB104))&gt;=$K104*0.3,$K104*0.3,($BV104-SUM($Q104:AB104)))),"")),(IF(($BV104-SUM($Q104:AB104))&gt;=$K104*0.3,$K104*0.3,($BV104-SUM($Q104:AB104)))))</f>
        <v>0</v>
      </c>
      <c r="AD104" s="127">
        <f>IF(OR($I104="‡nv‡÷j Z¨vM",$I104="wUwm"),(IF(VALUE($G104)&gt;=AD$6,(IF(($BV104-SUM($Q104:AC104))&gt;=$K104*0.3,$K104*0.3,($BV104-SUM($Q104:AC104)))),"")),(IF(($BV104-SUM($Q104:AC104))&gt;=$K104*0.3,$K104*0.3,($BV104-SUM($Q104:AC104)))))</f>
        <v>0</v>
      </c>
      <c r="AE104" s="127">
        <f>IF(OR($I104="‡nv‡÷j Z¨vM",$I104="wUwm"),(IF(VALUE($G104)&gt;=AE$6,(IF(($BV104-SUM($Q104:AD104))&gt;=$K104*0.3,$K104*0.3,($BV104-SUM($Q104:AD104)))),"")),(IF(($BV104-SUM($Q104:AD104))&gt;=$K104*0.3,$K104*0.3,($BV104-SUM($Q104:AD104)))))</f>
        <v>0</v>
      </c>
      <c r="AF104" s="127">
        <f>IF(OR($I104="‡nv‡÷j Z¨vM",$I104="wUwm"),(IF(VALUE($G104)&gt;=AF$6,(IF(($BV104-SUM($Q104:AE104))&gt;=$K104*0.3,$K104*0.3,($BV104-SUM($Q104:AE104)))),"")),(IF(($BV104-SUM($Q104:AE104))&gt;=$K104*0.3,$K104*0.3,($BV104-SUM($Q104:AE104)))))</f>
        <v>0</v>
      </c>
      <c r="AG104" s="127">
        <f>IF(OR($I104="‡nv‡÷j Z¨vM",$I104="wUwm"),(IF(VALUE($G104)&gt;=AG$6,(IF(($BV104-SUM($Q104:AF104))&gt;=$K104*0.3,$K104*0.3,($BV104-SUM($Q104:AF104)))),"")),(IF(($BV104-SUM($Q104:AF104))&gt;=$K104*0.3,$K104*0.3,($BV104-SUM($Q104:AF104)))))</f>
        <v>0</v>
      </c>
      <c r="AH104" s="127">
        <f>IF(OR($I104="‡nv‡÷j Z¨vM",$I104="wUwm"),(IF(VALUE($G104)&gt;=AH$6,(IF(($BV104-SUM($Q104:AG104))&gt;=$K104*0.3,$K104*0.3,($BV104-SUM($Q104:AG104)))),"")),(IF(($BV104-SUM($Q104:AG104))&gt;=$K104*0.3,$K104*0.3,($BV104-SUM($Q104:AG104)))))</f>
        <v>0</v>
      </c>
      <c r="AI104" s="127">
        <f>IF(OR($I104="‡nv‡÷j Z¨vM",$I104="wUwm"),(IF(VALUE($G104)&gt;=AI$6,(IF(($BV104-SUM($Q104:AH104))&gt;=$K104*0.3,$K104*0.3,($BV104-SUM($Q104:AH104)))),"")),(IF(($BV104-SUM($Q104:AH104))&gt;=$K104*0.3,$K104*0.3,($BV104-SUM($Q104:AH104)))))</f>
        <v>0</v>
      </c>
      <c r="AJ104" s="127">
        <f>IF(OR($I104="‡nv‡÷j Z¨vM",$I104="wUwm"),(IF(VALUE($G104)&gt;=AJ$6,(IF(($BV104-SUM($Q104:AI104))&gt;=$K104*0.3,$K104*0.3,($BV104-SUM($Q104:AI104)))),"")),(IF(($BV104-SUM($Q104:AI104))&gt;=$K104*0.3,$K104*0.3,($BV104-SUM($Q104:AI104)))))</f>
        <v>0</v>
      </c>
      <c r="AK104" s="127">
        <f>IF(OR($I104="‡nv‡÷j Z¨vM",$I104="wUwm"),(IF(VALUE($G104)&gt;=AK$6,(IF(($BV104-SUM($Q104:AJ104))&gt;=$K104*0.3,$K104*0.3,($BV104-SUM($Q104:AJ104)))),"")),(IF(($BV104-SUM($Q104:AJ104))&gt;=$K104*0.3,$K104*0.3,($BV104-SUM($Q104:AJ104)))))</f>
        <v>0</v>
      </c>
      <c r="AL104" s="127">
        <f>IF(OR($I104="‡nv‡÷j Z¨vM",$I104="wUwm"),(IF(VALUE($G104)&gt;=AL$6,(IF(($BV104-SUM($Q104:AK104))&gt;=$K104*0.3,$K104*0.3,($BV104-SUM($Q104:AK104)))),"")),(IF(($BV104-SUM($Q104:AK104))&gt;=$K104*0.3,$K104*0.3,($BV104-SUM($Q104:AK104)))))</f>
        <v>0</v>
      </c>
      <c r="AM104" s="127">
        <f>IF(OR($I104="‡nv‡÷j Z¨vM",$I104="wUwm"),(IF(VALUE($G104)&gt;=AM$6,(IF(($BV104-SUM($Q104:AL104))&gt;=$K104*0.3,$K104*0.3,($BV104-SUM($Q104:AL104)))),"")),(IF(($BV104-SUM($Q104:AL104))&gt;=$K104*0.3,$K104*0.3,($BV104-SUM($Q104:AL104)))))</f>
        <v>0</v>
      </c>
      <c r="AN104" s="127">
        <f>IF(OR($I104="‡nv‡÷j Z¨vM",$I104="wUwm"),(IF(VALUE($G104)&gt;=AN$6,(IF(($BV104-SUM($Q104:AM104))&gt;=$K104*0.3,$K104*0.3,($BV104-SUM($Q104:AM104)))),"")),(IF(($BV104-SUM($Q104:AM104))&gt;=$K104*0.3,$K104*0.3,($BV104-SUM($Q104:AM104)))))</f>
        <v>0</v>
      </c>
      <c r="AO104" s="127">
        <f>IF(OR($I104="‡nv‡÷j Z¨vM",$I104="wUwm"),(IF(VALUE($G104)&gt;=AO$6,(IF(($BV104-SUM($Q104:AN104))&gt;=$K104*0.3,$K104*0.3,($BV104-SUM($Q104:AN104)))),"")),(IF(($BV104-SUM($Q104:AN104))&gt;=$K104*0.3,$K104*0.3,($BV104-SUM($Q104:AN104)))))</f>
        <v>0</v>
      </c>
      <c r="AP104" s="127">
        <f>IF(OR($I104="‡nv‡÷j Z¨vM",$I104="wUwm"),(IF(VALUE($G104)&gt;=AP$6,(IF(($BV104-SUM($Q104:AO104))&gt;=$K104*0.3,$K104*0.3,($BV104-SUM($Q104:AO104)))),"")),(IF(($BV104-SUM($Q104:AO104))&gt;=$K104*0.3,$K104*0.3,($BV104-SUM($Q104:AO104)))))</f>
        <v>0</v>
      </c>
      <c r="AQ104" s="125">
        <f t="shared" si="26"/>
        <v>6000</v>
      </c>
      <c r="AR104" s="125">
        <v>6000</v>
      </c>
      <c r="AS104" s="125">
        <f>IF(LinkRpt!C$4=LinkRpt!C$2,VLOOKUP(LinkRpt!$A100,Rpt,LinkRpt!C$2+1),"")</f>
        <v>0</v>
      </c>
      <c r="AT104" s="125">
        <f>IF(LinkRpt!D$4=LinkRpt!D$2,VLOOKUP(LinkRpt!$A100,Rpt,LinkRpt!D$2+1),"")</f>
        <v>0</v>
      </c>
      <c r="AU104" s="125">
        <f>IF(LinkRpt!E$4=LinkRpt!E$2,VLOOKUP(LinkRpt!$A100,Rpt,LinkRpt!E$2+1),"")</f>
        <v>0</v>
      </c>
      <c r="AV104" s="125">
        <f>IF(LinkRpt!F$4=LinkRpt!F$2,VLOOKUP(LinkRpt!$A100,Rpt,LinkRpt!F$2+1),"")</f>
        <v>0</v>
      </c>
      <c r="AW104" s="125">
        <f>IF(LinkRpt!G$4=LinkRpt!G$2,VLOOKUP(LinkRpt!$A100,Rpt,LinkRpt!G$2+1),"")</f>
        <v>0</v>
      </c>
      <c r="AX104" s="125">
        <f>IF(LinkRpt!H$4=LinkRpt!H$2,VLOOKUP(LinkRpt!$A100,Rpt,LinkRpt!H$2+1),"")</f>
        <v>0</v>
      </c>
      <c r="AY104" s="125">
        <f>IF(LinkRpt!I$4=LinkRpt!I$2,VLOOKUP(LinkRpt!$A100,Rpt,LinkRpt!I$2+1),"")</f>
        <v>0</v>
      </c>
      <c r="AZ104" s="125">
        <f>IF(LinkRpt!J$4=LinkRpt!J$2,VLOOKUP(LinkRpt!$A100,Rpt,LinkRpt!J$2+1),"")</f>
        <v>0</v>
      </c>
      <c r="BA104" s="125">
        <f>IF(LinkRpt!K$4=LinkRpt!K$2,VLOOKUP(LinkRpt!$A100,Rpt,LinkRpt!K$2+1),"")</f>
        <v>0</v>
      </c>
      <c r="BB104" s="125">
        <f>IF(LinkRpt!L$4=LinkRpt!L$2,VLOOKUP(LinkRpt!$A100,Rpt,LinkRpt!L$2+1),"")</f>
        <v>0</v>
      </c>
      <c r="BC104" s="125">
        <f>IF(LinkRpt!M$4=LinkRpt!M$2,VLOOKUP(LinkRpt!$A100,Rpt,LinkRpt!M$2+1),"")</f>
        <v>0</v>
      </c>
      <c r="BD104" s="125">
        <f>IF(LinkRpt!N$4=LinkRpt!N$2,VLOOKUP(LinkRpt!$A100,Rpt,LinkRpt!N$2+1),"")</f>
        <v>0</v>
      </c>
      <c r="BE104" s="125">
        <f>IF(LinkRpt!O$4=LinkRpt!O$2,VLOOKUP(LinkRpt!$A100,Rpt,LinkRpt!O$2+1),"")</f>
        <v>0</v>
      </c>
      <c r="BF104" s="125">
        <f>IF(LinkRpt!P$4=LinkRpt!P$2,VLOOKUP(LinkRpt!$A100,Rpt,LinkRpt!P$2+1),"")</f>
        <v>0</v>
      </c>
      <c r="BG104" s="125">
        <f>IF(LinkRpt!Q$4=LinkRpt!Q$2,VLOOKUP(LinkRpt!$A100,Rpt,LinkRpt!Q$2+1),"")</f>
        <v>0</v>
      </c>
      <c r="BH104" s="125">
        <f>IF(LinkRpt!R$4=LinkRpt!R$2,VLOOKUP(LinkRpt!$A100,Rpt,LinkRpt!R$2+1),"")</f>
        <v>0</v>
      </c>
      <c r="BI104" s="125">
        <f>IF(LinkRpt!S$4=LinkRpt!S$2,VLOOKUP(LinkRpt!$A100,Rpt,LinkRpt!S$2+1),"")</f>
        <v>0</v>
      </c>
      <c r="BJ104" s="125">
        <f>IF(LinkRpt!T$4=LinkRpt!T$2,VLOOKUP(LinkRpt!$A100,Rpt,LinkRpt!T$2+1),"")</f>
        <v>0</v>
      </c>
      <c r="BK104" s="125">
        <f>IF(LinkRpt!U$4=LinkRpt!U$2,VLOOKUP(LinkRpt!$A100,Rpt,LinkRpt!U$2+1),"")</f>
        <v>0</v>
      </c>
      <c r="BL104" s="125">
        <f>IF(LinkRpt!V$4=LinkRpt!V$2,VLOOKUP(LinkRpt!$A100,Rpt,LinkRpt!V$2+1),"")</f>
        <v>0</v>
      </c>
      <c r="BM104" s="125">
        <f>IF(LinkRpt!W$4=LinkRpt!W$2,VLOOKUP(LinkRpt!$A100,Rpt,LinkRpt!W$2+1),"")</f>
        <v>0</v>
      </c>
      <c r="BN104" s="125">
        <f>IF(LinkRpt!X$4=LinkRpt!X$2,VLOOKUP(LinkRpt!$A100,Rpt,LinkRpt!X$2+1),"")</f>
        <v>0</v>
      </c>
      <c r="BO104" s="125">
        <f>IF(LinkRpt!Y$4=LinkRpt!Y$2,VLOOKUP(LinkRpt!$A100,Rpt,LinkRpt!Y$2+1),"")</f>
        <v>0</v>
      </c>
      <c r="BP104" s="125">
        <f>IF(LinkRpt!Z$4=LinkRpt!Z$2,VLOOKUP(LinkRpt!$A100,Rpt,LinkRpt!Z$2+1),"")</f>
        <v>0</v>
      </c>
      <c r="BQ104" s="125">
        <f>IF(LinkRpt!AA$4=LinkRpt!AA$2,VLOOKUP(LinkRpt!$A100,Rpt,LinkRpt!AA$2+1),"")</f>
        <v>0</v>
      </c>
      <c r="BR104" s="125">
        <f>IF(LinkRpt!AB$4=LinkRpt!AB$2,VLOOKUP(LinkRpt!$A100,Rpt,LinkRpt!AB$2+1),"")</f>
        <v>0</v>
      </c>
      <c r="BS104" s="125">
        <f>IF(LinkRpt!AC$4=LinkRpt!AC$2,VLOOKUP(LinkRpt!$A100,Rpt,LinkRpt!AC$2+1),"")</f>
        <v>0</v>
      </c>
      <c r="BT104" s="125">
        <f>IF(LinkRpt!AD$4=LinkRpt!AD$2,VLOOKUP(LinkRpt!$A100,Rpt,LinkRpt!AD$2+1),"")</f>
        <v>0</v>
      </c>
      <c r="BU104" s="125">
        <f>IF(LinkRpt!AE$4=LinkRpt!AE$2,VLOOKUP(LinkRpt!$A100,Rpt,LinkRpt!AE$2+1),"")</f>
        <v>0</v>
      </c>
      <c r="BV104" s="125">
        <f t="shared" si="22"/>
        <v>6000</v>
      </c>
      <c r="BW104" s="124">
        <v>1500</v>
      </c>
      <c r="BX104" s="127">
        <v>1500</v>
      </c>
      <c r="BY104" s="124">
        <v>1000</v>
      </c>
      <c r="BZ104" s="127">
        <v>1000</v>
      </c>
      <c r="CA104" s="124">
        <v>5000</v>
      </c>
      <c r="CB104" s="127">
        <f>1500+3500</f>
        <v>5000</v>
      </c>
      <c r="CC104" s="124">
        <v>8000</v>
      </c>
      <c r="CD104" s="127">
        <v>1500</v>
      </c>
      <c r="CE104" s="124"/>
      <c r="CF104" s="127"/>
      <c r="CG104" s="129">
        <v>4340</v>
      </c>
      <c r="CH104" s="127">
        <f>6500+0</f>
        <v>6500</v>
      </c>
      <c r="CI104" s="129">
        <v>4340</v>
      </c>
      <c r="CJ104" s="127">
        <v>0</v>
      </c>
      <c r="CK104" s="129">
        <v>4340</v>
      </c>
      <c r="CL104" s="127">
        <f>8680+0</f>
        <v>8680</v>
      </c>
      <c r="CM104" s="129">
        <v>4340</v>
      </c>
      <c r="CN104" s="127">
        <v>8680</v>
      </c>
      <c r="CO104" s="129">
        <v>4340</v>
      </c>
      <c r="CP104" s="127"/>
      <c r="CQ104" s="129">
        <v>4340</v>
      </c>
      <c r="CR104" s="127">
        <v>4340</v>
      </c>
      <c r="CS104" s="129">
        <v>4340</v>
      </c>
      <c r="CT104" s="127">
        <v>4340</v>
      </c>
      <c r="CU104" s="129">
        <v>4340</v>
      </c>
      <c r="CV104" s="127">
        <v>4340</v>
      </c>
      <c r="CW104" s="129">
        <v>4340</v>
      </c>
      <c r="CX104" s="127">
        <v>4340</v>
      </c>
      <c r="CY104" s="131"/>
      <c r="CZ104" s="127"/>
      <c r="DA104" s="131"/>
      <c r="DB104" s="127"/>
      <c r="DC104" s="131"/>
      <c r="DD104" s="127"/>
      <c r="DE104" s="130"/>
      <c r="DF104" s="131"/>
      <c r="DG104" s="127"/>
      <c r="DH104" s="131"/>
      <c r="DI104" s="127"/>
      <c r="DJ104" s="131"/>
      <c r="DK104" s="127"/>
      <c r="DL104" s="131"/>
      <c r="DM104" s="127"/>
      <c r="DN104" s="131"/>
      <c r="DO104" s="127"/>
      <c r="DP104" s="131"/>
      <c r="DQ104" s="127"/>
      <c r="DR104" s="131"/>
      <c r="DS104" s="127"/>
      <c r="DT104" s="131"/>
      <c r="DU104" s="127"/>
      <c r="DV104" s="131"/>
      <c r="DW104" s="127"/>
      <c r="DX104" s="131"/>
      <c r="DY104" s="127"/>
      <c r="DZ104" s="131"/>
      <c r="EA104" s="127"/>
      <c r="EB104" s="128"/>
      <c r="EC104" s="127"/>
      <c r="ED104" s="132"/>
      <c r="EE104" s="128"/>
      <c r="EF104" s="127"/>
      <c r="EG104" s="128"/>
      <c r="EH104" s="127"/>
      <c r="EI104" s="128"/>
      <c r="EJ104" s="127"/>
      <c r="EK104" s="128"/>
      <c r="EL104" s="127"/>
      <c r="EM104" s="128"/>
      <c r="EN104" s="127"/>
      <c r="EO104" s="128"/>
      <c r="EP104" s="127"/>
      <c r="EQ104" s="124"/>
      <c r="ER104" s="127"/>
      <c r="ES104" s="124"/>
      <c r="ET104" s="127"/>
      <c r="EU104" s="124"/>
      <c r="EV104" s="127"/>
      <c r="EW104" s="124"/>
      <c r="EX104" s="127"/>
      <c r="EY104" s="124"/>
      <c r="EZ104" s="127"/>
      <c r="FA104" s="124"/>
      <c r="FB104" s="127"/>
      <c r="FC104" s="133">
        <f t="shared" si="17"/>
        <v>54560</v>
      </c>
      <c r="FD104" s="133">
        <f t="shared" si="18"/>
        <v>50220</v>
      </c>
      <c r="FE104" s="133">
        <f t="shared" si="19"/>
        <v>4340</v>
      </c>
    </row>
    <row r="105" spans="1:161" ht="25.5" customHeight="1">
      <c r="A105" s="181">
        <v>2200275</v>
      </c>
      <c r="B105" s="148" t="s">
        <v>771</v>
      </c>
      <c r="C105" s="95" t="s">
        <v>772</v>
      </c>
      <c r="D105" s="83" t="s">
        <v>1062</v>
      </c>
      <c r="E105" s="95" t="s">
        <v>956</v>
      </c>
      <c r="F105" s="84" t="s">
        <v>773</v>
      </c>
      <c r="G105" s="84"/>
      <c r="H105" s="135"/>
      <c r="I105" s="121"/>
      <c r="J105" s="121"/>
      <c r="K105" s="93">
        <v>7200</v>
      </c>
      <c r="L105" s="88" t="s">
        <v>1074</v>
      </c>
      <c r="M105" s="122">
        <f t="shared" si="20"/>
        <v>25600</v>
      </c>
      <c r="N105" s="123">
        <f t="shared" si="15"/>
        <v>10800</v>
      </c>
      <c r="O105" s="124">
        <v>4000</v>
      </c>
      <c r="P105" s="124">
        <f t="shared" si="21"/>
        <v>0</v>
      </c>
      <c r="Q105" s="125">
        <v>4000</v>
      </c>
      <c r="R105" s="126">
        <f t="shared" si="24"/>
        <v>0</v>
      </c>
      <c r="S105" s="127">
        <f>IF(OR($I105="‡nv‡÷j Z¨vM",$I105="wUwm"),(IF(VALUE($G105)&gt;=S$6,(IF(($BV105-SUM($Q105:R105))&gt;=$K105*0.3,$K105*0.3,($BV105-SUM($Q105:R105)))),"")),(IF(($BV105-SUM($Q105:R105))&gt;=$K105*0.3,$K105*0.3,($BV105-SUM($Q105:R105)))))</f>
        <v>2160</v>
      </c>
      <c r="T105" s="127">
        <f>IF(OR($I105="‡nv‡÷j Z¨vM",$I105="wUwm"),(IF(VALUE($G105)&gt;=T$6,(IF(($BV105-SUM($Q105:S105))&gt;=$K105*0.3,$K105*0.3,($BV105-SUM($Q105:S105)))),"")),(IF(($BV105-SUM($Q105:S105))&gt;=$K105*0.3,$K105*0.3,($BV105-SUM($Q105:S105)))))</f>
        <v>2160</v>
      </c>
      <c r="U105" s="127">
        <f>IF(OR($I105="‡nv‡÷j Z¨vM",$I105="wUwm"),(IF(VALUE($G105)&gt;=U$6,(IF(($BV105-SUM($Q105:T105))&gt;=$K105*0.3,$K105*0.3,($BV105-SUM($Q105:T105)))),"")),(IF(($BV105-SUM($Q105:T105))&gt;=$K105*0.3,$K105*0.3,($BV105-SUM($Q105:T105)))))</f>
        <v>2160</v>
      </c>
      <c r="V105" s="127">
        <f>IF(OR($I105="‡nv‡÷j Z¨vM",$I105="wUwm"),(IF(VALUE($G105)&gt;=V$6,(IF(($BV105-SUM($Q105:U105))&gt;=$K105*0.3,$K105*0.3,($BV105-SUM($Q105:U105)))),"")),(IF(($BV105-SUM($Q105:U105))&gt;=$K105*0.3,$K105*0.3,($BV105-SUM($Q105:U105)))))</f>
        <v>2160</v>
      </c>
      <c r="W105" s="127">
        <f>IF(OR($I105="‡nv‡÷j Z¨vM",$I105="wUwm"),(IF(VALUE($G105)&gt;=W$6,(IF(($BV105-SUM($Q105:V105))&gt;=$K105*0.3,$K105*0.3,($BV105-SUM($Q105:V105)))),"")),(IF(($BV105-SUM($Q105:V105))&gt;=$K105*0.3,$K105*0.3,($BV105-SUM($Q105:V105)))))</f>
        <v>2160</v>
      </c>
      <c r="X105" s="127">
        <f>IF(OR($I105="‡nv‡÷j Z¨vM",$I105="wUwm"),(IF(VALUE($G105)&gt;=X$6,(IF(($BV105-SUM($Q105:W105))&gt;=$K105*0.3,$K105*0.3,($BV105-SUM($Q105:W105)))),"")),(IF(($BV105-SUM($Q105:W105))&gt;=$K105*0.3,$K105*0.3,($BV105-SUM($Q105:W105)))))</f>
        <v>0</v>
      </c>
      <c r="Y105" s="127">
        <f>IF(OR($I105="‡nv‡÷j Z¨vM",$I105="wUwm"),(IF(VALUE($G105)&gt;=Y$6,(IF(($BV105-SUM($Q105:X105))&gt;=$K105*0.3,$K105*0.3,($BV105-SUM($Q105:X105)))),"")),(IF(($BV105-SUM($Q105:X105))&gt;=$K105*0.3,$K105*0.3,($BV105-SUM($Q105:X105)))))</f>
        <v>0</v>
      </c>
      <c r="Z105" s="127">
        <f>IF(OR($I105="‡nv‡÷j Z¨vM",$I105="wUwm"),(IF(VALUE($G105)&gt;=Z$6,(IF(($BV105-SUM($Q105:Y105))&gt;=$K105*0.3,$K105*0.3,($BV105-SUM($Q105:Y105)))),"")),(IF(($BV105-SUM($Q105:Y105))&gt;=$K105*0.3,$K105*0.3,($BV105-SUM($Q105:Y105)))))</f>
        <v>0</v>
      </c>
      <c r="AA105" s="127">
        <f>IF(OR($I105="‡nv‡÷j Z¨vM",$I105="wUwm"),(IF(VALUE($G105)&gt;=AA$6,(IF(($BV105-SUM($Q105:Z105))&gt;=$K105*0.3,$K105*0.3,($BV105-SUM($Q105:Z105)))),"")),(IF(($BV105-SUM($Q105:Z105))&gt;=$K105*0.3,$K105*0.3,($BV105-SUM($Q105:Z105)))))</f>
        <v>0</v>
      </c>
      <c r="AB105" s="127">
        <f>IF(OR($I105="‡nv‡÷j Z¨vM",$I105="wUwm"),(IF(VALUE($G105)&gt;=AB$6,(IF(($BV105-SUM($Q105:AA105))&gt;=$K105*0.3,$K105*0.3,($BV105-SUM($Q105:AA105)))),"")),(IF(($BV105-SUM($Q105:AA105))&gt;=$K105*0.3,$K105*0.3,($BV105-SUM($Q105:AA105)))))</f>
        <v>0</v>
      </c>
      <c r="AC105" s="127">
        <f>IF(OR($I105="‡nv‡÷j Z¨vM",$I105="wUwm"),(IF(VALUE($G105)&gt;=AC$6,(IF(($BV105-SUM($Q105:AB105))&gt;=$K105*0.3,$K105*0.3,($BV105-SUM($Q105:AB105)))),"")),(IF(($BV105-SUM($Q105:AB105))&gt;=$K105*0.3,$K105*0.3,($BV105-SUM($Q105:AB105)))))</f>
        <v>0</v>
      </c>
      <c r="AD105" s="127">
        <f>IF(OR($I105="‡nv‡÷j Z¨vM",$I105="wUwm"),(IF(VALUE($G105)&gt;=AD$6,(IF(($BV105-SUM($Q105:AC105))&gt;=$K105*0.3,$K105*0.3,($BV105-SUM($Q105:AC105)))),"")),(IF(($BV105-SUM($Q105:AC105))&gt;=$K105*0.3,$K105*0.3,($BV105-SUM($Q105:AC105)))))</f>
        <v>0</v>
      </c>
      <c r="AE105" s="127">
        <f>IF(OR($I105="‡nv‡÷j Z¨vM",$I105="wUwm"),(IF(VALUE($G105)&gt;=AE$6,(IF(($BV105-SUM($Q105:AD105))&gt;=$K105*0.3,$K105*0.3,($BV105-SUM($Q105:AD105)))),"")),(IF(($BV105-SUM($Q105:AD105))&gt;=$K105*0.3,$K105*0.3,($BV105-SUM($Q105:AD105)))))</f>
        <v>0</v>
      </c>
      <c r="AF105" s="127">
        <f>IF(OR($I105="‡nv‡÷j Z¨vM",$I105="wUwm"),(IF(VALUE($G105)&gt;=AF$6,(IF(($BV105-SUM($Q105:AE105))&gt;=$K105*0.3,$K105*0.3,($BV105-SUM($Q105:AE105)))),"")),(IF(($BV105-SUM($Q105:AE105))&gt;=$K105*0.3,$K105*0.3,($BV105-SUM($Q105:AE105)))))</f>
        <v>0</v>
      </c>
      <c r="AG105" s="127">
        <f>IF(OR($I105="‡nv‡÷j Z¨vM",$I105="wUwm"),(IF(VALUE($G105)&gt;=AG$6,(IF(($BV105-SUM($Q105:AF105))&gt;=$K105*0.3,$K105*0.3,($BV105-SUM($Q105:AF105)))),"")),(IF(($BV105-SUM($Q105:AF105))&gt;=$K105*0.3,$K105*0.3,($BV105-SUM($Q105:AF105)))))</f>
        <v>0</v>
      </c>
      <c r="AH105" s="127">
        <f>IF(OR($I105="‡nv‡÷j Z¨vM",$I105="wUwm"),(IF(VALUE($G105)&gt;=AH$6,(IF(($BV105-SUM($Q105:AG105))&gt;=$K105*0.3,$K105*0.3,($BV105-SUM($Q105:AG105)))),"")),(IF(($BV105-SUM($Q105:AG105))&gt;=$K105*0.3,$K105*0.3,($BV105-SUM($Q105:AG105)))))</f>
        <v>0</v>
      </c>
      <c r="AI105" s="127">
        <f>IF(OR($I105="‡nv‡÷j Z¨vM",$I105="wUwm"),(IF(VALUE($G105)&gt;=AI$6,(IF(($BV105-SUM($Q105:AH105))&gt;=$K105*0.3,$K105*0.3,($BV105-SUM($Q105:AH105)))),"")),(IF(($BV105-SUM($Q105:AH105))&gt;=$K105*0.3,$K105*0.3,($BV105-SUM($Q105:AH105)))))</f>
        <v>0</v>
      </c>
      <c r="AJ105" s="127">
        <f>IF(OR($I105="‡nv‡÷j Z¨vM",$I105="wUwm"),(IF(VALUE($G105)&gt;=AJ$6,(IF(($BV105-SUM($Q105:AI105))&gt;=$K105*0.3,$K105*0.3,($BV105-SUM($Q105:AI105)))),"")),(IF(($BV105-SUM($Q105:AI105))&gt;=$K105*0.3,$K105*0.3,($BV105-SUM($Q105:AI105)))))</f>
        <v>0</v>
      </c>
      <c r="AK105" s="127">
        <f>IF(OR($I105="‡nv‡÷j Z¨vM",$I105="wUwm"),(IF(VALUE($G105)&gt;=AK$6,(IF(($BV105-SUM($Q105:AJ105))&gt;=$K105*0.3,$K105*0.3,($BV105-SUM($Q105:AJ105)))),"")),(IF(($BV105-SUM($Q105:AJ105))&gt;=$K105*0.3,$K105*0.3,($BV105-SUM($Q105:AJ105)))))</f>
        <v>0</v>
      </c>
      <c r="AL105" s="127">
        <f>IF(OR($I105="‡nv‡÷j Z¨vM",$I105="wUwm"),(IF(VALUE($G105)&gt;=AL$6,(IF(($BV105-SUM($Q105:AK105))&gt;=$K105*0.3,$K105*0.3,($BV105-SUM($Q105:AK105)))),"")),(IF(($BV105-SUM($Q105:AK105))&gt;=$K105*0.3,$K105*0.3,($BV105-SUM($Q105:AK105)))))</f>
        <v>0</v>
      </c>
      <c r="AM105" s="127">
        <f>IF(OR($I105="‡nv‡÷j Z¨vM",$I105="wUwm"),(IF(VALUE($G105)&gt;=AM$6,(IF(($BV105-SUM($Q105:AL105))&gt;=$K105*0.3,$K105*0.3,($BV105-SUM($Q105:AL105)))),"")),(IF(($BV105-SUM($Q105:AL105))&gt;=$K105*0.3,$K105*0.3,($BV105-SUM($Q105:AL105)))))</f>
        <v>0</v>
      </c>
      <c r="AN105" s="127">
        <f>IF(OR($I105="‡nv‡÷j Z¨vM",$I105="wUwm"),(IF(VALUE($G105)&gt;=AN$6,(IF(($BV105-SUM($Q105:AM105))&gt;=$K105*0.3,$K105*0.3,($BV105-SUM($Q105:AM105)))),"")),(IF(($BV105-SUM($Q105:AM105))&gt;=$K105*0.3,$K105*0.3,($BV105-SUM($Q105:AM105)))))</f>
        <v>0</v>
      </c>
      <c r="AO105" s="127">
        <f>IF(OR($I105="‡nv‡÷j Z¨vM",$I105="wUwm"),(IF(VALUE($G105)&gt;=AO$6,(IF(($BV105-SUM($Q105:AN105))&gt;=$K105*0.3,$K105*0.3,($BV105-SUM($Q105:AN105)))),"")),(IF(($BV105-SUM($Q105:AN105))&gt;=$K105*0.3,$K105*0.3,($BV105-SUM($Q105:AN105)))))</f>
        <v>0</v>
      </c>
      <c r="AP105" s="127">
        <f>IF(OR($I105="‡nv‡÷j Z¨vM",$I105="wUwm"),(IF(VALUE($G105)&gt;=AP$6,(IF(($BV105-SUM($Q105:AO105))&gt;=$K105*0.3,$K105*0.3,($BV105-SUM($Q105:AO105)))),"")),(IF(($BV105-SUM($Q105:AO105))&gt;=$K105*0.3,$K105*0.3,($BV105-SUM($Q105:AO105)))))</f>
        <v>0</v>
      </c>
      <c r="AQ105" s="125">
        <f t="shared" si="26"/>
        <v>14800</v>
      </c>
      <c r="AR105" s="125">
        <v>14800</v>
      </c>
      <c r="AS105" s="125">
        <f>IF(LinkRpt!C$4=LinkRpt!C$2,VLOOKUP(LinkRpt!$A101,Rpt,LinkRpt!C$2+1),"")</f>
        <v>0</v>
      </c>
      <c r="AT105" s="125">
        <f>IF(LinkRpt!D$4=LinkRpt!D$2,VLOOKUP(LinkRpt!$A101,Rpt,LinkRpt!D$2+1),"")</f>
        <v>0</v>
      </c>
      <c r="AU105" s="125">
        <f>IF(LinkRpt!E$4=LinkRpt!E$2,VLOOKUP(LinkRpt!$A101,Rpt,LinkRpt!E$2+1),"")</f>
        <v>0</v>
      </c>
      <c r="AV105" s="125">
        <f>IF(LinkRpt!F$4=LinkRpt!F$2,VLOOKUP(LinkRpt!$A101,Rpt,LinkRpt!F$2+1),"")</f>
        <v>0</v>
      </c>
      <c r="AW105" s="125">
        <f>IF(LinkRpt!G$4=LinkRpt!G$2,VLOOKUP(LinkRpt!$A101,Rpt,LinkRpt!G$2+1),"")</f>
        <v>0</v>
      </c>
      <c r="AX105" s="125">
        <f>IF(LinkRpt!H$4=LinkRpt!H$2,VLOOKUP(LinkRpt!$A101,Rpt,LinkRpt!H$2+1),"")</f>
        <v>0</v>
      </c>
      <c r="AY105" s="125">
        <f>IF(LinkRpt!I$4=LinkRpt!I$2,VLOOKUP(LinkRpt!$A101,Rpt,LinkRpt!I$2+1),"")</f>
        <v>0</v>
      </c>
      <c r="AZ105" s="125">
        <f>IF(LinkRpt!J$4=LinkRpt!J$2,VLOOKUP(LinkRpt!$A101,Rpt,LinkRpt!J$2+1),"")</f>
        <v>0</v>
      </c>
      <c r="BA105" s="125">
        <f>IF(LinkRpt!K$4=LinkRpt!K$2,VLOOKUP(LinkRpt!$A101,Rpt,LinkRpt!K$2+1),"")</f>
        <v>0</v>
      </c>
      <c r="BB105" s="125">
        <f>IF(LinkRpt!L$4=LinkRpt!L$2,VLOOKUP(LinkRpt!$A101,Rpt,LinkRpt!L$2+1),"")</f>
        <v>0</v>
      </c>
      <c r="BC105" s="125">
        <f>IF(LinkRpt!M$4=LinkRpt!M$2,VLOOKUP(LinkRpt!$A101,Rpt,LinkRpt!M$2+1),"")</f>
        <v>0</v>
      </c>
      <c r="BD105" s="125">
        <f>IF(LinkRpt!N$4=LinkRpt!N$2,VLOOKUP(LinkRpt!$A101,Rpt,LinkRpt!N$2+1),"")</f>
        <v>0</v>
      </c>
      <c r="BE105" s="125">
        <f>IF(LinkRpt!O$4=LinkRpt!O$2,VLOOKUP(LinkRpt!$A101,Rpt,LinkRpt!O$2+1),"")</f>
        <v>0</v>
      </c>
      <c r="BF105" s="125">
        <f>IF(LinkRpt!P$4=LinkRpt!P$2,VLOOKUP(LinkRpt!$A101,Rpt,LinkRpt!P$2+1),"")</f>
        <v>0</v>
      </c>
      <c r="BG105" s="125">
        <f>IF(LinkRpt!Q$4=LinkRpt!Q$2,VLOOKUP(LinkRpt!$A101,Rpt,LinkRpt!Q$2+1),"")</f>
        <v>0</v>
      </c>
      <c r="BH105" s="125">
        <f>IF(LinkRpt!R$4=LinkRpt!R$2,VLOOKUP(LinkRpt!$A101,Rpt,LinkRpt!R$2+1),"")</f>
        <v>0</v>
      </c>
      <c r="BI105" s="125">
        <f>IF(LinkRpt!S$4=LinkRpt!S$2,VLOOKUP(LinkRpt!$A101,Rpt,LinkRpt!S$2+1),"")</f>
        <v>0</v>
      </c>
      <c r="BJ105" s="125">
        <f>IF(LinkRpt!T$4=LinkRpt!T$2,VLOOKUP(LinkRpt!$A101,Rpt,LinkRpt!T$2+1),"")</f>
        <v>0</v>
      </c>
      <c r="BK105" s="125">
        <f>IF(LinkRpt!U$4=LinkRpt!U$2,VLOOKUP(LinkRpt!$A101,Rpt,LinkRpt!U$2+1),"")</f>
        <v>0</v>
      </c>
      <c r="BL105" s="125">
        <f>IF(LinkRpt!V$4=LinkRpt!V$2,VLOOKUP(LinkRpt!$A101,Rpt,LinkRpt!V$2+1),"")</f>
        <v>0</v>
      </c>
      <c r="BM105" s="125">
        <f>IF(LinkRpt!W$4=LinkRpt!W$2,VLOOKUP(LinkRpt!$A101,Rpt,LinkRpt!W$2+1),"")</f>
        <v>0</v>
      </c>
      <c r="BN105" s="125">
        <f>IF(LinkRpt!X$4=LinkRpt!X$2,VLOOKUP(LinkRpt!$A101,Rpt,LinkRpt!X$2+1),"")</f>
        <v>0</v>
      </c>
      <c r="BO105" s="125">
        <f>IF(LinkRpt!Y$4=LinkRpt!Y$2,VLOOKUP(LinkRpt!$A101,Rpt,LinkRpt!Y$2+1),"")</f>
        <v>0</v>
      </c>
      <c r="BP105" s="125">
        <f>IF(LinkRpt!Z$4=LinkRpt!Z$2,VLOOKUP(LinkRpt!$A101,Rpt,LinkRpt!Z$2+1),"")</f>
        <v>0</v>
      </c>
      <c r="BQ105" s="125">
        <f>IF(LinkRpt!AA$4=LinkRpt!AA$2,VLOOKUP(LinkRpt!$A101,Rpt,LinkRpt!AA$2+1),"")</f>
        <v>0</v>
      </c>
      <c r="BR105" s="125">
        <f>IF(LinkRpt!AB$4=LinkRpt!AB$2,VLOOKUP(LinkRpt!$A101,Rpt,LinkRpt!AB$2+1),"")</f>
        <v>0</v>
      </c>
      <c r="BS105" s="125">
        <f>IF(LinkRpt!AC$4=LinkRpt!AC$2,VLOOKUP(LinkRpt!$A101,Rpt,LinkRpt!AC$2+1),"")</f>
        <v>0</v>
      </c>
      <c r="BT105" s="125">
        <f>IF(LinkRpt!AD$4=LinkRpt!AD$2,VLOOKUP(LinkRpt!$A101,Rpt,LinkRpt!AD$2+1),"")</f>
        <v>0</v>
      </c>
      <c r="BU105" s="125">
        <f>IF(LinkRpt!AE$4=LinkRpt!AE$2,VLOOKUP(LinkRpt!$A101,Rpt,LinkRpt!AE$2+1),"")</f>
        <v>0</v>
      </c>
      <c r="BV105" s="125">
        <f t="shared" si="22"/>
        <v>14800</v>
      </c>
      <c r="BW105" s="124">
        <v>1500</v>
      </c>
      <c r="BX105" s="127">
        <v>1500</v>
      </c>
      <c r="BY105" s="124">
        <v>1000</v>
      </c>
      <c r="BZ105" s="127">
        <v>1000</v>
      </c>
      <c r="CA105" s="124">
        <v>5000</v>
      </c>
      <c r="CB105" s="127">
        <v>5000</v>
      </c>
      <c r="CC105" s="124">
        <v>8000</v>
      </c>
      <c r="CD105" s="127">
        <f>1500+0</f>
        <v>1500</v>
      </c>
      <c r="CE105" s="128"/>
      <c r="CF105" s="127"/>
      <c r="CG105" s="124"/>
      <c r="CH105" s="127"/>
      <c r="CI105" s="129">
        <v>4620</v>
      </c>
      <c r="CJ105" s="127">
        <v>4620</v>
      </c>
      <c r="CK105" s="129">
        <v>4620</v>
      </c>
      <c r="CL105" s="127">
        <v>4620</v>
      </c>
      <c r="CM105" s="129">
        <v>4620</v>
      </c>
      <c r="CN105" s="127">
        <v>11120</v>
      </c>
      <c r="CO105" s="129">
        <v>4620</v>
      </c>
      <c r="CP105" s="127">
        <v>4620</v>
      </c>
      <c r="CQ105" s="129">
        <v>4620</v>
      </c>
      <c r="CR105" s="127">
        <v>4620</v>
      </c>
      <c r="CS105" s="129">
        <v>4620</v>
      </c>
      <c r="CT105" s="127"/>
      <c r="CU105" s="129">
        <v>4620</v>
      </c>
      <c r="CV105" s="127"/>
      <c r="CW105" s="129">
        <v>4620</v>
      </c>
      <c r="CX105" s="127"/>
      <c r="CY105" s="129">
        <v>4620</v>
      </c>
      <c r="CZ105" s="127">
        <f>9240+4620</f>
        <v>13860</v>
      </c>
      <c r="DA105" s="128"/>
      <c r="DB105" s="127"/>
      <c r="DC105" s="128"/>
      <c r="DD105" s="127"/>
      <c r="DE105" s="130"/>
      <c r="DF105" s="131"/>
      <c r="DG105" s="127"/>
      <c r="DH105" s="131"/>
      <c r="DI105" s="127"/>
      <c r="DJ105" s="131"/>
      <c r="DK105" s="127"/>
      <c r="DL105" s="131"/>
      <c r="DM105" s="127"/>
      <c r="DN105" s="131"/>
      <c r="DO105" s="127"/>
      <c r="DP105" s="131"/>
      <c r="DQ105" s="127"/>
      <c r="DR105" s="131"/>
      <c r="DS105" s="127"/>
      <c r="DT105" s="131"/>
      <c r="DU105" s="127"/>
      <c r="DV105" s="131"/>
      <c r="DW105" s="127"/>
      <c r="DX105" s="131"/>
      <c r="DY105" s="127"/>
      <c r="DZ105" s="131"/>
      <c r="EA105" s="127"/>
      <c r="EB105" s="128"/>
      <c r="EC105" s="127"/>
      <c r="ED105" s="132"/>
      <c r="EE105" s="128"/>
      <c r="EF105" s="127"/>
      <c r="EG105" s="128"/>
      <c r="EH105" s="127"/>
      <c r="EI105" s="128"/>
      <c r="EJ105" s="127"/>
      <c r="EK105" s="128"/>
      <c r="EL105" s="127"/>
      <c r="EM105" s="128"/>
      <c r="EN105" s="127"/>
      <c r="EO105" s="128"/>
      <c r="EP105" s="127"/>
      <c r="EQ105" s="124"/>
      <c r="ER105" s="127"/>
      <c r="ES105" s="124"/>
      <c r="ET105" s="127"/>
      <c r="EU105" s="124"/>
      <c r="EV105" s="127"/>
      <c r="EW105" s="124"/>
      <c r="EX105" s="127"/>
      <c r="EY105" s="124"/>
      <c r="EZ105" s="127"/>
      <c r="FA105" s="124"/>
      <c r="FB105" s="127"/>
      <c r="FC105" s="133">
        <f t="shared" si="17"/>
        <v>57080</v>
      </c>
      <c r="FD105" s="133">
        <f t="shared" si="18"/>
        <v>52460</v>
      </c>
      <c r="FE105" s="133">
        <f t="shared" si="19"/>
        <v>4620</v>
      </c>
    </row>
    <row r="106" spans="1:161" ht="25.5" customHeight="1">
      <c r="A106" s="181">
        <v>2200281</v>
      </c>
      <c r="B106" s="148" t="s">
        <v>778</v>
      </c>
      <c r="C106" s="95" t="s">
        <v>779</v>
      </c>
      <c r="D106" s="83" t="s">
        <v>1062</v>
      </c>
      <c r="E106" s="95" t="s">
        <v>956</v>
      </c>
      <c r="F106" s="84" t="s">
        <v>780</v>
      </c>
      <c r="G106" s="84"/>
      <c r="H106" s="135"/>
      <c r="I106" s="122"/>
      <c r="J106" s="122"/>
      <c r="K106" s="93">
        <v>7200</v>
      </c>
      <c r="L106" s="88" t="s">
        <v>1071</v>
      </c>
      <c r="M106" s="122">
        <f t="shared" si="20"/>
        <v>25600</v>
      </c>
      <c r="N106" s="123">
        <f t="shared" si="15"/>
        <v>12960</v>
      </c>
      <c r="O106" s="124">
        <v>4000</v>
      </c>
      <c r="P106" s="124">
        <f t="shared" si="21"/>
        <v>0</v>
      </c>
      <c r="Q106" s="125">
        <v>4000</v>
      </c>
      <c r="R106" s="126">
        <f t="shared" si="24"/>
        <v>0</v>
      </c>
      <c r="S106" s="127">
        <f>IF(OR($I106="‡nv‡÷j Z¨vM",$I106="wUwm"),(IF(VALUE($G106)&gt;=S$6,(IF(($BV106-SUM($Q106:R106))&gt;=$K106*0.3,$K106*0.3,($BV106-SUM($Q106:R106)))),"")),(IF(($BV106-SUM($Q106:R106))&gt;=$K106*0.3,$K106*0.3,($BV106-SUM($Q106:R106)))))</f>
        <v>2160</v>
      </c>
      <c r="T106" s="127">
        <f>IF(OR($I106="‡nv‡÷j Z¨vM",$I106="wUwm"),(IF(VALUE($G106)&gt;=T$6,(IF(($BV106-SUM($Q106:S106))&gt;=$K106*0.3,$K106*0.3,($BV106-SUM($Q106:S106)))),"")),(IF(($BV106-SUM($Q106:S106))&gt;=$K106*0.3,$K106*0.3,($BV106-SUM($Q106:S106)))))</f>
        <v>2160</v>
      </c>
      <c r="U106" s="127">
        <f>IF(OR($I106="‡nv‡÷j Z¨vM",$I106="wUwm"),(IF(VALUE($G106)&gt;=U$6,(IF(($BV106-SUM($Q106:T106))&gt;=$K106*0.3,$K106*0.3,($BV106-SUM($Q106:T106)))),"")),(IF(($BV106-SUM($Q106:T106))&gt;=$K106*0.3,$K106*0.3,($BV106-SUM($Q106:T106)))))</f>
        <v>2160</v>
      </c>
      <c r="V106" s="127">
        <f>IF(OR($I106="‡nv‡÷j Z¨vM",$I106="wUwm"),(IF(VALUE($G106)&gt;=V$6,(IF(($BV106-SUM($Q106:U106))&gt;=$K106*0.3,$K106*0.3,($BV106-SUM($Q106:U106)))),"")),(IF(($BV106-SUM($Q106:U106))&gt;=$K106*0.3,$K106*0.3,($BV106-SUM($Q106:U106)))))</f>
        <v>2160</v>
      </c>
      <c r="W106" s="127">
        <f>IF(OR($I106="‡nv‡÷j Z¨vM",$I106="wUwm"),(IF(VALUE($G106)&gt;=W$6,(IF(($BV106-SUM($Q106:V106))&gt;=$K106*0.3,$K106*0.3,($BV106-SUM($Q106:V106)))),"")),(IF(($BV106-SUM($Q106:V106))&gt;=$K106*0.3,$K106*0.3,($BV106-SUM($Q106:V106)))))</f>
        <v>0</v>
      </c>
      <c r="X106" s="127">
        <f>IF(OR($I106="‡nv‡÷j Z¨vM",$I106="wUwm"),(IF(VALUE($G106)&gt;=X$6,(IF(($BV106-SUM($Q106:W106))&gt;=$K106*0.3,$K106*0.3,($BV106-SUM($Q106:W106)))),"")),(IF(($BV106-SUM($Q106:W106))&gt;=$K106*0.3,$K106*0.3,($BV106-SUM($Q106:W106)))))</f>
        <v>0</v>
      </c>
      <c r="Y106" s="127">
        <f>IF(OR($I106="‡nv‡÷j Z¨vM",$I106="wUwm"),(IF(VALUE($G106)&gt;=Y$6,(IF(($BV106-SUM($Q106:X106))&gt;=$K106*0.3,$K106*0.3,($BV106-SUM($Q106:X106)))),"")),(IF(($BV106-SUM($Q106:X106))&gt;=$K106*0.3,$K106*0.3,($BV106-SUM($Q106:X106)))))</f>
        <v>0</v>
      </c>
      <c r="Z106" s="127">
        <f>IF(OR($I106="‡nv‡÷j Z¨vM",$I106="wUwm"),(IF(VALUE($G106)&gt;=Z$6,(IF(($BV106-SUM($Q106:Y106))&gt;=$K106*0.3,$K106*0.3,($BV106-SUM($Q106:Y106)))),"")),(IF(($BV106-SUM($Q106:Y106))&gt;=$K106*0.3,$K106*0.3,($BV106-SUM($Q106:Y106)))))</f>
        <v>0</v>
      </c>
      <c r="AA106" s="127">
        <f>IF(OR($I106="‡nv‡÷j Z¨vM",$I106="wUwm"),(IF(VALUE($G106)&gt;=AA$6,(IF(($BV106-SUM($Q106:Z106))&gt;=$K106*0.3,$K106*0.3,($BV106-SUM($Q106:Z106)))),"")),(IF(($BV106-SUM($Q106:Z106))&gt;=$K106*0.3,$K106*0.3,($BV106-SUM($Q106:Z106)))))</f>
        <v>0</v>
      </c>
      <c r="AB106" s="127">
        <f>IF(OR($I106="‡nv‡÷j Z¨vM",$I106="wUwm"),(IF(VALUE($G106)&gt;=AB$6,(IF(($BV106-SUM($Q106:AA106))&gt;=$K106*0.3,$K106*0.3,($BV106-SUM($Q106:AA106)))),"")),(IF(($BV106-SUM($Q106:AA106))&gt;=$K106*0.3,$K106*0.3,($BV106-SUM($Q106:AA106)))))</f>
        <v>0</v>
      </c>
      <c r="AC106" s="127">
        <f>IF(OR($I106="‡nv‡÷j Z¨vM",$I106="wUwm"),(IF(VALUE($G106)&gt;=AC$6,(IF(($BV106-SUM($Q106:AB106))&gt;=$K106*0.3,$K106*0.3,($BV106-SUM($Q106:AB106)))),"")),(IF(($BV106-SUM($Q106:AB106))&gt;=$K106*0.3,$K106*0.3,($BV106-SUM($Q106:AB106)))))</f>
        <v>0</v>
      </c>
      <c r="AD106" s="127">
        <f>IF(OR($I106="‡nv‡÷j Z¨vM",$I106="wUwm"),(IF(VALUE($G106)&gt;=AD$6,(IF(($BV106-SUM($Q106:AC106))&gt;=$K106*0.3,$K106*0.3,($BV106-SUM($Q106:AC106)))),"")),(IF(($BV106-SUM($Q106:AC106))&gt;=$K106*0.3,$K106*0.3,($BV106-SUM($Q106:AC106)))))</f>
        <v>0</v>
      </c>
      <c r="AE106" s="127">
        <f>IF(OR($I106="‡nv‡÷j Z¨vM",$I106="wUwm"),(IF(VALUE($G106)&gt;=AE$6,(IF(($BV106-SUM($Q106:AD106))&gt;=$K106*0.3,$K106*0.3,($BV106-SUM($Q106:AD106)))),"")),(IF(($BV106-SUM($Q106:AD106))&gt;=$K106*0.3,$K106*0.3,($BV106-SUM($Q106:AD106)))))</f>
        <v>0</v>
      </c>
      <c r="AF106" s="127">
        <f>IF(OR($I106="‡nv‡÷j Z¨vM",$I106="wUwm"),(IF(VALUE($G106)&gt;=AF$6,(IF(($BV106-SUM($Q106:AE106))&gt;=$K106*0.3,$K106*0.3,($BV106-SUM($Q106:AE106)))),"")),(IF(($BV106-SUM($Q106:AE106))&gt;=$K106*0.3,$K106*0.3,($BV106-SUM($Q106:AE106)))))</f>
        <v>0</v>
      </c>
      <c r="AG106" s="127">
        <f>IF(OR($I106="‡nv‡÷j Z¨vM",$I106="wUwm"),(IF(VALUE($G106)&gt;=AG$6,(IF(($BV106-SUM($Q106:AF106))&gt;=$K106*0.3,$K106*0.3,($BV106-SUM($Q106:AF106)))),"")),(IF(($BV106-SUM($Q106:AF106))&gt;=$K106*0.3,$K106*0.3,($BV106-SUM($Q106:AF106)))))</f>
        <v>0</v>
      </c>
      <c r="AH106" s="127">
        <f>IF(OR($I106="‡nv‡÷j Z¨vM",$I106="wUwm"),(IF(VALUE($G106)&gt;=AH$6,(IF(($BV106-SUM($Q106:AG106))&gt;=$K106*0.3,$K106*0.3,($BV106-SUM($Q106:AG106)))),"")),(IF(($BV106-SUM($Q106:AG106))&gt;=$K106*0.3,$K106*0.3,($BV106-SUM($Q106:AG106)))))</f>
        <v>0</v>
      </c>
      <c r="AI106" s="127">
        <f>IF(OR($I106="‡nv‡÷j Z¨vM",$I106="wUwm"),(IF(VALUE($G106)&gt;=AI$6,(IF(($BV106-SUM($Q106:AH106))&gt;=$K106*0.3,$K106*0.3,($BV106-SUM($Q106:AH106)))),"")),(IF(($BV106-SUM($Q106:AH106))&gt;=$K106*0.3,$K106*0.3,($BV106-SUM($Q106:AH106)))))</f>
        <v>0</v>
      </c>
      <c r="AJ106" s="127">
        <f>IF(OR($I106="‡nv‡÷j Z¨vM",$I106="wUwm"),(IF(VALUE($G106)&gt;=AJ$6,(IF(($BV106-SUM($Q106:AI106))&gt;=$K106*0.3,$K106*0.3,($BV106-SUM($Q106:AI106)))),"")),(IF(($BV106-SUM($Q106:AI106))&gt;=$K106*0.3,$K106*0.3,($BV106-SUM($Q106:AI106)))))</f>
        <v>0</v>
      </c>
      <c r="AK106" s="127">
        <f>IF(OR($I106="‡nv‡÷j Z¨vM",$I106="wUwm"),(IF(VALUE($G106)&gt;=AK$6,(IF(($BV106-SUM($Q106:AJ106))&gt;=$K106*0.3,$K106*0.3,($BV106-SUM($Q106:AJ106)))),"")),(IF(($BV106-SUM($Q106:AJ106))&gt;=$K106*0.3,$K106*0.3,($BV106-SUM($Q106:AJ106)))))</f>
        <v>0</v>
      </c>
      <c r="AL106" s="127">
        <f>IF(OR($I106="‡nv‡÷j Z¨vM",$I106="wUwm"),(IF(VALUE($G106)&gt;=AL$6,(IF(($BV106-SUM($Q106:AK106))&gt;=$K106*0.3,$K106*0.3,($BV106-SUM($Q106:AK106)))),"")),(IF(($BV106-SUM($Q106:AK106))&gt;=$K106*0.3,$K106*0.3,($BV106-SUM($Q106:AK106)))))</f>
        <v>0</v>
      </c>
      <c r="AM106" s="127">
        <f>IF(OR($I106="‡nv‡÷j Z¨vM",$I106="wUwm"),(IF(VALUE($G106)&gt;=AM$6,(IF(($BV106-SUM($Q106:AL106))&gt;=$K106*0.3,$K106*0.3,($BV106-SUM($Q106:AL106)))),"")),(IF(($BV106-SUM($Q106:AL106))&gt;=$K106*0.3,$K106*0.3,($BV106-SUM($Q106:AL106)))))</f>
        <v>0</v>
      </c>
      <c r="AN106" s="127">
        <f>IF(OR($I106="‡nv‡÷j Z¨vM",$I106="wUwm"),(IF(VALUE($G106)&gt;=AN$6,(IF(($BV106-SUM($Q106:AM106))&gt;=$K106*0.3,$K106*0.3,($BV106-SUM($Q106:AM106)))),"")),(IF(($BV106-SUM($Q106:AM106))&gt;=$K106*0.3,$K106*0.3,($BV106-SUM($Q106:AM106)))))</f>
        <v>0</v>
      </c>
      <c r="AO106" s="127">
        <f>IF(OR($I106="‡nv‡÷j Z¨vM",$I106="wUwm"),(IF(VALUE($G106)&gt;=AO$6,(IF(($BV106-SUM($Q106:AN106))&gt;=$K106*0.3,$K106*0.3,($BV106-SUM($Q106:AN106)))),"")),(IF(($BV106-SUM($Q106:AN106))&gt;=$K106*0.3,$K106*0.3,($BV106-SUM($Q106:AN106)))))</f>
        <v>0</v>
      </c>
      <c r="AP106" s="127">
        <f>IF(OR($I106="‡nv‡÷j Z¨vM",$I106="wUwm"),(IF(VALUE($G106)&gt;=AP$6,(IF(($BV106-SUM($Q106:AO106))&gt;=$K106*0.3,$K106*0.3,($BV106-SUM($Q106:AO106)))),"")),(IF(($BV106-SUM($Q106:AO106))&gt;=$K106*0.3,$K106*0.3,($BV106-SUM($Q106:AO106)))))</f>
        <v>0</v>
      </c>
      <c r="AQ106" s="125">
        <f t="shared" si="26"/>
        <v>12640</v>
      </c>
      <c r="AR106" s="125">
        <v>12640</v>
      </c>
      <c r="AS106" s="125">
        <f>IF(LinkRpt!C$4=LinkRpt!C$2,VLOOKUP(LinkRpt!$A102,Rpt,LinkRpt!C$2+1),"")</f>
        <v>0</v>
      </c>
      <c r="AT106" s="125">
        <f>IF(LinkRpt!D$4=LinkRpt!D$2,VLOOKUP(LinkRpt!$A102,Rpt,LinkRpt!D$2+1),"")</f>
        <v>0</v>
      </c>
      <c r="AU106" s="125">
        <f>IF(LinkRpt!E$4=LinkRpt!E$2,VLOOKUP(LinkRpt!$A102,Rpt,LinkRpt!E$2+1),"")</f>
        <v>0</v>
      </c>
      <c r="AV106" s="125">
        <f>IF(LinkRpt!F$4=LinkRpt!F$2,VLOOKUP(LinkRpt!$A102,Rpt,LinkRpt!F$2+1),"")</f>
        <v>0</v>
      </c>
      <c r="AW106" s="125">
        <f>IF(LinkRpt!G$4=LinkRpt!G$2,VLOOKUP(LinkRpt!$A102,Rpt,LinkRpt!G$2+1),"")</f>
        <v>0</v>
      </c>
      <c r="AX106" s="125">
        <f>IF(LinkRpt!H$4=LinkRpt!H$2,VLOOKUP(LinkRpt!$A102,Rpt,LinkRpt!H$2+1),"")</f>
        <v>0</v>
      </c>
      <c r="AY106" s="125">
        <f>IF(LinkRpt!I$4=LinkRpt!I$2,VLOOKUP(LinkRpt!$A102,Rpt,LinkRpt!I$2+1),"")</f>
        <v>0</v>
      </c>
      <c r="AZ106" s="125">
        <f>IF(LinkRpt!J$4=LinkRpt!J$2,VLOOKUP(LinkRpt!$A102,Rpt,LinkRpt!J$2+1),"")</f>
        <v>0</v>
      </c>
      <c r="BA106" s="125">
        <f>IF(LinkRpt!K$4=LinkRpt!K$2,VLOOKUP(LinkRpt!$A102,Rpt,LinkRpt!K$2+1),"")</f>
        <v>0</v>
      </c>
      <c r="BB106" s="125">
        <f>IF(LinkRpt!L$4=LinkRpt!L$2,VLOOKUP(LinkRpt!$A102,Rpt,LinkRpt!L$2+1),"")</f>
        <v>0</v>
      </c>
      <c r="BC106" s="125">
        <f>IF(LinkRpt!M$4=LinkRpt!M$2,VLOOKUP(LinkRpt!$A102,Rpt,LinkRpt!M$2+1),"")</f>
        <v>0</v>
      </c>
      <c r="BD106" s="125">
        <f>IF(LinkRpt!N$4=LinkRpt!N$2,VLOOKUP(LinkRpt!$A102,Rpt,LinkRpt!N$2+1),"")</f>
        <v>0</v>
      </c>
      <c r="BE106" s="125">
        <f>IF(LinkRpt!O$4=LinkRpt!O$2,VLOOKUP(LinkRpt!$A102,Rpt,LinkRpt!O$2+1),"")</f>
        <v>0</v>
      </c>
      <c r="BF106" s="125">
        <f>IF(LinkRpt!P$4=LinkRpt!P$2,VLOOKUP(LinkRpt!$A102,Rpt,LinkRpt!P$2+1),"")</f>
        <v>0</v>
      </c>
      <c r="BG106" s="125">
        <f>IF(LinkRpt!Q$4=LinkRpt!Q$2,VLOOKUP(LinkRpt!$A102,Rpt,LinkRpt!Q$2+1),"")</f>
        <v>0</v>
      </c>
      <c r="BH106" s="125">
        <f>IF(LinkRpt!R$4=LinkRpt!R$2,VLOOKUP(LinkRpt!$A102,Rpt,LinkRpt!R$2+1),"")</f>
        <v>0</v>
      </c>
      <c r="BI106" s="125">
        <f>IF(LinkRpt!S$4=LinkRpt!S$2,VLOOKUP(LinkRpt!$A102,Rpt,LinkRpt!S$2+1),"")</f>
        <v>0</v>
      </c>
      <c r="BJ106" s="125">
        <f>IF(LinkRpt!T$4=LinkRpt!T$2,VLOOKUP(LinkRpt!$A102,Rpt,LinkRpt!T$2+1),"")</f>
        <v>0</v>
      </c>
      <c r="BK106" s="125">
        <f>IF(LinkRpt!U$4=LinkRpt!U$2,VLOOKUP(LinkRpt!$A102,Rpt,LinkRpt!U$2+1),"")</f>
        <v>0</v>
      </c>
      <c r="BL106" s="125">
        <f>IF(LinkRpt!V$4=LinkRpt!V$2,VLOOKUP(LinkRpt!$A102,Rpt,LinkRpt!V$2+1),"")</f>
        <v>0</v>
      </c>
      <c r="BM106" s="125">
        <f>IF(LinkRpt!W$4=LinkRpt!W$2,VLOOKUP(LinkRpt!$A102,Rpt,LinkRpt!W$2+1),"")</f>
        <v>0</v>
      </c>
      <c r="BN106" s="125">
        <f>IF(LinkRpt!X$4=LinkRpt!X$2,VLOOKUP(LinkRpt!$A102,Rpt,LinkRpt!X$2+1),"")</f>
        <v>0</v>
      </c>
      <c r="BO106" s="125">
        <f>IF(LinkRpt!Y$4=LinkRpt!Y$2,VLOOKUP(LinkRpt!$A102,Rpt,LinkRpt!Y$2+1),"")</f>
        <v>0</v>
      </c>
      <c r="BP106" s="125">
        <f>IF(LinkRpt!Z$4=LinkRpt!Z$2,VLOOKUP(LinkRpt!$A102,Rpt,LinkRpt!Z$2+1),"")</f>
        <v>0</v>
      </c>
      <c r="BQ106" s="125">
        <f>IF(LinkRpt!AA$4=LinkRpt!AA$2,VLOOKUP(LinkRpt!$A102,Rpt,LinkRpt!AA$2+1),"")</f>
        <v>0</v>
      </c>
      <c r="BR106" s="125">
        <f>IF(LinkRpt!AB$4=LinkRpt!AB$2,VLOOKUP(LinkRpt!$A102,Rpt,LinkRpt!AB$2+1),"")</f>
        <v>0</v>
      </c>
      <c r="BS106" s="125">
        <f>IF(LinkRpt!AC$4=LinkRpt!AC$2,VLOOKUP(LinkRpt!$A102,Rpt,LinkRpt!AC$2+1),"")</f>
        <v>0</v>
      </c>
      <c r="BT106" s="125">
        <f>IF(LinkRpt!AD$4=LinkRpt!AD$2,VLOOKUP(LinkRpt!$A102,Rpt,LinkRpt!AD$2+1),"")</f>
        <v>0</v>
      </c>
      <c r="BU106" s="125">
        <f>IF(LinkRpt!AE$4=LinkRpt!AE$2,VLOOKUP(LinkRpt!$A102,Rpt,LinkRpt!AE$2+1),"")</f>
        <v>0</v>
      </c>
      <c r="BV106" s="125">
        <f t="shared" si="22"/>
        <v>12640</v>
      </c>
      <c r="BW106" s="124">
        <v>1500</v>
      </c>
      <c r="BX106" s="127">
        <v>1500</v>
      </c>
      <c r="BY106" s="124">
        <v>1000</v>
      </c>
      <c r="BZ106" s="127">
        <v>1000</v>
      </c>
      <c r="CA106" s="124">
        <v>5000</v>
      </c>
      <c r="CB106" s="127">
        <v>5000</v>
      </c>
      <c r="CC106" s="124">
        <v>8000</v>
      </c>
      <c r="CD106" s="127">
        <f>1500+0</f>
        <v>1500</v>
      </c>
      <c r="CE106" s="128"/>
      <c r="CF106" s="127"/>
      <c r="CG106" s="124"/>
      <c r="CH106" s="127"/>
      <c r="CI106" s="129">
        <v>3220</v>
      </c>
      <c r="CJ106" s="127"/>
      <c r="CK106" s="129">
        <v>3220</v>
      </c>
      <c r="CL106" s="127"/>
      <c r="CM106" s="129">
        <v>3220</v>
      </c>
      <c r="CN106" s="127"/>
      <c r="CO106" s="129">
        <v>3220</v>
      </c>
      <c r="CP106" s="127">
        <v>6500</v>
      </c>
      <c r="CQ106" s="129">
        <v>3220</v>
      </c>
      <c r="CR106" s="127">
        <v>12880</v>
      </c>
      <c r="CS106" s="129">
        <v>3220</v>
      </c>
      <c r="CT106" s="127"/>
      <c r="CU106" s="129">
        <v>3220</v>
      </c>
      <c r="CV106" s="127"/>
      <c r="CW106" s="129">
        <v>3220</v>
      </c>
      <c r="CX106" s="127"/>
      <c r="CY106" s="129">
        <v>3220</v>
      </c>
      <c r="CZ106" s="127">
        <v>12880</v>
      </c>
      <c r="DA106" s="128"/>
      <c r="DB106" s="127"/>
      <c r="DC106" s="128"/>
      <c r="DD106" s="127"/>
      <c r="DE106" s="130"/>
      <c r="DF106" s="131"/>
      <c r="DG106" s="127"/>
      <c r="DH106" s="131"/>
      <c r="DI106" s="127"/>
      <c r="DJ106" s="131"/>
      <c r="DK106" s="127"/>
      <c r="DL106" s="131"/>
      <c r="DM106" s="127"/>
      <c r="DN106" s="131"/>
      <c r="DO106" s="127"/>
      <c r="DP106" s="131"/>
      <c r="DQ106" s="127"/>
      <c r="DR106" s="131"/>
      <c r="DS106" s="127"/>
      <c r="DT106" s="131"/>
      <c r="DU106" s="127"/>
      <c r="DV106" s="131"/>
      <c r="DW106" s="127"/>
      <c r="DX106" s="131"/>
      <c r="DY106" s="127"/>
      <c r="DZ106" s="131"/>
      <c r="EA106" s="127"/>
      <c r="EB106" s="128"/>
      <c r="EC106" s="127"/>
      <c r="ED106" s="132"/>
      <c r="EE106" s="128"/>
      <c r="EF106" s="127"/>
      <c r="EG106" s="128"/>
      <c r="EH106" s="127"/>
      <c r="EI106" s="128"/>
      <c r="EJ106" s="127"/>
      <c r="EK106" s="128"/>
      <c r="EL106" s="127"/>
      <c r="EM106" s="128"/>
      <c r="EN106" s="127"/>
      <c r="EO106" s="128"/>
      <c r="EP106" s="127"/>
      <c r="EQ106" s="124"/>
      <c r="ER106" s="127"/>
      <c r="ES106" s="124"/>
      <c r="ET106" s="127"/>
      <c r="EU106" s="124"/>
      <c r="EV106" s="127"/>
      <c r="EW106" s="124"/>
      <c r="EX106" s="127"/>
      <c r="EY106" s="124"/>
      <c r="EZ106" s="127"/>
      <c r="FA106" s="124"/>
      <c r="FB106" s="127"/>
      <c r="FC106" s="133">
        <f t="shared" si="17"/>
        <v>44480</v>
      </c>
      <c r="FD106" s="133">
        <f t="shared" si="18"/>
        <v>41260</v>
      </c>
      <c r="FE106" s="133">
        <f t="shared" si="19"/>
        <v>3220</v>
      </c>
    </row>
    <row r="107" spans="1:161" ht="25.5" customHeight="1">
      <c r="A107" s="181">
        <v>2200287</v>
      </c>
      <c r="B107" s="148" t="s">
        <v>784</v>
      </c>
      <c r="C107" s="95" t="s">
        <v>785</v>
      </c>
      <c r="D107" s="83" t="s">
        <v>1062</v>
      </c>
      <c r="E107" s="95" t="s">
        <v>956</v>
      </c>
      <c r="F107" s="84" t="s">
        <v>786</v>
      </c>
      <c r="G107" s="84"/>
      <c r="H107" s="135"/>
      <c r="I107" s="121"/>
      <c r="J107" s="121"/>
      <c r="K107" s="93">
        <v>6800</v>
      </c>
      <c r="L107" s="88" t="s">
        <v>1074</v>
      </c>
      <c r="M107" s="122">
        <f t="shared" si="20"/>
        <v>24400</v>
      </c>
      <c r="N107" s="123">
        <f t="shared" si="15"/>
        <v>12700</v>
      </c>
      <c r="O107" s="124">
        <v>4000</v>
      </c>
      <c r="P107" s="124">
        <f t="shared" si="21"/>
        <v>0</v>
      </c>
      <c r="Q107" s="125">
        <v>4000</v>
      </c>
      <c r="R107" s="126">
        <f t="shared" si="24"/>
        <v>0</v>
      </c>
      <c r="S107" s="127">
        <f>IF(OR($I107="‡nv‡÷j Z¨vM",$I107="wUwm"),(IF(VALUE($G107)&gt;=S$6,(IF(($BV107-SUM($Q107:R107))&gt;=$K107*0.3,$K107*0.3,($BV107-SUM($Q107:R107)))),"")),(IF(($BV107-SUM($Q107:R107))&gt;=$K107*0.3,$K107*0.3,($BV107-SUM($Q107:R107)))))</f>
        <v>2040</v>
      </c>
      <c r="T107" s="127">
        <f>IF(OR($I107="‡nv‡÷j Z¨vM",$I107="wUwm"),(IF(VALUE($G107)&gt;=T$6,(IF(($BV107-SUM($Q107:S107))&gt;=$K107*0.3,$K107*0.3,($BV107-SUM($Q107:S107)))),"")),(IF(($BV107-SUM($Q107:S107))&gt;=$K107*0.3,$K107*0.3,($BV107-SUM($Q107:S107)))))</f>
        <v>2040</v>
      </c>
      <c r="U107" s="127">
        <f>IF(OR($I107="‡nv‡÷j Z¨vM",$I107="wUwm"),(IF(VALUE($G107)&gt;=U$6,(IF(($BV107-SUM($Q107:T107))&gt;=$K107*0.3,$K107*0.3,($BV107-SUM($Q107:T107)))),"")),(IF(($BV107-SUM($Q107:T107))&gt;=$K107*0.3,$K107*0.3,($BV107-SUM($Q107:T107)))))</f>
        <v>2040</v>
      </c>
      <c r="V107" s="127">
        <f>IF(OR($I107="‡nv‡÷j Z¨vM",$I107="wUwm"),(IF(VALUE($G107)&gt;=V$6,(IF(($BV107-SUM($Q107:U107))&gt;=$K107*0.3,$K107*0.3,($BV107-SUM($Q107:U107)))),"")),(IF(($BV107-SUM($Q107:U107))&gt;=$K107*0.3,$K107*0.3,($BV107-SUM($Q107:U107)))))</f>
        <v>1580</v>
      </c>
      <c r="W107" s="127">
        <f>IF(OR($I107="‡nv‡÷j Z¨vM",$I107="wUwm"),(IF(VALUE($G107)&gt;=W$6,(IF(($BV107-SUM($Q107:V107))&gt;=$K107*0.3,$K107*0.3,($BV107-SUM($Q107:V107)))),"")),(IF(($BV107-SUM($Q107:V107))&gt;=$K107*0.3,$K107*0.3,($BV107-SUM($Q107:V107)))))</f>
        <v>0</v>
      </c>
      <c r="X107" s="127">
        <f>IF(OR($I107="‡nv‡÷j Z¨vM",$I107="wUwm"),(IF(VALUE($G107)&gt;=X$6,(IF(($BV107-SUM($Q107:W107))&gt;=$K107*0.3,$K107*0.3,($BV107-SUM($Q107:W107)))),"")),(IF(($BV107-SUM($Q107:W107))&gt;=$K107*0.3,$K107*0.3,($BV107-SUM($Q107:W107)))))</f>
        <v>0</v>
      </c>
      <c r="Y107" s="127">
        <f>IF(OR($I107="‡nv‡÷j Z¨vM",$I107="wUwm"),(IF(VALUE($G107)&gt;=Y$6,(IF(($BV107-SUM($Q107:X107))&gt;=$K107*0.3,$K107*0.3,($BV107-SUM($Q107:X107)))),"")),(IF(($BV107-SUM($Q107:X107))&gt;=$K107*0.3,$K107*0.3,($BV107-SUM($Q107:X107)))))</f>
        <v>0</v>
      </c>
      <c r="Z107" s="127">
        <f>IF(OR($I107="‡nv‡÷j Z¨vM",$I107="wUwm"),(IF(VALUE($G107)&gt;=Z$6,(IF(($BV107-SUM($Q107:Y107))&gt;=$K107*0.3,$K107*0.3,($BV107-SUM($Q107:Y107)))),"")),(IF(($BV107-SUM($Q107:Y107))&gt;=$K107*0.3,$K107*0.3,($BV107-SUM($Q107:Y107)))))</f>
        <v>0</v>
      </c>
      <c r="AA107" s="127">
        <f>IF(OR($I107="‡nv‡÷j Z¨vM",$I107="wUwm"),(IF(VALUE($G107)&gt;=AA$6,(IF(($BV107-SUM($Q107:Z107))&gt;=$K107*0.3,$K107*0.3,($BV107-SUM($Q107:Z107)))),"")),(IF(($BV107-SUM($Q107:Z107))&gt;=$K107*0.3,$K107*0.3,($BV107-SUM($Q107:Z107)))))</f>
        <v>0</v>
      </c>
      <c r="AB107" s="127">
        <f>IF(OR($I107="‡nv‡÷j Z¨vM",$I107="wUwm"),(IF(VALUE($G107)&gt;=AB$6,(IF(($BV107-SUM($Q107:AA107))&gt;=$K107*0.3,$K107*0.3,($BV107-SUM($Q107:AA107)))),"")),(IF(($BV107-SUM($Q107:AA107))&gt;=$K107*0.3,$K107*0.3,($BV107-SUM($Q107:AA107)))))</f>
        <v>0</v>
      </c>
      <c r="AC107" s="127">
        <f>IF(OR($I107="‡nv‡÷j Z¨vM",$I107="wUwm"),(IF(VALUE($G107)&gt;=AC$6,(IF(($BV107-SUM($Q107:AB107))&gt;=$K107*0.3,$K107*0.3,($BV107-SUM($Q107:AB107)))),"")),(IF(($BV107-SUM($Q107:AB107))&gt;=$K107*0.3,$K107*0.3,($BV107-SUM($Q107:AB107)))))</f>
        <v>0</v>
      </c>
      <c r="AD107" s="127">
        <f>IF(OR($I107="‡nv‡÷j Z¨vM",$I107="wUwm"),(IF(VALUE($G107)&gt;=AD$6,(IF(($BV107-SUM($Q107:AC107))&gt;=$K107*0.3,$K107*0.3,($BV107-SUM($Q107:AC107)))),"")),(IF(($BV107-SUM($Q107:AC107))&gt;=$K107*0.3,$K107*0.3,($BV107-SUM($Q107:AC107)))))</f>
        <v>0</v>
      </c>
      <c r="AE107" s="127">
        <f>IF(OR($I107="‡nv‡÷j Z¨vM",$I107="wUwm"),(IF(VALUE($G107)&gt;=AE$6,(IF(($BV107-SUM($Q107:AD107))&gt;=$K107*0.3,$K107*0.3,($BV107-SUM($Q107:AD107)))),"")),(IF(($BV107-SUM($Q107:AD107))&gt;=$K107*0.3,$K107*0.3,($BV107-SUM($Q107:AD107)))))</f>
        <v>0</v>
      </c>
      <c r="AF107" s="127">
        <f>IF(OR($I107="‡nv‡÷j Z¨vM",$I107="wUwm"),(IF(VALUE($G107)&gt;=AF$6,(IF(($BV107-SUM($Q107:AE107))&gt;=$K107*0.3,$K107*0.3,($BV107-SUM($Q107:AE107)))),"")),(IF(($BV107-SUM($Q107:AE107))&gt;=$K107*0.3,$K107*0.3,($BV107-SUM($Q107:AE107)))))</f>
        <v>0</v>
      </c>
      <c r="AG107" s="127">
        <f>IF(OR($I107="‡nv‡÷j Z¨vM",$I107="wUwm"),(IF(VALUE($G107)&gt;=AG$6,(IF(($BV107-SUM($Q107:AF107))&gt;=$K107*0.3,$K107*0.3,($BV107-SUM($Q107:AF107)))),"")),(IF(($BV107-SUM($Q107:AF107))&gt;=$K107*0.3,$K107*0.3,($BV107-SUM($Q107:AF107)))))</f>
        <v>0</v>
      </c>
      <c r="AH107" s="127">
        <f>IF(OR($I107="‡nv‡÷j Z¨vM",$I107="wUwm"),(IF(VALUE($G107)&gt;=AH$6,(IF(($BV107-SUM($Q107:AG107))&gt;=$K107*0.3,$K107*0.3,($BV107-SUM($Q107:AG107)))),"")),(IF(($BV107-SUM($Q107:AG107))&gt;=$K107*0.3,$K107*0.3,($BV107-SUM($Q107:AG107)))))</f>
        <v>0</v>
      </c>
      <c r="AI107" s="127">
        <f>IF(OR($I107="‡nv‡÷j Z¨vM",$I107="wUwm"),(IF(VALUE($G107)&gt;=AI$6,(IF(($BV107-SUM($Q107:AH107))&gt;=$K107*0.3,$K107*0.3,($BV107-SUM($Q107:AH107)))),"")),(IF(($BV107-SUM($Q107:AH107))&gt;=$K107*0.3,$K107*0.3,($BV107-SUM($Q107:AH107)))))</f>
        <v>0</v>
      </c>
      <c r="AJ107" s="127">
        <f>IF(OR($I107="‡nv‡÷j Z¨vM",$I107="wUwm"),(IF(VALUE($G107)&gt;=AJ$6,(IF(($BV107-SUM($Q107:AI107))&gt;=$K107*0.3,$K107*0.3,($BV107-SUM($Q107:AI107)))),"")),(IF(($BV107-SUM($Q107:AI107))&gt;=$K107*0.3,$K107*0.3,($BV107-SUM($Q107:AI107)))))</f>
        <v>0</v>
      </c>
      <c r="AK107" s="127">
        <f>IF(OR($I107="‡nv‡÷j Z¨vM",$I107="wUwm"),(IF(VALUE($G107)&gt;=AK$6,(IF(($BV107-SUM($Q107:AJ107))&gt;=$K107*0.3,$K107*0.3,($BV107-SUM($Q107:AJ107)))),"")),(IF(($BV107-SUM($Q107:AJ107))&gt;=$K107*0.3,$K107*0.3,($BV107-SUM($Q107:AJ107)))))</f>
        <v>0</v>
      </c>
      <c r="AL107" s="127">
        <f>IF(OR($I107="‡nv‡÷j Z¨vM",$I107="wUwm"),(IF(VALUE($G107)&gt;=AL$6,(IF(($BV107-SUM($Q107:AK107))&gt;=$K107*0.3,$K107*0.3,($BV107-SUM($Q107:AK107)))),"")),(IF(($BV107-SUM($Q107:AK107))&gt;=$K107*0.3,$K107*0.3,($BV107-SUM($Q107:AK107)))))</f>
        <v>0</v>
      </c>
      <c r="AM107" s="127">
        <f>IF(OR($I107="‡nv‡÷j Z¨vM",$I107="wUwm"),(IF(VALUE($G107)&gt;=AM$6,(IF(($BV107-SUM($Q107:AL107))&gt;=$K107*0.3,$K107*0.3,($BV107-SUM($Q107:AL107)))),"")),(IF(($BV107-SUM($Q107:AL107))&gt;=$K107*0.3,$K107*0.3,($BV107-SUM($Q107:AL107)))))</f>
        <v>0</v>
      </c>
      <c r="AN107" s="127">
        <f>IF(OR($I107="‡nv‡÷j Z¨vM",$I107="wUwm"),(IF(VALUE($G107)&gt;=AN$6,(IF(($BV107-SUM($Q107:AM107))&gt;=$K107*0.3,$K107*0.3,($BV107-SUM($Q107:AM107)))),"")),(IF(($BV107-SUM($Q107:AM107))&gt;=$K107*0.3,$K107*0.3,($BV107-SUM($Q107:AM107)))))</f>
        <v>0</v>
      </c>
      <c r="AO107" s="127">
        <f>IF(OR($I107="‡nv‡÷j Z¨vM",$I107="wUwm"),(IF(VALUE($G107)&gt;=AO$6,(IF(($BV107-SUM($Q107:AN107))&gt;=$K107*0.3,$K107*0.3,($BV107-SUM($Q107:AN107)))),"")),(IF(($BV107-SUM($Q107:AN107))&gt;=$K107*0.3,$K107*0.3,($BV107-SUM($Q107:AN107)))))</f>
        <v>0</v>
      </c>
      <c r="AP107" s="127">
        <f>IF(OR($I107="‡nv‡÷j Z¨vM",$I107="wUwm"),(IF(VALUE($G107)&gt;=AP$6,(IF(($BV107-SUM($Q107:AO107))&gt;=$K107*0.3,$K107*0.3,($BV107-SUM($Q107:AO107)))),"")),(IF(($BV107-SUM($Q107:AO107))&gt;=$K107*0.3,$K107*0.3,($BV107-SUM($Q107:AO107)))))</f>
        <v>0</v>
      </c>
      <c r="AQ107" s="125">
        <f t="shared" si="26"/>
        <v>11700</v>
      </c>
      <c r="AR107" s="125">
        <v>11700</v>
      </c>
      <c r="AS107" s="125">
        <f>IF(LinkRpt!C$4=LinkRpt!C$2,VLOOKUP(LinkRpt!$A103,Rpt,LinkRpt!C$2+1),"")</f>
        <v>0</v>
      </c>
      <c r="AT107" s="125">
        <f>IF(LinkRpt!D$4=LinkRpt!D$2,VLOOKUP(LinkRpt!$A103,Rpt,LinkRpt!D$2+1),"")</f>
        <v>0</v>
      </c>
      <c r="AU107" s="125">
        <f>IF(LinkRpt!E$4=LinkRpt!E$2,VLOOKUP(LinkRpt!$A103,Rpt,LinkRpt!E$2+1),"")</f>
        <v>0</v>
      </c>
      <c r="AV107" s="125">
        <f>IF(LinkRpt!F$4=LinkRpt!F$2,VLOOKUP(LinkRpt!$A103,Rpt,LinkRpt!F$2+1),"")</f>
        <v>0</v>
      </c>
      <c r="AW107" s="125">
        <f>IF(LinkRpt!G$4=LinkRpt!G$2,VLOOKUP(LinkRpt!$A103,Rpt,LinkRpt!G$2+1),"")</f>
        <v>0</v>
      </c>
      <c r="AX107" s="125">
        <f>IF(LinkRpt!H$4=LinkRpt!H$2,VLOOKUP(LinkRpt!$A103,Rpt,LinkRpt!H$2+1),"")</f>
        <v>0</v>
      </c>
      <c r="AY107" s="125">
        <f>IF(LinkRpt!I$4=LinkRpt!I$2,VLOOKUP(LinkRpt!$A103,Rpt,LinkRpt!I$2+1),"")</f>
        <v>0</v>
      </c>
      <c r="AZ107" s="125">
        <f>IF(LinkRpt!J$4=LinkRpt!J$2,VLOOKUP(LinkRpt!$A103,Rpt,LinkRpt!J$2+1),"")</f>
        <v>0</v>
      </c>
      <c r="BA107" s="125">
        <f>IF(LinkRpt!K$4=LinkRpt!K$2,VLOOKUP(LinkRpt!$A103,Rpt,LinkRpt!K$2+1),"")</f>
        <v>0</v>
      </c>
      <c r="BB107" s="125">
        <f>IF(LinkRpt!L$4=LinkRpt!L$2,VLOOKUP(LinkRpt!$A103,Rpt,LinkRpt!L$2+1),"")</f>
        <v>0</v>
      </c>
      <c r="BC107" s="125">
        <f>IF(LinkRpt!M$4=LinkRpt!M$2,VLOOKUP(LinkRpt!$A103,Rpt,LinkRpt!M$2+1),"")</f>
        <v>0</v>
      </c>
      <c r="BD107" s="125">
        <f>IF(LinkRpt!N$4=LinkRpt!N$2,VLOOKUP(LinkRpt!$A103,Rpt,LinkRpt!N$2+1),"")</f>
        <v>0</v>
      </c>
      <c r="BE107" s="125">
        <f>IF(LinkRpt!O$4=LinkRpt!O$2,VLOOKUP(LinkRpt!$A103,Rpt,LinkRpt!O$2+1),"")</f>
        <v>0</v>
      </c>
      <c r="BF107" s="125">
        <f>IF(LinkRpt!P$4=LinkRpt!P$2,VLOOKUP(LinkRpt!$A103,Rpt,LinkRpt!P$2+1),"")</f>
        <v>0</v>
      </c>
      <c r="BG107" s="125">
        <f>IF(LinkRpt!Q$4=LinkRpt!Q$2,VLOOKUP(LinkRpt!$A103,Rpt,LinkRpt!Q$2+1),"")</f>
        <v>0</v>
      </c>
      <c r="BH107" s="125">
        <f>IF(LinkRpt!R$4=LinkRpt!R$2,VLOOKUP(LinkRpt!$A103,Rpt,LinkRpt!R$2+1),"")</f>
        <v>0</v>
      </c>
      <c r="BI107" s="125">
        <f>IF(LinkRpt!S$4=LinkRpt!S$2,VLOOKUP(LinkRpt!$A103,Rpt,LinkRpt!S$2+1),"")</f>
        <v>0</v>
      </c>
      <c r="BJ107" s="125">
        <f>IF(LinkRpt!T$4=LinkRpt!T$2,VLOOKUP(LinkRpt!$A103,Rpt,LinkRpt!T$2+1),"")</f>
        <v>0</v>
      </c>
      <c r="BK107" s="125">
        <f>IF(LinkRpt!U$4=LinkRpt!U$2,VLOOKUP(LinkRpt!$A103,Rpt,LinkRpt!U$2+1),"")</f>
        <v>0</v>
      </c>
      <c r="BL107" s="125">
        <f>IF(LinkRpt!V$4=LinkRpt!V$2,VLOOKUP(LinkRpt!$A103,Rpt,LinkRpt!V$2+1),"")</f>
        <v>0</v>
      </c>
      <c r="BM107" s="125">
        <f>IF(LinkRpt!W$4=LinkRpt!W$2,VLOOKUP(LinkRpt!$A103,Rpt,LinkRpt!W$2+1),"")</f>
        <v>0</v>
      </c>
      <c r="BN107" s="125">
        <f>IF(LinkRpt!X$4=LinkRpt!X$2,VLOOKUP(LinkRpt!$A103,Rpt,LinkRpt!X$2+1),"")</f>
        <v>0</v>
      </c>
      <c r="BO107" s="125">
        <f>IF(LinkRpt!Y$4=LinkRpt!Y$2,VLOOKUP(LinkRpt!$A103,Rpt,LinkRpt!Y$2+1),"")</f>
        <v>0</v>
      </c>
      <c r="BP107" s="125">
        <f>IF(LinkRpt!Z$4=LinkRpt!Z$2,VLOOKUP(LinkRpt!$A103,Rpt,LinkRpt!Z$2+1),"")</f>
        <v>0</v>
      </c>
      <c r="BQ107" s="125">
        <f>IF(LinkRpt!AA$4=LinkRpt!AA$2,VLOOKUP(LinkRpt!$A103,Rpt,LinkRpt!AA$2+1),"")</f>
        <v>0</v>
      </c>
      <c r="BR107" s="125">
        <f>IF(LinkRpt!AB$4=LinkRpt!AB$2,VLOOKUP(LinkRpt!$A103,Rpt,LinkRpt!AB$2+1),"")</f>
        <v>0</v>
      </c>
      <c r="BS107" s="125">
        <f>IF(LinkRpt!AC$4=LinkRpt!AC$2,VLOOKUP(LinkRpt!$A103,Rpt,LinkRpt!AC$2+1),"")</f>
        <v>0</v>
      </c>
      <c r="BT107" s="125">
        <f>IF(LinkRpt!AD$4=LinkRpt!AD$2,VLOOKUP(LinkRpt!$A103,Rpt,LinkRpt!AD$2+1),"")</f>
        <v>0</v>
      </c>
      <c r="BU107" s="125">
        <f>IF(LinkRpt!AE$4=LinkRpt!AE$2,VLOOKUP(LinkRpt!$A103,Rpt,LinkRpt!AE$2+1),"")</f>
        <v>0</v>
      </c>
      <c r="BV107" s="125">
        <f t="shared" si="22"/>
        <v>11700</v>
      </c>
      <c r="BW107" s="124">
        <v>1500</v>
      </c>
      <c r="BX107" s="127">
        <v>1500</v>
      </c>
      <c r="BY107" s="124">
        <v>1000</v>
      </c>
      <c r="BZ107" s="127">
        <v>1000</v>
      </c>
      <c r="CA107" s="124">
        <v>5000</v>
      </c>
      <c r="CB107" s="127">
        <v>5000</v>
      </c>
      <c r="CC107" s="124">
        <v>8000</v>
      </c>
      <c r="CD107" s="127">
        <v>1500</v>
      </c>
      <c r="CE107" s="128"/>
      <c r="CF107" s="127"/>
      <c r="CG107" s="124"/>
      <c r="CH107" s="127"/>
      <c r="CI107" s="129">
        <v>4620</v>
      </c>
      <c r="CJ107" s="127">
        <v>11120</v>
      </c>
      <c r="CK107" s="129">
        <v>4620</v>
      </c>
      <c r="CL107" s="127">
        <v>4620</v>
      </c>
      <c r="CM107" s="129">
        <v>4620</v>
      </c>
      <c r="CN107" s="127">
        <v>4620</v>
      </c>
      <c r="CO107" s="129">
        <v>4620</v>
      </c>
      <c r="CP107" s="127">
        <v>4620</v>
      </c>
      <c r="CQ107" s="129">
        <v>4620</v>
      </c>
      <c r="CR107" s="127">
        <v>4620</v>
      </c>
      <c r="CS107" s="129">
        <v>4620</v>
      </c>
      <c r="CT107" s="127">
        <v>4620</v>
      </c>
      <c r="CU107" s="129">
        <v>4620</v>
      </c>
      <c r="CV107" s="127"/>
      <c r="CW107" s="129">
        <v>4620</v>
      </c>
      <c r="CX107" s="127">
        <v>9240</v>
      </c>
      <c r="CY107" s="129">
        <v>4620</v>
      </c>
      <c r="CZ107" s="127">
        <v>4620</v>
      </c>
      <c r="DA107" s="128"/>
      <c r="DB107" s="127"/>
      <c r="DC107" s="128"/>
      <c r="DD107" s="127"/>
      <c r="DE107" s="130"/>
      <c r="DF107" s="131"/>
      <c r="DG107" s="127"/>
      <c r="DH107" s="131"/>
      <c r="DI107" s="127"/>
      <c r="DJ107" s="131"/>
      <c r="DK107" s="127"/>
      <c r="DL107" s="131"/>
      <c r="DM107" s="127"/>
      <c r="DN107" s="131"/>
      <c r="DO107" s="127"/>
      <c r="DP107" s="131"/>
      <c r="DQ107" s="127"/>
      <c r="DR107" s="131"/>
      <c r="DS107" s="127"/>
      <c r="DT107" s="131"/>
      <c r="DU107" s="127"/>
      <c r="DV107" s="131"/>
      <c r="DW107" s="127"/>
      <c r="DX107" s="131"/>
      <c r="DY107" s="127"/>
      <c r="DZ107" s="131"/>
      <c r="EA107" s="127"/>
      <c r="EB107" s="128"/>
      <c r="EC107" s="127"/>
      <c r="ED107" s="132"/>
      <c r="EE107" s="128"/>
      <c r="EF107" s="127"/>
      <c r="EG107" s="128"/>
      <c r="EH107" s="127"/>
      <c r="EI107" s="128"/>
      <c r="EJ107" s="127"/>
      <c r="EK107" s="128"/>
      <c r="EL107" s="127"/>
      <c r="EM107" s="128"/>
      <c r="EN107" s="127"/>
      <c r="EO107" s="128"/>
      <c r="EP107" s="127"/>
      <c r="EQ107" s="124"/>
      <c r="ER107" s="127"/>
      <c r="ES107" s="124"/>
      <c r="ET107" s="127"/>
      <c r="EU107" s="124"/>
      <c r="EV107" s="127"/>
      <c r="EW107" s="124"/>
      <c r="EX107" s="127"/>
      <c r="EY107" s="124"/>
      <c r="EZ107" s="127"/>
      <c r="FA107" s="124"/>
      <c r="FB107" s="127"/>
      <c r="FC107" s="133">
        <f t="shared" si="17"/>
        <v>57080</v>
      </c>
      <c r="FD107" s="133">
        <f t="shared" si="18"/>
        <v>57080</v>
      </c>
      <c r="FE107" s="133">
        <f t="shared" si="19"/>
        <v>0</v>
      </c>
    </row>
    <row r="108" spans="1:161" ht="25.5" customHeight="1">
      <c r="A108" s="181">
        <v>2200294</v>
      </c>
      <c r="B108" s="148" t="s">
        <v>793</v>
      </c>
      <c r="C108" s="95" t="s">
        <v>794</v>
      </c>
      <c r="D108" s="83" t="s">
        <v>1062</v>
      </c>
      <c r="E108" s="95" t="s">
        <v>956</v>
      </c>
      <c r="F108" s="84" t="s">
        <v>795</v>
      </c>
      <c r="G108" s="84"/>
      <c r="H108" s="135"/>
      <c r="I108" s="136"/>
      <c r="J108" s="136"/>
      <c r="K108" s="93">
        <v>6500</v>
      </c>
      <c r="L108" s="88" t="s">
        <v>1072</v>
      </c>
      <c r="M108" s="122">
        <f t="shared" si="20"/>
        <v>23500</v>
      </c>
      <c r="N108" s="123">
        <f t="shared" si="15"/>
        <v>19500</v>
      </c>
      <c r="O108" s="124">
        <v>4000</v>
      </c>
      <c r="P108" s="124">
        <f t="shared" si="21"/>
        <v>0</v>
      </c>
      <c r="Q108" s="125">
        <v>4000</v>
      </c>
      <c r="R108" s="126">
        <f t="shared" si="24"/>
        <v>0</v>
      </c>
      <c r="S108" s="127">
        <f>IF(OR($I108="‡nv‡÷j Z¨vM",$I108="wUwm"),(IF(VALUE($G108)&gt;=S$6,(IF(($BV108-SUM($Q108:R108))&gt;=$K108*0.3,$K108*0.3,($BV108-SUM($Q108:R108)))),"")),(IF(($BV108-SUM($Q108:R108))&gt;=$K108*0.3,$K108*0.3,($BV108-SUM($Q108:R108)))))</f>
        <v>0</v>
      </c>
      <c r="T108" s="127">
        <f>IF(OR($I108="‡nv‡÷j Z¨vM",$I108="wUwm"),(IF(VALUE($G108)&gt;=T$6,(IF(($BV108-SUM($Q108:S108))&gt;=$K108*0.3,$K108*0.3,($BV108-SUM($Q108:S108)))),"")),(IF(($BV108-SUM($Q108:S108))&gt;=$K108*0.3,$K108*0.3,($BV108-SUM($Q108:S108)))))</f>
        <v>0</v>
      </c>
      <c r="U108" s="127">
        <f>IF(OR($I108="‡nv‡÷j Z¨vM",$I108="wUwm"),(IF(VALUE($G108)&gt;=U$6,(IF(($BV108-SUM($Q108:T108))&gt;=$K108*0.3,$K108*0.3,($BV108-SUM($Q108:T108)))),"")),(IF(($BV108-SUM($Q108:T108))&gt;=$K108*0.3,$K108*0.3,($BV108-SUM($Q108:T108)))))</f>
        <v>0</v>
      </c>
      <c r="V108" s="127">
        <f>IF(OR($I108="‡nv‡÷j Z¨vM",$I108="wUwm"),(IF(VALUE($G108)&gt;=V$6,(IF(($BV108-SUM($Q108:U108))&gt;=$K108*0.3,$K108*0.3,($BV108-SUM($Q108:U108)))),"")),(IF(($BV108-SUM($Q108:U108))&gt;=$K108*0.3,$K108*0.3,($BV108-SUM($Q108:U108)))))</f>
        <v>0</v>
      </c>
      <c r="W108" s="127">
        <f>IF(OR($I108="‡nv‡÷j Z¨vM",$I108="wUwm"),(IF(VALUE($G108)&gt;=W$6,(IF(($BV108-SUM($Q108:V108))&gt;=$K108*0.3,$K108*0.3,($BV108-SUM($Q108:V108)))),"")),(IF(($BV108-SUM($Q108:V108))&gt;=$K108*0.3,$K108*0.3,($BV108-SUM($Q108:V108)))))</f>
        <v>0</v>
      </c>
      <c r="X108" s="127">
        <f>IF(OR($I108="‡nv‡÷j Z¨vM",$I108="wUwm"),(IF(VALUE($G108)&gt;=X$6,(IF(($BV108-SUM($Q108:W108))&gt;=$K108*0.3,$K108*0.3,($BV108-SUM($Q108:W108)))),"")),(IF(($BV108-SUM($Q108:W108))&gt;=$K108*0.3,$K108*0.3,($BV108-SUM($Q108:W108)))))</f>
        <v>0</v>
      </c>
      <c r="Y108" s="127">
        <f>IF(OR($I108="‡nv‡÷j Z¨vM",$I108="wUwm"),(IF(VALUE($G108)&gt;=Y$6,(IF(($BV108-SUM($Q108:X108))&gt;=$K108*0.3,$K108*0.3,($BV108-SUM($Q108:X108)))),"")),(IF(($BV108-SUM($Q108:X108))&gt;=$K108*0.3,$K108*0.3,($BV108-SUM($Q108:X108)))))</f>
        <v>0</v>
      </c>
      <c r="Z108" s="127">
        <f>IF(OR($I108="‡nv‡÷j Z¨vM",$I108="wUwm"),(IF(VALUE($G108)&gt;=Z$6,(IF(($BV108-SUM($Q108:Y108))&gt;=$K108*0.3,$K108*0.3,($BV108-SUM($Q108:Y108)))),"")),(IF(($BV108-SUM($Q108:Y108))&gt;=$K108*0.3,$K108*0.3,($BV108-SUM($Q108:Y108)))))</f>
        <v>0</v>
      </c>
      <c r="AA108" s="127">
        <f>IF(OR($I108="‡nv‡÷j Z¨vM",$I108="wUwm"),(IF(VALUE($G108)&gt;=AA$6,(IF(($BV108-SUM($Q108:Z108))&gt;=$K108*0.3,$K108*0.3,($BV108-SUM($Q108:Z108)))),"")),(IF(($BV108-SUM($Q108:Z108))&gt;=$K108*0.3,$K108*0.3,($BV108-SUM($Q108:Z108)))))</f>
        <v>0</v>
      </c>
      <c r="AB108" s="127">
        <f>IF(OR($I108="‡nv‡÷j Z¨vM",$I108="wUwm"),(IF(VALUE($G108)&gt;=AB$6,(IF(($BV108-SUM($Q108:AA108))&gt;=$K108*0.3,$K108*0.3,($BV108-SUM($Q108:AA108)))),"")),(IF(($BV108-SUM($Q108:AA108))&gt;=$K108*0.3,$K108*0.3,($BV108-SUM($Q108:AA108)))))</f>
        <v>0</v>
      </c>
      <c r="AC108" s="127">
        <f>IF(OR($I108="‡nv‡÷j Z¨vM",$I108="wUwm"),(IF(VALUE($G108)&gt;=AC$6,(IF(($BV108-SUM($Q108:AB108))&gt;=$K108*0.3,$K108*0.3,($BV108-SUM($Q108:AB108)))),"")),(IF(($BV108-SUM($Q108:AB108))&gt;=$K108*0.3,$K108*0.3,($BV108-SUM($Q108:AB108)))))</f>
        <v>0</v>
      </c>
      <c r="AD108" s="127">
        <f>IF(OR($I108="‡nv‡÷j Z¨vM",$I108="wUwm"),(IF(VALUE($G108)&gt;=AD$6,(IF(($BV108-SUM($Q108:AC108))&gt;=$K108*0.3,$K108*0.3,($BV108-SUM($Q108:AC108)))),"")),(IF(($BV108-SUM($Q108:AC108))&gt;=$K108*0.3,$K108*0.3,($BV108-SUM($Q108:AC108)))))</f>
        <v>0</v>
      </c>
      <c r="AE108" s="127">
        <f>IF(OR($I108="‡nv‡÷j Z¨vM",$I108="wUwm"),(IF(VALUE($G108)&gt;=AE$6,(IF(($BV108-SUM($Q108:AD108))&gt;=$K108*0.3,$K108*0.3,($BV108-SUM($Q108:AD108)))),"")),(IF(($BV108-SUM($Q108:AD108))&gt;=$K108*0.3,$K108*0.3,($BV108-SUM($Q108:AD108)))))</f>
        <v>0</v>
      </c>
      <c r="AF108" s="127">
        <f>IF(OR($I108="‡nv‡÷j Z¨vM",$I108="wUwm"),(IF(VALUE($G108)&gt;=AF$6,(IF(($BV108-SUM($Q108:AE108))&gt;=$K108*0.3,$K108*0.3,($BV108-SUM($Q108:AE108)))),"")),(IF(($BV108-SUM($Q108:AE108))&gt;=$K108*0.3,$K108*0.3,($BV108-SUM($Q108:AE108)))))</f>
        <v>0</v>
      </c>
      <c r="AG108" s="127">
        <f>IF(OR($I108="‡nv‡÷j Z¨vM",$I108="wUwm"),(IF(VALUE($G108)&gt;=AG$6,(IF(($BV108-SUM($Q108:AF108))&gt;=$K108*0.3,$K108*0.3,($BV108-SUM($Q108:AF108)))),"")),(IF(($BV108-SUM($Q108:AF108))&gt;=$K108*0.3,$K108*0.3,($BV108-SUM($Q108:AF108)))))</f>
        <v>0</v>
      </c>
      <c r="AH108" s="127">
        <f>IF(OR($I108="‡nv‡÷j Z¨vM",$I108="wUwm"),(IF(VALUE($G108)&gt;=AH$6,(IF(($BV108-SUM($Q108:AG108))&gt;=$K108*0.3,$K108*0.3,($BV108-SUM($Q108:AG108)))),"")),(IF(($BV108-SUM($Q108:AG108))&gt;=$K108*0.3,$K108*0.3,($BV108-SUM($Q108:AG108)))))</f>
        <v>0</v>
      </c>
      <c r="AI108" s="127">
        <f>IF(OR($I108="‡nv‡÷j Z¨vM",$I108="wUwm"),(IF(VALUE($G108)&gt;=AI$6,(IF(($BV108-SUM($Q108:AH108))&gt;=$K108*0.3,$K108*0.3,($BV108-SUM($Q108:AH108)))),"")),(IF(($BV108-SUM($Q108:AH108))&gt;=$K108*0.3,$K108*0.3,($BV108-SUM($Q108:AH108)))))</f>
        <v>0</v>
      </c>
      <c r="AJ108" s="127">
        <f>IF(OR($I108="‡nv‡÷j Z¨vM",$I108="wUwm"),(IF(VALUE($G108)&gt;=AJ$6,(IF(($BV108-SUM($Q108:AI108))&gt;=$K108*0.3,$K108*0.3,($BV108-SUM($Q108:AI108)))),"")),(IF(($BV108-SUM($Q108:AI108))&gt;=$K108*0.3,$K108*0.3,($BV108-SUM($Q108:AI108)))))</f>
        <v>0</v>
      </c>
      <c r="AK108" s="127">
        <f>IF(OR($I108="‡nv‡÷j Z¨vM",$I108="wUwm"),(IF(VALUE($G108)&gt;=AK$6,(IF(($BV108-SUM($Q108:AJ108))&gt;=$K108*0.3,$K108*0.3,($BV108-SUM($Q108:AJ108)))),"")),(IF(($BV108-SUM($Q108:AJ108))&gt;=$K108*0.3,$K108*0.3,($BV108-SUM($Q108:AJ108)))))</f>
        <v>0</v>
      </c>
      <c r="AL108" s="127">
        <f>IF(OR($I108="‡nv‡÷j Z¨vM",$I108="wUwm"),(IF(VALUE($G108)&gt;=AL$6,(IF(($BV108-SUM($Q108:AK108))&gt;=$K108*0.3,$K108*0.3,($BV108-SUM($Q108:AK108)))),"")),(IF(($BV108-SUM($Q108:AK108))&gt;=$K108*0.3,$K108*0.3,($BV108-SUM($Q108:AK108)))))</f>
        <v>0</v>
      </c>
      <c r="AM108" s="127">
        <f>IF(OR($I108="‡nv‡÷j Z¨vM",$I108="wUwm"),(IF(VALUE($G108)&gt;=AM$6,(IF(($BV108-SUM($Q108:AL108))&gt;=$K108*0.3,$K108*0.3,($BV108-SUM($Q108:AL108)))),"")),(IF(($BV108-SUM($Q108:AL108))&gt;=$K108*0.3,$K108*0.3,($BV108-SUM($Q108:AL108)))))</f>
        <v>0</v>
      </c>
      <c r="AN108" s="127">
        <f>IF(OR($I108="‡nv‡÷j Z¨vM",$I108="wUwm"),(IF(VALUE($G108)&gt;=AN$6,(IF(($BV108-SUM($Q108:AM108))&gt;=$K108*0.3,$K108*0.3,($BV108-SUM($Q108:AM108)))),"")),(IF(($BV108-SUM($Q108:AM108))&gt;=$K108*0.3,$K108*0.3,($BV108-SUM($Q108:AM108)))))</f>
        <v>0</v>
      </c>
      <c r="AO108" s="127">
        <f>IF(OR($I108="‡nv‡÷j Z¨vM",$I108="wUwm"),(IF(VALUE($G108)&gt;=AO$6,(IF(($BV108-SUM($Q108:AN108))&gt;=$K108*0.3,$K108*0.3,($BV108-SUM($Q108:AN108)))),"")),(IF(($BV108-SUM($Q108:AN108))&gt;=$K108*0.3,$K108*0.3,($BV108-SUM($Q108:AN108)))))</f>
        <v>0</v>
      </c>
      <c r="AP108" s="127">
        <f>IF(OR($I108="‡nv‡÷j Z¨vM",$I108="wUwm"),(IF(VALUE($G108)&gt;=AP$6,(IF(($BV108-SUM($Q108:AO108))&gt;=$K108*0.3,$K108*0.3,($BV108-SUM($Q108:AO108)))),"")),(IF(($BV108-SUM($Q108:AO108))&gt;=$K108*0.3,$K108*0.3,($BV108-SUM($Q108:AO108)))))</f>
        <v>0</v>
      </c>
      <c r="AQ108" s="125">
        <f t="shared" si="26"/>
        <v>4000</v>
      </c>
      <c r="AR108" s="125">
        <v>4000</v>
      </c>
      <c r="AS108" s="125">
        <f>IF(LinkRpt!C$4=LinkRpt!C$2,VLOOKUP(LinkRpt!$A104,Rpt,LinkRpt!C$2+1),"")</f>
        <v>0</v>
      </c>
      <c r="AT108" s="125">
        <f>IF(LinkRpt!D$4=LinkRpt!D$2,VLOOKUP(LinkRpt!$A104,Rpt,LinkRpt!D$2+1),"")</f>
        <v>0</v>
      </c>
      <c r="AU108" s="125">
        <f>IF(LinkRpt!E$4=LinkRpt!E$2,VLOOKUP(LinkRpt!$A104,Rpt,LinkRpt!E$2+1),"")</f>
        <v>0</v>
      </c>
      <c r="AV108" s="125">
        <f>IF(LinkRpt!F$4=LinkRpt!F$2,VLOOKUP(LinkRpt!$A104,Rpt,LinkRpt!F$2+1),"")</f>
        <v>0</v>
      </c>
      <c r="AW108" s="125">
        <f>IF(LinkRpt!G$4=LinkRpt!G$2,VLOOKUP(LinkRpt!$A104,Rpt,LinkRpt!G$2+1),"")</f>
        <v>0</v>
      </c>
      <c r="AX108" s="125">
        <f>IF(LinkRpt!H$4=LinkRpt!H$2,VLOOKUP(LinkRpt!$A104,Rpt,LinkRpt!H$2+1),"")</f>
        <v>0</v>
      </c>
      <c r="AY108" s="125">
        <f>IF(LinkRpt!I$4=LinkRpt!I$2,VLOOKUP(LinkRpt!$A104,Rpt,LinkRpt!I$2+1),"")</f>
        <v>0</v>
      </c>
      <c r="AZ108" s="125">
        <f>IF(LinkRpt!J$4=LinkRpt!J$2,VLOOKUP(LinkRpt!$A104,Rpt,LinkRpt!J$2+1),"")</f>
        <v>0</v>
      </c>
      <c r="BA108" s="125">
        <f>IF(LinkRpt!K$4=LinkRpt!K$2,VLOOKUP(LinkRpt!$A104,Rpt,LinkRpt!K$2+1),"")</f>
        <v>0</v>
      </c>
      <c r="BB108" s="125">
        <f>IF(LinkRpt!L$4=LinkRpt!L$2,VLOOKUP(LinkRpt!$A104,Rpt,LinkRpt!L$2+1),"")</f>
        <v>0</v>
      </c>
      <c r="BC108" s="125">
        <f>IF(LinkRpt!M$4=LinkRpt!M$2,VLOOKUP(LinkRpt!$A104,Rpt,LinkRpt!M$2+1),"")</f>
        <v>0</v>
      </c>
      <c r="BD108" s="125">
        <f>IF(LinkRpt!N$4=LinkRpt!N$2,VLOOKUP(LinkRpt!$A104,Rpt,LinkRpt!N$2+1),"")</f>
        <v>0</v>
      </c>
      <c r="BE108" s="125">
        <f>IF(LinkRpt!O$4=LinkRpt!O$2,VLOOKUP(LinkRpt!$A104,Rpt,LinkRpt!O$2+1),"")</f>
        <v>0</v>
      </c>
      <c r="BF108" s="125">
        <f>IF(LinkRpt!P$4=LinkRpt!P$2,VLOOKUP(LinkRpt!$A104,Rpt,LinkRpt!P$2+1),"")</f>
        <v>0</v>
      </c>
      <c r="BG108" s="125">
        <f>IF(LinkRpt!Q$4=LinkRpt!Q$2,VLOOKUP(LinkRpt!$A104,Rpt,LinkRpt!Q$2+1),"")</f>
        <v>0</v>
      </c>
      <c r="BH108" s="125">
        <f>IF(LinkRpt!R$4=LinkRpt!R$2,VLOOKUP(LinkRpt!$A104,Rpt,LinkRpt!R$2+1),"")</f>
        <v>0</v>
      </c>
      <c r="BI108" s="125">
        <f>IF(LinkRpt!S$4=LinkRpt!S$2,VLOOKUP(LinkRpt!$A104,Rpt,LinkRpt!S$2+1),"")</f>
        <v>0</v>
      </c>
      <c r="BJ108" s="125">
        <f>IF(LinkRpt!T$4=LinkRpt!T$2,VLOOKUP(LinkRpt!$A104,Rpt,LinkRpt!T$2+1),"")</f>
        <v>0</v>
      </c>
      <c r="BK108" s="125">
        <f>IF(LinkRpt!U$4=LinkRpt!U$2,VLOOKUP(LinkRpt!$A104,Rpt,LinkRpt!U$2+1),"")</f>
        <v>0</v>
      </c>
      <c r="BL108" s="125">
        <f>IF(LinkRpt!V$4=LinkRpt!V$2,VLOOKUP(LinkRpt!$A104,Rpt,LinkRpt!V$2+1),"")</f>
        <v>0</v>
      </c>
      <c r="BM108" s="125">
        <f>IF(LinkRpt!W$4=LinkRpt!W$2,VLOOKUP(LinkRpt!$A104,Rpt,LinkRpt!W$2+1),"")</f>
        <v>0</v>
      </c>
      <c r="BN108" s="125">
        <f>IF(LinkRpt!X$4=LinkRpt!X$2,VLOOKUP(LinkRpt!$A104,Rpt,LinkRpt!X$2+1),"")</f>
        <v>0</v>
      </c>
      <c r="BO108" s="125">
        <f>IF(LinkRpt!Y$4=LinkRpt!Y$2,VLOOKUP(LinkRpt!$A104,Rpt,LinkRpt!Y$2+1),"")</f>
        <v>0</v>
      </c>
      <c r="BP108" s="125">
        <f>IF(LinkRpt!Z$4=LinkRpt!Z$2,VLOOKUP(LinkRpt!$A104,Rpt,LinkRpt!Z$2+1),"")</f>
        <v>0</v>
      </c>
      <c r="BQ108" s="125">
        <f>IF(LinkRpt!AA$4=LinkRpt!AA$2,VLOOKUP(LinkRpt!$A104,Rpt,LinkRpt!AA$2+1),"")</f>
        <v>0</v>
      </c>
      <c r="BR108" s="125">
        <f>IF(LinkRpt!AB$4=LinkRpt!AB$2,VLOOKUP(LinkRpt!$A104,Rpt,LinkRpt!AB$2+1),"")</f>
        <v>0</v>
      </c>
      <c r="BS108" s="125">
        <f>IF(LinkRpt!AC$4=LinkRpt!AC$2,VLOOKUP(LinkRpt!$A104,Rpt,LinkRpt!AC$2+1),"")</f>
        <v>0</v>
      </c>
      <c r="BT108" s="125">
        <f>IF(LinkRpt!AD$4=LinkRpt!AD$2,VLOOKUP(LinkRpt!$A104,Rpt,LinkRpt!AD$2+1),"")</f>
        <v>0</v>
      </c>
      <c r="BU108" s="125">
        <f>IF(LinkRpt!AE$4=LinkRpt!AE$2,VLOOKUP(LinkRpt!$A104,Rpt,LinkRpt!AE$2+1),"")</f>
        <v>0</v>
      </c>
      <c r="BV108" s="125">
        <f t="shared" si="22"/>
        <v>4000</v>
      </c>
      <c r="BW108" s="124">
        <v>1500</v>
      </c>
      <c r="BX108" s="127">
        <v>1500</v>
      </c>
      <c r="BY108" s="124">
        <v>1000</v>
      </c>
      <c r="BZ108" s="127">
        <v>1000</v>
      </c>
      <c r="CA108" s="124">
        <v>5000</v>
      </c>
      <c r="CB108" s="127">
        <v>5000</v>
      </c>
      <c r="CC108" s="124">
        <v>8000</v>
      </c>
      <c r="CD108" s="127">
        <v>1500</v>
      </c>
      <c r="CE108" s="124"/>
      <c r="CF108" s="127"/>
      <c r="CG108" s="129">
        <v>4620</v>
      </c>
      <c r="CH108" s="144">
        <v>11120</v>
      </c>
      <c r="CI108" s="129">
        <v>4620</v>
      </c>
      <c r="CJ108" s="127">
        <v>4620</v>
      </c>
      <c r="CK108" s="129">
        <v>4620</v>
      </c>
      <c r="CL108" s="127">
        <v>4620</v>
      </c>
      <c r="CM108" s="129">
        <v>4620</v>
      </c>
      <c r="CN108" s="127">
        <v>4620</v>
      </c>
      <c r="CO108" s="129">
        <v>4620</v>
      </c>
      <c r="CP108" s="127">
        <v>4620</v>
      </c>
      <c r="CQ108" s="129">
        <v>4620</v>
      </c>
      <c r="CR108" s="127">
        <v>4620</v>
      </c>
      <c r="CS108" s="129">
        <v>4620</v>
      </c>
      <c r="CT108" s="127">
        <v>4620</v>
      </c>
      <c r="CU108" s="129">
        <v>4620</v>
      </c>
      <c r="CV108" s="127"/>
      <c r="CW108" s="129">
        <v>4620</v>
      </c>
      <c r="CX108" s="127"/>
      <c r="CY108" s="131"/>
      <c r="CZ108" s="127"/>
      <c r="DA108" s="131"/>
      <c r="DB108" s="127"/>
      <c r="DC108" s="131"/>
      <c r="DD108" s="127"/>
      <c r="DE108" s="130"/>
      <c r="DF108" s="131"/>
      <c r="DG108" s="127"/>
      <c r="DH108" s="131"/>
      <c r="DI108" s="127"/>
      <c r="DJ108" s="131"/>
      <c r="DK108" s="127"/>
      <c r="DL108" s="131"/>
      <c r="DM108" s="127"/>
      <c r="DN108" s="131"/>
      <c r="DO108" s="127"/>
      <c r="DP108" s="131"/>
      <c r="DQ108" s="127"/>
      <c r="DR108" s="131"/>
      <c r="DS108" s="127"/>
      <c r="DT108" s="131"/>
      <c r="DU108" s="127"/>
      <c r="DV108" s="131"/>
      <c r="DW108" s="127"/>
      <c r="DX108" s="131"/>
      <c r="DY108" s="127"/>
      <c r="DZ108" s="131"/>
      <c r="EA108" s="127"/>
      <c r="EB108" s="128"/>
      <c r="EC108" s="127"/>
      <c r="ED108" s="132"/>
      <c r="EE108" s="128"/>
      <c r="EF108" s="127"/>
      <c r="EG108" s="128"/>
      <c r="EH108" s="127"/>
      <c r="EI108" s="128"/>
      <c r="EJ108" s="127"/>
      <c r="EK108" s="128"/>
      <c r="EL108" s="127"/>
      <c r="EM108" s="128"/>
      <c r="EN108" s="127"/>
      <c r="EO108" s="128"/>
      <c r="EP108" s="127"/>
      <c r="EQ108" s="124"/>
      <c r="ER108" s="127"/>
      <c r="ES108" s="124"/>
      <c r="ET108" s="127"/>
      <c r="EU108" s="124"/>
      <c r="EV108" s="127"/>
      <c r="EW108" s="124"/>
      <c r="EX108" s="127"/>
      <c r="EY108" s="124"/>
      <c r="EZ108" s="127"/>
      <c r="FA108" s="124"/>
      <c r="FB108" s="127"/>
      <c r="FC108" s="133">
        <f t="shared" si="17"/>
        <v>57080</v>
      </c>
      <c r="FD108" s="133">
        <f t="shared" si="18"/>
        <v>47840</v>
      </c>
      <c r="FE108" s="133">
        <f t="shared" si="19"/>
        <v>9240</v>
      </c>
    </row>
    <row r="109" spans="1:161" ht="25.5" customHeight="1">
      <c r="A109" s="181">
        <v>2200296</v>
      </c>
      <c r="B109" s="152" t="s">
        <v>796</v>
      </c>
      <c r="C109" s="95" t="s">
        <v>797</v>
      </c>
      <c r="D109" s="83" t="s">
        <v>1062</v>
      </c>
      <c r="E109" s="95" t="s">
        <v>956</v>
      </c>
      <c r="F109" s="87" t="s">
        <v>798</v>
      </c>
      <c r="G109" s="87"/>
      <c r="H109" s="135"/>
      <c r="I109" s="136"/>
      <c r="J109" s="136"/>
      <c r="K109" s="93">
        <v>7200</v>
      </c>
      <c r="L109" s="88" t="s">
        <v>1074</v>
      </c>
      <c r="M109" s="122">
        <f t="shared" si="20"/>
        <v>25600</v>
      </c>
      <c r="N109" s="123">
        <f t="shared" si="15"/>
        <v>21600</v>
      </c>
      <c r="O109" s="124">
        <v>4000</v>
      </c>
      <c r="P109" s="124">
        <f t="shared" si="21"/>
        <v>0</v>
      </c>
      <c r="Q109" s="125">
        <v>4000</v>
      </c>
      <c r="R109" s="126">
        <f t="shared" si="24"/>
        <v>0</v>
      </c>
      <c r="S109" s="127">
        <f>IF(OR($I109="‡nv‡÷j Z¨vM",$I109="wUwm"),(IF(VALUE($G109)&gt;=S$6,(IF(($BV109-SUM($Q109:R109))&gt;=$K109*0.3,$K109*0.3,($BV109-SUM($Q109:R109)))),"")),(IF(($BV109-SUM($Q109:R109))&gt;=$K109*0.3,$K109*0.3,($BV109-SUM($Q109:R109)))))</f>
        <v>0</v>
      </c>
      <c r="T109" s="127">
        <f>IF(OR($I109="‡nv‡÷j Z¨vM",$I109="wUwm"),(IF(VALUE($G109)&gt;=T$6,(IF(($BV109-SUM($Q109:S109))&gt;=$K109*0.3,$K109*0.3,($BV109-SUM($Q109:S109)))),"")),(IF(($BV109-SUM($Q109:S109))&gt;=$K109*0.3,$K109*0.3,($BV109-SUM($Q109:S109)))))</f>
        <v>0</v>
      </c>
      <c r="U109" s="127">
        <f>IF(OR($I109="‡nv‡÷j Z¨vM",$I109="wUwm"),(IF(VALUE($G109)&gt;=U$6,(IF(($BV109-SUM($Q109:T109))&gt;=$K109*0.3,$K109*0.3,($BV109-SUM($Q109:T109)))),"")),(IF(($BV109-SUM($Q109:T109))&gt;=$K109*0.3,$K109*0.3,($BV109-SUM($Q109:T109)))))</f>
        <v>0</v>
      </c>
      <c r="V109" s="127">
        <f>IF(OR($I109="‡nv‡÷j Z¨vM",$I109="wUwm"),(IF(VALUE($G109)&gt;=V$6,(IF(($BV109-SUM($Q109:U109))&gt;=$K109*0.3,$K109*0.3,($BV109-SUM($Q109:U109)))),"")),(IF(($BV109-SUM($Q109:U109))&gt;=$K109*0.3,$K109*0.3,($BV109-SUM($Q109:U109)))))</f>
        <v>0</v>
      </c>
      <c r="W109" s="127">
        <f>IF(OR($I109="‡nv‡÷j Z¨vM",$I109="wUwm"),(IF(VALUE($G109)&gt;=W$6,(IF(($BV109-SUM($Q109:V109))&gt;=$K109*0.3,$K109*0.3,($BV109-SUM($Q109:V109)))),"")),(IF(($BV109-SUM($Q109:V109))&gt;=$K109*0.3,$K109*0.3,($BV109-SUM($Q109:V109)))))</f>
        <v>0</v>
      </c>
      <c r="X109" s="127">
        <f>IF(OR($I109="‡nv‡÷j Z¨vM",$I109="wUwm"),(IF(VALUE($G109)&gt;=X$6,(IF(($BV109-SUM($Q109:W109))&gt;=$K109*0.3,$K109*0.3,($BV109-SUM($Q109:W109)))),"")),(IF(($BV109-SUM($Q109:W109))&gt;=$K109*0.3,$K109*0.3,($BV109-SUM($Q109:W109)))))</f>
        <v>0</v>
      </c>
      <c r="Y109" s="127">
        <f>IF(OR($I109="‡nv‡÷j Z¨vM",$I109="wUwm"),(IF(VALUE($G109)&gt;=Y$6,(IF(($BV109-SUM($Q109:X109))&gt;=$K109*0.3,$K109*0.3,($BV109-SUM($Q109:X109)))),"")),(IF(($BV109-SUM($Q109:X109))&gt;=$K109*0.3,$K109*0.3,($BV109-SUM($Q109:X109)))))</f>
        <v>0</v>
      </c>
      <c r="Z109" s="127">
        <f>IF(OR($I109="‡nv‡÷j Z¨vM",$I109="wUwm"),(IF(VALUE($G109)&gt;=Z$6,(IF(($BV109-SUM($Q109:Y109))&gt;=$K109*0.3,$K109*0.3,($BV109-SUM($Q109:Y109)))),"")),(IF(($BV109-SUM($Q109:Y109))&gt;=$K109*0.3,$K109*0.3,($BV109-SUM($Q109:Y109)))))</f>
        <v>0</v>
      </c>
      <c r="AA109" s="127">
        <f>IF(OR($I109="‡nv‡÷j Z¨vM",$I109="wUwm"),(IF(VALUE($G109)&gt;=AA$6,(IF(($BV109-SUM($Q109:Z109))&gt;=$K109*0.3,$K109*0.3,($BV109-SUM($Q109:Z109)))),"")),(IF(($BV109-SUM($Q109:Z109))&gt;=$K109*0.3,$K109*0.3,($BV109-SUM($Q109:Z109)))))</f>
        <v>0</v>
      </c>
      <c r="AB109" s="127">
        <f>IF(OR($I109="‡nv‡÷j Z¨vM",$I109="wUwm"),(IF(VALUE($G109)&gt;=AB$6,(IF(($BV109-SUM($Q109:AA109))&gt;=$K109*0.3,$K109*0.3,($BV109-SUM($Q109:AA109)))),"")),(IF(($BV109-SUM($Q109:AA109))&gt;=$K109*0.3,$K109*0.3,($BV109-SUM($Q109:AA109)))))</f>
        <v>0</v>
      </c>
      <c r="AC109" s="127">
        <f>IF(OR($I109="‡nv‡÷j Z¨vM",$I109="wUwm"),(IF(VALUE($G109)&gt;=AC$6,(IF(($BV109-SUM($Q109:AB109))&gt;=$K109*0.3,$K109*0.3,($BV109-SUM($Q109:AB109)))),"")),(IF(($BV109-SUM($Q109:AB109))&gt;=$K109*0.3,$K109*0.3,($BV109-SUM($Q109:AB109)))))</f>
        <v>0</v>
      </c>
      <c r="AD109" s="127">
        <f>IF(OR($I109="‡nv‡÷j Z¨vM",$I109="wUwm"),(IF(VALUE($G109)&gt;=AD$6,(IF(($BV109-SUM($Q109:AC109))&gt;=$K109*0.3,$K109*0.3,($BV109-SUM($Q109:AC109)))),"")),(IF(($BV109-SUM($Q109:AC109))&gt;=$K109*0.3,$K109*0.3,($BV109-SUM($Q109:AC109)))))</f>
        <v>0</v>
      </c>
      <c r="AE109" s="127">
        <f>IF(OR($I109="‡nv‡÷j Z¨vM",$I109="wUwm"),(IF(VALUE($G109)&gt;=AE$6,(IF(($BV109-SUM($Q109:AD109))&gt;=$K109*0.3,$K109*0.3,($BV109-SUM($Q109:AD109)))),"")),(IF(($BV109-SUM($Q109:AD109))&gt;=$K109*0.3,$K109*0.3,($BV109-SUM($Q109:AD109)))))</f>
        <v>0</v>
      </c>
      <c r="AF109" s="127">
        <f>IF(OR($I109="‡nv‡÷j Z¨vM",$I109="wUwm"),(IF(VALUE($G109)&gt;=AF$6,(IF(($BV109-SUM($Q109:AE109))&gt;=$K109*0.3,$K109*0.3,($BV109-SUM($Q109:AE109)))),"")),(IF(($BV109-SUM($Q109:AE109))&gt;=$K109*0.3,$K109*0.3,($BV109-SUM($Q109:AE109)))))</f>
        <v>0</v>
      </c>
      <c r="AG109" s="127">
        <f>IF(OR($I109="‡nv‡÷j Z¨vM",$I109="wUwm"),(IF(VALUE($G109)&gt;=AG$6,(IF(($BV109-SUM($Q109:AF109))&gt;=$K109*0.3,$K109*0.3,($BV109-SUM($Q109:AF109)))),"")),(IF(($BV109-SUM($Q109:AF109))&gt;=$K109*0.3,$K109*0.3,($BV109-SUM($Q109:AF109)))))</f>
        <v>0</v>
      </c>
      <c r="AH109" s="127">
        <f>IF(OR($I109="‡nv‡÷j Z¨vM",$I109="wUwm"),(IF(VALUE($G109)&gt;=AH$6,(IF(($BV109-SUM($Q109:AG109))&gt;=$K109*0.3,$K109*0.3,($BV109-SUM($Q109:AG109)))),"")),(IF(($BV109-SUM($Q109:AG109))&gt;=$K109*0.3,$K109*0.3,($BV109-SUM($Q109:AG109)))))</f>
        <v>0</v>
      </c>
      <c r="AI109" s="127">
        <f>IF(OR($I109="‡nv‡÷j Z¨vM",$I109="wUwm"),(IF(VALUE($G109)&gt;=AI$6,(IF(($BV109-SUM($Q109:AH109))&gt;=$K109*0.3,$K109*0.3,($BV109-SUM($Q109:AH109)))),"")),(IF(($BV109-SUM($Q109:AH109))&gt;=$K109*0.3,$K109*0.3,($BV109-SUM($Q109:AH109)))))</f>
        <v>0</v>
      </c>
      <c r="AJ109" s="127">
        <f>IF(OR($I109="‡nv‡÷j Z¨vM",$I109="wUwm"),(IF(VALUE($G109)&gt;=AJ$6,(IF(($BV109-SUM($Q109:AI109))&gt;=$K109*0.3,$K109*0.3,($BV109-SUM($Q109:AI109)))),"")),(IF(($BV109-SUM($Q109:AI109))&gt;=$K109*0.3,$K109*0.3,($BV109-SUM($Q109:AI109)))))</f>
        <v>0</v>
      </c>
      <c r="AK109" s="127">
        <f>IF(OR($I109="‡nv‡÷j Z¨vM",$I109="wUwm"),(IF(VALUE($G109)&gt;=AK$6,(IF(($BV109-SUM($Q109:AJ109))&gt;=$K109*0.3,$K109*0.3,($BV109-SUM($Q109:AJ109)))),"")),(IF(($BV109-SUM($Q109:AJ109))&gt;=$K109*0.3,$K109*0.3,($BV109-SUM($Q109:AJ109)))))</f>
        <v>0</v>
      </c>
      <c r="AL109" s="127">
        <f>IF(OR($I109="‡nv‡÷j Z¨vM",$I109="wUwm"),(IF(VALUE($G109)&gt;=AL$6,(IF(($BV109-SUM($Q109:AK109))&gt;=$K109*0.3,$K109*0.3,($BV109-SUM($Q109:AK109)))),"")),(IF(($BV109-SUM($Q109:AK109))&gt;=$K109*0.3,$K109*0.3,($BV109-SUM($Q109:AK109)))))</f>
        <v>0</v>
      </c>
      <c r="AM109" s="127">
        <f>IF(OR($I109="‡nv‡÷j Z¨vM",$I109="wUwm"),(IF(VALUE($G109)&gt;=AM$6,(IF(($BV109-SUM($Q109:AL109))&gt;=$K109*0.3,$K109*0.3,($BV109-SUM($Q109:AL109)))),"")),(IF(($BV109-SUM($Q109:AL109))&gt;=$K109*0.3,$K109*0.3,($BV109-SUM($Q109:AL109)))))</f>
        <v>0</v>
      </c>
      <c r="AN109" s="127">
        <f>IF(OR($I109="‡nv‡÷j Z¨vM",$I109="wUwm"),(IF(VALUE($G109)&gt;=AN$6,(IF(($BV109-SUM($Q109:AM109))&gt;=$K109*0.3,$K109*0.3,($BV109-SUM($Q109:AM109)))),"")),(IF(($BV109-SUM($Q109:AM109))&gt;=$K109*0.3,$K109*0.3,($BV109-SUM($Q109:AM109)))))</f>
        <v>0</v>
      </c>
      <c r="AO109" s="127">
        <f>IF(OR($I109="‡nv‡÷j Z¨vM",$I109="wUwm"),(IF(VALUE($G109)&gt;=AO$6,(IF(($BV109-SUM($Q109:AN109))&gt;=$K109*0.3,$K109*0.3,($BV109-SUM($Q109:AN109)))),"")),(IF(($BV109-SUM($Q109:AN109))&gt;=$K109*0.3,$K109*0.3,($BV109-SUM($Q109:AN109)))))</f>
        <v>0</v>
      </c>
      <c r="AP109" s="127">
        <f>IF(OR($I109="‡nv‡÷j Z¨vM",$I109="wUwm"),(IF(VALUE($G109)&gt;=AP$6,(IF(($BV109-SUM($Q109:AO109))&gt;=$K109*0.3,$K109*0.3,($BV109-SUM($Q109:AO109)))),"")),(IF(($BV109-SUM($Q109:AO109))&gt;=$K109*0.3,$K109*0.3,($BV109-SUM($Q109:AO109)))))</f>
        <v>0</v>
      </c>
      <c r="AQ109" s="125">
        <f t="shared" si="26"/>
        <v>4000</v>
      </c>
      <c r="AR109" s="125">
        <v>4000</v>
      </c>
      <c r="AS109" s="125">
        <f>IF(LinkRpt!C$4=LinkRpt!C$2,VLOOKUP(LinkRpt!$A105,Rpt,LinkRpt!C$2+1),"")</f>
        <v>0</v>
      </c>
      <c r="AT109" s="125">
        <f>IF(LinkRpt!D$4=LinkRpt!D$2,VLOOKUP(LinkRpt!$A105,Rpt,LinkRpt!D$2+1),"")</f>
        <v>0</v>
      </c>
      <c r="AU109" s="125">
        <f>IF(LinkRpt!E$4=LinkRpt!E$2,VLOOKUP(LinkRpt!$A105,Rpt,LinkRpt!E$2+1),"")</f>
        <v>0</v>
      </c>
      <c r="AV109" s="125">
        <f>IF(LinkRpt!F$4=LinkRpt!F$2,VLOOKUP(LinkRpt!$A105,Rpt,LinkRpt!F$2+1),"")</f>
        <v>0</v>
      </c>
      <c r="AW109" s="125">
        <f>IF(LinkRpt!G$4=LinkRpt!G$2,VLOOKUP(LinkRpt!$A105,Rpt,LinkRpt!G$2+1),"")</f>
        <v>0</v>
      </c>
      <c r="AX109" s="125">
        <f>IF(LinkRpt!H$4=LinkRpt!H$2,VLOOKUP(LinkRpt!$A105,Rpt,LinkRpt!H$2+1),"")</f>
        <v>0</v>
      </c>
      <c r="AY109" s="125">
        <f>IF(LinkRpt!I$4=LinkRpt!I$2,VLOOKUP(LinkRpt!$A105,Rpt,LinkRpt!I$2+1),"")</f>
        <v>0</v>
      </c>
      <c r="AZ109" s="125">
        <f>IF(LinkRpt!J$4=LinkRpt!J$2,VLOOKUP(LinkRpt!$A105,Rpt,LinkRpt!J$2+1),"")</f>
        <v>0</v>
      </c>
      <c r="BA109" s="125">
        <f>IF(LinkRpt!K$4=LinkRpt!K$2,VLOOKUP(LinkRpt!$A105,Rpt,LinkRpt!K$2+1),"")</f>
        <v>0</v>
      </c>
      <c r="BB109" s="125">
        <f>IF(LinkRpt!L$4=LinkRpt!L$2,VLOOKUP(LinkRpt!$A105,Rpt,LinkRpt!L$2+1),"")</f>
        <v>0</v>
      </c>
      <c r="BC109" s="125">
        <f>IF(LinkRpt!M$4=LinkRpt!M$2,VLOOKUP(LinkRpt!$A105,Rpt,LinkRpt!M$2+1),"")</f>
        <v>0</v>
      </c>
      <c r="BD109" s="125">
        <f>IF(LinkRpt!N$4=LinkRpt!N$2,VLOOKUP(LinkRpt!$A105,Rpt,LinkRpt!N$2+1),"")</f>
        <v>0</v>
      </c>
      <c r="BE109" s="125">
        <f>IF(LinkRpt!O$4=LinkRpt!O$2,VLOOKUP(LinkRpt!$A105,Rpt,LinkRpt!O$2+1),"")</f>
        <v>0</v>
      </c>
      <c r="BF109" s="125">
        <f>IF(LinkRpt!P$4=LinkRpt!P$2,VLOOKUP(LinkRpt!$A105,Rpt,LinkRpt!P$2+1),"")</f>
        <v>0</v>
      </c>
      <c r="BG109" s="125">
        <f>IF(LinkRpt!Q$4=LinkRpt!Q$2,VLOOKUP(LinkRpt!$A105,Rpt,LinkRpt!Q$2+1),"")</f>
        <v>0</v>
      </c>
      <c r="BH109" s="125">
        <f>IF(LinkRpt!R$4=LinkRpt!R$2,VLOOKUP(LinkRpt!$A105,Rpt,LinkRpt!R$2+1),"")</f>
        <v>0</v>
      </c>
      <c r="BI109" s="125">
        <f>IF(LinkRpt!S$4=LinkRpt!S$2,VLOOKUP(LinkRpt!$A105,Rpt,LinkRpt!S$2+1),"")</f>
        <v>0</v>
      </c>
      <c r="BJ109" s="125">
        <f>IF(LinkRpt!T$4=LinkRpt!T$2,VLOOKUP(LinkRpt!$A105,Rpt,LinkRpt!T$2+1),"")</f>
        <v>0</v>
      </c>
      <c r="BK109" s="125">
        <f>IF(LinkRpt!U$4=LinkRpt!U$2,VLOOKUP(LinkRpt!$A105,Rpt,LinkRpt!U$2+1),"")</f>
        <v>0</v>
      </c>
      <c r="BL109" s="125">
        <f>IF(LinkRpt!V$4=LinkRpt!V$2,VLOOKUP(LinkRpt!$A105,Rpt,LinkRpt!V$2+1),"")</f>
        <v>0</v>
      </c>
      <c r="BM109" s="125">
        <f>IF(LinkRpt!W$4=LinkRpt!W$2,VLOOKUP(LinkRpt!$A105,Rpt,LinkRpt!W$2+1),"")</f>
        <v>0</v>
      </c>
      <c r="BN109" s="125">
        <f>IF(LinkRpt!X$4=LinkRpt!X$2,VLOOKUP(LinkRpt!$A105,Rpt,LinkRpt!X$2+1),"")</f>
        <v>0</v>
      </c>
      <c r="BO109" s="125">
        <f>IF(LinkRpt!Y$4=LinkRpt!Y$2,VLOOKUP(LinkRpt!$A105,Rpt,LinkRpt!Y$2+1),"")</f>
        <v>0</v>
      </c>
      <c r="BP109" s="125">
        <f>IF(LinkRpt!Z$4=LinkRpt!Z$2,VLOOKUP(LinkRpt!$A105,Rpt,LinkRpt!Z$2+1),"")</f>
        <v>0</v>
      </c>
      <c r="BQ109" s="125">
        <f>IF(LinkRpt!AA$4=LinkRpt!AA$2,VLOOKUP(LinkRpt!$A105,Rpt,LinkRpt!AA$2+1),"")</f>
        <v>0</v>
      </c>
      <c r="BR109" s="125">
        <f>IF(LinkRpt!AB$4=LinkRpt!AB$2,VLOOKUP(LinkRpt!$A105,Rpt,LinkRpt!AB$2+1),"")</f>
        <v>0</v>
      </c>
      <c r="BS109" s="125">
        <f>IF(LinkRpt!AC$4=LinkRpt!AC$2,VLOOKUP(LinkRpt!$A105,Rpt,LinkRpt!AC$2+1),"")</f>
        <v>0</v>
      </c>
      <c r="BT109" s="125">
        <f>IF(LinkRpt!AD$4=LinkRpt!AD$2,VLOOKUP(LinkRpt!$A105,Rpt,LinkRpt!AD$2+1),"")</f>
        <v>0</v>
      </c>
      <c r="BU109" s="125">
        <f>IF(LinkRpt!AE$4=LinkRpt!AE$2,VLOOKUP(LinkRpt!$A105,Rpt,LinkRpt!AE$2+1),"")</f>
        <v>0</v>
      </c>
      <c r="BV109" s="125">
        <f t="shared" si="22"/>
        <v>4000</v>
      </c>
      <c r="BW109" s="124">
        <v>1500</v>
      </c>
      <c r="BX109" s="127">
        <v>1500</v>
      </c>
      <c r="BY109" s="124">
        <v>1000</v>
      </c>
      <c r="BZ109" s="127">
        <v>1000</v>
      </c>
      <c r="CA109" s="124">
        <v>5000</v>
      </c>
      <c r="CB109" s="127">
        <v>5000</v>
      </c>
      <c r="CC109" s="124">
        <v>8000</v>
      </c>
      <c r="CD109" s="127">
        <f>1500+0</f>
        <v>1500</v>
      </c>
      <c r="CE109" s="124"/>
      <c r="CF109" s="127"/>
      <c r="CG109" s="129">
        <v>4340</v>
      </c>
      <c r="CH109" s="127">
        <v>0</v>
      </c>
      <c r="CI109" s="129">
        <v>4340</v>
      </c>
      <c r="CJ109" s="127"/>
      <c r="CK109" s="129">
        <v>4340</v>
      </c>
      <c r="CL109" s="127"/>
      <c r="CM109" s="129">
        <v>4340</v>
      </c>
      <c r="CN109" s="127">
        <v>10000</v>
      </c>
      <c r="CO109" s="129">
        <v>4340</v>
      </c>
      <c r="CP109" s="127">
        <v>10050</v>
      </c>
      <c r="CQ109" s="129">
        <v>4340</v>
      </c>
      <c r="CR109" s="127"/>
      <c r="CS109" s="129">
        <v>4340</v>
      </c>
      <c r="CT109" s="127"/>
      <c r="CU109" s="129">
        <v>4340</v>
      </c>
      <c r="CV109" s="127"/>
      <c r="CW109" s="129">
        <v>4340</v>
      </c>
      <c r="CX109" s="127">
        <v>8680</v>
      </c>
      <c r="CY109" s="131"/>
      <c r="CZ109" s="127"/>
      <c r="DA109" s="131"/>
      <c r="DB109" s="127"/>
      <c r="DC109" s="131"/>
      <c r="DD109" s="127"/>
      <c r="DE109" s="130"/>
      <c r="DF109" s="131"/>
      <c r="DG109" s="127"/>
      <c r="DH109" s="131"/>
      <c r="DI109" s="127"/>
      <c r="DJ109" s="131"/>
      <c r="DK109" s="127"/>
      <c r="DL109" s="131"/>
      <c r="DM109" s="127"/>
      <c r="DN109" s="131"/>
      <c r="DO109" s="127"/>
      <c r="DP109" s="131"/>
      <c r="DQ109" s="127"/>
      <c r="DR109" s="131"/>
      <c r="DS109" s="127"/>
      <c r="DT109" s="131"/>
      <c r="DU109" s="127"/>
      <c r="DV109" s="131"/>
      <c r="DW109" s="127"/>
      <c r="DX109" s="131"/>
      <c r="DY109" s="127"/>
      <c r="DZ109" s="131"/>
      <c r="EA109" s="127"/>
      <c r="EB109" s="128"/>
      <c r="EC109" s="127"/>
      <c r="ED109" s="132"/>
      <c r="EE109" s="128"/>
      <c r="EF109" s="127"/>
      <c r="EG109" s="128"/>
      <c r="EH109" s="127"/>
      <c r="EI109" s="128"/>
      <c r="EJ109" s="127"/>
      <c r="EK109" s="128"/>
      <c r="EL109" s="127"/>
      <c r="EM109" s="128"/>
      <c r="EN109" s="127"/>
      <c r="EO109" s="128"/>
      <c r="EP109" s="127"/>
      <c r="EQ109" s="124"/>
      <c r="ER109" s="127"/>
      <c r="ES109" s="124"/>
      <c r="ET109" s="127"/>
      <c r="EU109" s="124"/>
      <c r="EV109" s="127"/>
      <c r="EW109" s="124"/>
      <c r="EX109" s="127"/>
      <c r="EY109" s="124"/>
      <c r="EZ109" s="127"/>
      <c r="FA109" s="124"/>
      <c r="FB109" s="127"/>
      <c r="FC109" s="133">
        <f t="shared" si="17"/>
        <v>54560</v>
      </c>
      <c r="FD109" s="133">
        <f t="shared" si="18"/>
        <v>37730</v>
      </c>
      <c r="FE109" s="133">
        <f t="shared" si="19"/>
        <v>16830</v>
      </c>
    </row>
    <row r="110" spans="1:161" ht="25.5" customHeight="1">
      <c r="A110" s="181">
        <v>2200305</v>
      </c>
      <c r="B110" s="119" t="s">
        <v>804</v>
      </c>
      <c r="C110" s="95" t="s">
        <v>805</v>
      </c>
      <c r="D110" s="83" t="s">
        <v>1062</v>
      </c>
      <c r="E110" s="95" t="s">
        <v>956</v>
      </c>
      <c r="F110" s="84" t="s">
        <v>806</v>
      </c>
      <c r="G110" s="84" t="s">
        <v>1091</v>
      </c>
      <c r="H110" s="135"/>
      <c r="I110" s="136" t="s">
        <v>1083</v>
      </c>
      <c r="J110" s="136"/>
      <c r="K110" s="93">
        <v>7200</v>
      </c>
      <c r="L110" s="88" t="s">
        <v>1075</v>
      </c>
      <c r="M110" s="122">
        <f t="shared" si="20"/>
        <v>16480</v>
      </c>
      <c r="N110" s="123">
        <f t="shared" si="15"/>
        <v>360</v>
      </c>
      <c r="O110" s="124">
        <v>4000</v>
      </c>
      <c r="P110" s="124">
        <f t="shared" si="21"/>
        <v>6000</v>
      </c>
      <c r="Q110" s="125">
        <v>4000</v>
      </c>
      <c r="R110" s="180">
        <f t="shared" ref="R110:R112" si="28">IF(AND(I110="‡nv‡÷j Z¨vM",M110&lt;=BV110),6000-J110,0)</f>
        <v>0</v>
      </c>
      <c r="S110" s="127">
        <f>IF(OR($I110="‡nv‡÷j Z¨vM",$I110="wUwm"),(IF(VALUE($G110)&gt;=S$6,(IF(($BV110-SUM($Q110:R110))&gt;=$K110*0.3,$K110*0.3,($BV110-SUM($Q110:R110)))),"")),(IF(($BV110-SUM($Q110:R110))&gt;=$K110*0.3,$K110*0.3,($BV110-SUM($Q110:R110)))))</f>
        <v>2160</v>
      </c>
      <c r="T110" s="127">
        <f>IF(OR($I110="‡nv‡÷j Z¨vM",$I110="wUwm"),(IF(VALUE($G110)&gt;=T$6,(IF(($BV110-SUM($Q110:S110))&gt;=$K110*0.3,$K110*0.3,($BV110-SUM($Q110:S110)))),"")),(IF(($BV110-SUM($Q110:S110))&gt;=$K110*0.3,$K110*0.3,($BV110-SUM($Q110:S110)))))</f>
        <v>2160</v>
      </c>
      <c r="U110" s="127">
        <f>IF(OR($I110="‡nv‡÷j Z¨vM",$I110="wUwm"),(IF(VALUE($G110)&gt;=U$6,(IF(($BV110-SUM($Q110:T110))&gt;=$K110*0.3,$K110*0.3,($BV110-SUM($Q110:T110)))),"")),(IF(($BV110-SUM($Q110:T110))&gt;=$K110*0.3,$K110*0.3,($BV110-SUM($Q110:T110)))))</f>
        <v>2160</v>
      </c>
      <c r="V110" s="127" t="str">
        <f>IF(OR($I110="‡nv‡÷j Z¨vM",$I110="wUwm"),(IF(VALUE($G110)&gt;=V$6,(IF(($BV110-SUM($Q110:U110))&gt;=$K110*0.3,$K110*0.3,($BV110-SUM($Q110:U110)))),"")),(IF(($BV110-SUM($Q110:U110))&gt;=$K110*0.3,$K110*0.3,($BV110-SUM($Q110:U110)))))</f>
        <v/>
      </c>
      <c r="W110" s="127" t="str">
        <f>IF(OR($I110="‡nv‡÷j Z¨vM",$I110="wUwm"),(IF(VALUE($G110)&gt;=W$6,(IF(($BV110-SUM($Q110:V110))&gt;=$K110*0.3,$K110*0.3,($BV110-SUM($Q110:V110)))),"")),(IF(($BV110-SUM($Q110:V110))&gt;=$K110*0.3,$K110*0.3,($BV110-SUM($Q110:V110)))))</f>
        <v/>
      </c>
      <c r="X110" s="127" t="str">
        <f>IF(OR($I110="‡nv‡÷j Z¨vM",$I110="wUwm"),(IF(VALUE($G110)&gt;=X$6,(IF(($BV110-SUM($Q110:W110))&gt;=$K110*0.3,$K110*0.3,($BV110-SUM($Q110:W110)))),"")),(IF(($BV110-SUM($Q110:W110))&gt;=$K110*0.3,$K110*0.3,($BV110-SUM($Q110:W110)))))</f>
        <v/>
      </c>
      <c r="Y110" s="127" t="str">
        <f>IF(OR($I110="‡nv‡÷j Z¨vM",$I110="wUwm"),(IF(VALUE($G110)&gt;=Y$6,(IF(($BV110-SUM($Q110:X110))&gt;=$K110*0.3,$K110*0.3,($BV110-SUM($Q110:X110)))),"")),(IF(($BV110-SUM($Q110:X110))&gt;=$K110*0.3,$K110*0.3,($BV110-SUM($Q110:X110)))))</f>
        <v/>
      </c>
      <c r="Z110" s="127" t="str">
        <f>IF(OR($I110="‡nv‡÷j Z¨vM",$I110="wUwm"),(IF(VALUE($G110)&gt;=Z$6,(IF(($BV110-SUM($Q110:Y110))&gt;=$K110*0.3,$K110*0.3,($BV110-SUM($Q110:Y110)))),"")),(IF(($BV110-SUM($Q110:Y110))&gt;=$K110*0.3,$K110*0.3,($BV110-SUM($Q110:Y110)))))</f>
        <v/>
      </c>
      <c r="AA110" s="127" t="str">
        <f>IF(OR($I110="‡nv‡÷j Z¨vM",$I110="wUwm"),(IF(VALUE($G110)&gt;=AA$6,(IF(($BV110-SUM($Q110:Z110))&gt;=$K110*0.3,$K110*0.3,($BV110-SUM($Q110:Z110)))),"")),(IF(($BV110-SUM($Q110:Z110))&gt;=$K110*0.3,$K110*0.3,($BV110-SUM($Q110:Z110)))))</f>
        <v/>
      </c>
      <c r="AB110" s="127" t="str">
        <f>IF(OR($I110="‡nv‡÷j Z¨vM",$I110="wUwm"),(IF(VALUE($G110)&gt;=AB$6,(IF(($BV110-SUM($Q110:AA110))&gt;=$K110*0.3,$K110*0.3,($BV110-SUM($Q110:AA110)))),"")),(IF(($BV110-SUM($Q110:AA110))&gt;=$K110*0.3,$K110*0.3,($BV110-SUM($Q110:AA110)))))</f>
        <v/>
      </c>
      <c r="AC110" s="127" t="str">
        <f>IF(OR($I110="‡nv‡÷j Z¨vM",$I110="wUwm"),(IF(VALUE($G110)&gt;=AC$6,(IF(($BV110-SUM($Q110:AB110))&gt;=$K110*0.3,$K110*0.3,($BV110-SUM($Q110:AB110)))),"")),(IF(($BV110-SUM($Q110:AB110))&gt;=$K110*0.3,$K110*0.3,($BV110-SUM($Q110:AB110)))))</f>
        <v/>
      </c>
      <c r="AD110" s="127" t="str">
        <f>IF(OR($I110="‡nv‡÷j Z¨vM",$I110="wUwm"),(IF(VALUE($G110)&gt;=AD$6,(IF(($BV110-SUM($Q110:AC110))&gt;=$K110*0.3,$K110*0.3,($BV110-SUM($Q110:AC110)))),"")),(IF(($BV110-SUM($Q110:AC110))&gt;=$K110*0.3,$K110*0.3,($BV110-SUM($Q110:AC110)))))</f>
        <v/>
      </c>
      <c r="AE110" s="127" t="str">
        <f>IF(OR($I110="‡nv‡÷j Z¨vM",$I110="wUwm"),(IF(VALUE($G110)&gt;=AE$6,(IF(($BV110-SUM($Q110:AD110))&gt;=$K110*0.3,$K110*0.3,($BV110-SUM($Q110:AD110)))),"")),(IF(($BV110-SUM($Q110:AD110))&gt;=$K110*0.3,$K110*0.3,($BV110-SUM($Q110:AD110)))))</f>
        <v/>
      </c>
      <c r="AF110" s="127" t="str">
        <f>IF(OR($I110="‡nv‡÷j Z¨vM",$I110="wUwm"),(IF(VALUE($G110)&gt;=AF$6,(IF(($BV110-SUM($Q110:AE110))&gt;=$K110*0.3,$K110*0.3,($BV110-SUM($Q110:AE110)))),"")),(IF(($BV110-SUM($Q110:AE110))&gt;=$K110*0.3,$K110*0.3,($BV110-SUM($Q110:AE110)))))</f>
        <v/>
      </c>
      <c r="AG110" s="127" t="str">
        <f>IF(OR($I110="‡nv‡÷j Z¨vM",$I110="wUwm"),(IF(VALUE($G110)&gt;=AG$6,(IF(($BV110-SUM($Q110:AF110))&gt;=$K110*0.3,$K110*0.3,($BV110-SUM($Q110:AF110)))),"")),(IF(($BV110-SUM($Q110:AF110))&gt;=$K110*0.3,$K110*0.3,($BV110-SUM($Q110:AF110)))))</f>
        <v/>
      </c>
      <c r="AH110" s="127" t="str">
        <f>IF(OR($I110="‡nv‡÷j Z¨vM",$I110="wUwm"),(IF(VALUE($G110)&gt;=AH$6,(IF(($BV110-SUM($Q110:AG110))&gt;=$K110*0.3,$K110*0.3,($BV110-SUM($Q110:AG110)))),"")),(IF(($BV110-SUM($Q110:AG110))&gt;=$K110*0.3,$K110*0.3,($BV110-SUM($Q110:AG110)))))</f>
        <v/>
      </c>
      <c r="AI110" s="127" t="str">
        <f>IF(OR($I110="‡nv‡÷j Z¨vM",$I110="wUwm"),(IF(VALUE($G110)&gt;=AI$6,(IF(($BV110-SUM($Q110:AH110))&gt;=$K110*0.3,$K110*0.3,($BV110-SUM($Q110:AH110)))),"")),(IF(($BV110-SUM($Q110:AH110))&gt;=$K110*0.3,$K110*0.3,($BV110-SUM($Q110:AH110)))))</f>
        <v/>
      </c>
      <c r="AJ110" s="127" t="str">
        <f>IF(OR($I110="‡nv‡÷j Z¨vM",$I110="wUwm"),(IF(VALUE($G110)&gt;=AJ$6,(IF(($BV110-SUM($Q110:AI110))&gt;=$K110*0.3,$K110*0.3,($BV110-SUM($Q110:AI110)))),"")),(IF(($BV110-SUM($Q110:AI110))&gt;=$K110*0.3,$K110*0.3,($BV110-SUM($Q110:AI110)))))</f>
        <v/>
      </c>
      <c r="AK110" s="127" t="str">
        <f>IF(OR($I110="‡nv‡÷j Z¨vM",$I110="wUwm"),(IF(VALUE($G110)&gt;=AK$6,(IF(($BV110-SUM($Q110:AJ110))&gt;=$K110*0.3,$K110*0.3,($BV110-SUM($Q110:AJ110)))),"")),(IF(($BV110-SUM($Q110:AJ110))&gt;=$K110*0.3,$K110*0.3,($BV110-SUM($Q110:AJ110)))))</f>
        <v/>
      </c>
      <c r="AL110" s="127" t="str">
        <f>IF(OR($I110="‡nv‡÷j Z¨vM",$I110="wUwm"),(IF(VALUE($G110)&gt;=AL$6,(IF(($BV110-SUM($Q110:AK110))&gt;=$K110*0.3,$K110*0.3,($BV110-SUM($Q110:AK110)))),"")),(IF(($BV110-SUM($Q110:AK110))&gt;=$K110*0.3,$K110*0.3,($BV110-SUM($Q110:AK110)))))</f>
        <v/>
      </c>
      <c r="AM110" s="127" t="str">
        <f>IF(OR($I110="‡nv‡÷j Z¨vM",$I110="wUwm"),(IF(VALUE($G110)&gt;=AM$6,(IF(($BV110-SUM($Q110:AL110))&gt;=$K110*0.3,$K110*0.3,($BV110-SUM($Q110:AL110)))),"")),(IF(($BV110-SUM($Q110:AL110))&gt;=$K110*0.3,$K110*0.3,($BV110-SUM($Q110:AL110)))))</f>
        <v/>
      </c>
      <c r="AN110" s="127" t="str">
        <f>IF(OR($I110="‡nv‡÷j Z¨vM",$I110="wUwm"),(IF(VALUE($G110)&gt;=AN$6,(IF(($BV110-SUM($Q110:AM110))&gt;=$K110*0.3,$K110*0.3,($BV110-SUM($Q110:AM110)))),"")),(IF(($BV110-SUM($Q110:AM110))&gt;=$K110*0.3,$K110*0.3,($BV110-SUM($Q110:AM110)))))</f>
        <v/>
      </c>
      <c r="AO110" s="127" t="str">
        <f>IF(OR($I110="‡nv‡÷j Z¨vM",$I110="wUwm"),(IF(VALUE($G110)&gt;=AO$6,(IF(($BV110-SUM($Q110:AN110))&gt;=$K110*0.3,$K110*0.3,($BV110-SUM($Q110:AN110)))),"")),(IF(($BV110-SUM($Q110:AN110))&gt;=$K110*0.3,$K110*0.3,($BV110-SUM($Q110:AN110)))))</f>
        <v/>
      </c>
      <c r="AP110" s="127" t="str">
        <f>IF(OR($I110="‡nv‡÷j Z¨vM",$I110="wUwm"),(IF(VALUE($G110)&gt;=AP$6,(IF(($BV110-SUM($Q110:AO110))&gt;=$K110*0.3,$K110*0.3,($BV110-SUM($Q110:AO110)))),"")),(IF(($BV110-SUM($Q110:AO110))&gt;=$K110*0.3,$K110*0.3,($BV110-SUM($Q110:AO110)))))</f>
        <v/>
      </c>
      <c r="AQ110" s="125">
        <f t="shared" si="26"/>
        <v>10480</v>
      </c>
      <c r="AR110" s="125">
        <v>16120</v>
      </c>
      <c r="AS110" s="125">
        <f>IF(LinkRpt!C$4=LinkRpt!C$2,VLOOKUP(LinkRpt!$A106,Rpt,LinkRpt!C$2+1),"")</f>
        <v>0</v>
      </c>
      <c r="AT110" s="125">
        <f>IF(LinkRpt!D$4=LinkRpt!D$2,VLOOKUP(LinkRpt!$A106,Rpt,LinkRpt!D$2+1),"")</f>
        <v>0</v>
      </c>
      <c r="AU110" s="125">
        <f>IF(LinkRpt!E$4=LinkRpt!E$2,VLOOKUP(LinkRpt!$A106,Rpt,LinkRpt!E$2+1),"")</f>
        <v>0</v>
      </c>
      <c r="AV110" s="125">
        <f>IF(LinkRpt!F$4=LinkRpt!F$2,VLOOKUP(LinkRpt!$A106,Rpt,LinkRpt!F$2+1),"")</f>
        <v>0</v>
      </c>
      <c r="AW110" s="125">
        <f>IF(LinkRpt!G$4=LinkRpt!G$2,VLOOKUP(LinkRpt!$A106,Rpt,LinkRpt!G$2+1),"")</f>
        <v>0</v>
      </c>
      <c r="AX110" s="125">
        <f>IF(LinkRpt!H$4=LinkRpt!H$2,VLOOKUP(LinkRpt!$A106,Rpt,LinkRpt!H$2+1),"")</f>
        <v>0</v>
      </c>
      <c r="AY110" s="125">
        <f>IF(LinkRpt!I$4=LinkRpt!I$2,VLOOKUP(LinkRpt!$A106,Rpt,LinkRpt!I$2+1),"")</f>
        <v>0</v>
      </c>
      <c r="AZ110" s="125">
        <f>IF(LinkRpt!J$4=LinkRpt!J$2,VLOOKUP(LinkRpt!$A106,Rpt,LinkRpt!J$2+1),"")</f>
        <v>0</v>
      </c>
      <c r="BA110" s="125">
        <f>IF(LinkRpt!K$4=LinkRpt!K$2,VLOOKUP(LinkRpt!$A106,Rpt,LinkRpt!K$2+1),"")</f>
        <v>0</v>
      </c>
      <c r="BB110" s="125">
        <f>IF(LinkRpt!L$4=LinkRpt!L$2,VLOOKUP(LinkRpt!$A106,Rpt,LinkRpt!L$2+1),"")</f>
        <v>0</v>
      </c>
      <c r="BC110" s="125">
        <f>IF(LinkRpt!M$4=LinkRpt!M$2,VLOOKUP(LinkRpt!$A106,Rpt,LinkRpt!M$2+1),"")</f>
        <v>0</v>
      </c>
      <c r="BD110" s="125">
        <f>IF(LinkRpt!N$4=LinkRpt!N$2,VLOOKUP(LinkRpt!$A106,Rpt,LinkRpt!N$2+1),"")</f>
        <v>0</v>
      </c>
      <c r="BE110" s="125">
        <f>IF(LinkRpt!O$4=LinkRpt!O$2,VLOOKUP(LinkRpt!$A106,Rpt,LinkRpt!O$2+1),"")</f>
        <v>0</v>
      </c>
      <c r="BF110" s="125">
        <f>IF(LinkRpt!P$4=LinkRpt!P$2,VLOOKUP(LinkRpt!$A106,Rpt,LinkRpt!P$2+1),"")</f>
        <v>0</v>
      </c>
      <c r="BG110" s="125">
        <f>IF(LinkRpt!Q$4=LinkRpt!Q$2,VLOOKUP(LinkRpt!$A106,Rpt,LinkRpt!Q$2+1),"")</f>
        <v>0</v>
      </c>
      <c r="BH110" s="125">
        <f>IF(LinkRpt!R$4=LinkRpt!R$2,VLOOKUP(LinkRpt!$A106,Rpt,LinkRpt!R$2+1),"")</f>
        <v>0</v>
      </c>
      <c r="BI110" s="125">
        <f>IF(LinkRpt!S$4=LinkRpt!S$2,VLOOKUP(LinkRpt!$A106,Rpt,LinkRpt!S$2+1),"")</f>
        <v>0</v>
      </c>
      <c r="BJ110" s="125">
        <f>IF(LinkRpt!T$4=LinkRpt!T$2,VLOOKUP(LinkRpt!$A106,Rpt,LinkRpt!T$2+1),"")</f>
        <v>0</v>
      </c>
      <c r="BK110" s="125">
        <f>IF(LinkRpt!U$4=LinkRpt!U$2,VLOOKUP(LinkRpt!$A106,Rpt,LinkRpt!U$2+1),"")</f>
        <v>0</v>
      </c>
      <c r="BL110" s="125">
        <f>IF(LinkRpt!V$4=LinkRpt!V$2,VLOOKUP(LinkRpt!$A106,Rpt,LinkRpt!V$2+1),"")</f>
        <v>0</v>
      </c>
      <c r="BM110" s="125">
        <f>IF(LinkRpt!W$4=LinkRpt!W$2,VLOOKUP(LinkRpt!$A106,Rpt,LinkRpt!W$2+1),"")</f>
        <v>0</v>
      </c>
      <c r="BN110" s="125">
        <f>IF(LinkRpt!X$4=LinkRpt!X$2,VLOOKUP(LinkRpt!$A106,Rpt,LinkRpt!X$2+1),"")</f>
        <v>0</v>
      </c>
      <c r="BO110" s="125">
        <f>IF(LinkRpt!Y$4=LinkRpt!Y$2,VLOOKUP(LinkRpt!$A106,Rpt,LinkRpt!Y$2+1),"")</f>
        <v>0</v>
      </c>
      <c r="BP110" s="125">
        <f>IF(LinkRpt!Z$4=LinkRpt!Z$2,VLOOKUP(LinkRpt!$A106,Rpt,LinkRpt!Z$2+1),"")</f>
        <v>0</v>
      </c>
      <c r="BQ110" s="125">
        <f>IF(LinkRpt!AA$4=LinkRpt!AA$2,VLOOKUP(LinkRpt!$A106,Rpt,LinkRpt!AA$2+1),"")</f>
        <v>0</v>
      </c>
      <c r="BR110" s="125">
        <f>IF(LinkRpt!AB$4=LinkRpt!AB$2,VLOOKUP(LinkRpt!$A106,Rpt,LinkRpt!AB$2+1),"")</f>
        <v>0</v>
      </c>
      <c r="BS110" s="125">
        <f>IF(LinkRpt!AC$4=LinkRpt!AC$2,VLOOKUP(LinkRpt!$A106,Rpt,LinkRpt!AC$2+1),"")</f>
        <v>0</v>
      </c>
      <c r="BT110" s="125">
        <f>IF(LinkRpt!AD$4=LinkRpt!AD$2,VLOOKUP(LinkRpt!$A106,Rpt,LinkRpt!AD$2+1),"")</f>
        <v>0</v>
      </c>
      <c r="BU110" s="125">
        <f>IF(LinkRpt!AE$4=LinkRpt!AE$2,VLOOKUP(LinkRpt!$A106,Rpt,LinkRpt!AE$2+1),"")</f>
        <v>0</v>
      </c>
      <c r="BV110" s="125">
        <f t="shared" si="22"/>
        <v>16120</v>
      </c>
      <c r="BW110" s="124">
        <v>1500</v>
      </c>
      <c r="BX110" s="127">
        <v>1500</v>
      </c>
      <c r="BY110" s="124">
        <v>1000</v>
      </c>
      <c r="BZ110" s="127">
        <v>1000</v>
      </c>
      <c r="CA110" s="124">
        <v>5000</v>
      </c>
      <c r="CB110" s="127">
        <v>5000</v>
      </c>
      <c r="CC110" s="124">
        <v>8000</v>
      </c>
      <c r="CD110" s="127">
        <f>1500+0</f>
        <v>1500</v>
      </c>
      <c r="CE110" s="124"/>
      <c r="CF110" s="127"/>
      <c r="CG110" s="129">
        <v>4620</v>
      </c>
      <c r="CH110" s="127">
        <v>0</v>
      </c>
      <c r="CI110" s="129">
        <v>4620</v>
      </c>
      <c r="CJ110" s="127">
        <v>15740</v>
      </c>
      <c r="CK110" s="129">
        <v>4620</v>
      </c>
      <c r="CL110" s="127">
        <v>0</v>
      </c>
      <c r="CM110" s="129">
        <v>4620</v>
      </c>
      <c r="CN110" s="127">
        <v>6000</v>
      </c>
      <c r="CO110" s="129">
        <v>4620</v>
      </c>
      <c r="CP110" s="127">
        <v>7860</v>
      </c>
      <c r="CQ110" s="129">
        <v>4620</v>
      </c>
      <c r="CR110" s="127"/>
      <c r="CS110" s="129">
        <v>4620</v>
      </c>
      <c r="CT110" s="127"/>
      <c r="CU110" s="129">
        <v>4620</v>
      </c>
      <c r="CV110" s="127"/>
      <c r="CW110" s="129">
        <v>4620</v>
      </c>
      <c r="CX110" s="127"/>
      <c r="CY110" s="131"/>
      <c r="CZ110" s="127"/>
      <c r="DA110" s="131"/>
      <c r="DB110" s="127"/>
      <c r="DC110" s="131"/>
      <c r="DD110" s="127"/>
      <c r="DE110" s="130"/>
      <c r="DF110" s="131"/>
      <c r="DG110" s="127"/>
      <c r="DH110" s="131"/>
      <c r="DI110" s="127"/>
      <c r="DJ110" s="131"/>
      <c r="DK110" s="127"/>
      <c r="DL110" s="131"/>
      <c r="DM110" s="127"/>
      <c r="DN110" s="131"/>
      <c r="DO110" s="127"/>
      <c r="DP110" s="131"/>
      <c r="DQ110" s="127"/>
      <c r="DR110" s="131"/>
      <c r="DS110" s="127"/>
      <c r="DT110" s="131"/>
      <c r="DU110" s="127"/>
      <c r="DV110" s="131"/>
      <c r="DW110" s="127"/>
      <c r="DX110" s="131"/>
      <c r="DY110" s="127"/>
      <c r="DZ110" s="131"/>
      <c r="EA110" s="127"/>
      <c r="EB110" s="128"/>
      <c r="EC110" s="127"/>
      <c r="ED110" s="132"/>
      <c r="EE110" s="128"/>
      <c r="EF110" s="127"/>
      <c r="EG110" s="128"/>
      <c r="EH110" s="127"/>
      <c r="EI110" s="128"/>
      <c r="EJ110" s="127"/>
      <c r="EK110" s="128"/>
      <c r="EL110" s="127"/>
      <c r="EM110" s="128"/>
      <c r="EN110" s="127"/>
      <c r="EO110" s="128"/>
      <c r="EP110" s="127"/>
      <c r="EQ110" s="124"/>
      <c r="ER110" s="127"/>
      <c r="ES110" s="124"/>
      <c r="ET110" s="127"/>
      <c r="EU110" s="124"/>
      <c r="EV110" s="127"/>
      <c r="EW110" s="124"/>
      <c r="EX110" s="127"/>
      <c r="EY110" s="124"/>
      <c r="EZ110" s="127"/>
      <c r="FA110" s="124"/>
      <c r="FB110" s="127"/>
      <c r="FC110" s="133">
        <f t="shared" si="17"/>
        <v>57080</v>
      </c>
      <c r="FD110" s="133">
        <f t="shared" si="18"/>
        <v>38600</v>
      </c>
      <c r="FE110" s="133">
        <f t="shared" si="19"/>
        <v>18480</v>
      </c>
    </row>
    <row r="111" spans="1:161" ht="25.5" customHeight="1">
      <c r="A111" s="181">
        <v>2200306</v>
      </c>
      <c r="B111" s="148" t="s">
        <v>807</v>
      </c>
      <c r="C111" s="95" t="s">
        <v>808</v>
      </c>
      <c r="D111" s="83" t="s">
        <v>1062</v>
      </c>
      <c r="E111" s="95" t="s">
        <v>956</v>
      </c>
      <c r="F111" s="84" t="s">
        <v>809</v>
      </c>
      <c r="G111" s="84" t="s">
        <v>1091</v>
      </c>
      <c r="H111" s="135"/>
      <c r="I111" s="136" t="s">
        <v>1083</v>
      </c>
      <c r="J111" s="136"/>
      <c r="K111" s="93">
        <v>7200</v>
      </c>
      <c r="L111" s="88" t="s">
        <v>1075</v>
      </c>
      <c r="M111" s="122">
        <f>IF(I111="",K111*$M$6*0.3+SUM(O111:P111),K111*G111*0.3+SUM(O111:P111))</f>
        <v>16480</v>
      </c>
      <c r="N111" s="123">
        <f t="shared" si="15"/>
        <v>-1680</v>
      </c>
      <c r="O111" s="124">
        <v>4000</v>
      </c>
      <c r="P111" s="124">
        <f t="shared" si="21"/>
        <v>6000</v>
      </c>
      <c r="Q111" s="125">
        <v>4000</v>
      </c>
      <c r="R111" s="180">
        <f t="shared" si="28"/>
        <v>6000</v>
      </c>
      <c r="S111" s="127">
        <f>IF(OR($I111="‡nv‡÷j Z¨vM",$I111="wUwm"),(IF(VALUE($G111)&gt;=S$6,(IF(($BV111-SUM($Q111:R111))&gt;=$K111*0.3,$K111*0.3,($BV111-SUM($Q111:R111)))),"")),(IF(($BV111-SUM($Q111:R111))&gt;=$K111*0.3,$K111*0.3,($BV111-SUM($Q111:R111)))))</f>
        <v>2160</v>
      </c>
      <c r="T111" s="127">
        <f>IF(OR($I111="‡nv‡÷j Z¨vM",$I111="wUwm"),(IF(VALUE($G111)&gt;=T$6,(IF(($BV111-SUM($Q111:S111))&gt;=$K111*0.3,$K111*0.3,($BV111-SUM($Q111:S111)))),"")),(IF(($BV111-SUM($Q111:S111))&gt;=$K111*0.3,$K111*0.3,($BV111-SUM($Q111:S111)))))</f>
        <v>2160</v>
      </c>
      <c r="U111" s="127">
        <f>IF(OR($I111="‡nv‡÷j Z¨vM",$I111="wUwm"),(IF(VALUE($G111)&gt;=U$6,(IF(($BV111-SUM($Q111:T111))&gt;=$K111*0.3,$K111*0.3,($BV111-SUM($Q111:T111)))),"")),(IF(($BV111-SUM($Q111:T111))&gt;=$K111*0.3,$K111*0.3,($BV111-SUM($Q111:T111)))))</f>
        <v>2160</v>
      </c>
      <c r="V111" s="127" t="str">
        <f>IF(OR($I111="‡nv‡÷j Z¨vM",$I111="wUwm"),(IF(VALUE($G111)&gt;=V$6,(IF(($BV111-SUM($Q111:U111))&gt;=$K111*0.3,$K111*0.3,($BV111-SUM($Q111:U111)))),"")),(IF(($BV111-SUM($Q111:U111))&gt;=$K111*0.3,$K111*0.3,($BV111-SUM($Q111:U111)))))</f>
        <v/>
      </c>
      <c r="W111" s="127" t="str">
        <f>IF(OR($I111="‡nv‡÷j Z¨vM",$I111="wUwm"),(IF(VALUE($G111)&gt;=W$6,(IF(($BV111-SUM($Q111:V111))&gt;=$K111*0.3,$K111*0.3,($BV111-SUM($Q111:V111)))),"")),(IF(($BV111-SUM($Q111:V111))&gt;=$K111*0.3,$K111*0.3,($BV111-SUM($Q111:V111)))))</f>
        <v/>
      </c>
      <c r="X111" s="127" t="str">
        <f>IF(OR($I111="‡nv‡÷j Z¨vM",$I111="wUwm"),(IF(VALUE($G111)&gt;=X$6,(IF(($BV111-SUM($Q111:W111))&gt;=$K111*0.3,$K111*0.3,($BV111-SUM($Q111:W111)))),"")),(IF(($BV111-SUM($Q111:W111))&gt;=$K111*0.3,$K111*0.3,($BV111-SUM($Q111:W111)))))</f>
        <v/>
      </c>
      <c r="Y111" s="127" t="str">
        <f>IF(OR($I111="‡nv‡÷j Z¨vM",$I111="wUwm"),(IF(VALUE($G111)&gt;=Y$6,(IF(($BV111-SUM($Q111:X111))&gt;=$K111*0.3,$K111*0.3,($BV111-SUM($Q111:X111)))),"")),(IF(($BV111-SUM($Q111:X111))&gt;=$K111*0.3,$K111*0.3,($BV111-SUM($Q111:X111)))))</f>
        <v/>
      </c>
      <c r="Z111" s="127" t="str">
        <f>IF(OR($I111="‡nv‡÷j Z¨vM",$I111="wUwm"),(IF(VALUE($G111)&gt;=Z$6,(IF(($BV111-SUM($Q111:Y111))&gt;=$K111*0.3,$K111*0.3,($BV111-SUM($Q111:Y111)))),"")),(IF(($BV111-SUM($Q111:Y111))&gt;=$K111*0.3,$K111*0.3,($BV111-SUM($Q111:Y111)))))</f>
        <v/>
      </c>
      <c r="AA111" s="127" t="str">
        <f>IF(OR($I111="‡nv‡÷j Z¨vM",$I111="wUwm"),(IF(VALUE($G111)&gt;=AA$6,(IF(($BV111-SUM($Q111:Z111))&gt;=$K111*0.3,$K111*0.3,($BV111-SUM($Q111:Z111)))),"")),(IF(($BV111-SUM($Q111:Z111))&gt;=$K111*0.3,$K111*0.3,($BV111-SUM($Q111:Z111)))))</f>
        <v/>
      </c>
      <c r="AB111" s="127" t="str">
        <f>IF(OR($I111="‡nv‡÷j Z¨vM",$I111="wUwm"),(IF(VALUE($G111)&gt;=AB$6,(IF(($BV111-SUM($Q111:AA111))&gt;=$K111*0.3,$K111*0.3,($BV111-SUM($Q111:AA111)))),"")),(IF(($BV111-SUM($Q111:AA111))&gt;=$K111*0.3,$K111*0.3,($BV111-SUM($Q111:AA111)))))</f>
        <v/>
      </c>
      <c r="AC111" s="127" t="str">
        <f>IF(OR($I111="‡nv‡÷j Z¨vM",$I111="wUwm"),(IF(VALUE($G111)&gt;=AC$6,(IF(($BV111-SUM($Q111:AB111))&gt;=$K111*0.3,$K111*0.3,($BV111-SUM($Q111:AB111)))),"")),(IF(($BV111-SUM($Q111:AB111))&gt;=$K111*0.3,$K111*0.3,($BV111-SUM($Q111:AB111)))))</f>
        <v/>
      </c>
      <c r="AD111" s="127" t="str">
        <f>IF(OR($I111="‡nv‡÷j Z¨vM",$I111="wUwm"),(IF(VALUE($G111)&gt;=AD$6,(IF(($BV111-SUM($Q111:AC111))&gt;=$K111*0.3,$K111*0.3,($BV111-SUM($Q111:AC111)))),"")),(IF(($BV111-SUM($Q111:AC111))&gt;=$K111*0.3,$K111*0.3,($BV111-SUM($Q111:AC111)))))</f>
        <v/>
      </c>
      <c r="AE111" s="127" t="str">
        <f>IF(OR($I111="‡nv‡÷j Z¨vM",$I111="wUwm"),(IF(VALUE($G111)&gt;=AE$6,(IF(($BV111-SUM($Q111:AD111))&gt;=$K111*0.3,$K111*0.3,($BV111-SUM($Q111:AD111)))),"")),(IF(($BV111-SUM($Q111:AD111))&gt;=$K111*0.3,$K111*0.3,($BV111-SUM($Q111:AD111)))))</f>
        <v/>
      </c>
      <c r="AF111" s="127" t="str">
        <f>IF(OR($I111="‡nv‡÷j Z¨vM",$I111="wUwm"),(IF(VALUE($G111)&gt;=AF$6,(IF(($BV111-SUM($Q111:AE111))&gt;=$K111*0.3,$K111*0.3,($BV111-SUM($Q111:AE111)))),"")),(IF(($BV111-SUM($Q111:AE111))&gt;=$K111*0.3,$K111*0.3,($BV111-SUM($Q111:AE111)))))</f>
        <v/>
      </c>
      <c r="AG111" s="127" t="str">
        <f>IF(OR($I111="‡nv‡÷j Z¨vM",$I111="wUwm"),(IF(VALUE($G111)&gt;=AG$6,(IF(($BV111-SUM($Q111:AF111))&gt;=$K111*0.3,$K111*0.3,($BV111-SUM($Q111:AF111)))),"")),(IF(($BV111-SUM($Q111:AF111))&gt;=$K111*0.3,$K111*0.3,($BV111-SUM($Q111:AF111)))))</f>
        <v/>
      </c>
      <c r="AH111" s="127" t="str">
        <f>IF(OR($I111="‡nv‡÷j Z¨vM",$I111="wUwm"),(IF(VALUE($G111)&gt;=AH$6,(IF(($BV111-SUM($Q111:AG111))&gt;=$K111*0.3,$K111*0.3,($BV111-SUM($Q111:AG111)))),"")),(IF(($BV111-SUM($Q111:AG111))&gt;=$K111*0.3,$K111*0.3,($BV111-SUM($Q111:AG111)))))</f>
        <v/>
      </c>
      <c r="AI111" s="127" t="str">
        <f>IF(OR($I111="‡nv‡÷j Z¨vM",$I111="wUwm"),(IF(VALUE($G111)&gt;=AI$6,(IF(($BV111-SUM($Q111:AH111))&gt;=$K111*0.3,$K111*0.3,($BV111-SUM($Q111:AH111)))),"")),(IF(($BV111-SUM($Q111:AH111))&gt;=$K111*0.3,$K111*0.3,($BV111-SUM($Q111:AH111)))))</f>
        <v/>
      </c>
      <c r="AJ111" s="127" t="str">
        <f>IF(OR($I111="‡nv‡÷j Z¨vM",$I111="wUwm"),(IF(VALUE($G111)&gt;=AJ$6,(IF(($BV111-SUM($Q111:AI111))&gt;=$K111*0.3,$K111*0.3,($BV111-SUM($Q111:AI111)))),"")),(IF(($BV111-SUM($Q111:AI111))&gt;=$K111*0.3,$K111*0.3,($BV111-SUM($Q111:AI111)))))</f>
        <v/>
      </c>
      <c r="AK111" s="127" t="str">
        <f>IF(OR($I111="‡nv‡÷j Z¨vM",$I111="wUwm"),(IF(VALUE($G111)&gt;=AK$6,(IF(($BV111-SUM($Q111:AJ111))&gt;=$K111*0.3,$K111*0.3,($BV111-SUM($Q111:AJ111)))),"")),(IF(($BV111-SUM($Q111:AJ111))&gt;=$K111*0.3,$K111*0.3,($BV111-SUM($Q111:AJ111)))))</f>
        <v/>
      </c>
      <c r="AL111" s="127" t="str">
        <f>IF(OR($I111="‡nv‡÷j Z¨vM",$I111="wUwm"),(IF(VALUE($G111)&gt;=AL$6,(IF(($BV111-SUM($Q111:AK111))&gt;=$K111*0.3,$K111*0.3,($BV111-SUM($Q111:AK111)))),"")),(IF(($BV111-SUM($Q111:AK111))&gt;=$K111*0.3,$K111*0.3,($BV111-SUM($Q111:AK111)))))</f>
        <v/>
      </c>
      <c r="AM111" s="127" t="str">
        <f>IF(OR($I111="‡nv‡÷j Z¨vM",$I111="wUwm"),(IF(VALUE($G111)&gt;=AM$6,(IF(($BV111-SUM($Q111:AL111))&gt;=$K111*0.3,$K111*0.3,($BV111-SUM($Q111:AL111)))),"")),(IF(($BV111-SUM($Q111:AL111))&gt;=$K111*0.3,$K111*0.3,($BV111-SUM($Q111:AL111)))))</f>
        <v/>
      </c>
      <c r="AN111" s="127" t="str">
        <f>IF(OR($I111="‡nv‡÷j Z¨vM",$I111="wUwm"),(IF(VALUE($G111)&gt;=AN$6,(IF(($BV111-SUM($Q111:AM111))&gt;=$K111*0.3,$K111*0.3,($BV111-SUM($Q111:AM111)))),"")),(IF(($BV111-SUM($Q111:AM111))&gt;=$K111*0.3,$K111*0.3,($BV111-SUM($Q111:AM111)))))</f>
        <v/>
      </c>
      <c r="AO111" s="127" t="str">
        <f>IF(OR($I111="‡nv‡÷j Z¨vM",$I111="wUwm"),(IF(VALUE($G111)&gt;=AO$6,(IF(($BV111-SUM($Q111:AN111))&gt;=$K111*0.3,$K111*0.3,($BV111-SUM($Q111:AN111)))),"")),(IF(($BV111-SUM($Q111:AN111))&gt;=$K111*0.3,$K111*0.3,($BV111-SUM($Q111:AN111)))))</f>
        <v/>
      </c>
      <c r="AP111" s="127" t="str">
        <f>IF(OR($I111="‡nv‡÷j Z¨vM",$I111="wUwm"),(IF(VALUE($G111)&gt;=AP$6,(IF(($BV111-SUM($Q111:AO111))&gt;=$K111*0.3,$K111*0.3,($BV111-SUM($Q111:AO111)))),"")),(IF(($BV111-SUM($Q111:AO111))&gt;=$K111*0.3,$K111*0.3,($BV111-SUM($Q111:AO111)))))</f>
        <v/>
      </c>
      <c r="AQ111" s="125">
        <f t="shared" si="26"/>
        <v>16480</v>
      </c>
      <c r="AR111" s="125">
        <v>18160</v>
      </c>
      <c r="AS111" s="125">
        <f>IF(LinkRpt!C$4=LinkRpt!C$2,VLOOKUP(LinkRpt!$A107,Rpt,LinkRpt!C$2+1),"")</f>
        <v>0</v>
      </c>
      <c r="AT111" s="125">
        <f>IF(LinkRpt!D$4=LinkRpt!D$2,VLOOKUP(LinkRpt!$A107,Rpt,LinkRpt!D$2+1),"")</f>
        <v>0</v>
      </c>
      <c r="AU111" s="125">
        <f>IF(LinkRpt!E$4=LinkRpt!E$2,VLOOKUP(LinkRpt!$A107,Rpt,LinkRpt!E$2+1),"")</f>
        <v>0</v>
      </c>
      <c r="AV111" s="125">
        <f>IF(LinkRpt!F$4=LinkRpt!F$2,VLOOKUP(LinkRpt!$A107,Rpt,LinkRpt!F$2+1),"")</f>
        <v>0</v>
      </c>
      <c r="AW111" s="125">
        <f>IF(LinkRpt!G$4=LinkRpt!G$2,VLOOKUP(LinkRpt!$A107,Rpt,LinkRpt!G$2+1),"")</f>
        <v>0</v>
      </c>
      <c r="AX111" s="125">
        <f>IF(LinkRpt!H$4=LinkRpt!H$2,VLOOKUP(LinkRpt!$A107,Rpt,LinkRpt!H$2+1),"")</f>
        <v>0</v>
      </c>
      <c r="AY111" s="125">
        <f>IF(LinkRpt!I$4=LinkRpt!I$2,VLOOKUP(LinkRpt!$A107,Rpt,LinkRpt!I$2+1),"")</f>
        <v>0</v>
      </c>
      <c r="AZ111" s="125">
        <f>IF(LinkRpt!J$4=LinkRpt!J$2,VLOOKUP(LinkRpt!$A107,Rpt,LinkRpt!J$2+1),"")</f>
        <v>0</v>
      </c>
      <c r="BA111" s="125">
        <f>IF(LinkRpt!K$4=LinkRpt!K$2,VLOOKUP(LinkRpt!$A107,Rpt,LinkRpt!K$2+1),"")</f>
        <v>0</v>
      </c>
      <c r="BB111" s="125">
        <f>IF(LinkRpt!L$4=LinkRpt!L$2,VLOOKUP(LinkRpt!$A107,Rpt,LinkRpt!L$2+1),"")</f>
        <v>0</v>
      </c>
      <c r="BC111" s="125">
        <f>IF(LinkRpt!M$4=LinkRpt!M$2,VLOOKUP(LinkRpt!$A107,Rpt,LinkRpt!M$2+1),"")</f>
        <v>0</v>
      </c>
      <c r="BD111" s="125">
        <f>IF(LinkRpt!N$4=LinkRpt!N$2,VLOOKUP(LinkRpt!$A107,Rpt,LinkRpt!N$2+1),"")</f>
        <v>0</v>
      </c>
      <c r="BE111" s="125">
        <f>IF(LinkRpt!O$4=LinkRpt!O$2,VLOOKUP(LinkRpt!$A107,Rpt,LinkRpt!O$2+1),"")</f>
        <v>0</v>
      </c>
      <c r="BF111" s="125">
        <f>IF(LinkRpt!P$4=LinkRpt!P$2,VLOOKUP(LinkRpt!$A107,Rpt,LinkRpt!P$2+1),"")</f>
        <v>0</v>
      </c>
      <c r="BG111" s="125">
        <f>IF(LinkRpt!Q$4=LinkRpt!Q$2,VLOOKUP(LinkRpt!$A107,Rpt,LinkRpt!Q$2+1),"")</f>
        <v>0</v>
      </c>
      <c r="BH111" s="125">
        <f>IF(LinkRpt!R$4=LinkRpt!R$2,VLOOKUP(LinkRpt!$A107,Rpt,LinkRpt!R$2+1),"")</f>
        <v>0</v>
      </c>
      <c r="BI111" s="125">
        <f>IF(LinkRpt!S$4=LinkRpt!S$2,VLOOKUP(LinkRpt!$A107,Rpt,LinkRpt!S$2+1),"")</f>
        <v>0</v>
      </c>
      <c r="BJ111" s="125">
        <f>IF(LinkRpt!T$4=LinkRpt!T$2,VLOOKUP(LinkRpt!$A107,Rpt,LinkRpt!T$2+1),"")</f>
        <v>0</v>
      </c>
      <c r="BK111" s="125">
        <f>IF(LinkRpt!U$4=LinkRpt!U$2,VLOOKUP(LinkRpt!$A107,Rpt,LinkRpt!U$2+1),"")</f>
        <v>0</v>
      </c>
      <c r="BL111" s="125">
        <f>IF(LinkRpt!V$4=LinkRpt!V$2,VLOOKUP(LinkRpt!$A107,Rpt,LinkRpt!V$2+1),"")</f>
        <v>0</v>
      </c>
      <c r="BM111" s="125">
        <f>IF(LinkRpt!W$4=LinkRpt!W$2,VLOOKUP(LinkRpt!$A107,Rpt,LinkRpt!W$2+1),"")</f>
        <v>0</v>
      </c>
      <c r="BN111" s="125">
        <f>IF(LinkRpt!X$4=LinkRpt!X$2,VLOOKUP(LinkRpt!$A107,Rpt,LinkRpt!X$2+1),"")</f>
        <v>0</v>
      </c>
      <c r="BO111" s="125">
        <f>IF(LinkRpt!Y$4=LinkRpt!Y$2,VLOOKUP(LinkRpt!$A107,Rpt,LinkRpt!Y$2+1),"")</f>
        <v>0</v>
      </c>
      <c r="BP111" s="125">
        <f>IF(LinkRpt!Z$4=LinkRpt!Z$2,VLOOKUP(LinkRpt!$A107,Rpt,LinkRpt!Z$2+1),"")</f>
        <v>0</v>
      </c>
      <c r="BQ111" s="125">
        <f>IF(LinkRpt!AA$4=LinkRpt!AA$2,VLOOKUP(LinkRpt!$A107,Rpt,LinkRpt!AA$2+1),"")</f>
        <v>0</v>
      </c>
      <c r="BR111" s="125">
        <f>IF(LinkRpt!AB$4=LinkRpt!AB$2,VLOOKUP(LinkRpt!$A107,Rpt,LinkRpt!AB$2+1),"")</f>
        <v>0</v>
      </c>
      <c r="BS111" s="125">
        <f>IF(LinkRpt!AC$4=LinkRpt!AC$2,VLOOKUP(LinkRpt!$A107,Rpt,LinkRpt!AC$2+1),"")</f>
        <v>0</v>
      </c>
      <c r="BT111" s="125">
        <f>IF(LinkRpt!AD$4=LinkRpt!AD$2,VLOOKUP(LinkRpt!$A107,Rpt,LinkRpt!AD$2+1),"")</f>
        <v>0</v>
      </c>
      <c r="BU111" s="125">
        <f>IF(LinkRpt!AE$4=LinkRpt!AE$2,VLOOKUP(LinkRpt!$A107,Rpt,LinkRpt!AE$2+1),"")</f>
        <v>0</v>
      </c>
      <c r="BV111" s="125">
        <f t="shared" si="22"/>
        <v>18160</v>
      </c>
      <c r="BW111" s="124">
        <v>1500</v>
      </c>
      <c r="BX111" s="127">
        <v>1500</v>
      </c>
      <c r="BY111" s="124">
        <v>1000</v>
      </c>
      <c r="BZ111" s="127">
        <v>1000</v>
      </c>
      <c r="CA111" s="124">
        <v>5000</v>
      </c>
      <c r="CB111" s="127">
        <f>1500+0</f>
        <v>1500</v>
      </c>
      <c r="CC111" s="124">
        <v>8000</v>
      </c>
      <c r="CD111" s="127"/>
      <c r="CE111" s="124"/>
      <c r="CF111" s="127"/>
      <c r="CG111" s="129">
        <v>1820</v>
      </c>
      <c r="CH111" s="127">
        <v>0</v>
      </c>
      <c r="CI111" s="129">
        <v>1820</v>
      </c>
      <c r="CJ111" s="127">
        <v>1820</v>
      </c>
      <c r="CK111" s="129">
        <v>1820</v>
      </c>
      <c r="CL111" s="127">
        <v>1820</v>
      </c>
      <c r="CM111" s="129">
        <v>1820</v>
      </c>
      <c r="CN111" s="127">
        <f>1820+4000</f>
        <v>5820</v>
      </c>
      <c r="CO111" s="129">
        <v>1820</v>
      </c>
      <c r="CP111" s="127">
        <v>5740</v>
      </c>
      <c r="CQ111" s="129">
        <v>1820</v>
      </c>
      <c r="CR111" s="127"/>
      <c r="CS111" s="129">
        <v>1820</v>
      </c>
      <c r="CT111" s="127">
        <v>3080</v>
      </c>
      <c r="CU111" s="129">
        <v>1820</v>
      </c>
      <c r="CV111" s="127"/>
      <c r="CW111" s="129">
        <v>1820</v>
      </c>
      <c r="CX111" s="127">
        <v>1540</v>
      </c>
      <c r="CY111" s="131"/>
      <c r="CZ111" s="127"/>
      <c r="DA111" s="131"/>
      <c r="DB111" s="127"/>
      <c r="DC111" s="131"/>
      <c r="DD111" s="127"/>
      <c r="DE111" s="130"/>
      <c r="DF111" s="131"/>
      <c r="DG111" s="127"/>
      <c r="DH111" s="131"/>
      <c r="DI111" s="127"/>
      <c r="DJ111" s="131"/>
      <c r="DK111" s="127"/>
      <c r="DL111" s="131"/>
      <c r="DM111" s="127"/>
      <c r="DN111" s="131"/>
      <c r="DO111" s="127"/>
      <c r="DP111" s="131"/>
      <c r="DQ111" s="127"/>
      <c r="DR111" s="131"/>
      <c r="DS111" s="127"/>
      <c r="DT111" s="131"/>
      <c r="DU111" s="127"/>
      <c r="DV111" s="131"/>
      <c r="DW111" s="127"/>
      <c r="DX111" s="131"/>
      <c r="DY111" s="127"/>
      <c r="DZ111" s="131"/>
      <c r="EA111" s="127"/>
      <c r="EB111" s="128"/>
      <c r="EC111" s="127"/>
      <c r="ED111" s="132"/>
      <c r="EE111" s="128"/>
      <c r="EF111" s="127"/>
      <c r="EG111" s="128"/>
      <c r="EH111" s="127"/>
      <c r="EI111" s="128"/>
      <c r="EJ111" s="127"/>
      <c r="EK111" s="128"/>
      <c r="EL111" s="127"/>
      <c r="EM111" s="128"/>
      <c r="EN111" s="127"/>
      <c r="EO111" s="128"/>
      <c r="EP111" s="127"/>
      <c r="EQ111" s="124"/>
      <c r="ER111" s="127"/>
      <c r="ES111" s="124"/>
      <c r="ET111" s="127"/>
      <c r="EU111" s="124"/>
      <c r="EV111" s="127"/>
      <c r="EW111" s="124"/>
      <c r="EX111" s="127"/>
      <c r="EY111" s="124"/>
      <c r="EZ111" s="127"/>
      <c r="FA111" s="124"/>
      <c r="FB111" s="127"/>
      <c r="FC111" s="133">
        <f t="shared" si="17"/>
        <v>31880</v>
      </c>
      <c r="FD111" s="133">
        <f t="shared" si="18"/>
        <v>23820</v>
      </c>
      <c r="FE111" s="133">
        <f t="shared" si="19"/>
        <v>8060</v>
      </c>
    </row>
    <row r="112" spans="1:161" ht="25.5" customHeight="1">
      <c r="A112" s="181">
        <v>2200307</v>
      </c>
      <c r="B112" s="148" t="s">
        <v>810</v>
      </c>
      <c r="C112" s="95" t="s">
        <v>811</v>
      </c>
      <c r="D112" s="83" t="s">
        <v>1062</v>
      </c>
      <c r="E112" s="95" t="s">
        <v>956</v>
      </c>
      <c r="F112" s="84" t="s">
        <v>812</v>
      </c>
      <c r="G112" s="84" t="s">
        <v>1092</v>
      </c>
      <c r="H112" s="135"/>
      <c r="I112" s="136" t="s">
        <v>1083</v>
      </c>
      <c r="J112" s="136"/>
      <c r="K112" s="93">
        <v>7200</v>
      </c>
      <c r="L112" s="88" t="s">
        <v>1075</v>
      </c>
      <c r="M112" s="122">
        <f t="shared" si="20"/>
        <v>20800</v>
      </c>
      <c r="N112" s="123">
        <f t="shared" si="15"/>
        <v>2640</v>
      </c>
      <c r="O112" s="124">
        <v>4000</v>
      </c>
      <c r="P112" s="124">
        <f t="shared" si="21"/>
        <v>6000</v>
      </c>
      <c r="Q112" s="125">
        <v>4000</v>
      </c>
      <c r="R112" s="180">
        <f t="shared" si="28"/>
        <v>0</v>
      </c>
      <c r="S112" s="127">
        <f>IF(OR($I112="‡nv‡÷j Z¨vM",$I112="wUwm"),(IF(VALUE($G112)&gt;=S$6,(IF(($BV112-SUM($Q112:R112))&gt;=$K112*0.3,$K112*0.3,($BV112-SUM($Q112:R112)))),"")),(IF(($BV112-SUM($Q112:R112))&gt;=$K112*0.3,$K112*0.3,($BV112-SUM($Q112:R112)))))</f>
        <v>2160</v>
      </c>
      <c r="T112" s="127">
        <f>IF(OR($I112="‡nv‡÷j Z¨vM",$I112="wUwm"),(IF(VALUE($G112)&gt;=T$6,(IF(($BV112-SUM($Q112:S112))&gt;=$K112*0.3,$K112*0.3,($BV112-SUM($Q112:S112)))),"")),(IF(($BV112-SUM($Q112:S112))&gt;=$K112*0.3,$K112*0.3,($BV112-SUM($Q112:S112)))))</f>
        <v>2160</v>
      </c>
      <c r="U112" s="127">
        <f>IF(OR($I112="‡nv‡÷j Z¨vM",$I112="wUwm"),(IF(VALUE($G112)&gt;=U$6,(IF(($BV112-SUM($Q112:T112))&gt;=$K112*0.3,$K112*0.3,($BV112-SUM($Q112:T112)))),"")),(IF(($BV112-SUM($Q112:T112))&gt;=$K112*0.3,$K112*0.3,($BV112-SUM($Q112:T112)))))</f>
        <v>2160</v>
      </c>
      <c r="V112" s="127">
        <f>IF(OR($I112="‡nv‡÷j Z¨vM",$I112="wUwm"),(IF(VALUE($G112)&gt;=V$6,(IF(($BV112-SUM($Q112:U112))&gt;=$K112*0.3,$K112*0.3,($BV112-SUM($Q112:U112)))),"")),(IF(($BV112-SUM($Q112:U112))&gt;=$K112*0.3,$K112*0.3,($BV112-SUM($Q112:U112)))))</f>
        <v>2160</v>
      </c>
      <c r="W112" s="127">
        <f>IF(OR($I112="‡nv‡÷j Z¨vM",$I112="wUwm"),(IF(VALUE($G112)&gt;=W$6,(IF(($BV112-SUM($Q112:V112))&gt;=$K112*0.3,$K112*0.3,($BV112-SUM($Q112:V112)))),"")),(IF(($BV112-SUM($Q112:V112))&gt;=$K112*0.3,$K112*0.3,($BV112-SUM($Q112:V112)))))</f>
        <v>2160</v>
      </c>
      <c r="X112" s="127" t="str">
        <f>IF(OR($I112="‡nv‡÷j Z¨vM",$I112="wUwm"),(IF(VALUE($G112)&gt;=X$6,(IF(($BV112-SUM($Q112:W112))&gt;=$K112*0.3,$K112*0.3,($BV112-SUM($Q112:W112)))),"")),(IF(($BV112-SUM($Q112:W112))&gt;=$K112*0.3,$K112*0.3,($BV112-SUM($Q112:W112)))))</f>
        <v/>
      </c>
      <c r="Y112" s="127" t="str">
        <f>IF(OR($I112="‡nv‡÷j Z¨vM",$I112="wUwm"),(IF(VALUE($G112)&gt;=Y$6,(IF(($BV112-SUM($Q112:X112))&gt;=$K112*0.3,$K112*0.3,($BV112-SUM($Q112:X112)))),"")),(IF(($BV112-SUM($Q112:X112))&gt;=$K112*0.3,$K112*0.3,($BV112-SUM($Q112:X112)))))</f>
        <v/>
      </c>
      <c r="Z112" s="127" t="str">
        <f>IF(OR($I112="‡nv‡÷j Z¨vM",$I112="wUwm"),(IF(VALUE($G112)&gt;=Z$6,(IF(($BV112-SUM($Q112:Y112))&gt;=$K112*0.3,$K112*0.3,($BV112-SUM($Q112:Y112)))),"")),(IF(($BV112-SUM($Q112:Y112))&gt;=$K112*0.3,$K112*0.3,($BV112-SUM($Q112:Y112)))))</f>
        <v/>
      </c>
      <c r="AA112" s="127" t="str">
        <f>IF(OR($I112="‡nv‡÷j Z¨vM",$I112="wUwm"),(IF(VALUE($G112)&gt;=AA$6,(IF(($BV112-SUM($Q112:Z112))&gt;=$K112*0.3,$K112*0.3,($BV112-SUM($Q112:Z112)))),"")),(IF(($BV112-SUM($Q112:Z112))&gt;=$K112*0.3,$K112*0.3,($BV112-SUM($Q112:Z112)))))</f>
        <v/>
      </c>
      <c r="AB112" s="127" t="str">
        <f>IF(OR($I112="‡nv‡÷j Z¨vM",$I112="wUwm"),(IF(VALUE($G112)&gt;=AB$6,(IF(($BV112-SUM($Q112:AA112))&gt;=$K112*0.3,$K112*0.3,($BV112-SUM($Q112:AA112)))),"")),(IF(($BV112-SUM($Q112:AA112))&gt;=$K112*0.3,$K112*0.3,($BV112-SUM($Q112:AA112)))))</f>
        <v/>
      </c>
      <c r="AC112" s="127" t="str">
        <f>IF(OR($I112="‡nv‡÷j Z¨vM",$I112="wUwm"),(IF(VALUE($G112)&gt;=AC$6,(IF(($BV112-SUM($Q112:AB112))&gt;=$K112*0.3,$K112*0.3,($BV112-SUM($Q112:AB112)))),"")),(IF(($BV112-SUM($Q112:AB112))&gt;=$K112*0.3,$K112*0.3,($BV112-SUM($Q112:AB112)))))</f>
        <v/>
      </c>
      <c r="AD112" s="127" t="str">
        <f>IF(OR($I112="‡nv‡÷j Z¨vM",$I112="wUwm"),(IF(VALUE($G112)&gt;=AD$6,(IF(($BV112-SUM($Q112:AC112))&gt;=$K112*0.3,$K112*0.3,($BV112-SUM($Q112:AC112)))),"")),(IF(($BV112-SUM($Q112:AC112))&gt;=$K112*0.3,$K112*0.3,($BV112-SUM($Q112:AC112)))))</f>
        <v/>
      </c>
      <c r="AE112" s="127" t="str">
        <f>IF(OR($I112="‡nv‡÷j Z¨vM",$I112="wUwm"),(IF(VALUE($G112)&gt;=AE$6,(IF(($BV112-SUM($Q112:AD112))&gt;=$K112*0.3,$K112*0.3,($BV112-SUM($Q112:AD112)))),"")),(IF(($BV112-SUM($Q112:AD112))&gt;=$K112*0.3,$K112*0.3,($BV112-SUM($Q112:AD112)))))</f>
        <v/>
      </c>
      <c r="AF112" s="127" t="str">
        <f>IF(OR($I112="‡nv‡÷j Z¨vM",$I112="wUwm"),(IF(VALUE($G112)&gt;=AF$6,(IF(($BV112-SUM($Q112:AE112))&gt;=$K112*0.3,$K112*0.3,($BV112-SUM($Q112:AE112)))),"")),(IF(($BV112-SUM($Q112:AE112))&gt;=$K112*0.3,$K112*0.3,($BV112-SUM($Q112:AE112)))))</f>
        <v/>
      </c>
      <c r="AG112" s="127" t="str">
        <f>IF(OR($I112="‡nv‡÷j Z¨vM",$I112="wUwm"),(IF(VALUE($G112)&gt;=AG$6,(IF(($BV112-SUM($Q112:AF112))&gt;=$K112*0.3,$K112*0.3,($BV112-SUM($Q112:AF112)))),"")),(IF(($BV112-SUM($Q112:AF112))&gt;=$K112*0.3,$K112*0.3,($BV112-SUM($Q112:AF112)))))</f>
        <v/>
      </c>
      <c r="AH112" s="127" t="str">
        <f>IF(OR($I112="‡nv‡÷j Z¨vM",$I112="wUwm"),(IF(VALUE($G112)&gt;=AH$6,(IF(($BV112-SUM($Q112:AG112))&gt;=$K112*0.3,$K112*0.3,($BV112-SUM($Q112:AG112)))),"")),(IF(($BV112-SUM($Q112:AG112))&gt;=$K112*0.3,$K112*0.3,($BV112-SUM($Q112:AG112)))))</f>
        <v/>
      </c>
      <c r="AI112" s="127" t="str">
        <f>IF(OR($I112="‡nv‡÷j Z¨vM",$I112="wUwm"),(IF(VALUE($G112)&gt;=AI$6,(IF(($BV112-SUM($Q112:AH112))&gt;=$K112*0.3,$K112*0.3,($BV112-SUM($Q112:AH112)))),"")),(IF(($BV112-SUM($Q112:AH112))&gt;=$K112*0.3,$K112*0.3,($BV112-SUM($Q112:AH112)))))</f>
        <v/>
      </c>
      <c r="AJ112" s="127" t="str">
        <f>IF(OR($I112="‡nv‡÷j Z¨vM",$I112="wUwm"),(IF(VALUE($G112)&gt;=AJ$6,(IF(($BV112-SUM($Q112:AI112))&gt;=$K112*0.3,$K112*0.3,($BV112-SUM($Q112:AI112)))),"")),(IF(($BV112-SUM($Q112:AI112))&gt;=$K112*0.3,$K112*0.3,($BV112-SUM($Q112:AI112)))))</f>
        <v/>
      </c>
      <c r="AK112" s="127" t="str">
        <f>IF(OR($I112="‡nv‡÷j Z¨vM",$I112="wUwm"),(IF(VALUE($G112)&gt;=AK$6,(IF(($BV112-SUM($Q112:AJ112))&gt;=$K112*0.3,$K112*0.3,($BV112-SUM($Q112:AJ112)))),"")),(IF(($BV112-SUM($Q112:AJ112))&gt;=$K112*0.3,$K112*0.3,($BV112-SUM($Q112:AJ112)))))</f>
        <v/>
      </c>
      <c r="AL112" s="127" t="str">
        <f>IF(OR($I112="‡nv‡÷j Z¨vM",$I112="wUwm"),(IF(VALUE($G112)&gt;=AL$6,(IF(($BV112-SUM($Q112:AK112))&gt;=$K112*0.3,$K112*0.3,($BV112-SUM($Q112:AK112)))),"")),(IF(($BV112-SUM($Q112:AK112))&gt;=$K112*0.3,$K112*0.3,($BV112-SUM($Q112:AK112)))))</f>
        <v/>
      </c>
      <c r="AM112" s="127" t="str">
        <f>IF(OR($I112="‡nv‡÷j Z¨vM",$I112="wUwm"),(IF(VALUE($G112)&gt;=AM$6,(IF(($BV112-SUM($Q112:AL112))&gt;=$K112*0.3,$K112*0.3,($BV112-SUM($Q112:AL112)))),"")),(IF(($BV112-SUM($Q112:AL112))&gt;=$K112*0.3,$K112*0.3,($BV112-SUM($Q112:AL112)))))</f>
        <v/>
      </c>
      <c r="AN112" s="127" t="str">
        <f>IF(OR($I112="‡nv‡÷j Z¨vM",$I112="wUwm"),(IF(VALUE($G112)&gt;=AN$6,(IF(($BV112-SUM($Q112:AM112))&gt;=$K112*0.3,$K112*0.3,($BV112-SUM($Q112:AM112)))),"")),(IF(($BV112-SUM($Q112:AM112))&gt;=$K112*0.3,$K112*0.3,($BV112-SUM($Q112:AM112)))))</f>
        <v/>
      </c>
      <c r="AO112" s="127" t="str">
        <f>IF(OR($I112="‡nv‡÷j Z¨vM",$I112="wUwm"),(IF(VALUE($G112)&gt;=AO$6,(IF(($BV112-SUM($Q112:AN112))&gt;=$K112*0.3,$K112*0.3,($BV112-SUM($Q112:AN112)))),"")),(IF(($BV112-SUM($Q112:AN112))&gt;=$K112*0.3,$K112*0.3,($BV112-SUM($Q112:AN112)))))</f>
        <v/>
      </c>
      <c r="AP112" s="127" t="str">
        <f>IF(OR($I112="‡nv‡÷j Z¨vM",$I112="wUwm"),(IF(VALUE($G112)&gt;=AP$6,(IF(($BV112-SUM($Q112:AO112))&gt;=$K112*0.3,$K112*0.3,($BV112-SUM($Q112:AO112)))),"")),(IF(($BV112-SUM($Q112:AO112))&gt;=$K112*0.3,$K112*0.3,($BV112-SUM($Q112:AO112)))))</f>
        <v/>
      </c>
      <c r="AQ112" s="125">
        <f t="shared" si="26"/>
        <v>14800</v>
      </c>
      <c r="AR112" s="125">
        <v>18160</v>
      </c>
      <c r="AS112" s="125">
        <f>IF(LinkRpt!C$4=LinkRpt!C$2,VLOOKUP(LinkRpt!$A108,Rpt,LinkRpt!C$2+1),"")</f>
        <v>0</v>
      </c>
      <c r="AT112" s="125">
        <f>IF(LinkRpt!D$4=LinkRpt!D$2,VLOOKUP(LinkRpt!$A108,Rpt,LinkRpt!D$2+1),"")</f>
        <v>0</v>
      </c>
      <c r="AU112" s="125">
        <f>IF(LinkRpt!E$4=LinkRpt!E$2,VLOOKUP(LinkRpt!$A108,Rpt,LinkRpt!E$2+1),"")</f>
        <v>0</v>
      </c>
      <c r="AV112" s="125">
        <f>IF(LinkRpt!F$4=LinkRpt!F$2,VLOOKUP(LinkRpt!$A108,Rpt,LinkRpt!F$2+1),"")</f>
        <v>0</v>
      </c>
      <c r="AW112" s="125">
        <f>IF(LinkRpt!G$4=LinkRpt!G$2,VLOOKUP(LinkRpt!$A108,Rpt,LinkRpt!G$2+1),"")</f>
        <v>0</v>
      </c>
      <c r="AX112" s="125">
        <f>IF(LinkRpt!H$4=LinkRpt!H$2,VLOOKUP(LinkRpt!$A108,Rpt,LinkRpt!H$2+1),"")</f>
        <v>0</v>
      </c>
      <c r="AY112" s="125">
        <f>IF(LinkRpt!I$4=LinkRpt!I$2,VLOOKUP(LinkRpt!$A108,Rpt,LinkRpt!I$2+1),"")</f>
        <v>0</v>
      </c>
      <c r="AZ112" s="125">
        <f>IF(LinkRpt!J$4=LinkRpt!J$2,VLOOKUP(LinkRpt!$A108,Rpt,LinkRpt!J$2+1),"")</f>
        <v>0</v>
      </c>
      <c r="BA112" s="125">
        <f>IF(LinkRpt!K$4=LinkRpt!K$2,VLOOKUP(LinkRpt!$A108,Rpt,LinkRpt!K$2+1),"")</f>
        <v>0</v>
      </c>
      <c r="BB112" s="125">
        <f>IF(LinkRpt!L$4=LinkRpt!L$2,VLOOKUP(LinkRpt!$A108,Rpt,LinkRpt!L$2+1),"")</f>
        <v>0</v>
      </c>
      <c r="BC112" s="125">
        <f>IF(LinkRpt!M$4=LinkRpt!M$2,VLOOKUP(LinkRpt!$A108,Rpt,LinkRpt!M$2+1),"")</f>
        <v>0</v>
      </c>
      <c r="BD112" s="125">
        <f>IF(LinkRpt!N$4=LinkRpt!N$2,VLOOKUP(LinkRpt!$A108,Rpt,LinkRpt!N$2+1),"")</f>
        <v>0</v>
      </c>
      <c r="BE112" s="125">
        <f>IF(LinkRpt!O$4=LinkRpt!O$2,VLOOKUP(LinkRpt!$A108,Rpt,LinkRpt!O$2+1),"")</f>
        <v>0</v>
      </c>
      <c r="BF112" s="125">
        <f>IF(LinkRpt!P$4=LinkRpt!P$2,VLOOKUP(LinkRpt!$A108,Rpt,LinkRpt!P$2+1),"")</f>
        <v>0</v>
      </c>
      <c r="BG112" s="125">
        <f>IF(LinkRpt!Q$4=LinkRpt!Q$2,VLOOKUP(LinkRpt!$A108,Rpt,LinkRpt!Q$2+1),"")</f>
        <v>0</v>
      </c>
      <c r="BH112" s="125">
        <f>IF(LinkRpt!R$4=LinkRpt!R$2,VLOOKUP(LinkRpt!$A108,Rpt,LinkRpt!R$2+1),"")</f>
        <v>0</v>
      </c>
      <c r="BI112" s="125">
        <f>IF(LinkRpt!S$4=LinkRpt!S$2,VLOOKUP(LinkRpt!$A108,Rpt,LinkRpt!S$2+1),"")</f>
        <v>0</v>
      </c>
      <c r="BJ112" s="125">
        <f>IF(LinkRpt!T$4=LinkRpt!T$2,VLOOKUP(LinkRpt!$A108,Rpt,LinkRpt!T$2+1),"")</f>
        <v>0</v>
      </c>
      <c r="BK112" s="125">
        <f>IF(LinkRpt!U$4=LinkRpt!U$2,VLOOKUP(LinkRpt!$A108,Rpt,LinkRpt!U$2+1),"")</f>
        <v>0</v>
      </c>
      <c r="BL112" s="125">
        <f>IF(LinkRpt!V$4=LinkRpt!V$2,VLOOKUP(LinkRpt!$A108,Rpt,LinkRpt!V$2+1),"")</f>
        <v>0</v>
      </c>
      <c r="BM112" s="125">
        <f>IF(LinkRpt!W$4=LinkRpt!W$2,VLOOKUP(LinkRpt!$A108,Rpt,LinkRpt!W$2+1),"")</f>
        <v>0</v>
      </c>
      <c r="BN112" s="125">
        <f>IF(LinkRpt!X$4=LinkRpt!X$2,VLOOKUP(LinkRpt!$A108,Rpt,LinkRpt!X$2+1),"")</f>
        <v>0</v>
      </c>
      <c r="BO112" s="125">
        <f>IF(LinkRpt!Y$4=LinkRpt!Y$2,VLOOKUP(LinkRpt!$A108,Rpt,LinkRpt!Y$2+1),"")</f>
        <v>0</v>
      </c>
      <c r="BP112" s="125">
        <f>IF(LinkRpt!Z$4=LinkRpt!Z$2,VLOOKUP(LinkRpt!$A108,Rpt,LinkRpt!Z$2+1),"")</f>
        <v>0</v>
      </c>
      <c r="BQ112" s="125">
        <f>IF(LinkRpt!AA$4=LinkRpt!AA$2,VLOOKUP(LinkRpt!$A108,Rpt,LinkRpt!AA$2+1),"")</f>
        <v>0</v>
      </c>
      <c r="BR112" s="125">
        <f>IF(LinkRpt!AB$4=LinkRpt!AB$2,VLOOKUP(LinkRpt!$A108,Rpt,LinkRpt!AB$2+1),"")</f>
        <v>0</v>
      </c>
      <c r="BS112" s="125">
        <f>IF(LinkRpt!AC$4=LinkRpt!AC$2,VLOOKUP(LinkRpt!$A108,Rpt,LinkRpt!AC$2+1),"")</f>
        <v>0</v>
      </c>
      <c r="BT112" s="125">
        <f>IF(LinkRpt!AD$4=LinkRpt!AD$2,VLOOKUP(LinkRpt!$A108,Rpt,LinkRpt!AD$2+1),"")</f>
        <v>0</v>
      </c>
      <c r="BU112" s="125">
        <f>IF(LinkRpt!AE$4=LinkRpt!AE$2,VLOOKUP(LinkRpt!$A108,Rpt,LinkRpt!AE$2+1),"")</f>
        <v>0</v>
      </c>
      <c r="BV112" s="125">
        <f t="shared" si="22"/>
        <v>18160</v>
      </c>
      <c r="BW112" s="124">
        <v>1500</v>
      </c>
      <c r="BX112" s="127">
        <v>1500</v>
      </c>
      <c r="BY112" s="124">
        <v>1000</v>
      </c>
      <c r="BZ112" s="127">
        <v>1000</v>
      </c>
      <c r="CA112" s="124">
        <v>5000</v>
      </c>
      <c r="CB112" s="127">
        <v>5000</v>
      </c>
      <c r="CC112" s="124">
        <v>8000</v>
      </c>
      <c r="CD112" s="127">
        <f>1500+0</f>
        <v>1500</v>
      </c>
      <c r="CE112" s="124"/>
      <c r="CF112" s="127"/>
      <c r="CG112" s="129">
        <v>4620</v>
      </c>
      <c r="CH112" s="127">
        <v>0</v>
      </c>
      <c r="CI112" s="129">
        <v>4620</v>
      </c>
      <c r="CJ112" s="127">
        <f>4620+0</f>
        <v>4620</v>
      </c>
      <c r="CK112" s="129">
        <v>4620</v>
      </c>
      <c r="CL112" s="127">
        <v>0</v>
      </c>
      <c r="CM112" s="129">
        <v>4620</v>
      </c>
      <c r="CN112" s="127">
        <v>20360</v>
      </c>
      <c r="CO112" s="129">
        <v>4620</v>
      </c>
      <c r="CP112" s="127"/>
      <c r="CQ112" s="129">
        <v>4620</v>
      </c>
      <c r="CR112" s="127"/>
      <c r="CS112" s="129">
        <v>4620</v>
      </c>
      <c r="CT112" s="127"/>
      <c r="CU112" s="129">
        <v>4620</v>
      </c>
      <c r="CV112" s="127"/>
      <c r="CW112" s="129">
        <v>4620</v>
      </c>
      <c r="CX112" s="127">
        <v>4620</v>
      </c>
      <c r="CY112" s="131"/>
      <c r="CZ112" s="127"/>
      <c r="DA112" s="131"/>
      <c r="DB112" s="127"/>
      <c r="DC112" s="131"/>
      <c r="DD112" s="127"/>
      <c r="DE112" s="130"/>
      <c r="DF112" s="131"/>
      <c r="DG112" s="127"/>
      <c r="DH112" s="131"/>
      <c r="DI112" s="127"/>
      <c r="DJ112" s="131"/>
      <c r="DK112" s="127"/>
      <c r="DL112" s="131"/>
      <c r="DM112" s="127"/>
      <c r="DN112" s="131"/>
      <c r="DO112" s="127"/>
      <c r="DP112" s="131"/>
      <c r="DQ112" s="127"/>
      <c r="DR112" s="131"/>
      <c r="DS112" s="127"/>
      <c r="DT112" s="131"/>
      <c r="DU112" s="127"/>
      <c r="DV112" s="131"/>
      <c r="DW112" s="127"/>
      <c r="DX112" s="131"/>
      <c r="DY112" s="127"/>
      <c r="DZ112" s="131"/>
      <c r="EA112" s="127"/>
      <c r="EB112" s="128"/>
      <c r="EC112" s="127"/>
      <c r="ED112" s="132"/>
      <c r="EE112" s="128"/>
      <c r="EF112" s="127"/>
      <c r="EG112" s="128"/>
      <c r="EH112" s="127"/>
      <c r="EI112" s="128"/>
      <c r="EJ112" s="127"/>
      <c r="EK112" s="128"/>
      <c r="EL112" s="127"/>
      <c r="EM112" s="128"/>
      <c r="EN112" s="127"/>
      <c r="EO112" s="128"/>
      <c r="EP112" s="127"/>
      <c r="EQ112" s="124"/>
      <c r="ER112" s="127"/>
      <c r="ES112" s="124"/>
      <c r="ET112" s="127"/>
      <c r="EU112" s="124"/>
      <c r="EV112" s="127"/>
      <c r="EW112" s="124"/>
      <c r="EX112" s="127"/>
      <c r="EY112" s="124"/>
      <c r="EZ112" s="127"/>
      <c r="FA112" s="124"/>
      <c r="FB112" s="127"/>
      <c r="FC112" s="133">
        <f t="shared" si="17"/>
        <v>57080</v>
      </c>
      <c r="FD112" s="133">
        <f t="shared" si="18"/>
        <v>38600</v>
      </c>
      <c r="FE112" s="133">
        <f t="shared" si="19"/>
        <v>18480</v>
      </c>
    </row>
    <row r="113" spans="1:161" ht="25.5" customHeight="1">
      <c r="A113" s="181">
        <v>2200309</v>
      </c>
      <c r="B113" s="148" t="s">
        <v>814</v>
      </c>
      <c r="C113" s="95" t="s">
        <v>815</v>
      </c>
      <c r="D113" s="83" t="s">
        <v>1062</v>
      </c>
      <c r="E113" s="95" t="s">
        <v>956</v>
      </c>
      <c r="F113" s="84" t="s">
        <v>816</v>
      </c>
      <c r="G113" s="84"/>
      <c r="H113" s="135"/>
      <c r="I113" s="121"/>
      <c r="J113" s="121"/>
      <c r="K113" s="93">
        <v>7200</v>
      </c>
      <c r="L113" s="88" t="s">
        <v>1071</v>
      </c>
      <c r="M113" s="122">
        <f t="shared" si="20"/>
        <v>25600</v>
      </c>
      <c r="N113" s="123">
        <f t="shared" si="15"/>
        <v>21600</v>
      </c>
      <c r="O113" s="124">
        <v>4000</v>
      </c>
      <c r="P113" s="124">
        <f t="shared" si="21"/>
        <v>0</v>
      </c>
      <c r="Q113" s="125">
        <v>4000</v>
      </c>
      <c r="R113" s="126">
        <f t="shared" si="24"/>
        <v>0</v>
      </c>
      <c r="S113" s="127">
        <f>IF(OR($I113="‡nv‡÷j Z¨vM",$I113="wUwm"),(IF(VALUE($G113)&gt;=S$6,(IF(($BV113-SUM($Q113:R113))&gt;=$K113*0.3,$K113*0.3,($BV113-SUM($Q113:R113)))),"")),(IF(($BV113-SUM($Q113:R113))&gt;=$K113*0.3,$K113*0.3,($BV113-SUM($Q113:R113)))))</f>
        <v>0</v>
      </c>
      <c r="T113" s="127">
        <f>IF(OR($I113="‡nv‡÷j Z¨vM",$I113="wUwm"),(IF(VALUE($G113)&gt;=T$6,(IF(($BV113-SUM($Q113:S113))&gt;=$K113*0.3,$K113*0.3,($BV113-SUM($Q113:S113)))),"")),(IF(($BV113-SUM($Q113:S113))&gt;=$K113*0.3,$K113*0.3,($BV113-SUM($Q113:S113)))))</f>
        <v>0</v>
      </c>
      <c r="U113" s="127">
        <f>IF(OR($I113="‡nv‡÷j Z¨vM",$I113="wUwm"),(IF(VALUE($G113)&gt;=U$6,(IF(($BV113-SUM($Q113:T113))&gt;=$K113*0.3,$K113*0.3,($BV113-SUM($Q113:T113)))),"")),(IF(($BV113-SUM($Q113:T113))&gt;=$K113*0.3,$K113*0.3,($BV113-SUM($Q113:T113)))))</f>
        <v>0</v>
      </c>
      <c r="V113" s="127">
        <f>IF(OR($I113="‡nv‡÷j Z¨vM",$I113="wUwm"),(IF(VALUE($G113)&gt;=V$6,(IF(($BV113-SUM($Q113:U113))&gt;=$K113*0.3,$K113*0.3,($BV113-SUM($Q113:U113)))),"")),(IF(($BV113-SUM($Q113:U113))&gt;=$K113*0.3,$K113*0.3,($BV113-SUM($Q113:U113)))))</f>
        <v>0</v>
      </c>
      <c r="W113" s="127">
        <f>IF(OR($I113="‡nv‡÷j Z¨vM",$I113="wUwm"),(IF(VALUE($G113)&gt;=W$6,(IF(($BV113-SUM($Q113:V113))&gt;=$K113*0.3,$K113*0.3,($BV113-SUM($Q113:V113)))),"")),(IF(($BV113-SUM($Q113:V113))&gt;=$K113*0.3,$K113*0.3,($BV113-SUM($Q113:V113)))))</f>
        <v>0</v>
      </c>
      <c r="X113" s="127">
        <f>IF(OR($I113="‡nv‡÷j Z¨vM",$I113="wUwm"),(IF(VALUE($G113)&gt;=X$6,(IF(($BV113-SUM($Q113:W113))&gt;=$K113*0.3,$K113*0.3,($BV113-SUM($Q113:W113)))),"")),(IF(($BV113-SUM($Q113:W113))&gt;=$K113*0.3,$K113*0.3,($BV113-SUM($Q113:W113)))))</f>
        <v>0</v>
      </c>
      <c r="Y113" s="127">
        <f>IF(OR($I113="‡nv‡÷j Z¨vM",$I113="wUwm"),(IF(VALUE($G113)&gt;=Y$6,(IF(($BV113-SUM($Q113:X113))&gt;=$K113*0.3,$K113*0.3,($BV113-SUM($Q113:X113)))),"")),(IF(($BV113-SUM($Q113:X113))&gt;=$K113*0.3,$K113*0.3,($BV113-SUM($Q113:X113)))))</f>
        <v>0</v>
      </c>
      <c r="Z113" s="127">
        <f>IF(OR($I113="‡nv‡÷j Z¨vM",$I113="wUwm"),(IF(VALUE($G113)&gt;=Z$6,(IF(($BV113-SUM($Q113:Y113))&gt;=$K113*0.3,$K113*0.3,($BV113-SUM($Q113:Y113)))),"")),(IF(($BV113-SUM($Q113:Y113))&gt;=$K113*0.3,$K113*0.3,($BV113-SUM($Q113:Y113)))))</f>
        <v>0</v>
      </c>
      <c r="AA113" s="127">
        <f>IF(OR($I113="‡nv‡÷j Z¨vM",$I113="wUwm"),(IF(VALUE($G113)&gt;=AA$6,(IF(($BV113-SUM($Q113:Z113))&gt;=$K113*0.3,$K113*0.3,($BV113-SUM($Q113:Z113)))),"")),(IF(($BV113-SUM($Q113:Z113))&gt;=$K113*0.3,$K113*0.3,($BV113-SUM($Q113:Z113)))))</f>
        <v>0</v>
      </c>
      <c r="AB113" s="127">
        <f>IF(OR($I113="‡nv‡÷j Z¨vM",$I113="wUwm"),(IF(VALUE($G113)&gt;=AB$6,(IF(($BV113-SUM($Q113:AA113))&gt;=$K113*0.3,$K113*0.3,($BV113-SUM($Q113:AA113)))),"")),(IF(($BV113-SUM($Q113:AA113))&gt;=$K113*0.3,$K113*0.3,($BV113-SUM($Q113:AA113)))))</f>
        <v>0</v>
      </c>
      <c r="AC113" s="127">
        <f>IF(OR($I113="‡nv‡÷j Z¨vM",$I113="wUwm"),(IF(VALUE($G113)&gt;=AC$6,(IF(($BV113-SUM($Q113:AB113))&gt;=$K113*0.3,$K113*0.3,($BV113-SUM($Q113:AB113)))),"")),(IF(($BV113-SUM($Q113:AB113))&gt;=$K113*0.3,$K113*0.3,($BV113-SUM($Q113:AB113)))))</f>
        <v>0</v>
      </c>
      <c r="AD113" s="127">
        <f>IF(OR($I113="‡nv‡÷j Z¨vM",$I113="wUwm"),(IF(VALUE($G113)&gt;=AD$6,(IF(($BV113-SUM($Q113:AC113))&gt;=$K113*0.3,$K113*0.3,($BV113-SUM($Q113:AC113)))),"")),(IF(($BV113-SUM($Q113:AC113))&gt;=$K113*0.3,$K113*0.3,($BV113-SUM($Q113:AC113)))))</f>
        <v>0</v>
      </c>
      <c r="AE113" s="127">
        <f>IF(OR($I113="‡nv‡÷j Z¨vM",$I113="wUwm"),(IF(VALUE($G113)&gt;=AE$6,(IF(($BV113-SUM($Q113:AD113))&gt;=$K113*0.3,$K113*0.3,($BV113-SUM($Q113:AD113)))),"")),(IF(($BV113-SUM($Q113:AD113))&gt;=$K113*0.3,$K113*0.3,($BV113-SUM($Q113:AD113)))))</f>
        <v>0</v>
      </c>
      <c r="AF113" s="127">
        <f>IF(OR($I113="‡nv‡÷j Z¨vM",$I113="wUwm"),(IF(VALUE($G113)&gt;=AF$6,(IF(($BV113-SUM($Q113:AE113))&gt;=$K113*0.3,$K113*0.3,($BV113-SUM($Q113:AE113)))),"")),(IF(($BV113-SUM($Q113:AE113))&gt;=$K113*0.3,$K113*0.3,($BV113-SUM($Q113:AE113)))))</f>
        <v>0</v>
      </c>
      <c r="AG113" s="127">
        <f>IF(OR($I113="‡nv‡÷j Z¨vM",$I113="wUwm"),(IF(VALUE($G113)&gt;=AG$6,(IF(($BV113-SUM($Q113:AF113))&gt;=$K113*0.3,$K113*0.3,($BV113-SUM($Q113:AF113)))),"")),(IF(($BV113-SUM($Q113:AF113))&gt;=$K113*0.3,$K113*0.3,($BV113-SUM($Q113:AF113)))))</f>
        <v>0</v>
      </c>
      <c r="AH113" s="127">
        <f>IF(OR($I113="‡nv‡÷j Z¨vM",$I113="wUwm"),(IF(VALUE($G113)&gt;=AH$6,(IF(($BV113-SUM($Q113:AG113))&gt;=$K113*0.3,$K113*0.3,($BV113-SUM($Q113:AG113)))),"")),(IF(($BV113-SUM($Q113:AG113))&gt;=$K113*0.3,$K113*0.3,($BV113-SUM($Q113:AG113)))))</f>
        <v>0</v>
      </c>
      <c r="AI113" s="127">
        <f>IF(OR($I113="‡nv‡÷j Z¨vM",$I113="wUwm"),(IF(VALUE($G113)&gt;=AI$6,(IF(($BV113-SUM($Q113:AH113))&gt;=$K113*0.3,$K113*0.3,($BV113-SUM($Q113:AH113)))),"")),(IF(($BV113-SUM($Q113:AH113))&gt;=$K113*0.3,$K113*0.3,($BV113-SUM($Q113:AH113)))))</f>
        <v>0</v>
      </c>
      <c r="AJ113" s="127">
        <f>IF(OR($I113="‡nv‡÷j Z¨vM",$I113="wUwm"),(IF(VALUE($G113)&gt;=AJ$6,(IF(($BV113-SUM($Q113:AI113))&gt;=$K113*0.3,$K113*0.3,($BV113-SUM($Q113:AI113)))),"")),(IF(($BV113-SUM($Q113:AI113))&gt;=$K113*0.3,$K113*0.3,($BV113-SUM($Q113:AI113)))))</f>
        <v>0</v>
      </c>
      <c r="AK113" s="127">
        <f>IF(OR($I113="‡nv‡÷j Z¨vM",$I113="wUwm"),(IF(VALUE($G113)&gt;=AK$6,(IF(($BV113-SUM($Q113:AJ113))&gt;=$K113*0.3,$K113*0.3,($BV113-SUM($Q113:AJ113)))),"")),(IF(($BV113-SUM($Q113:AJ113))&gt;=$K113*0.3,$K113*0.3,($BV113-SUM($Q113:AJ113)))))</f>
        <v>0</v>
      </c>
      <c r="AL113" s="127">
        <f>IF(OR($I113="‡nv‡÷j Z¨vM",$I113="wUwm"),(IF(VALUE($G113)&gt;=AL$6,(IF(($BV113-SUM($Q113:AK113))&gt;=$K113*0.3,$K113*0.3,($BV113-SUM($Q113:AK113)))),"")),(IF(($BV113-SUM($Q113:AK113))&gt;=$K113*0.3,$K113*0.3,($BV113-SUM($Q113:AK113)))))</f>
        <v>0</v>
      </c>
      <c r="AM113" s="127">
        <f>IF(OR($I113="‡nv‡÷j Z¨vM",$I113="wUwm"),(IF(VALUE($G113)&gt;=AM$6,(IF(($BV113-SUM($Q113:AL113))&gt;=$K113*0.3,$K113*0.3,($BV113-SUM($Q113:AL113)))),"")),(IF(($BV113-SUM($Q113:AL113))&gt;=$K113*0.3,$K113*0.3,($BV113-SUM($Q113:AL113)))))</f>
        <v>0</v>
      </c>
      <c r="AN113" s="127">
        <f>IF(OR($I113="‡nv‡÷j Z¨vM",$I113="wUwm"),(IF(VALUE($G113)&gt;=AN$6,(IF(($BV113-SUM($Q113:AM113))&gt;=$K113*0.3,$K113*0.3,($BV113-SUM($Q113:AM113)))),"")),(IF(($BV113-SUM($Q113:AM113))&gt;=$K113*0.3,$K113*0.3,($BV113-SUM($Q113:AM113)))))</f>
        <v>0</v>
      </c>
      <c r="AO113" s="127">
        <f>IF(OR($I113="‡nv‡÷j Z¨vM",$I113="wUwm"),(IF(VALUE($G113)&gt;=AO$6,(IF(($BV113-SUM($Q113:AN113))&gt;=$K113*0.3,$K113*0.3,($BV113-SUM($Q113:AN113)))),"")),(IF(($BV113-SUM($Q113:AN113))&gt;=$K113*0.3,$K113*0.3,($BV113-SUM($Q113:AN113)))))</f>
        <v>0</v>
      </c>
      <c r="AP113" s="127">
        <f>IF(OR($I113="‡nv‡÷j Z¨vM",$I113="wUwm"),(IF(VALUE($G113)&gt;=AP$6,(IF(($BV113-SUM($Q113:AO113))&gt;=$K113*0.3,$K113*0.3,($BV113-SUM($Q113:AO113)))),"")),(IF(($BV113-SUM($Q113:AO113))&gt;=$K113*0.3,$K113*0.3,($BV113-SUM($Q113:AO113)))))</f>
        <v>0</v>
      </c>
      <c r="AQ113" s="125">
        <f t="shared" si="26"/>
        <v>4000</v>
      </c>
      <c r="AR113" s="125">
        <v>4000</v>
      </c>
      <c r="AS113" s="125">
        <f>IF(LinkRpt!C$4=LinkRpt!C$2,VLOOKUP(LinkRpt!$A109,Rpt,LinkRpt!C$2+1),"")</f>
        <v>0</v>
      </c>
      <c r="AT113" s="125">
        <f>IF(LinkRpt!D$4=LinkRpt!D$2,VLOOKUP(LinkRpt!$A109,Rpt,LinkRpt!D$2+1),"")</f>
        <v>0</v>
      </c>
      <c r="AU113" s="125">
        <f>IF(LinkRpt!E$4=LinkRpt!E$2,VLOOKUP(LinkRpt!$A109,Rpt,LinkRpt!E$2+1),"")</f>
        <v>0</v>
      </c>
      <c r="AV113" s="125">
        <f>IF(LinkRpt!F$4=LinkRpt!F$2,VLOOKUP(LinkRpt!$A109,Rpt,LinkRpt!F$2+1),"")</f>
        <v>0</v>
      </c>
      <c r="AW113" s="125">
        <f>IF(LinkRpt!G$4=LinkRpt!G$2,VLOOKUP(LinkRpt!$A109,Rpt,LinkRpt!G$2+1),"")</f>
        <v>0</v>
      </c>
      <c r="AX113" s="125">
        <f>IF(LinkRpt!H$4=LinkRpt!H$2,VLOOKUP(LinkRpt!$A109,Rpt,LinkRpt!H$2+1),"")</f>
        <v>0</v>
      </c>
      <c r="AY113" s="125">
        <f>IF(LinkRpt!I$4=LinkRpt!I$2,VLOOKUP(LinkRpt!$A109,Rpt,LinkRpt!I$2+1),"")</f>
        <v>0</v>
      </c>
      <c r="AZ113" s="125">
        <f>IF(LinkRpt!J$4=LinkRpt!J$2,VLOOKUP(LinkRpt!$A109,Rpt,LinkRpt!J$2+1),"")</f>
        <v>0</v>
      </c>
      <c r="BA113" s="125">
        <f>IF(LinkRpt!K$4=LinkRpt!K$2,VLOOKUP(LinkRpt!$A109,Rpt,LinkRpt!K$2+1),"")</f>
        <v>0</v>
      </c>
      <c r="BB113" s="125">
        <f>IF(LinkRpt!L$4=LinkRpt!L$2,VLOOKUP(LinkRpt!$A109,Rpt,LinkRpt!L$2+1),"")</f>
        <v>0</v>
      </c>
      <c r="BC113" s="125">
        <f>IF(LinkRpt!M$4=LinkRpt!M$2,VLOOKUP(LinkRpt!$A109,Rpt,LinkRpt!M$2+1),"")</f>
        <v>0</v>
      </c>
      <c r="BD113" s="125">
        <f>IF(LinkRpt!N$4=LinkRpt!N$2,VLOOKUP(LinkRpt!$A109,Rpt,LinkRpt!N$2+1),"")</f>
        <v>0</v>
      </c>
      <c r="BE113" s="125">
        <f>IF(LinkRpt!O$4=LinkRpt!O$2,VLOOKUP(LinkRpt!$A109,Rpt,LinkRpt!O$2+1),"")</f>
        <v>0</v>
      </c>
      <c r="BF113" s="125">
        <f>IF(LinkRpt!P$4=LinkRpt!P$2,VLOOKUP(LinkRpt!$A109,Rpt,LinkRpt!P$2+1),"")</f>
        <v>0</v>
      </c>
      <c r="BG113" s="125">
        <f>IF(LinkRpt!Q$4=LinkRpt!Q$2,VLOOKUP(LinkRpt!$A109,Rpt,LinkRpt!Q$2+1),"")</f>
        <v>0</v>
      </c>
      <c r="BH113" s="125">
        <f>IF(LinkRpt!R$4=LinkRpt!R$2,VLOOKUP(LinkRpt!$A109,Rpt,LinkRpt!R$2+1),"")</f>
        <v>0</v>
      </c>
      <c r="BI113" s="125">
        <f>IF(LinkRpt!S$4=LinkRpt!S$2,VLOOKUP(LinkRpt!$A109,Rpt,LinkRpt!S$2+1),"")</f>
        <v>0</v>
      </c>
      <c r="BJ113" s="125">
        <f>IF(LinkRpt!T$4=LinkRpt!T$2,VLOOKUP(LinkRpt!$A109,Rpt,LinkRpt!T$2+1),"")</f>
        <v>0</v>
      </c>
      <c r="BK113" s="125">
        <f>IF(LinkRpt!U$4=LinkRpt!U$2,VLOOKUP(LinkRpt!$A109,Rpt,LinkRpt!U$2+1),"")</f>
        <v>0</v>
      </c>
      <c r="BL113" s="125">
        <f>IF(LinkRpt!V$4=LinkRpt!V$2,VLOOKUP(LinkRpt!$A109,Rpt,LinkRpt!V$2+1),"")</f>
        <v>0</v>
      </c>
      <c r="BM113" s="125">
        <f>IF(LinkRpt!W$4=LinkRpt!W$2,VLOOKUP(LinkRpt!$A109,Rpt,LinkRpt!W$2+1),"")</f>
        <v>0</v>
      </c>
      <c r="BN113" s="125">
        <f>IF(LinkRpt!X$4=LinkRpt!X$2,VLOOKUP(LinkRpt!$A109,Rpt,LinkRpt!X$2+1),"")</f>
        <v>0</v>
      </c>
      <c r="BO113" s="125">
        <f>IF(LinkRpt!Y$4=LinkRpt!Y$2,VLOOKUP(LinkRpt!$A109,Rpt,LinkRpt!Y$2+1),"")</f>
        <v>0</v>
      </c>
      <c r="BP113" s="125">
        <f>IF(LinkRpt!Z$4=LinkRpt!Z$2,VLOOKUP(LinkRpt!$A109,Rpt,LinkRpt!Z$2+1),"")</f>
        <v>0</v>
      </c>
      <c r="BQ113" s="125">
        <f>IF(LinkRpt!AA$4=LinkRpt!AA$2,VLOOKUP(LinkRpt!$A109,Rpt,LinkRpt!AA$2+1),"")</f>
        <v>0</v>
      </c>
      <c r="BR113" s="125">
        <f>IF(LinkRpt!AB$4=LinkRpt!AB$2,VLOOKUP(LinkRpt!$A109,Rpt,LinkRpt!AB$2+1),"")</f>
        <v>0</v>
      </c>
      <c r="BS113" s="125">
        <f>IF(LinkRpt!AC$4=LinkRpt!AC$2,VLOOKUP(LinkRpt!$A109,Rpt,LinkRpt!AC$2+1),"")</f>
        <v>0</v>
      </c>
      <c r="BT113" s="125">
        <f>IF(LinkRpt!AD$4=LinkRpt!AD$2,VLOOKUP(LinkRpt!$A109,Rpt,LinkRpt!AD$2+1),"")</f>
        <v>0</v>
      </c>
      <c r="BU113" s="125">
        <f>IF(LinkRpt!AE$4=LinkRpt!AE$2,VLOOKUP(LinkRpt!$A109,Rpt,LinkRpt!AE$2+1),"")</f>
        <v>0</v>
      </c>
      <c r="BV113" s="125">
        <f t="shared" si="22"/>
        <v>4000</v>
      </c>
      <c r="BW113" s="124">
        <v>1500</v>
      </c>
      <c r="BX113" s="127">
        <v>1500</v>
      </c>
      <c r="BY113" s="124">
        <v>1000</v>
      </c>
      <c r="BZ113" s="127">
        <v>1000</v>
      </c>
      <c r="CA113" s="124">
        <v>5000</v>
      </c>
      <c r="CB113" s="127">
        <v>0</v>
      </c>
      <c r="CC113" s="124">
        <v>8000</v>
      </c>
      <c r="CD113" s="127">
        <f>1500+0</f>
        <v>1500</v>
      </c>
      <c r="CE113" s="128"/>
      <c r="CF113" s="127"/>
      <c r="CG113" s="124"/>
      <c r="CH113" s="127">
        <v>5000</v>
      </c>
      <c r="CI113" s="129">
        <v>4620</v>
      </c>
      <c r="CJ113" s="127">
        <v>0</v>
      </c>
      <c r="CK113" s="129">
        <v>4620</v>
      </c>
      <c r="CL113" s="127"/>
      <c r="CM113" s="129">
        <v>4620</v>
      </c>
      <c r="CN113" s="127"/>
      <c r="CO113" s="129">
        <v>4620</v>
      </c>
      <c r="CP113" s="127">
        <v>8000</v>
      </c>
      <c r="CQ113" s="129">
        <v>4620</v>
      </c>
      <c r="CR113" s="127">
        <v>10000</v>
      </c>
      <c r="CS113" s="129">
        <v>4620</v>
      </c>
      <c r="CT113" s="127"/>
      <c r="CU113" s="129">
        <v>4620</v>
      </c>
      <c r="CV113" s="127"/>
      <c r="CW113" s="129">
        <v>4620</v>
      </c>
      <c r="CX113" s="127"/>
      <c r="CY113" s="129">
        <v>4620</v>
      </c>
      <c r="CZ113" s="127">
        <v>20000</v>
      </c>
      <c r="DA113" s="128"/>
      <c r="DB113" s="127"/>
      <c r="DC113" s="128"/>
      <c r="DD113" s="127"/>
      <c r="DE113" s="130"/>
      <c r="DF113" s="131"/>
      <c r="DG113" s="127"/>
      <c r="DH113" s="131"/>
      <c r="DI113" s="127"/>
      <c r="DJ113" s="131"/>
      <c r="DK113" s="127"/>
      <c r="DL113" s="131"/>
      <c r="DM113" s="127"/>
      <c r="DN113" s="131"/>
      <c r="DO113" s="127"/>
      <c r="DP113" s="131"/>
      <c r="DQ113" s="127"/>
      <c r="DR113" s="131"/>
      <c r="DS113" s="127"/>
      <c r="DT113" s="131"/>
      <c r="DU113" s="127"/>
      <c r="DV113" s="131"/>
      <c r="DW113" s="127"/>
      <c r="DX113" s="131"/>
      <c r="DY113" s="127"/>
      <c r="DZ113" s="131"/>
      <c r="EA113" s="127"/>
      <c r="EB113" s="128"/>
      <c r="EC113" s="127"/>
      <c r="ED113" s="132"/>
      <c r="EE113" s="128"/>
      <c r="EF113" s="127"/>
      <c r="EG113" s="128"/>
      <c r="EH113" s="127"/>
      <c r="EI113" s="128"/>
      <c r="EJ113" s="127"/>
      <c r="EK113" s="128"/>
      <c r="EL113" s="127"/>
      <c r="EM113" s="128"/>
      <c r="EN113" s="127"/>
      <c r="EO113" s="128"/>
      <c r="EP113" s="127"/>
      <c r="EQ113" s="124"/>
      <c r="ER113" s="127"/>
      <c r="ES113" s="124"/>
      <c r="ET113" s="127"/>
      <c r="EU113" s="124"/>
      <c r="EV113" s="127"/>
      <c r="EW113" s="124"/>
      <c r="EX113" s="127"/>
      <c r="EY113" s="124"/>
      <c r="EZ113" s="127"/>
      <c r="FA113" s="124"/>
      <c r="FB113" s="127"/>
      <c r="FC113" s="133">
        <f t="shared" si="17"/>
        <v>57080</v>
      </c>
      <c r="FD113" s="133">
        <f t="shared" si="18"/>
        <v>47000</v>
      </c>
      <c r="FE113" s="133">
        <f t="shared" si="19"/>
        <v>10080</v>
      </c>
    </row>
    <row r="114" spans="1:161" ht="25.5" customHeight="1">
      <c r="A114" s="181">
        <v>2200313</v>
      </c>
      <c r="B114" s="148" t="s">
        <v>820</v>
      </c>
      <c r="C114" s="95" t="s">
        <v>821</v>
      </c>
      <c r="D114" s="83" t="s">
        <v>1062</v>
      </c>
      <c r="E114" s="95" t="s">
        <v>956</v>
      </c>
      <c r="F114" s="84" t="s">
        <v>822</v>
      </c>
      <c r="G114" s="84"/>
      <c r="H114" s="135"/>
      <c r="I114" s="121"/>
      <c r="J114" s="121"/>
      <c r="K114" s="93">
        <v>7200</v>
      </c>
      <c r="L114" s="88" t="s">
        <v>1075</v>
      </c>
      <c r="M114" s="122">
        <f t="shared" si="20"/>
        <v>25600</v>
      </c>
      <c r="N114" s="123">
        <f t="shared" si="15"/>
        <v>4320</v>
      </c>
      <c r="O114" s="124">
        <v>4000</v>
      </c>
      <c r="P114" s="124">
        <f t="shared" si="21"/>
        <v>0</v>
      </c>
      <c r="Q114" s="125">
        <v>4000</v>
      </c>
      <c r="R114" s="126">
        <f t="shared" si="24"/>
        <v>0</v>
      </c>
      <c r="S114" s="127">
        <f>IF(OR($I114="‡nv‡÷j Z¨vM",$I114="wUwm"),(IF(VALUE($G114)&gt;=S$6,(IF(($BV114-SUM($Q114:R114))&gt;=$K114*0.3,$K114*0.3,($BV114-SUM($Q114:R114)))),"")),(IF(($BV114-SUM($Q114:R114))&gt;=$K114*0.3,$K114*0.3,($BV114-SUM($Q114:R114)))))</f>
        <v>2160</v>
      </c>
      <c r="T114" s="127">
        <f>IF(OR($I114="‡nv‡÷j Z¨vM",$I114="wUwm"),(IF(VALUE($G114)&gt;=T$6,(IF(($BV114-SUM($Q114:S114))&gt;=$K114*0.3,$K114*0.3,($BV114-SUM($Q114:S114)))),"")),(IF(($BV114-SUM($Q114:S114))&gt;=$K114*0.3,$K114*0.3,($BV114-SUM($Q114:S114)))))</f>
        <v>2160</v>
      </c>
      <c r="U114" s="127">
        <f>IF(OR($I114="‡nv‡÷j Z¨vM",$I114="wUwm"),(IF(VALUE($G114)&gt;=U$6,(IF(($BV114-SUM($Q114:T114))&gt;=$K114*0.3,$K114*0.3,($BV114-SUM($Q114:T114)))),"")),(IF(($BV114-SUM($Q114:T114))&gt;=$K114*0.3,$K114*0.3,($BV114-SUM($Q114:T114)))))</f>
        <v>2160</v>
      </c>
      <c r="V114" s="127">
        <f>IF(OR($I114="‡nv‡÷j Z¨vM",$I114="wUwm"),(IF(VALUE($G114)&gt;=V$6,(IF(($BV114-SUM($Q114:U114))&gt;=$K114*0.3,$K114*0.3,($BV114-SUM($Q114:U114)))),"")),(IF(($BV114-SUM($Q114:U114))&gt;=$K114*0.3,$K114*0.3,($BV114-SUM($Q114:U114)))))</f>
        <v>2160</v>
      </c>
      <c r="W114" s="127">
        <f>IF(OR($I114="‡nv‡÷j Z¨vM",$I114="wUwm"),(IF(VALUE($G114)&gt;=W$6,(IF(($BV114-SUM($Q114:V114))&gt;=$K114*0.3,$K114*0.3,($BV114-SUM($Q114:V114)))),"")),(IF(($BV114-SUM($Q114:V114))&gt;=$K114*0.3,$K114*0.3,($BV114-SUM($Q114:V114)))))</f>
        <v>2160</v>
      </c>
      <c r="X114" s="127">
        <f>IF(OR($I114="‡nv‡÷j Z¨vM",$I114="wUwm"),(IF(VALUE($G114)&gt;=X$6,(IF(($BV114-SUM($Q114:W114))&gt;=$K114*0.3,$K114*0.3,($BV114-SUM($Q114:W114)))),"")),(IF(($BV114-SUM($Q114:W114))&gt;=$K114*0.3,$K114*0.3,($BV114-SUM($Q114:W114)))))</f>
        <v>2160</v>
      </c>
      <c r="Y114" s="127">
        <f>IF(OR($I114="‡nv‡÷j Z¨vM",$I114="wUwm"),(IF(VALUE($G114)&gt;=Y$6,(IF(($BV114-SUM($Q114:X114))&gt;=$K114*0.3,$K114*0.3,($BV114-SUM($Q114:X114)))),"")),(IF(($BV114-SUM($Q114:X114))&gt;=$K114*0.3,$K114*0.3,($BV114-SUM($Q114:X114)))))</f>
        <v>2160</v>
      </c>
      <c r="Z114" s="127">
        <f>IF(OR($I114="‡nv‡÷j Z¨vM",$I114="wUwm"),(IF(VALUE($G114)&gt;=Z$6,(IF(($BV114-SUM($Q114:Y114))&gt;=$K114*0.3,$K114*0.3,($BV114-SUM($Q114:Y114)))),"")),(IF(($BV114-SUM($Q114:Y114))&gt;=$K114*0.3,$K114*0.3,($BV114-SUM($Q114:Y114)))))</f>
        <v>2160</v>
      </c>
      <c r="AA114" s="127">
        <f>IF(OR($I114="‡nv‡÷j Z¨vM",$I114="wUwm"),(IF(VALUE($G114)&gt;=AA$6,(IF(($BV114-SUM($Q114:Z114))&gt;=$K114*0.3,$K114*0.3,($BV114-SUM($Q114:Z114)))),"")),(IF(($BV114-SUM($Q114:Z114))&gt;=$K114*0.3,$K114*0.3,($BV114-SUM($Q114:Z114)))))</f>
        <v>0</v>
      </c>
      <c r="AB114" s="127">
        <f>IF(OR($I114="‡nv‡÷j Z¨vM",$I114="wUwm"),(IF(VALUE($G114)&gt;=AB$6,(IF(($BV114-SUM($Q114:AA114))&gt;=$K114*0.3,$K114*0.3,($BV114-SUM($Q114:AA114)))),"")),(IF(($BV114-SUM($Q114:AA114))&gt;=$K114*0.3,$K114*0.3,($BV114-SUM($Q114:AA114)))))</f>
        <v>0</v>
      </c>
      <c r="AC114" s="127">
        <f>IF(OR($I114="‡nv‡÷j Z¨vM",$I114="wUwm"),(IF(VALUE($G114)&gt;=AC$6,(IF(($BV114-SUM($Q114:AB114))&gt;=$K114*0.3,$K114*0.3,($BV114-SUM($Q114:AB114)))),"")),(IF(($BV114-SUM($Q114:AB114))&gt;=$K114*0.3,$K114*0.3,($BV114-SUM($Q114:AB114)))))</f>
        <v>0</v>
      </c>
      <c r="AD114" s="127">
        <f>IF(OR($I114="‡nv‡÷j Z¨vM",$I114="wUwm"),(IF(VALUE($G114)&gt;=AD$6,(IF(($BV114-SUM($Q114:AC114))&gt;=$K114*0.3,$K114*0.3,($BV114-SUM($Q114:AC114)))),"")),(IF(($BV114-SUM($Q114:AC114))&gt;=$K114*0.3,$K114*0.3,($BV114-SUM($Q114:AC114)))))</f>
        <v>0</v>
      </c>
      <c r="AE114" s="127">
        <f>IF(OR($I114="‡nv‡÷j Z¨vM",$I114="wUwm"),(IF(VALUE($G114)&gt;=AE$6,(IF(($BV114-SUM($Q114:AD114))&gt;=$K114*0.3,$K114*0.3,($BV114-SUM($Q114:AD114)))),"")),(IF(($BV114-SUM($Q114:AD114))&gt;=$K114*0.3,$K114*0.3,($BV114-SUM($Q114:AD114)))))</f>
        <v>0</v>
      </c>
      <c r="AF114" s="127">
        <f>IF(OR($I114="‡nv‡÷j Z¨vM",$I114="wUwm"),(IF(VALUE($G114)&gt;=AF$6,(IF(($BV114-SUM($Q114:AE114))&gt;=$K114*0.3,$K114*0.3,($BV114-SUM($Q114:AE114)))),"")),(IF(($BV114-SUM($Q114:AE114))&gt;=$K114*0.3,$K114*0.3,($BV114-SUM($Q114:AE114)))))</f>
        <v>0</v>
      </c>
      <c r="AG114" s="127">
        <f>IF(OR($I114="‡nv‡÷j Z¨vM",$I114="wUwm"),(IF(VALUE($G114)&gt;=AG$6,(IF(($BV114-SUM($Q114:AF114))&gt;=$K114*0.3,$K114*0.3,($BV114-SUM($Q114:AF114)))),"")),(IF(($BV114-SUM($Q114:AF114))&gt;=$K114*0.3,$K114*0.3,($BV114-SUM($Q114:AF114)))))</f>
        <v>0</v>
      </c>
      <c r="AH114" s="127">
        <f>IF(OR($I114="‡nv‡÷j Z¨vM",$I114="wUwm"),(IF(VALUE($G114)&gt;=AH$6,(IF(($BV114-SUM($Q114:AG114))&gt;=$K114*0.3,$K114*0.3,($BV114-SUM($Q114:AG114)))),"")),(IF(($BV114-SUM($Q114:AG114))&gt;=$K114*0.3,$K114*0.3,($BV114-SUM($Q114:AG114)))))</f>
        <v>0</v>
      </c>
      <c r="AI114" s="127">
        <f>IF(OR($I114="‡nv‡÷j Z¨vM",$I114="wUwm"),(IF(VALUE($G114)&gt;=AI$6,(IF(($BV114-SUM($Q114:AH114))&gt;=$K114*0.3,$K114*0.3,($BV114-SUM($Q114:AH114)))),"")),(IF(($BV114-SUM($Q114:AH114))&gt;=$K114*0.3,$K114*0.3,($BV114-SUM($Q114:AH114)))))</f>
        <v>0</v>
      </c>
      <c r="AJ114" s="127">
        <f>IF(OR($I114="‡nv‡÷j Z¨vM",$I114="wUwm"),(IF(VALUE($G114)&gt;=AJ$6,(IF(($BV114-SUM($Q114:AI114))&gt;=$K114*0.3,$K114*0.3,($BV114-SUM($Q114:AI114)))),"")),(IF(($BV114-SUM($Q114:AI114))&gt;=$K114*0.3,$K114*0.3,($BV114-SUM($Q114:AI114)))))</f>
        <v>0</v>
      </c>
      <c r="AK114" s="127">
        <f>IF(OR($I114="‡nv‡÷j Z¨vM",$I114="wUwm"),(IF(VALUE($G114)&gt;=AK$6,(IF(($BV114-SUM($Q114:AJ114))&gt;=$K114*0.3,$K114*0.3,($BV114-SUM($Q114:AJ114)))),"")),(IF(($BV114-SUM($Q114:AJ114))&gt;=$K114*0.3,$K114*0.3,($BV114-SUM($Q114:AJ114)))))</f>
        <v>0</v>
      </c>
      <c r="AL114" s="127">
        <f>IF(OR($I114="‡nv‡÷j Z¨vM",$I114="wUwm"),(IF(VALUE($G114)&gt;=AL$6,(IF(($BV114-SUM($Q114:AK114))&gt;=$K114*0.3,$K114*0.3,($BV114-SUM($Q114:AK114)))),"")),(IF(($BV114-SUM($Q114:AK114))&gt;=$K114*0.3,$K114*0.3,($BV114-SUM($Q114:AK114)))))</f>
        <v>0</v>
      </c>
      <c r="AM114" s="127">
        <f>IF(OR($I114="‡nv‡÷j Z¨vM",$I114="wUwm"),(IF(VALUE($G114)&gt;=AM$6,(IF(($BV114-SUM($Q114:AL114))&gt;=$K114*0.3,$K114*0.3,($BV114-SUM($Q114:AL114)))),"")),(IF(($BV114-SUM($Q114:AL114))&gt;=$K114*0.3,$K114*0.3,($BV114-SUM($Q114:AL114)))))</f>
        <v>0</v>
      </c>
      <c r="AN114" s="127">
        <f>IF(OR($I114="‡nv‡÷j Z¨vM",$I114="wUwm"),(IF(VALUE($G114)&gt;=AN$6,(IF(($BV114-SUM($Q114:AM114))&gt;=$K114*0.3,$K114*0.3,($BV114-SUM($Q114:AM114)))),"")),(IF(($BV114-SUM($Q114:AM114))&gt;=$K114*0.3,$K114*0.3,($BV114-SUM($Q114:AM114)))))</f>
        <v>0</v>
      </c>
      <c r="AO114" s="127">
        <f>IF(OR($I114="‡nv‡÷j Z¨vM",$I114="wUwm"),(IF(VALUE($G114)&gt;=AO$6,(IF(($BV114-SUM($Q114:AN114))&gt;=$K114*0.3,$K114*0.3,($BV114-SUM($Q114:AN114)))),"")),(IF(($BV114-SUM($Q114:AN114))&gt;=$K114*0.3,$K114*0.3,($BV114-SUM($Q114:AN114)))))</f>
        <v>0</v>
      </c>
      <c r="AP114" s="127">
        <f>IF(OR($I114="‡nv‡÷j Z¨vM",$I114="wUwm"),(IF(VALUE($G114)&gt;=AP$6,(IF(($BV114-SUM($Q114:AO114))&gt;=$K114*0.3,$K114*0.3,($BV114-SUM($Q114:AO114)))),"")),(IF(($BV114-SUM($Q114:AO114))&gt;=$K114*0.3,$K114*0.3,($BV114-SUM($Q114:AO114)))))</f>
        <v>0</v>
      </c>
      <c r="AQ114" s="125">
        <f t="shared" si="26"/>
        <v>21280</v>
      </c>
      <c r="AR114" s="125">
        <v>21280</v>
      </c>
      <c r="AS114" s="125">
        <f>IF(LinkRpt!C$4=LinkRpt!C$2,VLOOKUP(LinkRpt!$A110,Rpt,LinkRpt!C$2+1),"")</f>
        <v>0</v>
      </c>
      <c r="AT114" s="125">
        <f>IF(LinkRpt!D$4=LinkRpt!D$2,VLOOKUP(LinkRpt!$A110,Rpt,LinkRpt!D$2+1),"")</f>
        <v>0</v>
      </c>
      <c r="AU114" s="125">
        <f>IF(LinkRpt!E$4=LinkRpt!E$2,VLOOKUP(LinkRpt!$A110,Rpt,LinkRpt!E$2+1),"")</f>
        <v>0</v>
      </c>
      <c r="AV114" s="125">
        <f>IF(LinkRpt!F$4=LinkRpt!F$2,VLOOKUP(LinkRpt!$A110,Rpt,LinkRpt!F$2+1),"")</f>
        <v>0</v>
      </c>
      <c r="AW114" s="125">
        <f>IF(LinkRpt!G$4=LinkRpt!G$2,VLOOKUP(LinkRpt!$A110,Rpt,LinkRpt!G$2+1),"")</f>
        <v>0</v>
      </c>
      <c r="AX114" s="125">
        <f>IF(LinkRpt!H$4=LinkRpt!H$2,VLOOKUP(LinkRpt!$A110,Rpt,LinkRpt!H$2+1),"")</f>
        <v>0</v>
      </c>
      <c r="AY114" s="125">
        <f>IF(LinkRpt!I$4=LinkRpt!I$2,VLOOKUP(LinkRpt!$A110,Rpt,LinkRpt!I$2+1),"")</f>
        <v>0</v>
      </c>
      <c r="AZ114" s="125">
        <f>IF(LinkRpt!J$4=LinkRpt!J$2,VLOOKUP(LinkRpt!$A110,Rpt,LinkRpt!J$2+1),"")</f>
        <v>0</v>
      </c>
      <c r="BA114" s="125">
        <f>IF(LinkRpt!K$4=LinkRpt!K$2,VLOOKUP(LinkRpt!$A110,Rpt,LinkRpt!K$2+1),"")</f>
        <v>0</v>
      </c>
      <c r="BB114" s="125">
        <f>IF(LinkRpt!L$4=LinkRpt!L$2,VLOOKUP(LinkRpt!$A110,Rpt,LinkRpt!L$2+1),"")</f>
        <v>0</v>
      </c>
      <c r="BC114" s="125">
        <f>IF(LinkRpt!M$4=LinkRpt!M$2,VLOOKUP(LinkRpt!$A110,Rpt,LinkRpt!M$2+1),"")</f>
        <v>0</v>
      </c>
      <c r="BD114" s="125">
        <f>IF(LinkRpt!N$4=LinkRpt!N$2,VLOOKUP(LinkRpt!$A110,Rpt,LinkRpt!N$2+1),"")</f>
        <v>0</v>
      </c>
      <c r="BE114" s="125">
        <f>IF(LinkRpt!O$4=LinkRpt!O$2,VLOOKUP(LinkRpt!$A110,Rpt,LinkRpt!O$2+1),"")</f>
        <v>0</v>
      </c>
      <c r="BF114" s="125">
        <f>IF(LinkRpt!P$4=LinkRpt!P$2,VLOOKUP(LinkRpt!$A110,Rpt,LinkRpt!P$2+1),"")</f>
        <v>0</v>
      </c>
      <c r="BG114" s="125">
        <f>IF(LinkRpt!Q$4=LinkRpt!Q$2,VLOOKUP(LinkRpt!$A110,Rpt,LinkRpt!Q$2+1),"")</f>
        <v>0</v>
      </c>
      <c r="BH114" s="125">
        <f>IF(LinkRpt!R$4=LinkRpt!R$2,VLOOKUP(LinkRpt!$A110,Rpt,LinkRpt!R$2+1),"")</f>
        <v>0</v>
      </c>
      <c r="BI114" s="125">
        <f>IF(LinkRpt!S$4=LinkRpt!S$2,VLOOKUP(LinkRpt!$A110,Rpt,LinkRpt!S$2+1),"")</f>
        <v>0</v>
      </c>
      <c r="BJ114" s="125">
        <f>IF(LinkRpt!T$4=LinkRpt!T$2,VLOOKUP(LinkRpt!$A110,Rpt,LinkRpt!T$2+1),"")</f>
        <v>0</v>
      </c>
      <c r="BK114" s="125">
        <f>IF(LinkRpt!U$4=LinkRpt!U$2,VLOOKUP(LinkRpt!$A110,Rpt,LinkRpt!U$2+1),"")</f>
        <v>0</v>
      </c>
      <c r="BL114" s="125">
        <f>IF(LinkRpt!V$4=LinkRpt!V$2,VLOOKUP(LinkRpt!$A110,Rpt,LinkRpt!V$2+1),"")</f>
        <v>0</v>
      </c>
      <c r="BM114" s="125">
        <f>IF(LinkRpt!W$4=LinkRpt!W$2,VLOOKUP(LinkRpt!$A110,Rpt,LinkRpt!W$2+1),"")</f>
        <v>0</v>
      </c>
      <c r="BN114" s="125">
        <f>IF(LinkRpt!X$4=LinkRpt!X$2,VLOOKUP(LinkRpt!$A110,Rpt,LinkRpt!X$2+1),"")</f>
        <v>0</v>
      </c>
      <c r="BO114" s="125">
        <f>IF(LinkRpt!Y$4=LinkRpt!Y$2,VLOOKUP(LinkRpt!$A110,Rpt,LinkRpt!Y$2+1),"")</f>
        <v>0</v>
      </c>
      <c r="BP114" s="125">
        <f>IF(LinkRpt!Z$4=LinkRpt!Z$2,VLOOKUP(LinkRpt!$A110,Rpt,LinkRpt!Z$2+1),"")</f>
        <v>0</v>
      </c>
      <c r="BQ114" s="125">
        <f>IF(LinkRpt!AA$4=LinkRpt!AA$2,VLOOKUP(LinkRpt!$A110,Rpt,LinkRpt!AA$2+1),"")</f>
        <v>0</v>
      </c>
      <c r="BR114" s="125">
        <f>IF(LinkRpt!AB$4=LinkRpt!AB$2,VLOOKUP(LinkRpt!$A110,Rpt,LinkRpt!AB$2+1),"")</f>
        <v>0</v>
      </c>
      <c r="BS114" s="125">
        <f>IF(LinkRpt!AC$4=LinkRpt!AC$2,VLOOKUP(LinkRpt!$A110,Rpt,LinkRpt!AC$2+1),"")</f>
        <v>0</v>
      </c>
      <c r="BT114" s="125">
        <f>IF(LinkRpt!AD$4=LinkRpt!AD$2,VLOOKUP(LinkRpt!$A110,Rpt,LinkRpt!AD$2+1),"")</f>
        <v>0</v>
      </c>
      <c r="BU114" s="125">
        <f>IF(LinkRpt!AE$4=LinkRpt!AE$2,VLOOKUP(LinkRpt!$A110,Rpt,LinkRpt!AE$2+1),"")</f>
        <v>0</v>
      </c>
      <c r="BV114" s="125">
        <f t="shared" si="22"/>
        <v>21280</v>
      </c>
      <c r="BW114" s="124">
        <v>1500</v>
      </c>
      <c r="BX114" s="127">
        <v>1500</v>
      </c>
      <c r="BY114" s="124">
        <v>1000</v>
      </c>
      <c r="BZ114" s="127">
        <v>1000</v>
      </c>
      <c r="CA114" s="124">
        <v>5000</v>
      </c>
      <c r="CB114" s="127">
        <v>5000</v>
      </c>
      <c r="CC114" s="124">
        <v>8000</v>
      </c>
      <c r="CD114" s="127">
        <f>1500+0</f>
        <v>1500</v>
      </c>
      <c r="CE114" s="128"/>
      <c r="CF114" s="127"/>
      <c r="CG114" s="124"/>
      <c r="CH114" s="127"/>
      <c r="CI114" s="129">
        <v>4620</v>
      </c>
      <c r="CJ114" s="127">
        <v>0</v>
      </c>
      <c r="CK114" s="129">
        <v>4620</v>
      </c>
      <c r="CL114" s="127">
        <f>4620+0</f>
        <v>4620</v>
      </c>
      <c r="CM114" s="129">
        <v>4620</v>
      </c>
      <c r="CN114" s="127"/>
      <c r="CO114" s="129">
        <v>4620</v>
      </c>
      <c r="CP114" s="127">
        <v>11120</v>
      </c>
      <c r="CQ114" s="129">
        <v>4620</v>
      </c>
      <c r="CR114" s="127">
        <v>4620</v>
      </c>
      <c r="CS114" s="129">
        <v>4620</v>
      </c>
      <c r="CT114" s="127"/>
      <c r="CU114" s="129">
        <v>4620</v>
      </c>
      <c r="CV114" s="127"/>
      <c r="CW114" s="129">
        <v>4620</v>
      </c>
      <c r="CX114" s="127"/>
      <c r="CY114" s="129">
        <v>4620</v>
      </c>
      <c r="CZ114" s="127">
        <v>4620</v>
      </c>
      <c r="DA114" s="128"/>
      <c r="DB114" s="127"/>
      <c r="DC114" s="128"/>
      <c r="DD114" s="127"/>
      <c r="DE114" s="130"/>
      <c r="DF114" s="131"/>
      <c r="DG114" s="127"/>
      <c r="DH114" s="131"/>
      <c r="DI114" s="127"/>
      <c r="DJ114" s="131"/>
      <c r="DK114" s="127"/>
      <c r="DL114" s="131"/>
      <c r="DM114" s="127"/>
      <c r="DN114" s="131"/>
      <c r="DO114" s="127"/>
      <c r="DP114" s="131"/>
      <c r="DQ114" s="127"/>
      <c r="DR114" s="131"/>
      <c r="DS114" s="127"/>
      <c r="DT114" s="131"/>
      <c r="DU114" s="127"/>
      <c r="DV114" s="131"/>
      <c r="DW114" s="127"/>
      <c r="DX114" s="131"/>
      <c r="DY114" s="127"/>
      <c r="DZ114" s="131"/>
      <c r="EA114" s="127"/>
      <c r="EB114" s="128"/>
      <c r="EC114" s="127"/>
      <c r="ED114" s="132"/>
      <c r="EE114" s="128"/>
      <c r="EF114" s="127"/>
      <c r="EG114" s="128"/>
      <c r="EH114" s="127"/>
      <c r="EI114" s="128"/>
      <c r="EJ114" s="127"/>
      <c r="EK114" s="128"/>
      <c r="EL114" s="127"/>
      <c r="EM114" s="128"/>
      <c r="EN114" s="127"/>
      <c r="EO114" s="128"/>
      <c r="EP114" s="127"/>
      <c r="EQ114" s="124"/>
      <c r="ER114" s="127"/>
      <c r="ES114" s="124"/>
      <c r="ET114" s="127"/>
      <c r="EU114" s="124"/>
      <c r="EV114" s="127"/>
      <c r="EW114" s="124"/>
      <c r="EX114" s="127"/>
      <c r="EY114" s="124"/>
      <c r="EZ114" s="127"/>
      <c r="FA114" s="124"/>
      <c r="FB114" s="127"/>
      <c r="FC114" s="133">
        <f t="shared" si="17"/>
        <v>57080</v>
      </c>
      <c r="FD114" s="133">
        <f t="shared" si="18"/>
        <v>33980</v>
      </c>
      <c r="FE114" s="133">
        <f t="shared" si="19"/>
        <v>23100</v>
      </c>
    </row>
    <row r="115" spans="1:161" ht="25.5" customHeight="1">
      <c r="A115" s="181">
        <v>2200315</v>
      </c>
      <c r="B115" s="148" t="s">
        <v>823</v>
      </c>
      <c r="C115" s="95" t="s">
        <v>824</v>
      </c>
      <c r="D115" s="83" t="s">
        <v>1062</v>
      </c>
      <c r="E115" s="95" t="s">
        <v>956</v>
      </c>
      <c r="F115" s="84" t="s">
        <v>825</v>
      </c>
      <c r="G115" s="84"/>
      <c r="H115" s="135"/>
      <c r="I115" s="121"/>
      <c r="J115" s="121"/>
      <c r="K115" s="93">
        <v>7200</v>
      </c>
      <c r="L115" s="88" t="s">
        <v>1074</v>
      </c>
      <c r="M115" s="122">
        <f t="shared" si="20"/>
        <v>25600</v>
      </c>
      <c r="N115" s="123">
        <f t="shared" si="15"/>
        <v>4320</v>
      </c>
      <c r="O115" s="124">
        <v>4000</v>
      </c>
      <c r="P115" s="124">
        <f t="shared" si="21"/>
        <v>0</v>
      </c>
      <c r="Q115" s="125">
        <v>4000</v>
      </c>
      <c r="R115" s="126">
        <f t="shared" si="24"/>
        <v>0</v>
      </c>
      <c r="S115" s="127">
        <f>IF(OR($I115="‡nv‡÷j Z¨vM",$I115="wUwm"),(IF(VALUE($G115)&gt;=S$6,(IF(($BV115-SUM($Q115:R115))&gt;=$K115*0.3,$K115*0.3,($BV115-SUM($Q115:R115)))),"")),(IF(($BV115-SUM($Q115:R115))&gt;=$K115*0.3,$K115*0.3,($BV115-SUM($Q115:R115)))))</f>
        <v>2160</v>
      </c>
      <c r="T115" s="127">
        <f>IF(OR($I115="‡nv‡÷j Z¨vM",$I115="wUwm"),(IF(VALUE($G115)&gt;=T$6,(IF(($BV115-SUM($Q115:S115))&gt;=$K115*0.3,$K115*0.3,($BV115-SUM($Q115:S115)))),"")),(IF(($BV115-SUM($Q115:S115))&gt;=$K115*0.3,$K115*0.3,($BV115-SUM($Q115:S115)))))</f>
        <v>2160</v>
      </c>
      <c r="U115" s="127">
        <f>IF(OR($I115="‡nv‡÷j Z¨vM",$I115="wUwm"),(IF(VALUE($G115)&gt;=U$6,(IF(($BV115-SUM($Q115:T115))&gt;=$K115*0.3,$K115*0.3,($BV115-SUM($Q115:T115)))),"")),(IF(($BV115-SUM($Q115:T115))&gt;=$K115*0.3,$K115*0.3,($BV115-SUM($Q115:T115)))))</f>
        <v>2160</v>
      </c>
      <c r="V115" s="127">
        <f>IF(OR($I115="‡nv‡÷j Z¨vM",$I115="wUwm"),(IF(VALUE($G115)&gt;=V$6,(IF(($BV115-SUM($Q115:U115))&gt;=$K115*0.3,$K115*0.3,($BV115-SUM($Q115:U115)))),"")),(IF(($BV115-SUM($Q115:U115))&gt;=$K115*0.3,$K115*0.3,($BV115-SUM($Q115:U115)))))</f>
        <v>2160</v>
      </c>
      <c r="W115" s="127">
        <f>IF(OR($I115="‡nv‡÷j Z¨vM",$I115="wUwm"),(IF(VALUE($G115)&gt;=W$6,(IF(($BV115-SUM($Q115:V115))&gt;=$K115*0.3,$K115*0.3,($BV115-SUM($Q115:V115)))),"")),(IF(($BV115-SUM($Q115:V115))&gt;=$K115*0.3,$K115*0.3,($BV115-SUM($Q115:V115)))))</f>
        <v>2160</v>
      </c>
      <c r="X115" s="127">
        <f>IF(OR($I115="‡nv‡÷j Z¨vM",$I115="wUwm"),(IF(VALUE($G115)&gt;=X$6,(IF(($BV115-SUM($Q115:W115))&gt;=$K115*0.3,$K115*0.3,($BV115-SUM($Q115:W115)))),"")),(IF(($BV115-SUM($Q115:W115))&gt;=$K115*0.3,$K115*0.3,($BV115-SUM($Q115:W115)))))</f>
        <v>2160</v>
      </c>
      <c r="Y115" s="127">
        <f>IF(OR($I115="‡nv‡÷j Z¨vM",$I115="wUwm"),(IF(VALUE($G115)&gt;=Y$6,(IF(($BV115-SUM($Q115:X115))&gt;=$K115*0.3,$K115*0.3,($BV115-SUM($Q115:X115)))),"")),(IF(($BV115-SUM($Q115:X115))&gt;=$K115*0.3,$K115*0.3,($BV115-SUM($Q115:X115)))))</f>
        <v>2160</v>
      </c>
      <c r="Z115" s="127">
        <f>IF(OR($I115="‡nv‡÷j Z¨vM",$I115="wUwm"),(IF(VALUE($G115)&gt;=Z$6,(IF(($BV115-SUM($Q115:Y115))&gt;=$K115*0.3,$K115*0.3,($BV115-SUM($Q115:Y115)))),"")),(IF(($BV115-SUM($Q115:Y115))&gt;=$K115*0.3,$K115*0.3,($BV115-SUM($Q115:Y115)))))</f>
        <v>2160</v>
      </c>
      <c r="AA115" s="127">
        <f>IF(OR($I115="‡nv‡÷j Z¨vM",$I115="wUwm"),(IF(VALUE($G115)&gt;=AA$6,(IF(($BV115-SUM($Q115:Z115))&gt;=$K115*0.3,$K115*0.3,($BV115-SUM($Q115:Z115)))),"")),(IF(($BV115-SUM($Q115:Z115))&gt;=$K115*0.3,$K115*0.3,($BV115-SUM($Q115:Z115)))))</f>
        <v>0</v>
      </c>
      <c r="AB115" s="127">
        <f>IF(OR($I115="‡nv‡÷j Z¨vM",$I115="wUwm"),(IF(VALUE($G115)&gt;=AB$6,(IF(($BV115-SUM($Q115:AA115))&gt;=$K115*0.3,$K115*0.3,($BV115-SUM($Q115:AA115)))),"")),(IF(($BV115-SUM($Q115:AA115))&gt;=$K115*0.3,$K115*0.3,($BV115-SUM($Q115:AA115)))))</f>
        <v>0</v>
      </c>
      <c r="AC115" s="127">
        <f>IF(OR($I115="‡nv‡÷j Z¨vM",$I115="wUwm"),(IF(VALUE($G115)&gt;=AC$6,(IF(($BV115-SUM($Q115:AB115))&gt;=$K115*0.3,$K115*0.3,($BV115-SUM($Q115:AB115)))),"")),(IF(($BV115-SUM($Q115:AB115))&gt;=$K115*0.3,$K115*0.3,($BV115-SUM($Q115:AB115)))))</f>
        <v>0</v>
      </c>
      <c r="AD115" s="127">
        <f>IF(OR($I115="‡nv‡÷j Z¨vM",$I115="wUwm"),(IF(VALUE($G115)&gt;=AD$6,(IF(($BV115-SUM($Q115:AC115))&gt;=$K115*0.3,$K115*0.3,($BV115-SUM($Q115:AC115)))),"")),(IF(($BV115-SUM($Q115:AC115))&gt;=$K115*0.3,$K115*0.3,($BV115-SUM($Q115:AC115)))))</f>
        <v>0</v>
      </c>
      <c r="AE115" s="127">
        <f>IF(OR($I115="‡nv‡÷j Z¨vM",$I115="wUwm"),(IF(VALUE($G115)&gt;=AE$6,(IF(($BV115-SUM($Q115:AD115))&gt;=$K115*0.3,$K115*0.3,($BV115-SUM($Q115:AD115)))),"")),(IF(($BV115-SUM($Q115:AD115))&gt;=$K115*0.3,$K115*0.3,($BV115-SUM($Q115:AD115)))))</f>
        <v>0</v>
      </c>
      <c r="AF115" s="127">
        <f>IF(OR($I115="‡nv‡÷j Z¨vM",$I115="wUwm"),(IF(VALUE($G115)&gt;=AF$6,(IF(($BV115-SUM($Q115:AE115))&gt;=$K115*0.3,$K115*0.3,($BV115-SUM($Q115:AE115)))),"")),(IF(($BV115-SUM($Q115:AE115))&gt;=$K115*0.3,$K115*0.3,($BV115-SUM($Q115:AE115)))))</f>
        <v>0</v>
      </c>
      <c r="AG115" s="127">
        <f>IF(OR($I115="‡nv‡÷j Z¨vM",$I115="wUwm"),(IF(VALUE($G115)&gt;=AG$6,(IF(($BV115-SUM($Q115:AF115))&gt;=$K115*0.3,$K115*0.3,($BV115-SUM($Q115:AF115)))),"")),(IF(($BV115-SUM($Q115:AF115))&gt;=$K115*0.3,$K115*0.3,($BV115-SUM($Q115:AF115)))))</f>
        <v>0</v>
      </c>
      <c r="AH115" s="127">
        <f>IF(OR($I115="‡nv‡÷j Z¨vM",$I115="wUwm"),(IF(VALUE($G115)&gt;=AH$6,(IF(($BV115-SUM($Q115:AG115))&gt;=$K115*0.3,$K115*0.3,($BV115-SUM($Q115:AG115)))),"")),(IF(($BV115-SUM($Q115:AG115))&gt;=$K115*0.3,$K115*0.3,($BV115-SUM($Q115:AG115)))))</f>
        <v>0</v>
      </c>
      <c r="AI115" s="127">
        <f>IF(OR($I115="‡nv‡÷j Z¨vM",$I115="wUwm"),(IF(VALUE($G115)&gt;=AI$6,(IF(($BV115-SUM($Q115:AH115))&gt;=$K115*0.3,$K115*0.3,($BV115-SUM($Q115:AH115)))),"")),(IF(($BV115-SUM($Q115:AH115))&gt;=$K115*0.3,$K115*0.3,($BV115-SUM($Q115:AH115)))))</f>
        <v>0</v>
      </c>
      <c r="AJ115" s="127">
        <f>IF(OR($I115="‡nv‡÷j Z¨vM",$I115="wUwm"),(IF(VALUE($G115)&gt;=AJ$6,(IF(($BV115-SUM($Q115:AI115))&gt;=$K115*0.3,$K115*0.3,($BV115-SUM($Q115:AI115)))),"")),(IF(($BV115-SUM($Q115:AI115))&gt;=$K115*0.3,$K115*0.3,($BV115-SUM($Q115:AI115)))))</f>
        <v>0</v>
      </c>
      <c r="AK115" s="127">
        <f>IF(OR($I115="‡nv‡÷j Z¨vM",$I115="wUwm"),(IF(VALUE($G115)&gt;=AK$6,(IF(($BV115-SUM($Q115:AJ115))&gt;=$K115*0.3,$K115*0.3,($BV115-SUM($Q115:AJ115)))),"")),(IF(($BV115-SUM($Q115:AJ115))&gt;=$K115*0.3,$K115*0.3,($BV115-SUM($Q115:AJ115)))))</f>
        <v>0</v>
      </c>
      <c r="AL115" s="127">
        <f>IF(OR($I115="‡nv‡÷j Z¨vM",$I115="wUwm"),(IF(VALUE($G115)&gt;=AL$6,(IF(($BV115-SUM($Q115:AK115))&gt;=$K115*0.3,$K115*0.3,($BV115-SUM($Q115:AK115)))),"")),(IF(($BV115-SUM($Q115:AK115))&gt;=$K115*0.3,$K115*0.3,($BV115-SUM($Q115:AK115)))))</f>
        <v>0</v>
      </c>
      <c r="AM115" s="127">
        <f>IF(OR($I115="‡nv‡÷j Z¨vM",$I115="wUwm"),(IF(VALUE($G115)&gt;=AM$6,(IF(($BV115-SUM($Q115:AL115))&gt;=$K115*0.3,$K115*0.3,($BV115-SUM($Q115:AL115)))),"")),(IF(($BV115-SUM($Q115:AL115))&gt;=$K115*0.3,$K115*0.3,($BV115-SUM($Q115:AL115)))))</f>
        <v>0</v>
      </c>
      <c r="AN115" s="127">
        <f>IF(OR($I115="‡nv‡÷j Z¨vM",$I115="wUwm"),(IF(VALUE($G115)&gt;=AN$6,(IF(($BV115-SUM($Q115:AM115))&gt;=$K115*0.3,$K115*0.3,($BV115-SUM($Q115:AM115)))),"")),(IF(($BV115-SUM($Q115:AM115))&gt;=$K115*0.3,$K115*0.3,($BV115-SUM($Q115:AM115)))))</f>
        <v>0</v>
      </c>
      <c r="AO115" s="127">
        <f>IF(OR($I115="‡nv‡÷j Z¨vM",$I115="wUwm"),(IF(VALUE($G115)&gt;=AO$6,(IF(($BV115-SUM($Q115:AN115))&gt;=$K115*0.3,$K115*0.3,($BV115-SUM($Q115:AN115)))),"")),(IF(($BV115-SUM($Q115:AN115))&gt;=$K115*0.3,$K115*0.3,($BV115-SUM($Q115:AN115)))))</f>
        <v>0</v>
      </c>
      <c r="AP115" s="127">
        <f>IF(OR($I115="‡nv‡÷j Z¨vM",$I115="wUwm"),(IF(VALUE($G115)&gt;=AP$6,(IF(($BV115-SUM($Q115:AO115))&gt;=$K115*0.3,$K115*0.3,($BV115-SUM($Q115:AO115)))),"")),(IF(($BV115-SUM($Q115:AO115))&gt;=$K115*0.3,$K115*0.3,($BV115-SUM($Q115:AO115)))))</f>
        <v>0</v>
      </c>
      <c r="AQ115" s="125">
        <f t="shared" si="26"/>
        <v>21280</v>
      </c>
      <c r="AR115" s="125">
        <v>21280</v>
      </c>
      <c r="AS115" s="125">
        <f>IF(LinkRpt!C$4=LinkRpt!C$2,VLOOKUP(LinkRpt!$A111,Rpt,LinkRpt!C$2+1),"")</f>
        <v>0</v>
      </c>
      <c r="AT115" s="125">
        <f>IF(LinkRpt!D$4=LinkRpt!D$2,VLOOKUP(LinkRpt!$A111,Rpt,LinkRpt!D$2+1),"")</f>
        <v>0</v>
      </c>
      <c r="AU115" s="125">
        <f>IF(LinkRpt!E$4=LinkRpt!E$2,VLOOKUP(LinkRpt!$A111,Rpt,LinkRpt!E$2+1),"")</f>
        <v>0</v>
      </c>
      <c r="AV115" s="125">
        <f>IF(LinkRpt!F$4=LinkRpt!F$2,VLOOKUP(LinkRpt!$A111,Rpt,LinkRpt!F$2+1),"")</f>
        <v>0</v>
      </c>
      <c r="AW115" s="125">
        <f>IF(LinkRpt!G$4=LinkRpt!G$2,VLOOKUP(LinkRpt!$A111,Rpt,LinkRpt!G$2+1),"")</f>
        <v>0</v>
      </c>
      <c r="AX115" s="125">
        <f>IF(LinkRpt!H$4=LinkRpt!H$2,VLOOKUP(LinkRpt!$A111,Rpt,LinkRpt!H$2+1),"")</f>
        <v>0</v>
      </c>
      <c r="AY115" s="125">
        <f>IF(LinkRpt!I$4=LinkRpt!I$2,VLOOKUP(LinkRpt!$A111,Rpt,LinkRpt!I$2+1),"")</f>
        <v>0</v>
      </c>
      <c r="AZ115" s="125">
        <f>IF(LinkRpt!J$4=LinkRpt!J$2,VLOOKUP(LinkRpt!$A111,Rpt,LinkRpt!J$2+1),"")</f>
        <v>0</v>
      </c>
      <c r="BA115" s="125">
        <f>IF(LinkRpt!K$4=LinkRpt!K$2,VLOOKUP(LinkRpt!$A111,Rpt,LinkRpt!K$2+1),"")</f>
        <v>0</v>
      </c>
      <c r="BB115" s="125">
        <f>IF(LinkRpt!L$4=LinkRpt!L$2,VLOOKUP(LinkRpt!$A111,Rpt,LinkRpt!L$2+1),"")</f>
        <v>0</v>
      </c>
      <c r="BC115" s="125">
        <f>IF(LinkRpt!M$4=LinkRpt!M$2,VLOOKUP(LinkRpt!$A111,Rpt,LinkRpt!M$2+1),"")</f>
        <v>0</v>
      </c>
      <c r="BD115" s="125">
        <f>IF(LinkRpt!N$4=LinkRpt!N$2,VLOOKUP(LinkRpt!$A111,Rpt,LinkRpt!N$2+1),"")</f>
        <v>0</v>
      </c>
      <c r="BE115" s="125">
        <f>IF(LinkRpt!O$4=LinkRpt!O$2,VLOOKUP(LinkRpt!$A111,Rpt,LinkRpt!O$2+1),"")</f>
        <v>0</v>
      </c>
      <c r="BF115" s="125">
        <f>IF(LinkRpt!P$4=LinkRpt!P$2,VLOOKUP(LinkRpt!$A111,Rpt,LinkRpt!P$2+1),"")</f>
        <v>0</v>
      </c>
      <c r="BG115" s="125">
        <f>IF(LinkRpt!Q$4=LinkRpt!Q$2,VLOOKUP(LinkRpt!$A111,Rpt,LinkRpt!Q$2+1),"")</f>
        <v>0</v>
      </c>
      <c r="BH115" s="125">
        <f>IF(LinkRpt!R$4=LinkRpt!R$2,VLOOKUP(LinkRpt!$A111,Rpt,LinkRpt!R$2+1),"")</f>
        <v>0</v>
      </c>
      <c r="BI115" s="125">
        <f>IF(LinkRpt!S$4=LinkRpt!S$2,VLOOKUP(LinkRpt!$A111,Rpt,LinkRpt!S$2+1),"")</f>
        <v>0</v>
      </c>
      <c r="BJ115" s="125">
        <f>IF(LinkRpt!T$4=LinkRpt!T$2,VLOOKUP(LinkRpt!$A111,Rpt,LinkRpt!T$2+1),"")</f>
        <v>0</v>
      </c>
      <c r="BK115" s="125">
        <f>IF(LinkRpt!U$4=LinkRpt!U$2,VLOOKUP(LinkRpt!$A111,Rpt,LinkRpt!U$2+1),"")</f>
        <v>0</v>
      </c>
      <c r="BL115" s="125">
        <f>IF(LinkRpt!V$4=LinkRpt!V$2,VLOOKUP(LinkRpt!$A111,Rpt,LinkRpt!V$2+1),"")</f>
        <v>0</v>
      </c>
      <c r="BM115" s="125">
        <f>IF(LinkRpt!W$4=LinkRpt!W$2,VLOOKUP(LinkRpt!$A111,Rpt,LinkRpt!W$2+1),"")</f>
        <v>0</v>
      </c>
      <c r="BN115" s="125">
        <f>IF(LinkRpt!X$4=LinkRpt!X$2,VLOOKUP(LinkRpt!$A111,Rpt,LinkRpt!X$2+1),"")</f>
        <v>0</v>
      </c>
      <c r="BO115" s="125">
        <f>IF(LinkRpt!Y$4=LinkRpt!Y$2,VLOOKUP(LinkRpt!$A111,Rpt,LinkRpt!Y$2+1),"")</f>
        <v>0</v>
      </c>
      <c r="BP115" s="125">
        <f>IF(LinkRpt!Z$4=LinkRpt!Z$2,VLOOKUP(LinkRpt!$A111,Rpt,LinkRpt!Z$2+1),"")</f>
        <v>0</v>
      </c>
      <c r="BQ115" s="125">
        <f>IF(LinkRpt!AA$4=LinkRpt!AA$2,VLOOKUP(LinkRpt!$A111,Rpt,LinkRpt!AA$2+1),"")</f>
        <v>0</v>
      </c>
      <c r="BR115" s="125">
        <f>IF(LinkRpt!AB$4=LinkRpt!AB$2,VLOOKUP(LinkRpt!$A111,Rpt,LinkRpt!AB$2+1),"")</f>
        <v>0</v>
      </c>
      <c r="BS115" s="125">
        <f>IF(LinkRpt!AC$4=LinkRpt!AC$2,VLOOKUP(LinkRpt!$A111,Rpt,LinkRpt!AC$2+1),"")</f>
        <v>0</v>
      </c>
      <c r="BT115" s="125">
        <f>IF(LinkRpt!AD$4=LinkRpt!AD$2,VLOOKUP(LinkRpt!$A111,Rpt,LinkRpt!AD$2+1),"")</f>
        <v>0</v>
      </c>
      <c r="BU115" s="125">
        <f>IF(LinkRpt!AE$4=LinkRpt!AE$2,VLOOKUP(LinkRpt!$A111,Rpt,LinkRpt!AE$2+1),"")</f>
        <v>0</v>
      </c>
      <c r="BV115" s="125">
        <f t="shared" si="22"/>
        <v>21280</v>
      </c>
      <c r="BW115" s="124">
        <v>1500</v>
      </c>
      <c r="BX115" s="127">
        <v>1500</v>
      </c>
      <c r="BY115" s="124">
        <v>1000</v>
      </c>
      <c r="BZ115" s="127">
        <f>500+0</f>
        <v>500</v>
      </c>
      <c r="CA115" s="124">
        <v>5000</v>
      </c>
      <c r="CB115" s="127">
        <v>0</v>
      </c>
      <c r="CC115" s="124">
        <v>8000</v>
      </c>
      <c r="CD115" s="127">
        <v>0</v>
      </c>
      <c r="CE115" s="128"/>
      <c r="CF115" s="127"/>
      <c r="CG115" s="124"/>
      <c r="CH115" s="127">
        <v>13500</v>
      </c>
      <c r="CI115" s="129">
        <v>4620</v>
      </c>
      <c r="CJ115" s="127">
        <v>4620</v>
      </c>
      <c r="CK115" s="129">
        <v>4620</v>
      </c>
      <c r="CL115" s="127">
        <v>4620</v>
      </c>
      <c r="CM115" s="129">
        <v>4620</v>
      </c>
      <c r="CN115" s="127">
        <f>4620+0</f>
        <v>4620</v>
      </c>
      <c r="CO115" s="129">
        <v>4620</v>
      </c>
      <c r="CP115" s="127">
        <v>4620</v>
      </c>
      <c r="CQ115" s="129">
        <v>4620</v>
      </c>
      <c r="CR115" s="127">
        <v>4620</v>
      </c>
      <c r="CS115" s="129">
        <v>4620</v>
      </c>
      <c r="CT115" s="127">
        <v>4620</v>
      </c>
      <c r="CU115" s="129">
        <v>4620</v>
      </c>
      <c r="CV115" s="127">
        <v>4620</v>
      </c>
      <c r="CW115" s="129">
        <v>4620</v>
      </c>
      <c r="CX115" s="127">
        <v>4620</v>
      </c>
      <c r="CY115" s="129">
        <v>4620</v>
      </c>
      <c r="CZ115" s="127">
        <v>4620</v>
      </c>
      <c r="DA115" s="128"/>
      <c r="DB115" s="127"/>
      <c r="DC115" s="128"/>
      <c r="DD115" s="127"/>
      <c r="DE115" s="130"/>
      <c r="DF115" s="131"/>
      <c r="DG115" s="127"/>
      <c r="DH115" s="131"/>
      <c r="DI115" s="127"/>
      <c r="DJ115" s="131"/>
      <c r="DK115" s="127"/>
      <c r="DL115" s="131"/>
      <c r="DM115" s="127"/>
      <c r="DN115" s="131"/>
      <c r="DO115" s="127"/>
      <c r="DP115" s="131"/>
      <c r="DQ115" s="127"/>
      <c r="DR115" s="131"/>
      <c r="DS115" s="127"/>
      <c r="DT115" s="131"/>
      <c r="DU115" s="127"/>
      <c r="DV115" s="131"/>
      <c r="DW115" s="127"/>
      <c r="DX115" s="131"/>
      <c r="DY115" s="127"/>
      <c r="DZ115" s="131"/>
      <c r="EA115" s="127"/>
      <c r="EB115" s="128"/>
      <c r="EC115" s="127"/>
      <c r="ED115" s="132"/>
      <c r="EE115" s="128"/>
      <c r="EF115" s="127"/>
      <c r="EG115" s="128"/>
      <c r="EH115" s="127"/>
      <c r="EI115" s="128"/>
      <c r="EJ115" s="127"/>
      <c r="EK115" s="128"/>
      <c r="EL115" s="127"/>
      <c r="EM115" s="128"/>
      <c r="EN115" s="127"/>
      <c r="EO115" s="128"/>
      <c r="EP115" s="127"/>
      <c r="EQ115" s="124"/>
      <c r="ER115" s="127"/>
      <c r="ES115" s="124"/>
      <c r="ET115" s="127"/>
      <c r="EU115" s="124"/>
      <c r="EV115" s="127"/>
      <c r="EW115" s="124"/>
      <c r="EX115" s="127"/>
      <c r="EY115" s="124"/>
      <c r="EZ115" s="127"/>
      <c r="FA115" s="124"/>
      <c r="FB115" s="127"/>
      <c r="FC115" s="133">
        <f t="shared" si="17"/>
        <v>57080</v>
      </c>
      <c r="FD115" s="133">
        <f t="shared" si="18"/>
        <v>57080</v>
      </c>
      <c r="FE115" s="133">
        <f t="shared" si="19"/>
        <v>0</v>
      </c>
    </row>
    <row r="116" spans="1:161" ht="25.5" customHeight="1">
      <c r="A116" s="181">
        <v>2200317</v>
      </c>
      <c r="B116" s="148" t="s">
        <v>826</v>
      </c>
      <c r="C116" s="95" t="s">
        <v>827</v>
      </c>
      <c r="D116" s="83" t="s">
        <v>1062</v>
      </c>
      <c r="E116" s="95" t="s">
        <v>956</v>
      </c>
      <c r="F116" s="84" t="s">
        <v>828</v>
      </c>
      <c r="G116" s="84" t="s">
        <v>1091</v>
      </c>
      <c r="H116" s="135"/>
      <c r="I116" s="136" t="s">
        <v>1083</v>
      </c>
      <c r="J116" s="136"/>
      <c r="K116" s="93">
        <v>7200</v>
      </c>
      <c r="L116" s="88" t="s">
        <v>1075</v>
      </c>
      <c r="M116" s="122">
        <f t="shared" si="20"/>
        <v>16480</v>
      </c>
      <c r="N116" s="123">
        <f t="shared" si="15"/>
        <v>0</v>
      </c>
      <c r="O116" s="124">
        <v>4000</v>
      </c>
      <c r="P116" s="124">
        <f t="shared" si="21"/>
        <v>6000</v>
      </c>
      <c r="Q116" s="125">
        <v>4000</v>
      </c>
      <c r="R116" s="180">
        <f t="shared" ref="R116:R117" si="29">IF(AND(I116="‡nv‡÷j Z¨vM",M116&lt;=BV116),6000-J116,0)</f>
        <v>6000</v>
      </c>
      <c r="S116" s="127">
        <f>IF(OR($I116="‡nv‡÷j Z¨vM",$I116="wUwm"),(IF(VALUE($G116)&gt;=S$6,(IF(($BV116-SUM($Q116:R116))&gt;=$K116*0.3,$K116*0.3,($BV116-SUM($Q116:R116)))),"")),(IF(($BV116-SUM($Q116:R116))&gt;=$K116*0.3,$K116*0.3,($BV116-SUM($Q116:R116)))))</f>
        <v>2160</v>
      </c>
      <c r="T116" s="127">
        <f>IF(OR($I116="‡nv‡÷j Z¨vM",$I116="wUwm"),(IF(VALUE($G116)&gt;=T$6,(IF(($BV116-SUM($Q116:S116))&gt;=$K116*0.3,$K116*0.3,($BV116-SUM($Q116:S116)))),"")),(IF(($BV116-SUM($Q116:S116))&gt;=$K116*0.3,$K116*0.3,($BV116-SUM($Q116:S116)))))</f>
        <v>2160</v>
      </c>
      <c r="U116" s="127">
        <f>IF(OR($I116="‡nv‡÷j Z¨vM",$I116="wUwm"),(IF(VALUE($G116)&gt;=U$6,(IF(($BV116-SUM($Q116:T116))&gt;=$K116*0.3,$K116*0.3,($BV116-SUM($Q116:T116)))),"")),(IF(($BV116-SUM($Q116:T116))&gt;=$K116*0.3,$K116*0.3,($BV116-SUM($Q116:T116)))))</f>
        <v>2160</v>
      </c>
      <c r="V116" s="127" t="str">
        <f>IF(OR($I116="‡nv‡÷j Z¨vM",$I116="wUwm"),(IF(VALUE($G116)&gt;=V$6,(IF(($BV116-SUM($Q116:U116))&gt;=$K116*0.3,$K116*0.3,($BV116-SUM($Q116:U116)))),"")),(IF(($BV116-SUM($Q116:U116))&gt;=$K116*0.3,$K116*0.3,($BV116-SUM($Q116:U116)))))</f>
        <v/>
      </c>
      <c r="W116" s="127" t="str">
        <f>IF(OR($I116="‡nv‡÷j Z¨vM",$I116="wUwm"),(IF(VALUE($G116)&gt;=W$6,(IF(($BV116-SUM($Q116:V116))&gt;=$K116*0.3,$K116*0.3,($BV116-SUM($Q116:V116)))),"")),(IF(($BV116-SUM($Q116:V116))&gt;=$K116*0.3,$K116*0.3,($BV116-SUM($Q116:V116)))))</f>
        <v/>
      </c>
      <c r="X116" s="127" t="str">
        <f>IF(OR($I116="‡nv‡÷j Z¨vM",$I116="wUwm"),(IF(VALUE($G116)&gt;=X$6,(IF(($BV116-SUM($Q116:W116))&gt;=$K116*0.3,$K116*0.3,($BV116-SUM($Q116:W116)))),"")),(IF(($BV116-SUM($Q116:W116))&gt;=$K116*0.3,$K116*0.3,($BV116-SUM($Q116:W116)))))</f>
        <v/>
      </c>
      <c r="Y116" s="127" t="str">
        <f>IF(OR($I116="‡nv‡÷j Z¨vM",$I116="wUwm"),(IF(VALUE($G116)&gt;=Y$6,(IF(($BV116-SUM($Q116:X116))&gt;=$K116*0.3,$K116*0.3,($BV116-SUM($Q116:X116)))),"")),(IF(($BV116-SUM($Q116:X116))&gt;=$K116*0.3,$K116*0.3,($BV116-SUM($Q116:X116)))))</f>
        <v/>
      </c>
      <c r="Z116" s="127" t="str">
        <f>IF(OR($I116="‡nv‡÷j Z¨vM",$I116="wUwm"),(IF(VALUE($G116)&gt;=Z$6,(IF(($BV116-SUM($Q116:Y116))&gt;=$K116*0.3,$K116*0.3,($BV116-SUM($Q116:Y116)))),"")),(IF(($BV116-SUM($Q116:Y116))&gt;=$K116*0.3,$K116*0.3,($BV116-SUM($Q116:Y116)))))</f>
        <v/>
      </c>
      <c r="AA116" s="127" t="str">
        <f>IF(OR($I116="‡nv‡÷j Z¨vM",$I116="wUwm"),(IF(VALUE($G116)&gt;=AA$6,(IF(($BV116-SUM($Q116:Z116))&gt;=$K116*0.3,$K116*0.3,($BV116-SUM($Q116:Z116)))),"")),(IF(($BV116-SUM($Q116:Z116))&gt;=$K116*0.3,$K116*0.3,($BV116-SUM($Q116:Z116)))))</f>
        <v/>
      </c>
      <c r="AB116" s="127" t="str">
        <f>IF(OR($I116="‡nv‡÷j Z¨vM",$I116="wUwm"),(IF(VALUE($G116)&gt;=AB$6,(IF(($BV116-SUM($Q116:AA116))&gt;=$K116*0.3,$K116*0.3,($BV116-SUM($Q116:AA116)))),"")),(IF(($BV116-SUM($Q116:AA116))&gt;=$K116*0.3,$K116*0.3,($BV116-SUM($Q116:AA116)))))</f>
        <v/>
      </c>
      <c r="AC116" s="127" t="str">
        <f>IF(OR($I116="‡nv‡÷j Z¨vM",$I116="wUwm"),(IF(VALUE($G116)&gt;=AC$6,(IF(($BV116-SUM($Q116:AB116))&gt;=$K116*0.3,$K116*0.3,($BV116-SUM($Q116:AB116)))),"")),(IF(($BV116-SUM($Q116:AB116))&gt;=$K116*0.3,$K116*0.3,($BV116-SUM($Q116:AB116)))))</f>
        <v/>
      </c>
      <c r="AD116" s="127" t="str">
        <f>IF(OR($I116="‡nv‡÷j Z¨vM",$I116="wUwm"),(IF(VALUE($G116)&gt;=AD$6,(IF(($BV116-SUM($Q116:AC116))&gt;=$K116*0.3,$K116*0.3,($BV116-SUM($Q116:AC116)))),"")),(IF(($BV116-SUM($Q116:AC116))&gt;=$K116*0.3,$K116*0.3,($BV116-SUM($Q116:AC116)))))</f>
        <v/>
      </c>
      <c r="AE116" s="127" t="str">
        <f>IF(OR($I116="‡nv‡÷j Z¨vM",$I116="wUwm"),(IF(VALUE($G116)&gt;=AE$6,(IF(($BV116-SUM($Q116:AD116))&gt;=$K116*0.3,$K116*0.3,($BV116-SUM($Q116:AD116)))),"")),(IF(($BV116-SUM($Q116:AD116))&gt;=$K116*0.3,$K116*0.3,($BV116-SUM($Q116:AD116)))))</f>
        <v/>
      </c>
      <c r="AF116" s="127" t="str">
        <f>IF(OR($I116="‡nv‡÷j Z¨vM",$I116="wUwm"),(IF(VALUE($G116)&gt;=AF$6,(IF(($BV116-SUM($Q116:AE116))&gt;=$K116*0.3,$K116*0.3,($BV116-SUM($Q116:AE116)))),"")),(IF(($BV116-SUM($Q116:AE116))&gt;=$K116*0.3,$K116*0.3,($BV116-SUM($Q116:AE116)))))</f>
        <v/>
      </c>
      <c r="AG116" s="127" t="str">
        <f>IF(OR($I116="‡nv‡÷j Z¨vM",$I116="wUwm"),(IF(VALUE($G116)&gt;=AG$6,(IF(($BV116-SUM($Q116:AF116))&gt;=$K116*0.3,$K116*0.3,($BV116-SUM($Q116:AF116)))),"")),(IF(($BV116-SUM($Q116:AF116))&gt;=$K116*0.3,$K116*0.3,($BV116-SUM($Q116:AF116)))))</f>
        <v/>
      </c>
      <c r="AH116" s="127" t="str">
        <f>IF(OR($I116="‡nv‡÷j Z¨vM",$I116="wUwm"),(IF(VALUE($G116)&gt;=AH$6,(IF(($BV116-SUM($Q116:AG116))&gt;=$K116*0.3,$K116*0.3,($BV116-SUM($Q116:AG116)))),"")),(IF(($BV116-SUM($Q116:AG116))&gt;=$K116*0.3,$K116*0.3,($BV116-SUM($Q116:AG116)))))</f>
        <v/>
      </c>
      <c r="AI116" s="127" t="str">
        <f>IF(OR($I116="‡nv‡÷j Z¨vM",$I116="wUwm"),(IF(VALUE($G116)&gt;=AI$6,(IF(($BV116-SUM($Q116:AH116))&gt;=$K116*0.3,$K116*0.3,($BV116-SUM($Q116:AH116)))),"")),(IF(($BV116-SUM($Q116:AH116))&gt;=$K116*0.3,$K116*0.3,($BV116-SUM($Q116:AH116)))))</f>
        <v/>
      </c>
      <c r="AJ116" s="127" t="str">
        <f>IF(OR($I116="‡nv‡÷j Z¨vM",$I116="wUwm"),(IF(VALUE($G116)&gt;=AJ$6,(IF(($BV116-SUM($Q116:AI116))&gt;=$K116*0.3,$K116*0.3,($BV116-SUM($Q116:AI116)))),"")),(IF(($BV116-SUM($Q116:AI116))&gt;=$K116*0.3,$K116*0.3,($BV116-SUM($Q116:AI116)))))</f>
        <v/>
      </c>
      <c r="AK116" s="127" t="str">
        <f>IF(OR($I116="‡nv‡÷j Z¨vM",$I116="wUwm"),(IF(VALUE($G116)&gt;=AK$6,(IF(($BV116-SUM($Q116:AJ116))&gt;=$K116*0.3,$K116*0.3,($BV116-SUM($Q116:AJ116)))),"")),(IF(($BV116-SUM($Q116:AJ116))&gt;=$K116*0.3,$K116*0.3,($BV116-SUM($Q116:AJ116)))))</f>
        <v/>
      </c>
      <c r="AL116" s="127" t="str">
        <f>IF(OR($I116="‡nv‡÷j Z¨vM",$I116="wUwm"),(IF(VALUE($G116)&gt;=AL$6,(IF(($BV116-SUM($Q116:AK116))&gt;=$K116*0.3,$K116*0.3,($BV116-SUM($Q116:AK116)))),"")),(IF(($BV116-SUM($Q116:AK116))&gt;=$K116*0.3,$K116*0.3,($BV116-SUM($Q116:AK116)))))</f>
        <v/>
      </c>
      <c r="AM116" s="127" t="str">
        <f>IF(OR($I116="‡nv‡÷j Z¨vM",$I116="wUwm"),(IF(VALUE($G116)&gt;=AM$6,(IF(($BV116-SUM($Q116:AL116))&gt;=$K116*0.3,$K116*0.3,($BV116-SUM($Q116:AL116)))),"")),(IF(($BV116-SUM($Q116:AL116))&gt;=$K116*0.3,$K116*0.3,($BV116-SUM($Q116:AL116)))))</f>
        <v/>
      </c>
      <c r="AN116" s="127" t="str">
        <f>IF(OR($I116="‡nv‡÷j Z¨vM",$I116="wUwm"),(IF(VALUE($G116)&gt;=AN$6,(IF(($BV116-SUM($Q116:AM116))&gt;=$K116*0.3,$K116*0.3,($BV116-SUM($Q116:AM116)))),"")),(IF(($BV116-SUM($Q116:AM116))&gt;=$K116*0.3,$K116*0.3,($BV116-SUM($Q116:AM116)))))</f>
        <v/>
      </c>
      <c r="AO116" s="127" t="str">
        <f>IF(OR($I116="‡nv‡÷j Z¨vM",$I116="wUwm"),(IF(VALUE($G116)&gt;=AO$6,(IF(($BV116-SUM($Q116:AN116))&gt;=$K116*0.3,$K116*0.3,($BV116-SUM($Q116:AN116)))),"")),(IF(($BV116-SUM($Q116:AN116))&gt;=$K116*0.3,$K116*0.3,($BV116-SUM($Q116:AN116)))))</f>
        <v/>
      </c>
      <c r="AP116" s="127" t="str">
        <f>IF(OR($I116="‡nv‡÷j Z¨vM",$I116="wUwm"),(IF(VALUE($G116)&gt;=AP$6,(IF(($BV116-SUM($Q116:AO116))&gt;=$K116*0.3,$K116*0.3,($BV116-SUM($Q116:AO116)))),"")),(IF(($BV116-SUM($Q116:AO116))&gt;=$K116*0.3,$K116*0.3,($BV116-SUM($Q116:AO116)))))</f>
        <v/>
      </c>
      <c r="AQ116" s="125">
        <f t="shared" si="26"/>
        <v>16480</v>
      </c>
      <c r="AR116" s="125">
        <v>16480</v>
      </c>
      <c r="AS116" s="125">
        <f>IF(LinkRpt!C$4=LinkRpt!C$2,VLOOKUP(LinkRpt!$A112,Rpt,LinkRpt!C$2+1),"")</f>
        <v>0</v>
      </c>
      <c r="AT116" s="125">
        <f>IF(LinkRpt!D$4=LinkRpt!D$2,VLOOKUP(LinkRpt!$A112,Rpt,LinkRpt!D$2+1),"")</f>
        <v>0</v>
      </c>
      <c r="AU116" s="125">
        <f>IF(LinkRpt!E$4=LinkRpt!E$2,VLOOKUP(LinkRpt!$A112,Rpt,LinkRpt!E$2+1),"")</f>
        <v>0</v>
      </c>
      <c r="AV116" s="125">
        <f>IF(LinkRpt!F$4=LinkRpt!F$2,VLOOKUP(LinkRpt!$A112,Rpt,LinkRpt!F$2+1),"")</f>
        <v>0</v>
      </c>
      <c r="AW116" s="125">
        <f>IF(LinkRpt!G$4=LinkRpt!G$2,VLOOKUP(LinkRpt!$A112,Rpt,LinkRpt!G$2+1),"")</f>
        <v>0</v>
      </c>
      <c r="AX116" s="125">
        <f>IF(LinkRpt!H$4=LinkRpt!H$2,VLOOKUP(LinkRpt!$A112,Rpt,LinkRpt!H$2+1),"")</f>
        <v>0</v>
      </c>
      <c r="AY116" s="125">
        <f>IF(LinkRpt!I$4=LinkRpt!I$2,VLOOKUP(LinkRpt!$A112,Rpt,LinkRpt!I$2+1),"")</f>
        <v>0</v>
      </c>
      <c r="AZ116" s="125">
        <f>IF(LinkRpt!J$4=LinkRpt!J$2,VLOOKUP(LinkRpt!$A112,Rpt,LinkRpt!J$2+1),"")</f>
        <v>0</v>
      </c>
      <c r="BA116" s="125">
        <f>IF(LinkRpt!K$4=LinkRpt!K$2,VLOOKUP(LinkRpt!$A112,Rpt,LinkRpt!K$2+1),"")</f>
        <v>0</v>
      </c>
      <c r="BB116" s="125">
        <f>IF(LinkRpt!L$4=LinkRpt!L$2,VLOOKUP(LinkRpt!$A112,Rpt,LinkRpt!L$2+1),"")</f>
        <v>0</v>
      </c>
      <c r="BC116" s="125">
        <f>IF(LinkRpt!M$4=LinkRpt!M$2,VLOOKUP(LinkRpt!$A112,Rpt,LinkRpt!M$2+1),"")</f>
        <v>0</v>
      </c>
      <c r="BD116" s="125">
        <f>IF(LinkRpt!N$4=LinkRpt!N$2,VLOOKUP(LinkRpt!$A112,Rpt,LinkRpt!N$2+1),"")</f>
        <v>0</v>
      </c>
      <c r="BE116" s="125">
        <f>IF(LinkRpt!O$4=LinkRpt!O$2,VLOOKUP(LinkRpt!$A112,Rpt,LinkRpt!O$2+1),"")</f>
        <v>0</v>
      </c>
      <c r="BF116" s="125">
        <f>IF(LinkRpt!P$4=LinkRpt!P$2,VLOOKUP(LinkRpt!$A112,Rpt,LinkRpt!P$2+1),"")</f>
        <v>0</v>
      </c>
      <c r="BG116" s="125">
        <f>IF(LinkRpt!Q$4=LinkRpt!Q$2,VLOOKUP(LinkRpt!$A112,Rpt,LinkRpt!Q$2+1),"")</f>
        <v>0</v>
      </c>
      <c r="BH116" s="125">
        <f>IF(LinkRpt!R$4=LinkRpt!R$2,VLOOKUP(LinkRpt!$A112,Rpt,LinkRpt!R$2+1),"")</f>
        <v>0</v>
      </c>
      <c r="BI116" s="125">
        <f>IF(LinkRpt!S$4=LinkRpt!S$2,VLOOKUP(LinkRpt!$A112,Rpt,LinkRpt!S$2+1),"")</f>
        <v>0</v>
      </c>
      <c r="BJ116" s="125">
        <f>IF(LinkRpt!T$4=LinkRpt!T$2,VLOOKUP(LinkRpt!$A112,Rpt,LinkRpt!T$2+1),"")</f>
        <v>0</v>
      </c>
      <c r="BK116" s="125">
        <f>IF(LinkRpt!U$4=LinkRpt!U$2,VLOOKUP(LinkRpt!$A112,Rpt,LinkRpt!U$2+1),"")</f>
        <v>0</v>
      </c>
      <c r="BL116" s="125">
        <f>IF(LinkRpt!V$4=LinkRpt!V$2,VLOOKUP(LinkRpt!$A112,Rpt,LinkRpt!V$2+1),"")</f>
        <v>0</v>
      </c>
      <c r="BM116" s="125">
        <f>IF(LinkRpt!W$4=LinkRpt!W$2,VLOOKUP(LinkRpt!$A112,Rpt,LinkRpt!W$2+1),"")</f>
        <v>0</v>
      </c>
      <c r="BN116" s="125">
        <f>IF(LinkRpt!X$4=LinkRpt!X$2,VLOOKUP(LinkRpt!$A112,Rpt,LinkRpt!X$2+1),"")</f>
        <v>0</v>
      </c>
      <c r="BO116" s="125">
        <f>IF(LinkRpt!Y$4=LinkRpt!Y$2,VLOOKUP(LinkRpt!$A112,Rpt,LinkRpt!Y$2+1),"")</f>
        <v>0</v>
      </c>
      <c r="BP116" s="125">
        <f>IF(LinkRpt!Z$4=LinkRpt!Z$2,VLOOKUP(LinkRpt!$A112,Rpt,LinkRpt!Z$2+1),"")</f>
        <v>0</v>
      </c>
      <c r="BQ116" s="125">
        <f>IF(LinkRpt!AA$4=LinkRpt!AA$2,VLOOKUP(LinkRpt!$A112,Rpt,LinkRpt!AA$2+1),"")</f>
        <v>0</v>
      </c>
      <c r="BR116" s="125">
        <f>IF(LinkRpt!AB$4=LinkRpt!AB$2,VLOOKUP(LinkRpt!$A112,Rpt,LinkRpt!AB$2+1),"")</f>
        <v>0</v>
      </c>
      <c r="BS116" s="125">
        <f>IF(LinkRpt!AC$4=LinkRpt!AC$2,VLOOKUP(LinkRpt!$A112,Rpt,LinkRpt!AC$2+1),"")</f>
        <v>0</v>
      </c>
      <c r="BT116" s="125">
        <f>IF(LinkRpt!AD$4=LinkRpt!AD$2,VLOOKUP(LinkRpt!$A112,Rpt,LinkRpt!AD$2+1),"")</f>
        <v>0</v>
      </c>
      <c r="BU116" s="125">
        <f>IF(LinkRpt!AE$4=LinkRpt!AE$2,VLOOKUP(LinkRpt!$A112,Rpt,LinkRpt!AE$2+1),"")</f>
        <v>0</v>
      </c>
      <c r="BV116" s="125">
        <f t="shared" si="22"/>
        <v>16480</v>
      </c>
      <c r="BW116" s="124">
        <v>1500</v>
      </c>
      <c r="BX116" s="127">
        <v>1500</v>
      </c>
      <c r="BY116" s="124">
        <v>1000</v>
      </c>
      <c r="BZ116" s="127">
        <v>1000</v>
      </c>
      <c r="CA116" s="124">
        <v>5000</v>
      </c>
      <c r="CB116" s="127">
        <v>5000</v>
      </c>
      <c r="CC116" s="124">
        <v>8000</v>
      </c>
      <c r="CD116" s="127">
        <v>1500</v>
      </c>
      <c r="CE116" s="124"/>
      <c r="CF116" s="127"/>
      <c r="CG116" s="129">
        <v>4620</v>
      </c>
      <c r="CH116" s="127">
        <v>0</v>
      </c>
      <c r="CI116" s="129">
        <v>4620</v>
      </c>
      <c r="CJ116" s="127">
        <v>0</v>
      </c>
      <c r="CK116" s="129">
        <v>4620</v>
      </c>
      <c r="CL116" s="127"/>
      <c r="CM116" s="129">
        <v>4620</v>
      </c>
      <c r="CN116" s="127">
        <v>9200</v>
      </c>
      <c r="CO116" s="129">
        <v>4620</v>
      </c>
      <c r="CP116" s="127">
        <v>16000</v>
      </c>
      <c r="CQ116" s="129">
        <v>4620</v>
      </c>
      <c r="CR116" s="127"/>
      <c r="CS116" s="129">
        <v>4620</v>
      </c>
      <c r="CT116" s="127"/>
      <c r="CU116" s="129">
        <v>4620</v>
      </c>
      <c r="CV116" s="127"/>
      <c r="CW116" s="129">
        <v>4620</v>
      </c>
      <c r="CX116" s="127">
        <v>18260</v>
      </c>
      <c r="CY116" s="131"/>
      <c r="CZ116" s="127"/>
      <c r="DA116" s="131"/>
      <c r="DB116" s="127"/>
      <c r="DC116" s="131"/>
      <c r="DD116" s="127"/>
      <c r="DE116" s="130"/>
      <c r="DF116" s="131"/>
      <c r="DG116" s="127"/>
      <c r="DH116" s="131"/>
      <c r="DI116" s="127"/>
      <c r="DJ116" s="131"/>
      <c r="DK116" s="127"/>
      <c r="DL116" s="131"/>
      <c r="DM116" s="127"/>
      <c r="DN116" s="131"/>
      <c r="DO116" s="127"/>
      <c r="DP116" s="131"/>
      <c r="DQ116" s="127"/>
      <c r="DR116" s="131"/>
      <c r="DS116" s="127"/>
      <c r="DT116" s="131"/>
      <c r="DU116" s="127"/>
      <c r="DV116" s="131"/>
      <c r="DW116" s="127"/>
      <c r="DX116" s="131"/>
      <c r="DY116" s="127"/>
      <c r="DZ116" s="131"/>
      <c r="EA116" s="127"/>
      <c r="EB116" s="128"/>
      <c r="EC116" s="127"/>
      <c r="ED116" s="132"/>
      <c r="EE116" s="128"/>
      <c r="EF116" s="127"/>
      <c r="EG116" s="128"/>
      <c r="EH116" s="127"/>
      <c r="EI116" s="128"/>
      <c r="EJ116" s="127"/>
      <c r="EK116" s="128"/>
      <c r="EL116" s="127"/>
      <c r="EM116" s="128"/>
      <c r="EN116" s="127"/>
      <c r="EO116" s="128"/>
      <c r="EP116" s="127"/>
      <c r="EQ116" s="124"/>
      <c r="ER116" s="127"/>
      <c r="ES116" s="124"/>
      <c r="ET116" s="127"/>
      <c r="EU116" s="124"/>
      <c r="EV116" s="127"/>
      <c r="EW116" s="124"/>
      <c r="EX116" s="127"/>
      <c r="EY116" s="124"/>
      <c r="EZ116" s="127"/>
      <c r="FA116" s="124"/>
      <c r="FB116" s="127"/>
      <c r="FC116" s="133">
        <f t="shared" si="17"/>
        <v>57080</v>
      </c>
      <c r="FD116" s="133">
        <f t="shared" si="18"/>
        <v>52460</v>
      </c>
      <c r="FE116" s="133">
        <f t="shared" si="19"/>
        <v>4620</v>
      </c>
    </row>
    <row r="117" spans="1:161" ht="25.5" customHeight="1">
      <c r="A117" s="181">
        <v>2200319</v>
      </c>
      <c r="B117" s="148" t="s">
        <v>830</v>
      </c>
      <c r="C117" s="95" t="s">
        <v>831</v>
      </c>
      <c r="D117" s="83" t="s">
        <v>1062</v>
      </c>
      <c r="E117" s="95" t="s">
        <v>956</v>
      </c>
      <c r="F117" s="84" t="s">
        <v>832</v>
      </c>
      <c r="G117" s="84" t="s">
        <v>1091</v>
      </c>
      <c r="H117" s="120"/>
      <c r="I117" s="136" t="s">
        <v>1083</v>
      </c>
      <c r="J117" s="136"/>
      <c r="K117" s="93">
        <v>7200</v>
      </c>
      <c r="L117" s="88" t="s">
        <v>1075</v>
      </c>
      <c r="M117" s="122">
        <f t="shared" si="20"/>
        <v>16480</v>
      </c>
      <c r="N117" s="123">
        <f t="shared" si="15"/>
        <v>-9300</v>
      </c>
      <c r="O117" s="124">
        <v>4000</v>
      </c>
      <c r="P117" s="124">
        <f t="shared" si="21"/>
        <v>6000</v>
      </c>
      <c r="Q117" s="125">
        <v>4000</v>
      </c>
      <c r="R117" s="180">
        <f t="shared" si="29"/>
        <v>6000</v>
      </c>
      <c r="S117" s="127">
        <f>IF(OR($I117="‡nv‡÷j Z¨vM",$I117="wUwm"),(IF(VALUE($G117)&gt;=S$6,(IF(($BV117-SUM($Q117:R117))&gt;=$K117*0.3,$K117*0.3,($BV117-SUM($Q117:R117)))),"")),(IF(($BV117-SUM($Q117:R117))&gt;=$K117*0.3,$K117*0.3,($BV117-SUM($Q117:R117)))))</f>
        <v>2160</v>
      </c>
      <c r="T117" s="127">
        <f>IF(OR($I117="‡nv‡÷j Z¨vM",$I117="wUwm"),(IF(VALUE($G117)&gt;=T$6,(IF(($BV117-SUM($Q117:S117))&gt;=$K117*0.3,$K117*0.3,($BV117-SUM($Q117:S117)))),"")),(IF(($BV117-SUM($Q117:S117))&gt;=$K117*0.3,$K117*0.3,($BV117-SUM($Q117:S117)))))</f>
        <v>2160</v>
      </c>
      <c r="U117" s="127">
        <f>IF(OR($I117="‡nv‡÷j Z¨vM",$I117="wUwm"),(IF(VALUE($G117)&gt;=U$6,(IF(($BV117-SUM($Q117:T117))&gt;=$K117*0.3,$K117*0.3,($BV117-SUM($Q117:T117)))),"")),(IF(($BV117-SUM($Q117:T117))&gt;=$K117*0.3,$K117*0.3,($BV117-SUM($Q117:T117)))))</f>
        <v>2160</v>
      </c>
      <c r="V117" s="127" t="str">
        <f>IF(OR($I117="‡nv‡÷j Z¨vM",$I117="wUwm"),(IF(VALUE($G117)&gt;=V$6,(IF(($BV117-SUM($Q117:U117))&gt;=$K117*0.3,$K117*0.3,($BV117-SUM($Q117:U117)))),"")),(IF(($BV117-SUM($Q117:U117))&gt;=$K117*0.3,$K117*0.3,($BV117-SUM($Q117:U117)))))</f>
        <v/>
      </c>
      <c r="W117" s="127" t="str">
        <f>IF(OR($I117="‡nv‡÷j Z¨vM",$I117="wUwm"),(IF(VALUE($G117)&gt;=W$6,(IF(($BV117-SUM($Q117:V117))&gt;=$K117*0.3,$K117*0.3,($BV117-SUM($Q117:V117)))),"")),(IF(($BV117-SUM($Q117:V117))&gt;=$K117*0.3,$K117*0.3,($BV117-SUM($Q117:V117)))))</f>
        <v/>
      </c>
      <c r="X117" s="127" t="str">
        <f>IF(OR($I117="‡nv‡÷j Z¨vM",$I117="wUwm"),(IF(VALUE($G117)&gt;=X$6,(IF(($BV117-SUM($Q117:W117))&gt;=$K117*0.3,$K117*0.3,($BV117-SUM($Q117:W117)))),"")),(IF(($BV117-SUM($Q117:W117))&gt;=$K117*0.3,$K117*0.3,($BV117-SUM($Q117:W117)))))</f>
        <v/>
      </c>
      <c r="Y117" s="127" t="str">
        <f>IF(OR($I117="‡nv‡÷j Z¨vM",$I117="wUwm"),(IF(VALUE($G117)&gt;=Y$6,(IF(($BV117-SUM($Q117:X117))&gt;=$K117*0.3,$K117*0.3,($BV117-SUM($Q117:X117)))),"")),(IF(($BV117-SUM($Q117:X117))&gt;=$K117*0.3,$K117*0.3,($BV117-SUM($Q117:X117)))))</f>
        <v/>
      </c>
      <c r="Z117" s="127" t="str">
        <f>IF(OR($I117="‡nv‡÷j Z¨vM",$I117="wUwm"),(IF(VALUE($G117)&gt;=Z$6,(IF(($BV117-SUM($Q117:Y117))&gt;=$K117*0.3,$K117*0.3,($BV117-SUM($Q117:Y117)))),"")),(IF(($BV117-SUM($Q117:Y117))&gt;=$K117*0.3,$K117*0.3,($BV117-SUM($Q117:Y117)))))</f>
        <v/>
      </c>
      <c r="AA117" s="127" t="str">
        <f>IF(OR($I117="‡nv‡÷j Z¨vM",$I117="wUwm"),(IF(VALUE($G117)&gt;=AA$6,(IF(($BV117-SUM($Q117:Z117))&gt;=$K117*0.3,$K117*0.3,($BV117-SUM($Q117:Z117)))),"")),(IF(($BV117-SUM($Q117:Z117))&gt;=$K117*0.3,$K117*0.3,($BV117-SUM($Q117:Z117)))))</f>
        <v/>
      </c>
      <c r="AB117" s="127" t="str">
        <f>IF(OR($I117="‡nv‡÷j Z¨vM",$I117="wUwm"),(IF(VALUE($G117)&gt;=AB$6,(IF(($BV117-SUM($Q117:AA117))&gt;=$K117*0.3,$K117*0.3,($BV117-SUM($Q117:AA117)))),"")),(IF(($BV117-SUM($Q117:AA117))&gt;=$K117*0.3,$K117*0.3,($BV117-SUM($Q117:AA117)))))</f>
        <v/>
      </c>
      <c r="AC117" s="127" t="str">
        <f>IF(OR($I117="‡nv‡÷j Z¨vM",$I117="wUwm"),(IF(VALUE($G117)&gt;=AC$6,(IF(($BV117-SUM($Q117:AB117))&gt;=$K117*0.3,$K117*0.3,($BV117-SUM($Q117:AB117)))),"")),(IF(($BV117-SUM($Q117:AB117))&gt;=$K117*0.3,$K117*0.3,($BV117-SUM($Q117:AB117)))))</f>
        <v/>
      </c>
      <c r="AD117" s="127" t="str">
        <f>IF(OR($I117="‡nv‡÷j Z¨vM",$I117="wUwm"),(IF(VALUE($G117)&gt;=AD$6,(IF(($BV117-SUM($Q117:AC117))&gt;=$K117*0.3,$K117*0.3,($BV117-SUM($Q117:AC117)))),"")),(IF(($BV117-SUM($Q117:AC117))&gt;=$K117*0.3,$K117*0.3,($BV117-SUM($Q117:AC117)))))</f>
        <v/>
      </c>
      <c r="AE117" s="127" t="str">
        <f>IF(OR($I117="‡nv‡÷j Z¨vM",$I117="wUwm"),(IF(VALUE($G117)&gt;=AE$6,(IF(($BV117-SUM($Q117:AD117))&gt;=$K117*0.3,$K117*0.3,($BV117-SUM($Q117:AD117)))),"")),(IF(($BV117-SUM($Q117:AD117))&gt;=$K117*0.3,$K117*0.3,($BV117-SUM($Q117:AD117)))))</f>
        <v/>
      </c>
      <c r="AF117" s="127" t="str">
        <f>IF(OR($I117="‡nv‡÷j Z¨vM",$I117="wUwm"),(IF(VALUE($G117)&gt;=AF$6,(IF(($BV117-SUM($Q117:AE117))&gt;=$K117*0.3,$K117*0.3,($BV117-SUM($Q117:AE117)))),"")),(IF(($BV117-SUM($Q117:AE117))&gt;=$K117*0.3,$K117*0.3,($BV117-SUM($Q117:AE117)))))</f>
        <v/>
      </c>
      <c r="AG117" s="127" t="str">
        <f>IF(OR($I117="‡nv‡÷j Z¨vM",$I117="wUwm"),(IF(VALUE($G117)&gt;=AG$6,(IF(($BV117-SUM($Q117:AF117))&gt;=$K117*0.3,$K117*0.3,($BV117-SUM($Q117:AF117)))),"")),(IF(($BV117-SUM($Q117:AF117))&gt;=$K117*0.3,$K117*0.3,($BV117-SUM($Q117:AF117)))))</f>
        <v/>
      </c>
      <c r="AH117" s="127" t="str">
        <f>IF(OR($I117="‡nv‡÷j Z¨vM",$I117="wUwm"),(IF(VALUE($G117)&gt;=AH$6,(IF(($BV117-SUM($Q117:AG117))&gt;=$K117*0.3,$K117*0.3,($BV117-SUM($Q117:AG117)))),"")),(IF(($BV117-SUM($Q117:AG117))&gt;=$K117*0.3,$K117*0.3,($BV117-SUM($Q117:AG117)))))</f>
        <v/>
      </c>
      <c r="AI117" s="127" t="str">
        <f>IF(OR($I117="‡nv‡÷j Z¨vM",$I117="wUwm"),(IF(VALUE($G117)&gt;=AI$6,(IF(($BV117-SUM($Q117:AH117))&gt;=$K117*0.3,$K117*0.3,($BV117-SUM($Q117:AH117)))),"")),(IF(($BV117-SUM($Q117:AH117))&gt;=$K117*0.3,$K117*0.3,($BV117-SUM($Q117:AH117)))))</f>
        <v/>
      </c>
      <c r="AJ117" s="127" t="str">
        <f>IF(OR($I117="‡nv‡÷j Z¨vM",$I117="wUwm"),(IF(VALUE($G117)&gt;=AJ$6,(IF(($BV117-SUM($Q117:AI117))&gt;=$K117*0.3,$K117*0.3,($BV117-SUM($Q117:AI117)))),"")),(IF(($BV117-SUM($Q117:AI117))&gt;=$K117*0.3,$K117*0.3,($BV117-SUM($Q117:AI117)))))</f>
        <v/>
      </c>
      <c r="AK117" s="127" t="str">
        <f>IF(OR($I117="‡nv‡÷j Z¨vM",$I117="wUwm"),(IF(VALUE($G117)&gt;=AK$6,(IF(($BV117-SUM($Q117:AJ117))&gt;=$K117*0.3,$K117*0.3,($BV117-SUM($Q117:AJ117)))),"")),(IF(($BV117-SUM($Q117:AJ117))&gt;=$K117*0.3,$K117*0.3,($BV117-SUM($Q117:AJ117)))))</f>
        <v/>
      </c>
      <c r="AL117" s="127" t="str">
        <f>IF(OR($I117="‡nv‡÷j Z¨vM",$I117="wUwm"),(IF(VALUE($G117)&gt;=AL$6,(IF(($BV117-SUM($Q117:AK117))&gt;=$K117*0.3,$K117*0.3,($BV117-SUM($Q117:AK117)))),"")),(IF(($BV117-SUM($Q117:AK117))&gt;=$K117*0.3,$K117*0.3,($BV117-SUM($Q117:AK117)))))</f>
        <v/>
      </c>
      <c r="AM117" s="127" t="str">
        <f>IF(OR($I117="‡nv‡÷j Z¨vM",$I117="wUwm"),(IF(VALUE($G117)&gt;=AM$6,(IF(($BV117-SUM($Q117:AL117))&gt;=$K117*0.3,$K117*0.3,($BV117-SUM($Q117:AL117)))),"")),(IF(($BV117-SUM($Q117:AL117))&gt;=$K117*0.3,$K117*0.3,($BV117-SUM($Q117:AL117)))))</f>
        <v/>
      </c>
      <c r="AN117" s="127" t="str">
        <f>IF(OR($I117="‡nv‡÷j Z¨vM",$I117="wUwm"),(IF(VALUE($G117)&gt;=AN$6,(IF(($BV117-SUM($Q117:AM117))&gt;=$K117*0.3,$K117*0.3,($BV117-SUM($Q117:AM117)))),"")),(IF(($BV117-SUM($Q117:AM117))&gt;=$K117*0.3,$K117*0.3,($BV117-SUM($Q117:AM117)))))</f>
        <v/>
      </c>
      <c r="AO117" s="127" t="str">
        <f>IF(OR($I117="‡nv‡÷j Z¨vM",$I117="wUwm"),(IF(VALUE($G117)&gt;=AO$6,(IF(($BV117-SUM($Q117:AN117))&gt;=$K117*0.3,$K117*0.3,($BV117-SUM($Q117:AN117)))),"")),(IF(($BV117-SUM($Q117:AN117))&gt;=$K117*0.3,$K117*0.3,($BV117-SUM($Q117:AN117)))))</f>
        <v/>
      </c>
      <c r="AP117" s="127" t="str">
        <f>IF(OR($I117="‡nv‡÷j Z¨vM",$I117="wUwm"),(IF(VALUE($G117)&gt;=AP$6,(IF(($BV117-SUM($Q117:AO117))&gt;=$K117*0.3,$K117*0.3,($BV117-SUM($Q117:AO117)))),"")),(IF(($BV117-SUM($Q117:AO117))&gt;=$K117*0.3,$K117*0.3,($BV117-SUM($Q117:AO117)))))</f>
        <v/>
      </c>
      <c r="AQ117" s="125">
        <f t="shared" si="26"/>
        <v>16480</v>
      </c>
      <c r="AR117" s="125">
        <v>25780</v>
      </c>
      <c r="AS117" s="125">
        <f>IF(LinkRpt!C$4=LinkRpt!C$2,VLOOKUP(LinkRpt!$A113,Rpt,LinkRpt!C$2+1),"")</f>
        <v>0</v>
      </c>
      <c r="AT117" s="125">
        <f>IF(LinkRpt!D$4=LinkRpt!D$2,VLOOKUP(LinkRpt!$A113,Rpt,LinkRpt!D$2+1),"")</f>
        <v>0</v>
      </c>
      <c r="AU117" s="125">
        <f>IF(LinkRpt!E$4=LinkRpt!E$2,VLOOKUP(LinkRpt!$A113,Rpt,LinkRpt!E$2+1),"")</f>
        <v>0</v>
      </c>
      <c r="AV117" s="125">
        <f>IF(LinkRpt!F$4=LinkRpt!F$2,VLOOKUP(LinkRpt!$A113,Rpt,LinkRpt!F$2+1),"")</f>
        <v>0</v>
      </c>
      <c r="AW117" s="125">
        <f>IF(LinkRpt!G$4=LinkRpt!G$2,VLOOKUP(LinkRpt!$A113,Rpt,LinkRpt!G$2+1),"")</f>
        <v>0</v>
      </c>
      <c r="AX117" s="125">
        <f>IF(LinkRpt!H$4=LinkRpt!H$2,VLOOKUP(LinkRpt!$A113,Rpt,LinkRpt!H$2+1),"")</f>
        <v>0</v>
      </c>
      <c r="AY117" s="125">
        <f>IF(LinkRpt!I$4=LinkRpt!I$2,VLOOKUP(LinkRpt!$A113,Rpt,LinkRpt!I$2+1),"")</f>
        <v>0</v>
      </c>
      <c r="AZ117" s="125">
        <f>IF(LinkRpt!J$4=LinkRpt!J$2,VLOOKUP(LinkRpt!$A113,Rpt,LinkRpt!J$2+1),"")</f>
        <v>0</v>
      </c>
      <c r="BA117" s="125">
        <f>IF(LinkRpt!K$4=LinkRpt!K$2,VLOOKUP(LinkRpt!$A113,Rpt,LinkRpt!K$2+1),"")</f>
        <v>0</v>
      </c>
      <c r="BB117" s="125">
        <f>IF(LinkRpt!L$4=LinkRpt!L$2,VLOOKUP(LinkRpt!$A113,Rpt,LinkRpt!L$2+1),"")</f>
        <v>0</v>
      </c>
      <c r="BC117" s="125">
        <f>IF(LinkRpt!M$4=LinkRpt!M$2,VLOOKUP(LinkRpt!$A113,Rpt,LinkRpt!M$2+1),"")</f>
        <v>0</v>
      </c>
      <c r="BD117" s="125">
        <f>IF(LinkRpt!N$4=LinkRpt!N$2,VLOOKUP(LinkRpt!$A113,Rpt,LinkRpt!N$2+1),"")</f>
        <v>0</v>
      </c>
      <c r="BE117" s="125">
        <f>IF(LinkRpt!O$4=LinkRpt!O$2,VLOOKUP(LinkRpt!$A113,Rpt,LinkRpt!O$2+1),"")</f>
        <v>0</v>
      </c>
      <c r="BF117" s="125">
        <f>IF(LinkRpt!P$4=LinkRpt!P$2,VLOOKUP(LinkRpt!$A113,Rpt,LinkRpt!P$2+1),"")</f>
        <v>0</v>
      </c>
      <c r="BG117" s="125">
        <f>IF(LinkRpt!Q$4=LinkRpt!Q$2,VLOOKUP(LinkRpt!$A113,Rpt,LinkRpt!Q$2+1),"")</f>
        <v>0</v>
      </c>
      <c r="BH117" s="125">
        <f>IF(LinkRpt!R$4=LinkRpt!R$2,VLOOKUP(LinkRpt!$A113,Rpt,LinkRpt!R$2+1),"")</f>
        <v>0</v>
      </c>
      <c r="BI117" s="125">
        <f>IF(LinkRpt!S$4=LinkRpt!S$2,VLOOKUP(LinkRpt!$A113,Rpt,LinkRpt!S$2+1),"")</f>
        <v>0</v>
      </c>
      <c r="BJ117" s="125">
        <f>IF(LinkRpt!T$4=LinkRpt!T$2,VLOOKUP(LinkRpt!$A113,Rpt,LinkRpt!T$2+1),"")</f>
        <v>0</v>
      </c>
      <c r="BK117" s="125">
        <f>IF(LinkRpt!U$4=LinkRpt!U$2,VLOOKUP(LinkRpt!$A113,Rpt,LinkRpt!U$2+1),"")</f>
        <v>0</v>
      </c>
      <c r="BL117" s="125">
        <f>IF(LinkRpt!V$4=LinkRpt!V$2,VLOOKUP(LinkRpt!$A113,Rpt,LinkRpt!V$2+1),"")</f>
        <v>0</v>
      </c>
      <c r="BM117" s="125">
        <f>IF(LinkRpt!W$4=LinkRpt!W$2,VLOOKUP(LinkRpt!$A113,Rpt,LinkRpt!W$2+1),"")</f>
        <v>0</v>
      </c>
      <c r="BN117" s="125">
        <f>IF(LinkRpt!X$4=LinkRpt!X$2,VLOOKUP(LinkRpt!$A113,Rpt,LinkRpt!X$2+1),"")</f>
        <v>0</v>
      </c>
      <c r="BO117" s="125">
        <f>IF(LinkRpt!Y$4=LinkRpt!Y$2,VLOOKUP(LinkRpt!$A113,Rpt,LinkRpt!Y$2+1),"")</f>
        <v>0</v>
      </c>
      <c r="BP117" s="125">
        <f>IF(LinkRpt!Z$4=LinkRpt!Z$2,VLOOKUP(LinkRpt!$A113,Rpt,LinkRpt!Z$2+1),"")</f>
        <v>0</v>
      </c>
      <c r="BQ117" s="125">
        <f>IF(LinkRpt!AA$4=LinkRpt!AA$2,VLOOKUP(LinkRpt!$A113,Rpt,LinkRpt!AA$2+1),"")</f>
        <v>0</v>
      </c>
      <c r="BR117" s="125">
        <f>IF(LinkRpt!AB$4=LinkRpt!AB$2,VLOOKUP(LinkRpt!$A113,Rpt,LinkRpt!AB$2+1),"")</f>
        <v>0</v>
      </c>
      <c r="BS117" s="125">
        <f>IF(LinkRpt!AC$4=LinkRpt!AC$2,VLOOKUP(LinkRpt!$A113,Rpt,LinkRpt!AC$2+1),"")</f>
        <v>0</v>
      </c>
      <c r="BT117" s="125">
        <f>IF(LinkRpt!AD$4=LinkRpt!AD$2,VLOOKUP(LinkRpt!$A113,Rpt,LinkRpt!AD$2+1),"")</f>
        <v>0</v>
      </c>
      <c r="BU117" s="125">
        <f>IF(LinkRpt!AE$4=LinkRpt!AE$2,VLOOKUP(LinkRpt!$A113,Rpt,LinkRpt!AE$2+1),"")</f>
        <v>0</v>
      </c>
      <c r="BV117" s="125">
        <f t="shared" si="22"/>
        <v>25780</v>
      </c>
      <c r="BW117" s="124">
        <v>1500</v>
      </c>
      <c r="BX117" s="127">
        <v>1500</v>
      </c>
      <c r="BY117" s="124">
        <v>1000</v>
      </c>
      <c r="BZ117" s="127">
        <v>1000</v>
      </c>
      <c r="CA117" s="124">
        <v>5000</v>
      </c>
      <c r="CB117" s="127">
        <v>5000</v>
      </c>
      <c r="CC117" s="124">
        <v>8000</v>
      </c>
      <c r="CD117" s="127">
        <v>1500</v>
      </c>
      <c r="CE117" s="124"/>
      <c r="CF117" s="127"/>
      <c r="CG117" s="129">
        <v>4620</v>
      </c>
      <c r="CH117" s="127">
        <v>0</v>
      </c>
      <c r="CI117" s="129">
        <v>4620</v>
      </c>
      <c r="CJ117" s="127">
        <v>0</v>
      </c>
      <c r="CK117" s="129">
        <v>4620</v>
      </c>
      <c r="CL117" s="127">
        <v>0</v>
      </c>
      <c r="CM117" s="129">
        <v>4620</v>
      </c>
      <c r="CN117" s="127">
        <v>14180</v>
      </c>
      <c r="CO117" s="129">
        <v>4620</v>
      </c>
      <c r="CP117" s="127">
        <v>7080</v>
      </c>
      <c r="CQ117" s="129">
        <v>4620</v>
      </c>
      <c r="CR117" s="127"/>
      <c r="CS117" s="129">
        <v>4620</v>
      </c>
      <c r="CT117" s="127"/>
      <c r="CU117" s="129">
        <v>4620</v>
      </c>
      <c r="CV117" s="127"/>
      <c r="CW117" s="129">
        <v>4620</v>
      </c>
      <c r="CX117" s="127"/>
      <c r="CY117" s="131"/>
      <c r="CZ117" s="127"/>
      <c r="DA117" s="131"/>
      <c r="DB117" s="127"/>
      <c r="DC117" s="131"/>
      <c r="DD117" s="127"/>
      <c r="DE117" s="130"/>
      <c r="DF117" s="131"/>
      <c r="DG117" s="127"/>
      <c r="DH117" s="131"/>
      <c r="DI117" s="127"/>
      <c r="DJ117" s="131"/>
      <c r="DK117" s="127"/>
      <c r="DL117" s="131"/>
      <c r="DM117" s="127"/>
      <c r="DN117" s="131"/>
      <c r="DO117" s="127"/>
      <c r="DP117" s="131"/>
      <c r="DQ117" s="127"/>
      <c r="DR117" s="131"/>
      <c r="DS117" s="127"/>
      <c r="DT117" s="131"/>
      <c r="DU117" s="127"/>
      <c r="DV117" s="131"/>
      <c r="DW117" s="127"/>
      <c r="DX117" s="131"/>
      <c r="DY117" s="127"/>
      <c r="DZ117" s="131"/>
      <c r="EA117" s="127"/>
      <c r="EB117" s="128"/>
      <c r="EC117" s="127"/>
      <c r="ED117" s="132"/>
      <c r="EE117" s="128"/>
      <c r="EF117" s="127"/>
      <c r="EG117" s="128"/>
      <c r="EH117" s="127"/>
      <c r="EI117" s="128"/>
      <c r="EJ117" s="127"/>
      <c r="EK117" s="128"/>
      <c r="EL117" s="127"/>
      <c r="EM117" s="128"/>
      <c r="EN117" s="127"/>
      <c r="EO117" s="128"/>
      <c r="EP117" s="127"/>
      <c r="EQ117" s="124"/>
      <c r="ER117" s="127"/>
      <c r="ES117" s="124"/>
      <c r="ET117" s="127"/>
      <c r="EU117" s="124"/>
      <c r="EV117" s="127"/>
      <c r="EW117" s="124"/>
      <c r="EX117" s="127"/>
      <c r="EY117" s="124"/>
      <c r="EZ117" s="127"/>
      <c r="FA117" s="124"/>
      <c r="FB117" s="127"/>
      <c r="FC117" s="133">
        <f t="shared" si="17"/>
        <v>57080</v>
      </c>
      <c r="FD117" s="133">
        <f t="shared" si="18"/>
        <v>30260</v>
      </c>
      <c r="FE117" s="133">
        <f t="shared" si="19"/>
        <v>26820</v>
      </c>
    </row>
    <row r="118" spans="1:161" ht="25.5" customHeight="1">
      <c r="A118" s="181">
        <v>2200323</v>
      </c>
      <c r="B118" s="148" t="s">
        <v>834</v>
      </c>
      <c r="C118" s="95" t="s">
        <v>835</v>
      </c>
      <c r="D118" s="83" t="s">
        <v>1062</v>
      </c>
      <c r="E118" s="95" t="s">
        <v>956</v>
      </c>
      <c r="F118" s="84" t="s">
        <v>836</v>
      </c>
      <c r="G118" s="84"/>
      <c r="H118" s="135"/>
      <c r="I118" s="136"/>
      <c r="J118" s="136"/>
      <c r="K118" s="93">
        <v>6800</v>
      </c>
      <c r="L118" s="88" t="s">
        <v>1075</v>
      </c>
      <c r="M118" s="122">
        <f t="shared" si="20"/>
        <v>24400</v>
      </c>
      <c r="N118" s="123">
        <f t="shared" si="15"/>
        <v>11760</v>
      </c>
      <c r="O118" s="124">
        <v>4000</v>
      </c>
      <c r="P118" s="124">
        <f t="shared" si="21"/>
        <v>0</v>
      </c>
      <c r="Q118" s="125">
        <v>4000</v>
      </c>
      <c r="R118" s="126">
        <f t="shared" si="24"/>
        <v>0</v>
      </c>
      <c r="S118" s="127">
        <f>IF(OR($I118="‡nv‡÷j Z¨vM",$I118="wUwm"),(IF(VALUE($G118)&gt;=S$6,(IF(($BV118-SUM($Q118:R118))&gt;=$K118*0.3,$K118*0.3,($BV118-SUM($Q118:R118)))),"")),(IF(($BV118-SUM($Q118:R118))&gt;=$K118*0.3,$K118*0.3,($BV118-SUM($Q118:R118)))))</f>
        <v>2040</v>
      </c>
      <c r="T118" s="127">
        <f>IF(OR($I118="‡nv‡÷j Z¨vM",$I118="wUwm"),(IF(VALUE($G118)&gt;=T$6,(IF(($BV118-SUM($Q118:S118))&gt;=$K118*0.3,$K118*0.3,($BV118-SUM($Q118:S118)))),"")),(IF(($BV118-SUM($Q118:S118))&gt;=$K118*0.3,$K118*0.3,($BV118-SUM($Q118:S118)))))</f>
        <v>2040</v>
      </c>
      <c r="U118" s="127">
        <f>IF(OR($I118="‡nv‡÷j Z¨vM",$I118="wUwm"),(IF(VALUE($G118)&gt;=U$6,(IF(($BV118-SUM($Q118:T118))&gt;=$K118*0.3,$K118*0.3,($BV118-SUM($Q118:T118)))),"")),(IF(($BV118-SUM($Q118:T118))&gt;=$K118*0.3,$K118*0.3,($BV118-SUM($Q118:T118)))))</f>
        <v>2040</v>
      </c>
      <c r="V118" s="127">
        <f>IF(OR($I118="‡nv‡÷j Z¨vM",$I118="wUwm"),(IF(VALUE($G118)&gt;=V$6,(IF(($BV118-SUM($Q118:U118))&gt;=$K118*0.3,$K118*0.3,($BV118-SUM($Q118:U118)))),"")),(IF(($BV118-SUM($Q118:U118))&gt;=$K118*0.3,$K118*0.3,($BV118-SUM($Q118:U118)))))</f>
        <v>2040</v>
      </c>
      <c r="W118" s="127">
        <f>IF(OR($I118="‡nv‡÷j Z¨vM",$I118="wUwm"),(IF(VALUE($G118)&gt;=W$6,(IF(($BV118-SUM($Q118:V118))&gt;=$K118*0.3,$K118*0.3,($BV118-SUM($Q118:V118)))),"")),(IF(($BV118-SUM($Q118:V118))&gt;=$K118*0.3,$K118*0.3,($BV118-SUM($Q118:V118)))))</f>
        <v>480</v>
      </c>
      <c r="X118" s="127">
        <f>IF(OR($I118="‡nv‡÷j Z¨vM",$I118="wUwm"),(IF(VALUE($G118)&gt;=X$6,(IF(($BV118-SUM($Q118:W118))&gt;=$K118*0.3,$K118*0.3,($BV118-SUM($Q118:W118)))),"")),(IF(($BV118-SUM($Q118:W118))&gt;=$K118*0.3,$K118*0.3,($BV118-SUM($Q118:W118)))))</f>
        <v>0</v>
      </c>
      <c r="Y118" s="127">
        <f>IF(OR($I118="‡nv‡÷j Z¨vM",$I118="wUwm"),(IF(VALUE($G118)&gt;=Y$6,(IF(($BV118-SUM($Q118:X118))&gt;=$K118*0.3,$K118*0.3,($BV118-SUM($Q118:X118)))),"")),(IF(($BV118-SUM($Q118:X118))&gt;=$K118*0.3,$K118*0.3,($BV118-SUM($Q118:X118)))))</f>
        <v>0</v>
      </c>
      <c r="Z118" s="127">
        <f>IF(OR($I118="‡nv‡÷j Z¨vM",$I118="wUwm"),(IF(VALUE($G118)&gt;=Z$6,(IF(($BV118-SUM($Q118:Y118))&gt;=$K118*0.3,$K118*0.3,($BV118-SUM($Q118:Y118)))),"")),(IF(($BV118-SUM($Q118:Y118))&gt;=$K118*0.3,$K118*0.3,($BV118-SUM($Q118:Y118)))))</f>
        <v>0</v>
      </c>
      <c r="AA118" s="127">
        <f>IF(OR($I118="‡nv‡÷j Z¨vM",$I118="wUwm"),(IF(VALUE($G118)&gt;=AA$6,(IF(($BV118-SUM($Q118:Z118))&gt;=$K118*0.3,$K118*0.3,($BV118-SUM($Q118:Z118)))),"")),(IF(($BV118-SUM($Q118:Z118))&gt;=$K118*0.3,$K118*0.3,($BV118-SUM($Q118:Z118)))))</f>
        <v>0</v>
      </c>
      <c r="AB118" s="127">
        <f>IF(OR($I118="‡nv‡÷j Z¨vM",$I118="wUwm"),(IF(VALUE($G118)&gt;=AB$6,(IF(($BV118-SUM($Q118:AA118))&gt;=$K118*0.3,$K118*0.3,($BV118-SUM($Q118:AA118)))),"")),(IF(($BV118-SUM($Q118:AA118))&gt;=$K118*0.3,$K118*0.3,($BV118-SUM($Q118:AA118)))))</f>
        <v>0</v>
      </c>
      <c r="AC118" s="127">
        <f>IF(OR($I118="‡nv‡÷j Z¨vM",$I118="wUwm"),(IF(VALUE($G118)&gt;=AC$6,(IF(($BV118-SUM($Q118:AB118))&gt;=$K118*0.3,$K118*0.3,($BV118-SUM($Q118:AB118)))),"")),(IF(($BV118-SUM($Q118:AB118))&gt;=$K118*0.3,$K118*0.3,($BV118-SUM($Q118:AB118)))))</f>
        <v>0</v>
      </c>
      <c r="AD118" s="127">
        <f>IF(OR($I118="‡nv‡÷j Z¨vM",$I118="wUwm"),(IF(VALUE($G118)&gt;=AD$6,(IF(($BV118-SUM($Q118:AC118))&gt;=$K118*0.3,$K118*0.3,($BV118-SUM($Q118:AC118)))),"")),(IF(($BV118-SUM($Q118:AC118))&gt;=$K118*0.3,$K118*0.3,($BV118-SUM($Q118:AC118)))))</f>
        <v>0</v>
      </c>
      <c r="AE118" s="127">
        <f>IF(OR($I118="‡nv‡÷j Z¨vM",$I118="wUwm"),(IF(VALUE($G118)&gt;=AE$6,(IF(($BV118-SUM($Q118:AD118))&gt;=$K118*0.3,$K118*0.3,($BV118-SUM($Q118:AD118)))),"")),(IF(($BV118-SUM($Q118:AD118))&gt;=$K118*0.3,$K118*0.3,($BV118-SUM($Q118:AD118)))))</f>
        <v>0</v>
      </c>
      <c r="AF118" s="127">
        <f>IF(OR($I118="‡nv‡÷j Z¨vM",$I118="wUwm"),(IF(VALUE($G118)&gt;=AF$6,(IF(($BV118-SUM($Q118:AE118))&gt;=$K118*0.3,$K118*0.3,($BV118-SUM($Q118:AE118)))),"")),(IF(($BV118-SUM($Q118:AE118))&gt;=$K118*0.3,$K118*0.3,($BV118-SUM($Q118:AE118)))))</f>
        <v>0</v>
      </c>
      <c r="AG118" s="127">
        <f>IF(OR($I118="‡nv‡÷j Z¨vM",$I118="wUwm"),(IF(VALUE($G118)&gt;=AG$6,(IF(($BV118-SUM($Q118:AF118))&gt;=$K118*0.3,$K118*0.3,($BV118-SUM($Q118:AF118)))),"")),(IF(($BV118-SUM($Q118:AF118))&gt;=$K118*0.3,$K118*0.3,($BV118-SUM($Q118:AF118)))))</f>
        <v>0</v>
      </c>
      <c r="AH118" s="127">
        <f>IF(OR($I118="‡nv‡÷j Z¨vM",$I118="wUwm"),(IF(VALUE($G118)&gt;=AH$6,(IF(($BV118-SUM($Q118:AG118))&gt;=$K118*0.3,$K118*0.3,($BV118-SUM($Q118:AG118)))),"")),(IF(($BV118-SUM($Q118:AG118))&gt;=$K118*0.3,$K118*0.3,($BV118-SUM($Q118:AG118)))))</f>
        <v>0</v>
      </c>
      <c r="AI118" s="127">
        <f>IF(OR($I118="‡nv‡÷j Z¨vM",$I118="wUwm"),(IF(VALUE($G118)&gt;=AI$6,(IF(($BV118-SUM($Q118:AH118))&gt;=$K118*0.3,$K118*0.3,($BV118-SUM($Q118:AH118)))),"")),(IF(($BV118-SUM($Q118:AH118))&gt;=$K118*0.3,$K118*0.3,($BV118-SUM($Q118:AH118)))))</f>
        <v>0</v>
      </c>
      <c r="AJ118" s="127">
        <f>IF(OR($I118="‡nv‡÷j Z¨vM",$I118="wUwm"),(IF(VALUE($G118)&gt;=AJ$6,(IF(($BV118-SUM($Q118:AI118))&gt;=$K118*0.3,$K118*0.3,($BV118-SUM($Q118:AI118)))),"")),(IF(($BV118-SUM($Q118:AI118))&gt;=$K118*0.3,$K118*0.3,($BV118-SUM($Q118:AI118)))))</f>
        <v>0</v>
      </c>
      <c r="AK118" s="127">
        <f>IF(OR($I118="‡nv‡÷j Z¨vM",$I118="wUwm"),(IF(VALUE($G118)&gt;=AK$6,(IF(($BV118-SUM($Q118:AJ118))&gt;=$K118*0.3,$K118*0.3,($BV118-SUM($Q118:AJ118)))),"")),(IF(($BV118-SUM($Q118:AJ118))&gt;=$K118*0.3,$K118*0.3,($BV118-SUM($Q118:AJ118)))))</f>
        <v>0</v>
      </c>
      <c r="AL118" s="127">
        <f>IF(OR($I118="‡nv‡÷j Z¨vM",$I118="wUwm"),(IF(VALUE($G118)&gt;=AL$6,(IF(($BV118-SUM($Q118:AK118))&gt;=$K118*0.3,$K118*0.3,($BV118-SUM($Q118:AK118)))),"")),(IF(($BV118-SUM($Q118:AK118))&gt;=$K118*0.3,$K118*0.3,($BV118-SUM($Q118:AK118)))))</f>
        <v>0</v>
      </c>
      <c r="AM118" s="127">
        <f>IF(OR($I118="‡nv‡÷j Z¨vM",$I118="wUwm"),(IF(VALUE($G118)&gt;=AM$6,(IF(($BV118-SUM($Q118:AL118))&gt;=$K118*0.3,$K118*0.3,($BV118-SUM($Q118:AL118)))),"")),(IF(($BV118-SUM($Q118:AL118))&gt;=$K118*0.3,$K118*0.3,($BV118-SUM($Q118:AL118)))))</f>
        <v>0</v>
      </c>
      <c r="AN118" s="127">
        <f>IF(OR($I118="‡nv‡÷j Z¨vM",$I118="wUwm"),(IF(VALUE($G118)&gt;=AN$6,(IF(($BV118-SUM($Q118:AM118))&gt;=$K118*0.3,$K118*0.3,($BV118-SUM($Q118:AM118)))),"")),(IF(($BV118-SUM($Q118:AM118))&gt;=$K118*0.3,$K118*0.3,($BV118-SUM($Q118:AM118)))))</f>
        <v>0</v>
      </c>
      <c r="AO118" s="127">
        <f>IF(OR($I118="‡nv‡÷j Z¨vM",$I118="wUwm"),(IF(VALUE($G118)&gt;=AO$6,(IF(($BV118-SUM($Q118:AN118))&gt;=$K118*0.3,$K118*0.3,($BV118-SUM($Q118:AN118)))),"")),(IF(($BV118-SUM($Q118:AN118))&gt;=$K118*0.3,$K118*0.3,($BV118-SUM($Q118:AN118)))))</f>
        <v>0</v>
      </c>
      <c r="AP118" s="127">
        <f>IF(OR($I118="‡nv‡÷j Z¨vM",$I118="wUwm"),(IF(VALUE($G118)&gt;=AP$6,(IF(($BV118-SUM($Q118:AO118))&gt;=$K118*0.3,$K118*0.3,($BV118-SUM($Q118:AO118)))),"")),(IF(($BV118-SUM($Q118:AO118))&gt;=$K118*0.3,$K118*0.3,($BV118-SUM($Q118:AO118)))))</f>
        <v>0</v>
      </c>
      <c r="AQ118" s="125">
        <f t="shared" si="26"/>
        <v>12640</v>
      </c>
      <c r="AR118" s="125">
        <v>12640</v>
      </c>
      <c r="AS118" s="125">
        <f>IF(LinkRpt!C$4=LinkRpt!C$2,VLOOKUP(LinkRpt!$A114,Rpt,LinkRpt!C$2+1),"")</f>
        <v>0</v>
      </c>
      <c r="AT118" s="125">
        <f>IF(LinkRpt!D$4=LinkRpt!D$2,VLOOKUP(LinkRpt!$A114,Rpt,LinkRpt!D$2+1),"")</f>
        <v>0</v>
      </c>
      <c r="AU118" s="125">
        <f>IF(LinkRpt!E$4=LinkRpt!E$2,VLOOKUP(LinkRpt!$A114,Rpt,LinkRpt!E$2+1),"")</f>
        <v>0</v>
      </c>
      <c r="AV118" s="125">
        <f>IF(LinkRpt!F$4=LinkRpt!F$2,VLOOKUP(LinkRpt!$A114,Rpt,LinkRpt!F$2+1),"")</f>
        <v>0</v>
      </c>
      <c r="AW118" s="125">
        <f>IF(LinkRpt!G$4=LinkRpt!G$2,VLOOKUP(LinkRpt!$A114,Rpt,LinkRpt!G$2+1),"")</f>
        <v>0</v>
      </c>
      <c r="AX118" s="125">
        <f>IF(LinkRpt!H$4=LinkRpt!H$2,VLOOKUP(LinkRpt!$A114,Rpt,LinkRpt!H$2+1),"")</f>
        <v>0</v>
      </c>
      <c r="AY118" s="125">
        <f>IF(LinkRpt!I$4=LinkRpt!I$2,VLOOKUP(LinkRpt!$A114,Rpt,LinkRpt!I$2+1),"")</f>
        <v>0</v>
      </c>
      <c r="AZ118" s="125">
        <f>IF(LinkRpt!J$4=LinkRpt!J$2,VLOOKUP(LinkRpt!$A114,Rpt,LinkRpt!J$2+1),"")</f>
        <v>0</v>
      </c>
      <c r="BA118" s="125">
        <f>IF(LinkRpt!K$4=LinkRpt!K$2,VLOOKUP(LinkRpt!$A114,Rpt,LinkRpt!K$2+1),"")</f>
        <v>0</v>
      </c>
      <c r="BB118" s="125">
        <f>IF(LinkRpt!L$4=LinkRpt!L$2,VLOOKUP(LinkRpt!$A114,Rpt,LinkRpt!L$2+1),"")</f>
        <v>0</v>
      </c>
      <c r="BC118" s="125">
        <f>IF(LinkRpt!M$4=LinkRpt!M$2,VLOOKUP(LinkRpt!$A114,Rpt,LinkRpt!M$2+1),"")</f>
        <v>0</v>
      </c>
      <c r="BD118" s="125">
        <f>IF(LinkRpt!N$4=LinkRpt!N$2,VLOOKUP(LinkRpt!$A114,Rpt,LinkRpt!N$2+1),"")</f>
        <v>0</v>
      </c>
      <c r="BE118" s="125">
        <f>IF(LinkRpt!O$4=LinkRpt!O$2,VLOOKUP(LinkRpt!$A114,Rpt,LinkRpt!O$2+1),"")</f>
        <v>0</v>
      </c>
      <c r="BF118" s="125">
        <f>IF(LinkRpt!P$4=LinkRpt!P$2,VLOOKUP(LinkRpt!$A114,Rpt,LinkRpt!P$2+1),"")</f>
        <v>0</v>
      </c>
      <c r="BG118" s="125">
        <f>IF(LinkRpt!Q$4=LinkRpt!Q$2,VLOOKUP(LinkRpt!$A114,Rpt,LinkRpt!Q$2+1),"")</f>
        <v>0</v>
      </c>
      <c r="BH118" s="125">
        <f>IF(LinkRpt!R$4=LinkRpt!R$2,VLOOKUP(LinkRpt!$A114,Rpt,LinkRpt!R$2+1),"")</f>
        <v>0</v>
      </c>
      <c r="BI118" s="125">
        <f>IF(LinkRpt!S$4=LinkRpt!S$2,VLOOKUP(LinkRpt!$A114,Rpt,LinkRpt!S$2+1),"")</f>
        <v>0</v>
      </c>
      <c r="BJ118" s="125">
        <f>IF(LinkRpt!T$4=LinkRpt!T$2,VLOOKUP(LinkRpt!$A114,Rpt,LinkRpt!T$2+1),"")</f>
        <v>0</v>
      </c>
      <c r="BK118" s="125">
        <f>IF(LinkRpt!U$4=LinkRpt!U$2,VLOOKUP(LinkRpt!$A114,Rpt,LinkRpt!U$2+1),"")</f>
        <v>0</v>
      </c>
      <c r="BL118" s="125">
        <f>IF(LinkRpt!V$4=LinkRpt!V$2,VLOOKUP(LinkRpt!$A114,Rpt,LinkRpt!V$2+1),"")</f>
        <v>0</v>
      </c>
      <c r="BM118" s="125">
        <f>IF(LinkRpt!W$4=LinkRpt!W$2,VLOOKUP(LinkRpt!$A114,Rpt,LinkRpt!W$2+1),"")</f>
        <v>0</v>
      </c>
      <c r="BN118" s="125">
        <f>IF(LinkRpt!X$4=LinkRpt!X$2,VLOOKUP(LinkRpt!$A114,Rpt,LinkRpt!X$2+1),"")</f>
        <v>0</v>
      </c>
      <c r="BO118" s="125">
        <f>IF(LinkRpt!Y$4=LinkRpt!Y$2,VLOOKUP(LinkRpt!$A114,Rpt,LinkRpt!Y$2+1),"")</f>
        <v>0</v>
      </c>
      <c r="BP118" s="125">
        <f>IF(LinkRpt!Z$4=LinkRpt!Z$2,VLOOKUP(LinkRpt!$A114,Rpt,LinkRpt!Z$2+1),"")</f>
        <v>0</v>
      </c>
      <c r="BQ118" s="125">
        <f>IF(LinkRpt!AA$4=LinkRpt!AA$2,VLOOKUP(LinkRpt!$A114,Rpt,LinkRpt!AA$2+1),"")</f>
        <v>0</v>
      </c>
      <c r="BR118" s="125">
        <f>IF(LinkRpt!AB$4=LinkRpt!AB$2,VLOOKUP(LinkRpt!$A114,Rpt,LinkRpt!AB$2+1),"")</f>
        <v>0</v>
      </c>
      <c r="BS118" s="125">
        <f>IF(LinkRpt!AC$4=LinkRpt!AC$2,VLOOKUP(LinkRpt!$A114,Rpt,LinkRpt!AC$2+1),"")</f>
        <v>0</v>
      </c>
      <c r="BT118" s="125">
        <f>IF(LinkRpt!AD$4=LinkRpt!AD$2,VLOOKUP(LinkRpt!$A114,Rpt,LinkRpt!AD$2+1),"")</f>
        <v>0</v>
      </c>
      <c r="BU118" s="125">
        <f>IF(LinkRpt!AE$4=LinkRpt!AE$2,VLOOKUP(LinkRpt!$A114,Rpt,LinkRpt!AE$2+1),"")</f>
        <v>0</v>
      </c>
      <c r="BV118" s="125">
        <f t="shared" si="22"/>
        <v>12640</v>
      </c>
      <c r="BW118" s="124">
        <v>1500</v>
      </c>
      <c r="BX118" s="127">
        <v>1500</v>
      </c>
      <c r="BY118" s="124">
        <v>1000</v>
      </c>
      <c r="BZ118" s="127">
        <v>1000</v>
      </c>
      <c r="CA118" s="124">
        <v>5000</v>
      </c>
      <c r="CB118" s="127">
        <v>5000</v>
      </c>
      <c r="CC118" s="124">
        <v>8000</v>
      </c>
      <c r="CD118" s="127">
        <f>1500+0</f>
        <v>1500</v>
      </c>
      <c r="CE118" s="124"/>
      <c r="CF118" s="127"/>
      <c r="CG118" s="129">
        <v>4620</v>
      </c>
      <c r="CH118" s="144">
        <v>7620</v>
      </c>
      <c r="CI118" s="129">
        <v>4620</v>
      </c>
      <c r="CJ118" s="127">
        <v>8120</v>
      </c>
      <c r="CK118" s="129">
        <v>4620</v>
      </c>
      <c r="CL118" s="127">
        <v>0</v>
      </c>
      <c r="CM118" s="129">
        <v>4620</v>
      </c>
      <c r="CN118" s="127">
        <f>4620+4620</f>
        <v>9240</v>
      </c>
      <c r="CO118" s="129">
        <v>4620</v>
      </c>
      <c r="CP118" s="127"/>
      <c r="CQ118" s="129">
        <v>4620</v>
      </c>
      <c r="CR118" s="127">
        <v>9240</v>
      </c>
      <c r="CS118" s="129">
        <v>4620</v>
      </c>
      <c r="CT118" s="127">
        <v>4620</v>
      </c>
      <c r="CU118" s="129">
        <v>4620</v>
      </c>
      <c r="CV118" s="127">
        <v>4620</v>
      </c>
      <c r="CW118" s="129">
        <v>4620</v>
      </c>
      <c r="CX118" s="127">
        <v>4620</v>
      </c>
      <c r="CY118" s="131"/>
      <c r="CZ118" s="127"/>
      <c r="DA118" s="131"/>
      <c r="DB118" s="127"/>
      <c r="DC118" s="131"/>
      <c r="DD118" s="127"/>
      <c r="DE118" s="130"/>
      <c r="DF118" s="131"/>
      <c r="DG118" s="127"/>
      <c r="DH118" s="131"/>
      <c r="DI118" s="127"/>
      <c r="DJ118" s="131"/>
      <c r="DK118" s="127"/>
      <c r="DL118" s="131"/>
      <c r="DM118" s="127"/>
      <c r="DN118" s="131"/>
      <c r="DO118" s="127"/>
      <c r="DP118" s="131"/>
      <c r="DQ118" s="127"/>
      <c r="DR118" s="131"/>
      <c r="DS118" s="127"/>
      <c r="DT118" s="131"/>
      <c r="DU118" s="127"/>
      <c r="DV118" s="131"/>
      <c r="DW118" s="127"/>
      <c r="DX118" s="131"/>
      <c r="DY118" s="127"/>
      <c r="DZ118" s="131"/>
      <c r="EA118" s="127"/>
      <c r="EB118" s="128"/>
      <c r="EC118" s="127"/>
      <c r="ED118" s="132"/>
      <c r="EE118" s="128"/>
      <c r="EF118" s="127"/>
      <c r="EG118" s="128"/>
      <c r="EH118" s="127"/>
      <c r="EI118" s="128"/>
      <c r="EJ118" s="127"/>
      <c r="EK118" s="128"/>
      <c r="EL118" s="127"/>
      <c r="EM118" s="128"/>
      <c r="EN118" s="127"/>
      <c r="EO118" s="128"/>
      <c r="EP118" s="127"/>
      <c r="EQ118" s="124"/>
      <c r="ER118" s="127"/>
      <c r="ES118" s="124"/>
      <c r="ET118" s="127"/>
      <c r="EU118" s="124"/>
      <c r="EV118" s="127"/>
      <c r="EW118" s="124"/>
      <c r="EX118" s="127"/>
      <c r="EY118" s="124"/>
      <c r="EZ118" s="127"/>
      <c r="FA118" s="124"/>
      <c r="FB118" s="127"/>
      <c r="FC118" s="133">
        <f t="shared" si="17"/>
        <v>57080</v>
      </c>
      <c r="FD118" s="133">
        <f t="shared" si="18"/>
        <v>57080</v>
      </c>
      <c r="FE118" s="133">
        <f t="shared" si="19"/>
        <v>0</v>
      </c>
    </row>
    <row r="119" spans="1:161" ht="25.5" customHeight="1">
      <c r="A119" s="181">
        <v>2200329</v>
      </c>
      <c r="B119" s="148" t="s">
        <v>840</v>
      </c>
      <c r="C119" s="95" t="s">
        <v>841</v>
      </c>
      <c r="D119" s="83" t="s">
        <v>1062</v>
      </c>
      <c r="E119" s="95" t="s">
        <v>956</v>
      </c>
      <c r="F119" s="84" t="s">
        <v>842</v>
      </c>
      <c r="G119" s="84"/>
      <c r="H119" s="135"/>
      <c r="I119" s="136"/>
      <c r="J119" s="136"/>
      <c r="K119" s="93">
        <v>7200</v>
      </c>
      <c r="L119" s="88" t="s">
        <v>1071</v>
      </c>
      <c r="M119" s="122">
        <f t="shared" si="20"/>
        <v>25600</v>
      </c>
      <c r="N119" s="123">
        <f t="shared" si="15"/>
        <v>12960</v>
      </c>
      <c r="O119" s="124">
        <v>4000</v>
      </c>
      <c r="P119" s="124">
        <f t="shared" si="21"/>
        <v>0</v>
      </c>
      <c r="Q119" s="125">
        <v>4000</v>
      </c>
      <c r="R119" s="126">
        <f t="shared" si="24"/>
        <v>0</v>
      </c>
      <c r="S119" s="127">
        <f>IF(OR($I119="‡nv‡÷j Z¨vM",$I119="wUwm"),(IF(VALUE($G119)&gt;=S$6,(IF(($BV119-SUM($Q119:R119))&gt;=$K119*0.3,$K119*0.3,($BV119-SUM($Q119:R119)))),"")),(IF(($BV119-SUM($Q119:R119))&gt;=$K119*0.3,$K119*0.3,($BV119-SUM($Q119:R119)))))</f>
        <v>2160</v>
      </c>
      <c r="T119" s="127">
        <f>IF(OR($I119="‡nv‡÷j Z¨vM",$I119="wUwm"),(IF(VALUE($G119)&gt;=T$6,(IF(($BV119-SUM($Q119:S119))&gt;=$K119*0.3,$K119*0.3,($BV119-SUM($Q119:S119)))),"")),(IF(($BV119-SUM($Q119:S119))&gt;=$K119*0.3,$K119*0.3,($BV119-SUM($Q119:S119)))))</f>
        <v>2160</v>
      </c>
      <c r="U119" s="127">
        <f>IF(OR($I119="‡nv‡÷j Z¨vM",$I119="wUwm"),(IF(VALUE($G119)&gt;=U$6,(IF(($BV119-SUM($Q119:T119))&gt;=$K119*0.3,$K119*0.3,($BV119-SUM($Q119:T119)))),"")),(IF(($BV119-SUM($Q119:T119))&gt;=$K119*0.3,$K119*0.3,($BV119-SUM($Q119:T119)))))</f>
        <v>2160</v>
      </c>
      <c r="V119" s="127">
        <f>IF(OR($I119="‡nv‡÷j Z¨vM",$I119="wUwm"),(IF(VALUE($G119)&gt;=V$6,(IF(($BV119-SUM($Q119:U119))&gt;=$K119*0.3,$K119*0.3,($BV119-SUM($Q119:U119)))),"")),(IF(($BV119-SUM($Q119:U119))&gt;=$K119*0.3,$K119*0.3,($BV119-SUM($Q119:U119)))))</f>
        <v>2160</v>
      </c>
      <c r="W119" s="127">
        <f>IF(OR($I119="‡nv‡÷j Z¨vM",$I119="wUwm"),(IF(VALUE($G119)&gt;=W$6,(IF(($BV119-SUM($Q119:V119))&gt;=$K119*0.3,$K119*0.3,($BV119-SUM($Q119:V119)))),"")),(IF(($BV119-SUM($Q119:V119))&gt;=$K119*0.3,$K119*0.3,($BV119-SUM($Q119:V119)))))</f>
        <v>0</v>
      </c>
      <c r="X119" s="127">
        <f>IF(OR($I119="‡nv‡÷j Z¨vM",$I119="wUwm"),(IF(VALUE($G119)&gt;=X$6,(IF(($BV119-SUM($Q119:W119))&gt;=$K119*0.3,$K119*0.3,($BV119-SUM($Q119:W119)))),"")),(IF(($BV119-SUM($Q119:W119))&gt;=$K119*0.3,$K119*0.3,($BV119-SUM($Q119:W119)))))</f>
        <v>0</v>
      </c>
      <c r="Y119" s="127">
        <f>IF(OR($I119="‡nv‡÷j Z¨vM",$I119="wUwm"),(IF(VALUE($G119)&gt;=Y$6,(IF(($BV119-SUM($Q119:X119))&gt;=$K119*0.3,$K119*0.3,($BV119-SUM($Q119:X119)))),"")),(IF(($BV119-SUM($Q119:X119))&gt;=$K119*0.3,$K119*0.3,($BV119-SUM($Q119:X119)))))</f>
        <v>0</v>
      </c>
      <c r="Z119" s="127">
        <f>IF(OR($I119="‡nv‡÷j Z¨vM",$I119="wUwm"),(IF(VALUE($G119)&gt;=Z$6,(IF(($BV119-SUM($Q119:Y119))&gt;=$K119*0.3,$K119*0.3,($BV119-SUM($Q119:Y119)))),"")),(IF(($BV119-SUM($Q119:Y119))&gt;=$K119*0.3,$K119*0.3,($BV119-SUM($Q119:Y119)))))</f>
        <v>0</v>
      </c>
      <c r="AA119" s="127">
        <f>IF(OR($I119="‡nv‡÷j Z¨vM",$I119="wUwm"),(IF(VALUE($G119)&gt;=AA$6,(IF(($BV119-SUM($Q119:Z119))&gt;=$K119*0.3,$K119*0.3,($BV119-SUM($Q119:Z119)))),"")),(IF(($BV119-SUM($Q119:Z119))&gt;=$K119*0.3,$K119*0.3,($BV119-SUM($Q119:Z119)))))</f>
        <v>0</v>
      </c>
      <c r="AB119" s="127">
        <f>IF(OR($I119="‡nv‡÷j Z¨vM",$I119="wUwm"),(IF(VALUE($G119)&gt;=AB$6,(IF(($BV119-SUM($Q119:AA119))&gt;=$K119*0.3,$K119*0.3,($BV119-SUM($Q119:AA119)))),"")),(IF(($BV119-SUM($Q119:AA119))&gt;=$K119*0.3,$K119*0.3,($BV119-SUM($Q119:AA119)))))</f>
        <v>0</v>
      </c>
      <c r="AC119" s="127">
        <f>IF(OR($I119="‡nv‡÷j Z¨vM",$I119="wUwm"),(IF(VALUE($G119)&gt;=AC$6,(IF(($BV119-SUM($Q119:AB119))&gt;=$K119*0.3,$K119*0.3,($BV119-SUM($Q119:AB119)))),"")),(IF(($BV119-SUM($Q119:AB119))&gt;=$K119*0.3,$K119*0.3,($BV119-SUM($Q119:AB119)))))</f>
        <v>0</v>
      </c>
      <c r="AD119" s="127">
        <f>IF(OR($I119="‡nv‡÷j Z¨vM",$I119="wUwm"),(IF(VALUE($G119)&gt;=AD$6,(IF(($BV119-SUM($Q119:AC119))&gt;=$K119*0.3,$K119*0.3,($BV119-SUM($Q119:AC119)))),"")),(IF(($BV119-SUM($Q119:AC119))&gt;=$K119*0.3,$K119*0.3,($BV119-SUM($Q119:AC119)))))</f>
        <v>0</v>
      </c>
      <c r="AE119" s="127">
        <f>IF(OR($I119="‡nv‡÷j Z¨vM",$I119="wUwm"),(IF(VALUE($G119)&gt;=AE$6,(IF(($BV119-SUM($Q119:AD119))&gt;=$K119*0.3,$K119*0.3,($BV119-SUM($Q119:AD119)))),"")),(IF(($BV119-SUM($Q119:AD119))&gt;=$K119*0.3,$K119*0.3,($BV119-SUM($Q119:AD119)))))</f>
        <v>0</v>
      </c>
      <c r="AF119" s="127">
        <f>IF(OR($I119="‡nv‡÷j Z¨vM",$I119="wUwm"),(IF(VALUE($G119)&gt;=AF$6,(IF(($BV119-SUM($Q119:AE119))&gt;=$K119*0.3,$K119*0.3,($BV119-SUM($Q119:AE119)))),"")),(IF(($BV119-SUM($Q119:AE119))&gt;=$K119*0.3,$K119*0.3,($BV119-SUM($Q119:AE119)))))</f>
        <v>0</v>
      </c>
      <c r="AG119" s="127">
        <f>IF(OR($I119="‡nv‡÷j Z¨vM",$I119="wUwm"),(IF(VALUE($G119)&gt;=AG$6,(IF(($BV119-SUM($Q119:AF119))&gt;=$K119*0.3,$K119*0.3,($BV119-SUM($Q119:AF119)))),"")),(IF(($BV119-SUM($Q119:AF119))&gt;=$K119*0.3,$K119*0.3,($BV119-SUM($Q119:AF119)))))</f>
        <v>0</v>
      </c>
      <c r="AH119" s="127">
        <f>IF(OR($I119="‡nv‡÷j Z¨vM",$I119="wUwm"),(IF(VALUE($G119)&gt;=AH$6,(IF(($BV119-SUM($Q119:AG119))&gt;=$K119*0.3,$K119*0.3,($BV119-SUM($Q119:AG119)))),"")),(IF(($BV119-SUM($Q119:AG119))&gt;=$K119*0.3,$K119*0.3,($BV119-SUM($Q119:AG119)))))</f>
        <v>0</v>
      </c>
      <c r="AI119" s="127">
        <f>IF(OR($I119="‡nv‡÷j Z¨vM",$I119="wUwm"),(IF(VALUE($G119)&gt;=AI$6,(IF(($BV119-SUM($Q119:AH119))&gt;=$K119*0.3,$K119*0.3,($BV119-SUM($Q119:AH119)))),"")),(IF(($BV119-SUM($Q119:AH119))&gt;=$K119*0.3,$K119*0.3,($BV119-SUM($Q119:AH119)))))</f>
        <v>0</v>
      </c>
      <c r="AJ119" s="127">
        <f>IF(OR($I119="‡nv‡÷j Z¨vM",$I119="wUwm"),(IF(VALUE($G119)&gt;=AJ$6,(IF(($BV119-SUM($Q119:AI119))&gt;=$K119*0.3,$K119*0.3,($BV119-SUM($Q119:AI119)))),"")),(IF(($BV119-SUM($Q119:AI119))&gt;=$K119*0.3,$K119*0.3,($BV119-SUM($Q119:AI119)))))</f>
        <v>0</v>
      </c>
      <c r="AK119" s="127">
        <f>IF(OR($I119="‡nv‡÷j Z¨vM",$I119="wUwm"),(IF(VALUE($G119)&gt;=AK$6,(IF(($BV119-SUM($Q119:AJ119))&gt;=$K119*0.3,$K119*0.3,($BV119-SUM($Q119:AJ119)))),"")),(IF(($BV119-SUM($Q119:AJ119))&gt;=$K119*0.3,$K119*0.3,($BV119-SUM($Q119:AJ119)))))</f>
        <v>0</v>
      </c>
      <c r="AL119" s="127">
        <f>IF(OR($I119="‡nv‡÷j Z¨vM",$I119="wUwm"),(IF(VALUE($G119)&gt;=AL$6,(IF(($BV119-SUM($Q119:AK119))&gt;=$K119*0.3,$K119*0.3,($BV119-SUM($Q119:AK119)))),"")),(IF(($BV119-SUM($Q119:AK119))&gt;=$K119*0.3,$K119*0.3,($BV119-SUM($Q119:AK119)))))</f>
        <v>0</v>
      </c>
      <c r="AM119" s="127">
        <f>IF(OR($I119="‡nv‡÷j Z¨vM",$I119="wUwm"),(IF(VALUE($G119)&gt;=AM$6,(IF(($BV119-SUM($Q119:AL119))&gt;=$K119*0.3,$K119*0.3,($BV119-SUM($Q119:AL119)))),"")),(IF(($BV119-SUM($Q119:AL119))&gt;=$K119*0.3,$K119*0.3,($BV119-SUM($Q119:AL119)))))</f>
        <v>0</v>
      </c>
      <c r="AN119" s="127">
        <f>IF(OR($I119="‡nv‡÷j Z¨vM",$I119="wUwm"),(IF(VALUE($G119)&gt;=AN$6,(IF(($BV119-SUM($Q119:AM119))&gt;=$K119*0.3,$K119*0.3,($BV119-SUM($Q119:AM119)))),"")),(IF(($BV119-SUM($Q119:AM119))&gt;=$K119*0.3,$K119*0.3,($BV119-SUM($Q119:AM119)))))</f>
        <v>0</v>
      </c>
      <c r="AO119" s="127">
        <f>IF(OR($I119="‡nv‡÷j Z¨vM",$I119="wUwm"),(IF(VALUE($G119)&gt;=AO$6,(IF(($BV119-SUM($Q119:AN119))&gt;=$K119*0.3,$K119*0.3,($BV119-SUM($Q119:AN119)))),"")),(IF(($BV119-SUM($Q119:AN119))&gt;=$K119*0.3,$K119*0.3,($BV119-SUM($Q119:AN119)))))</f>
        <v>0</v>
      </c>
      <c r="AP119" s="127">
        <f>IF(OR($I119="‡nv‡÷j Z¨vM",$I119="wUwm"),(IF(VALUE($G119)&gt;=AP$6,(IF(($BV119-SUM($Q119:AO119))&gt;=$K119*0.3,$K119*0.3,($BV119-SUM($Q119:AO119)))),"")),(IF(($BV119-SUM($Q119:AO119))&gt;=$K119*0.3,$K119*0.3,($BV119-SUM($Q119:AO119)))))</f>
        <v>0</v>
      </c>
      <c r="AQ119" s="125">
        <f t="shared" si="26"/>
        <v>12640</v>
      </c>
      <c r="AR119" s="125">
        <v>12640</v>
      </c>
      <c r="AS119" s="125">
        <f>IF(LinkRpt!C$4=LinkRpt!C$2,VLOOKUP(LinkRpt!$A115,Rpt,LinkRpt!C$2+1),"")</f>
        <v>0</v>
      </c>
      <c r="AT119" s="125">
        <f>IF(LinkRpt!D$4=LinkRpt!D$2,VLOOKUP(LinkRpt!$A115,Rpt,LinkRpt!D$2+1),"")</f>
        <v>0</v>
      </c>
      <c r="AU119" s="125">
        <f>IF(LinkRpt!E$4=LinkRpt!E$2,VLOOKUP(LinkRpt!$A115,Rpt,LinkRpt!E$2+1),"")</f>
        <v>0</v>
      </c>
      <c r="AV119" s="125">
        <f>IF(LinkRpt!F$4=LinkRpt!F$2,VLOOKUP(LinkRpt!$A115,Rpt,LinkRpt!F$2+1),"")</f>
        <v>0</v>
      </c>
      <c r="AW119" s="125">
        <f>IF(LinkRpt!G$4=LinkRpt!G$2,VLOOKUP(LinkRpt!$A115,Rpt,LinkRpt!G$2+1),"")</f>
        <v>0</v>
      </c>
      <c r="AX119" s="125">
        <f>IF(LinkRpt!H$4=LinkRpt!H$2,VLOOKUP(LinkRpt!$A115,Rpt,LinkRpt!H$2+1),"")</f>
        <v>0</v>
      </c>
      <c r="AY119" s="125">
        <f>IF(LinkRpt!I$4=LinkRpt!I$2,VLOOKUP(LinkRpt!$A115,Rpt,LinkRpt!I$2+1),"")</f>
        <v>0</v>
      </c>
      <c r="AZ119" s="125">
        <f>IF(LinkRpt!J$4=LinkRpt!J$2,VLOOKUP(LinkRpt!$A115,Rpt,LinkRpt!J$2+1),"")</f>
        <v>0</v>
      </c>
      <c r="BA119" s="125">
        <f>IF(LinkRpt!K$4=LinkRpt!K$2,VLOOKUP(LinkRpt!$A115,Rpt,LinkRpt!K$2+1),"")</f>
        <v>0</v>
      </c>
      <c r="BB119" s="125">
        <f>IF(LinkRpt!L$4=LinkRpt!L$2,VLOOKUP(LinkRpt!$A115,Rpt,LinkRpt!L$2+1),"")</f>
        <v>0</v>
      </c>
      <c r="BC119" s="125">
        <f>IF(LinkRpt!M$4=LinkRpt!M$2,VLOOKUP(LinkRpt!$A115,Rpt,LinkRpt!M$2+1),"")</f>
        <v>0</v>
      </c>
      <c r="BD119" s="125">
        <f>IF(LinkRpt!N$4=LinkRpt!N$2,VLOOKUP(LinkRpt!$A115,Rpt,LinkRpt!N$2+1),"")</f>
        <v>0</v>
      </c>
      <c r="BE119" s="125">
        <f>IF(LinkRpt!O$4=LinkRpt!O$2,VLOOKUP(LinkRpt!$A115,Rpt,LinkRpt!O$2+1),"")</f>
        <v>0</v>
      </c>
      <c r="BF119" s="125">
        <f>IF(LinkRpt!P$4=LinkRpt!P$2,VLOOKUP(LinkRpt!$A115,Rpt,LinkRpt!P$2+1),"")</f>
        <v>0</v>
      </c>
      <c r="BG119" s="125">
        <f>IF(LinkRpt!Q$4=LinkRpt!Q$2,VLOOKUP(LinkRpt!$A115,Rpt,LinkRpt!Q$2+1),"")</f>
        <v>0</v>
      </c>
      <c r="BH119" s="125">
        <f>IF(LinkRpt!R$4=LinkRpt!R$2,VLOOKUP(LinkRpt!$A115,Rpt,LinkRpt!R$2+1),"")</f>
        <v>0</v>
      </c>
      <c r="BI119" s="125">
        <f>IF(LinkRpt!S$4=LinkRpt!S$2,VLOOKUP(LinkRpt!$A115,Rpt,LinkRpt!S$2+1),"")</f>
        <v>0</v>
      </c>
      <c r="BJ119" s="125">
        <f>IF(LinkRpt!T$4=LinkRpt!T$2,VLOOKUP(LinkRpt!$A115,Rpt,LinkRpt!T$2+1),"")</f>
        <v>0</v>
      </c>
      <c r="BK119" s="125">
        <f>IF(LinkRpt!U$4=LinkRpt!U$2,VLOOKUP(LinkRpt!$A115,Rpt,LinkRpt!U$2+1),"")</f>
        <v>0</v>
      </c>
      <c r="BL119" s="125">
        <f>IF(LinkRpt!V$4=LinkRpt!V$2,VLOOKUP(LinkRpt!$A115,Rpt,LinkRpt!V$2+1),"")</f>
        <v>0</v>
      </c>
      <c r="BM119" s="125">
        <f>IF(LinkRpt!W$4=LinkRpt!W$2,VLOOKUP(LinkRpt!$A115,Rpt,LinkRpt!W$2+1),"")</f>
        <v>0</v>
      </c>
      <c r="BN119" s="125">
        <f>IF(LinkRpt!X$4=LinkRpt!X$2,VLOOKUP(LinkRpt!$A115,Rpt,LinkRpt!X$2+1),"")</f>
        <v>0</v>
      </c>
      <c r="BO119" s="125">
        <f>IF(LinkRpt!Y$4=LinkRpt!Y$2,VLOOKUP(LinkRpt!$A115,Rpt,LinkRpt!Y$2+1),"")</f>
        <v>0</v>
      </c>
      <c r="BP119" s="125">
        <f>IF(LinkRpt!Z$4=LinkRpt!Z$2,VLOOKUP(LinkRpt!$A115,Rpt,LinkRpt!Z$2+1),"")</f>
        <v>0</v>
      </c>
      <c r="BQ119" s="125">
        <f>IF(LinkRpt!AA$4=LinkRpt!AA$2,VLOOKUP(LinkRpt!$A115,Rpt,LinkRpt!AA$2+1),"")</f>
        <v>0</v>
      </c>
      <c r="BR119" s="125">
        <f>IF(LinkRpt!AB$4=LinkRpt!AB$2,VLOOKUP(LinkRpt!$A115,Rpt,LinkRpt!AB$2+1),"")</f>
        <v>0</v>
      </c>
      <c r="BS119" s="125">
        <f>IF(LinkRpt!AC$4=LinkRpt!AC$2,VLOOKUP(LinkRpt!$A115,Rpt,LinkRpt!AC$2+1),"")</f>
        <v>0</v>
      </c>
      <c r="BT119" s="125">
        <f>IF(LinkRpt!AD$4=LinkRpt!AD$2,VLOOKUP(LinkRpt!$A115,Rpt,LinkRpt!AD$2+1),"")</f>
        <v>0</v>
      </c>
      <c r="BU119" s="125">
        <f>IF(LinkRpt!AE$4=LinkRpt!AE$2,VLOOKUP(LinkRpt!$A115,Rpt,LinkRpt!AE$2+1),"")</f>
        <v>0</v>
      </c>
      <c r="BV119" s="125">
        <f t="shared" si="22"/>
        <v>12640</v>
      </c>
      <c r="BW119" s="124">
        <v>1500</v>
      </c>
      <c r="BX119" s="127">
        <v>1500</v>
      </c>
      <c r="BY119" s="124">
        <v>1000</v>
      </c>
      <c r="BZ119" s="127">
        <v>1000</v>
      </c>
      <c r="CA119" s="124">
        <v>5000</v>
      </c>
      <c r="CB119" s="127">
        <v>5000</v>
      </c>
      <c r="CC119" s="124">
        <v>8000</v>
      </c>
      <c r="CD119" s="127">
        <v>8000</v>
      </c>
      <c r="CE119" s="124"/>
      <c r="CF119" s="127"/>
      <c r="CG119" s="129">
        <v>4620</v>
      </c>
      <c r="CH119" s="144">
        <v>4620</v>
      </c>
      <c r="CI119" s="129">
        <v>4620</v>
      </c>
      <c r="CJ119" s="127">
        <v>4620</v>
      </c>
      <c r="CK119" s="129">
        <v>4620</v>
      </c>
      <c r="CL119" s="127">
        <v>4620</v>
      </c>
      <c r="CM119" s="129">
        <v>4620</v>
      </c>
      <c r="CN119" s="127">
        <v>4620</v>
      </c>
      <c r="CO119" s="129">
        <v>4620</v>
      </c>
      <c r="CP119" s="127">
        <v>4620</v>
      </c>
      <c r="CQ119" s="129">
        <v>4620</v>
      </c>
      <c r="CR119" s="127">
        <v>4620</v>
      </c>
      <c r="CS119" s="129">
        <v>4620</v>
      </c>
      <c r="CT119" s="127">
        <v>4620</v>
      </c>
      <c r="CU119" s="129">
        <v>4620</v>
      </c>
      <c r="CV119" s="127">
        <v>4620</v>
      </c>
      <c r="CW119" s="129">
        <v>4620</v>
      </c>
      <c r="CX119" s="127"/>
      <c r="CY119" s="131"/>
      <c r="CZ119" s="127"/>
      <c r="DA119" s="131"/>
      <c r="DB119" s="127"/>
      <c r="DC119" s="131"/>
      <c r="DD119" s="127"/>
      <c r="DE119" s="130"/>
      <c r="DF119" s="131"/>
      <c r="DG119" s="127"/>
      <c r="DH119" s="131"/>
      <c r="DI119" s="127"/>
      <c r="DJ119" s="131"/>
      <c r="DK119" s="127"/>
      <c r="DL119" s="131"/>
      <c r="DM119" s="127"/>
      <c r="DN119" s="131"/>
      <c r="DO119" s="127"/>
      <c r="DP119" s="131"/>
      <c r="DQ119" s="127"/>
      <c r="DR119" s="131"/>
      <c r="DS119" s="127"/>
      <c r="DT119" s="131"/>
      <c r="DU119" s="127"/>
      <c r="DV119" s="131"/>
      <c r="DW119" s="127"/>
      <c r="DX119" s="131"/>
      <c r="DY119" s="127"/>
      <c r="DZ119" s="131"/>
      <c r="EA119" s="127"/>
      <c r="EB119" s="128"/>
      <c r="EC119" s="127"/>
      <c r="ED119" s="132"/>
      <c r="EE119" s="128"/>
      <c r="EF119" s="127"/>
      <c r="EG119" s="128"/>
      <c r="EH119" s="127"/>
      <c r="EI119" s="128"/>
      <c r="EJ119" s="127"/>
      <c r="EK119" s="128"/>
      <c r="EL119" s="127"/>
      <c r="EM119" s="128"/>
      <c r="EN119" s="127"/>
      <c r="EO119" s="128"/>
      <c r="EP119" s="127"/>
      <c r="EQ119" s="124"/>
      <c r="ER119" s="127"/>
      <c r="ES119" s="124"/>
      <c r="ET119" s="127"/>
      <c r="EU119" s="124"/>
      <c r="EV119" s="127"/>
      <c r="EW119" s="124"/>
      <c r="EX119" s="127"/>
      <c r="EY119" s="124"/>
      <c r="EZ119" s="127"/>
      <c r="FA119" s="124"/>
      <c r="FB119" s="127"/>
      <c r="FC119" s="133">
        <f t="shared" si="17"/>
        <v>57080</v>
      </c>
      <c r="FD119" s="133">
        <f t="shared" si="18"/>
        <v>52460</v>
      </c>
      <c r="FE119" s="133">
        <f t="shared" si="19"/>
        <v>4620</v>
      </c>
    </row>
    <row r="120" spans="1:161" ht="25.5" customHeight="1">
      <c r="A120" s="181">
        <v>2200334</v>
      </c>
      <c r="B120" s="148" t="s">
        <v>844</v>
      </c>
      <c r="C120" s="95" t="s">
        <v>845</v>
      </c>
      <c r="D120" s="83" t="s">
        <v>1062</v>
      </c>
      <c r="E120" s="95" t="s">
        <v>956</v>
      </c>
      <c r="F120" s="84" t="s">
        <v>846</v>
      </c>
      <c r="G120" s="84"/>
      <c r="H120" s="135"/>
      <c r="I120" s="136"/>
      <c r="J120" s="136"/>
      <c r="K120" s="93">
        <v>6800</v>
      </c>
      <c r="L120" s="88" t="s">
        <v>1075</v>
      </c>
      <c r="M120" s="122">
        <f t="shared" si="20"/>
        <v>24400</v>
      </c>
      <c r="N120" s="123">
        <f t="shared" si="15"/>
        <v>12240</v>
      </c>
      <c r="O120" s="124">
        <v>4000</v>
      </c>
      <c r="P120" s="124">
        <f t="shared" si="21"/>
        <v>0</v>
      </c>
      <c r="Q120" s="125">
        <v>4000</v>
      </c>
      <c r="R120" s="126">
        <f t="shared" si="24"/>
        <v>0</v>
      </c>
      <c r="S120" s="127">
        <f>IF(OR($I120="‡nv‡÷j Z¨vM",$I120="wUwm"),(IF(VALUE($G120)&gt;=S$6,(IF(($BV120-SUM($Q120:R120))&gt;=$K120*0.3,$K120*0.3,($BV120-SUM($Q120:R120)))),"")),(IF(($BV120-SUM($Q120:R120))&gt;=$K120*0.3,$K120*0.3,($BV120-SUM($Q120:R120)))))</f>
        <v>2040</v>
      </c>
      <c r="T120" s="127">
        <f>IF(OR($I120="‡nv‡÷j Z¨vM",$I120="wUwm"),(IF(VALUE($G120)&gt;=T$6,(IF(($BV120-SUM($Q120:S120))&gt;=$K120*0.3,$K120*0.3,($BV120-SUM($Q120:S120)))),"")),(IF(($BV120-SUM($Q120:S120))&gt;=$K120*0.3,$K120*0.3,($BV120-SUM($Q120:S120)))))</f>
        <v>2040</v>
      </c>
      <c r="U120" s="127">
        <f>IF(OR($I120="‡nv‡÷j Z¨vM",$I120="wUwm"),(IF(VALUE($G120)&gt;=U$6,(IF(($BV120-SUM($Q120:T120))&gt;=$K120*0.3,$K120*0.3,($BV120-SUM($Q120:T120)))),"")),(IF(($BV120-SUM($Q120:T120))&gt;=$K120*0.3,$K120*0.3,($BV120-SUM($Q120:T120)))))</f>
        <v>2040</v>
      </c>
      <c r="V120" s="127">
        <f>IF(OR($I120="‡nv‡÷j Z¨vM",$I120="wUwm"),(IF(VALUE($G120)&gt;=V$6,(IF(($BV120-SUM($Q120:U120))&gt;=$K120*0.3,$K120*0.3,($BV120-SUM($Q120:U120)))),"")),(IF(($BV120-SUM($Q120:U120))&gt;=$K120*0.3,$K120*0.3,($BV120-SUM($Q120:U120)))))</f>
        <v>2040</v>
      </c>
      <c r="W120" s="127">
        <f>IF(OR($I120="‡nv‡÷j Z¨vM",$I120="wUwm"),(IF(VALUE($G120)&gt;=W$6,(IF(($BV120-SUM($Q120:V120))&gt;=$K120*0.3,$K120*0.3,($BV120-SUM($Q120:V120)))),"")),(IF(($BV120-SUM($Q120:V120))&gt;=$K120*0.3,$K120*0.3,($BV120-SUM($Q120:V120)))))</f>
        <v>0</v>
      </c>
      <c r="X120" s="127">
        <f>IF(OR($I120="‡nv‡÷j Z¨vM",$I120="wUwm"),(IF(VALUE($G120)&gt;=X$6,(IF(($BV120-SUM($Q120:W120))&gt;=$K120*0.3,$K120*0.3,($BV120-SUM($Q120:W120)))),"")),(IF(($BV120-SUM($Q120:W120))&gt;=$K120*0.3,$K120*0.3,($BV120-SUM($Q120:W120)))))</f>
        <v>0</v>
      </c>
      <c r="Y120" s="127">
        <f>IF(OR($I120="‡nv‡÷j Z¨vM",$I120="wUwm"),(IF(VALUE($G120)&gt;=Y$6,(IF(($BV120-SUM($Q120:X120))&gt;=$K120*0.3,$K120*0.3,($BV120-SUM($Q120:X120)))),"")),(IF(($BV120-SUM($Q120:X120))&gt;=$K120*0.3,$K120*0.3,($BV120-SUM($Q120:X120)))))</f>
        <v>0</v>
      </c>
      <c r="Z120" s="127">
        <f>IF(OR($I120="‡nv‡÷j Z¨vM",$I120="wUwm"),(IF(VALUE($G120)&gt;=Z$6,(IF(($BV120-SUM($Q120:Y120))&gt;=$K120*0.3,$K120*0.3,($BV120-SUM($Q120:Y120)))),"")),(IF(($BV120-SUM($Q120:Y120))&gt;=$K120*0.3,$K120*0.3,($BV120-SUM($Q120:Y120)))))</f>
        <v>0</v>
      </c>
      <c r="AA120" s="127">
        <f>IF(OR($I120="‡nv‡÷j Z¨vM",$I120="wUwm"),(IF(VALUE($G120)&gt;=AA$6,(IF(($BV120-SUM($Q120:Z120))&gt;=$K120*0.3,$K120*0.3,($BV120-SUM($Q120:Z120)))),"")),(IF(($BV120-SUM($Q120:Z120))&gt;=$K120*0.3,$K120*0.3,($BV120-SUM($Q120:Z120)))))</f>
        <v>0</v>
      </c>
      <c r="AB120" s="127">
        <f>IF(OR($I120="‡nv‡÷j Z¨vM",$I120="wUwm"),(IF(VALUE($G120)&gt;=AB$6,(IF(($BV120-SUM($Q120:AA120))&gt;=$K120*0.3,$K120*0.3,($BV120-SUM($Q120:AA120)))),"")),(IF(($BV120-SUM($Q120:AA120))&gt;=$K120*0.3,$K120*0.3,($BV120-SUM($Q120:AA120)))))</f>
        <v>0</v>
      </c>
      <c r="AC120" s="127">
        <f>IF(OR($I120="‡nv‡÷j Z¨vM",$I120="wUwm"),(IF(VALUE($G120)&gt;=AC$6,(IF(($BV120-SUM($Q120:AB120))&gt;=$K120*0.3,$K120*0.3,($BV120-SUM($Q120:AB120)))),"")),(IF(($BV120-SUM($Q120:AB120))&gt;=$K120*0.3,$K120*0.3,($BV120-SUM($Q120:AB120)))))</f>
        <v>0</v>
      </c>
      <c r="AD120" s="127">
        <f>IF(OR($I120="‡nv‡÷j Z¨vM",$I120="wUwm"),(IF(VALUE($G120)&gt;=AD$6,(IF(($BV120-SUM($Q120:AC120))&gt;=$K120*0.3,$K120*0.3,($BV120-SUM($Q120:AC120)))),"")),(IF(($BV120-SUM($Q120:AC120))&gt;=$K120*0.3,$K120*0.3,($BV120-SUM($Q120:AC120)))))</f>
        <v>0</v>
      </c>
      <c r="AE120" s="127">
        <f>IF(OR($I120="‡nv‡÷j Z¨vM",$I120="wUwm"),(IF(VALUE($G120)&gt;=AE$6,(IF(($BV120-SUM($Q120:AD120))&gt;=$K120*0.3,$K120*0.3,($BV120-SUM($Q120:AD120)))),"")),(IF(($BV120-SUM($Q120:AD120))&gt;=$K120*0.3,$K120*0.3,($BV120-SUM($Q120:AD120)))))</f>
        <v>0</v>
      </c>
      <c r="AF120" s="127">
        <f>IF(OR($I120="‡nv‡÷j Z¨vM",$I120="wUwm"),(IF(VALUE($G120)&gt;=AF$6,(IF(($BV120-SUM($Q120:AE120))&gt;=$K120*0.3,$K120*0.3,($BV120-SUM($Q120:AE120)))),"")),(IF(($BV120-SUM($Q120:AE120))&gt;=$K120*0.3,$K120*0.3,($BV120-SUM($Q120:AE120)))))</f>
        <v>0</v>
      </c>
      <c r="AG120" s="127">
        <f>IF(OR($I120="‡nv‡÷j Z¨vM",$I120="wUwm"),(IF(VALUE($G120)&gt;=AG$6,(IF(($BV120-SUM($Q120:AF120))&gt;=$K120*0.3,$K120*0.3,($BV120-SUM($Q120:AF120)))),"")),(IF(($BV120-SUM($Q120:AF120))&gt;=$K120*0.3,$K120*0.3,($BV120-SUM($Q120:AF120)))))</f>
        <v>0</v>
      </c>
      <c r="AH120" s="127">
        <f>IF(OR($I120="‡nv‡÷j Z¨vM",$I120="wUwm"),(IF(VALUE($G120)&gt;=AH$6,(IF(($BV120-SUM($Q120:AG120))&gt;=$K120*0.3,$K120*0.3,($BV120-SUM($Q120:AG120)))),"")),(IF(($BV120-SUM($Q120:AG120))&gt;=$K120*0.3,$K120*0.3,($BV120-SUM($Q120:AG120)))))</f>
        <v>0</v>
      </c>
      <c r="AI120" s="127">
        <f>IF(OR($I120="‡nv‡÷j Z¨vM",$I120="wUwm"),(IF(VALUE($G120)&gt;=AI$6,(IF(($BV120-SUM($Q120:AH120))&gt;=$K120*0.3,$K120*0.3,($BV120-SUM($Q120:AH120)))),"")),(IF(($BV120-SUM($Q120:AH120))&gt;=$K120*0.3,$K120*0.3,($BV120-SUM($Q120:AH120)))))</f>
        <v>0</v>
      </c>
      <c r="AJ120" s="127">
        <f>IF(OR($I120="‡nv‡÷j Z¨vM",$I120="wUwm"),(IF(VALUE($G120)&gt;=AJ$6,(IF(($BV120-SUM($Q120:AI120))&gt;=$K120*0.3,$K120*0.3,($BV120-SUM($Q120:AI120)))),"")),(IF(($BV120-SUM($Q120:AI120))&gt;=$K120*0.3,$K120*0.3,($BV120-SUM($Q120:AI120)))))</f>
        <v>0</v>
      </c>
      <c r="AK120" s="127">
        <f>IF(OR($I120="‡nv‡÷j Z¨vM",$I120="wUwm"),(IF(VALUE($G120)&gt;=AK$6,(IF(($BV120-SUM($Q120:AJ120))&gt;=$K120*0.3,$K120*0.3,($BV120-SUM($Q120:AJ120)))),"")),(IF(($BV120-SUM($Q120:AJ120))&gt;=$K120*0.3,$K120*0.3,($BV120-SUM($Q120:AJ120)))))</f>
        <v>0</v>
      </c>
      <c r="AL120" s="127">
        <f>IF(OR($I120="‡nv‡÷j Z¨vM",$I120="wUwm"),(IF(VALUE($G120)&gt;=AL$6,(IF(($BV120-SUM($Q120:AK120))&gt;=$K120*0.3,$K120*0.3,($BV120-SUM($Q120:AK120)))),"")),(IF(($BV120-SUM($Q120:AK120))&gt;=$K120*0.3,$K120*0.3,($BV120-SUM($Q120:AK120)))))</f>
        <v>0</v>
      </c>
      <c r="AM120" s="127">
        <f>IF(OR($I120="‡nv‡÷j Z¨vM",$I120="wUwm"),(IF(VALUE($G120)&gt;=AM$6,(IF(($BV120-SUM($Q120:AL120))&gt;=$K120*0.3,$K120*0.3,($BV120-SUM($Q120:AL120)))),"")),(IF(($BV120-SUM($Q120:AL120))&gt;=$K120*0.3,$K120*0.3,($BV120-SUM($Q120:AL120)))))</f>
        <v>0</v>
      </c>
      <c r="AN120" s="127">
        <f>IF(OR($I120="‡nv‡÷j Z¨vM",$I120="wUwm"),(IF(VALUE($G120)&gt;=AN$6,(IF(($BV120-SUM($Q120:AM120))&gt;=$K120*0.3,$K120*0.3,($BV120-SUM($Q120:AM120)))),"")),(IF(($BV120-SUM($Q120:AM120))&gt;=$K120*0.3,$K120*0.3,($BV120-SUM($Q120:AM120)))))</f>
        <v>0</v>
      </c>
      <c r="AO120" s="127">
        <f>IF(OR($I120="‡nv‡÷j Z¨vM",$I120="wUwm"),(IF(VALUE($G120)&gt;=AO$6,(IF(($BV120-SUM($Q120:AN120))&gt;=$K120*0.3,$K120*0.3,($BV120-SUM($Q120:AN120)))),"")),(IF(($BV120-SUM($Q120:AN120))&gt;=$K120*0.3,$K120*0.3,($BV120-SUM($Q120:AN120)))))</f>
        <v>0</v>
      </c>
      <c r="AP120" s="127">
        <f>IF(OR($I120="‡nv‡÷j Z¨vM",$I120="wUwm"),(IF(VALUE($G120)&gt;=AP$6,(IF(($BV120-SUM($Q120:AO120))&gt;=$K120*0.3,$K120*0.3,($BV120-SUM($Q120:AO120)))),"")),(IF(($BV120-SUM($Q120:AO120))&gt;=$K120*0.3,$K120*0.3,($BV120-SUM($Q120:AO120)))))</f>
        <v>0</v>
      </c>
      <c r="AQ120" s="125">
        <f t="shared" si="26"/>
        <v>12160</v>
      </c>
      <c r="AR120" s="125">
        <v>12160</v>
      </c>
      <c r="AS120" s="125">
        <f>IF(LinkRpt!C$4=LinkRpt!C$2,VLOOKUP(LinkRpt!$A116,Rpt,LinkRpt!C$2+1),"")</f>
        <v>0</v>
      </c>
      <c r="AT120" s="125">
        <f>IF(LinkRpt!D$4=LinkRpt!D$2,VLOOKUP(LinkRpt!$A116,Rpt,LinkRpt!D$2+1),"")</f>
        <v>0</v>
      </c>
      <c r="AU120" s="125">
        <f>IF(LinkRpt!E$4=LinkRpt!E$2,VLOOKUP(LinkRpt!$A116,Rpt,LinkRpt!E$2+1),"")</f>
        <v>0</v>
      </c>
      <c r="AV120" s="125">
        <f>IF(LinkRpt!F$4=LinkRpt!F$2,VLOOKUP(LinkRpt!$A116,Rpt,LinkRpt!F$2+1),"")</f>
        <v>0</v>
      </c>
      <c r="AW120" s="125">
        <f>IF(LinkRpt!G$4=LinkRpt!G$2,VLOOKUP(LinkRpt!$A116,Rpt,LinkRpt!G$2+1),"")</f>
        <v>0</v>
      </c>
      <c r="AX120" s="125">
        <f>IF(LinkRpt!H$4=LinkRpt!H$2,VLOOKUP(LinkRpt!$A116,Rpt,LinkRpt!H$2+1),"")</f>
        <v>0</v>
      </c>
      <c r="AY120" s="125">
        <f>IF(LinkRpt!I$4=LinkRpt!I$2,VLOOKUP(LinkRpt!$A116,Rpt,LinkRpt!I$2+1),"")</f>
        <v>0</v>
      </c>
      <c r="AZ120" s="125">
        <f>IF(LinkRpt!J$4=LinkRpt!J$2,VLOOKUP(LinkRpt!$A116,Rpt,LinkRpt!J$2+1),"")</f>
        <v>0</v>
      </c>
      <c r="BA120" s="125">
        <f>IF(LinkRpt!K$4=LinkRpt!K$2,VLOOKUP(LinkRpt!$A116,Rpt,LinkRpt!K$2+1),"")</f>
        <v>0</v>
      </c>
      <c r="BB120" s="125">
        <f>IF(LinkRpt!L$4=LinkRpt!L$2,VLOOKUP(LinkRpt!$A116,Rpt,LinkRpt!L$2+1),"")</f>
        <v>0</v>
      </c>
      <c r="BC120" s="125">
        <f>IF(LinkRpt!M$4=LinkRpt!M$2,VLOOKUP(LinkRpt!$A116,Rpt,LinkRpt!M$2+1),"")</f>
        <v>0</v>
      </c>
      <c r="BD120" s="125">
        <f>IF(LinkRpt!N$4=LinkRpt!N$2,VLOOKUP(LinkRpt!$A116,Rpt,LinkRpt!N$2+1),"")</f>
        <v>0</v>
      </c>
      <c r="BE120" s="125">
        <f>IF(LinkRpt!O$4=LinkRpt!O$2,VLOOKUP(LinkRpt!$A116,Rpt,LinkRpt!O$2+1),"")</f>
        <v>0</v>
      </c>
      <c r="BF120" s="125">
        <f>IF(LinkRpt!P$4=LinkRpt!P$2,VLOOKUP(LinkRpt!$A116,Rpt,LinkRpt!P$2+1),"")</f>
        <v>0</v>
      </c>
      <c r="BG120" s="125">
        <f>IF(LinkRpt!Q$4=LinkRpt!Q$2,VLOOKUP(LinkRpt!$A116,Rpt,LinkRpt!Q$2+1),"")</f>
        <v>0</v>
      </c>
      <c r="BH120" s="125">
        <f>IF(LinkRpt!R$4=LinkRpt!R$2,VLOOKUP(LinkRpt!$A116,Rpt,LinkRpt!R$2+1),"")</f>
        <v>0</v>
      </c>
      <c r="BI120" s="125">
        <f>IF(LinkRpt!S$4=LinkRpt!S$2,VLOOKUP(LinkRpt!$A116,Rpt,LinkRpt!S$2+1),"")</f>
        <v>0</v>
      </c>
      <c r="BJ120" s="125">
        <f>IF(LinkRpt!T$4=LinkRpt!T$2,VLOOKUP(LinkRpt!$A116,Rpt,LinkRpt!T$2+1),"")</f>
        <v>0</v>
      </c>
      <c r="BK120" s="125">
        <f>IF(LinkRpt!U$4=LinkRpt!U$2,VLOOKUP(LinkRpt!$A116,Rpt,LinkRpt!U$2+1),"")</f>
        <v>0</v>
      </c>
      <c r="BL120" s="125">
        <f>IF(LinkRpt!V$4=LinkRpt!V$2,VLOOKUP(LinkRpt!$A116,Rpt,LinkRpt!V$2+1),"")</f>
        <v>0</v>
      </c>
      <c r="BM120" s="125">
        <f>IF(LinkRpt!W$4=LinkRpt!W$2,VLOOKUP(LinkRpt!$A116,Rpt,LinkRpt!W$2+1),"")</f>
        <v>0</v>
      </c>
      <c r="BN120" s="125">
        <f>IF(LinkRpt!X$4=LinkRpt!X$2,VLOOKUP(LinkRpt!$A116,Rpt,LinkRpt!X$2+1),"")</f>
        <v>0</v>
      </c>
      <c r="BO120" s="125">
        <f>IF(LinkRpt!Y$4=LinkRpt!Y$2,VLOOKUP(LinkRpt!$A116,Rpt,LinkRpt!Y$2+1),"")</f>
        <v>0</v>
      </c>
      <c r="BP120" s="125">
        <f>IF(LinkRpt!Z$4=LinkRpt!Z$2,VLOOKUP(LinkRpt!$A116,Rpt,LinkRpt!Z$2+1),"")</f>
        <v>0</v>
      </c>
      <c r="BQ120" s="125">
        <f>IF(LinkRpt!AA$4=LinkRpt!AA$2,VLOOKUP(LinkRpt!$A116,Rpt,LinkRpt!AA$2+1),"")</f>
        <v>0</v>
      </c>
      <c r="BR120" s="125">
        <f>IF(LinkRpt!AB$4=LinkRpt!AB$2,VLOOKUP(LinkRpt!$A116,Rpt,LinkRpt!AB$2+1),"")</f>
        <v>0</v>
      </c>
      <c r="BS120" s="125">
        <f>IF(LinkRpt!AC$4=LinkRpt!AC$2,VLOOKUP(LinkRpt!$A116,Rpt,LinkRpt!AC$2+1),"")</f>
        <v>0</v>
      </c>
      <c r="BT120" s="125">
        <f>IF(LinkRpt!AD$4=LinkRpt!AD$2,VLOOKUP(LinkRpt!$A116,Rpt,LinkRpt!AD$2+1),"")</f>
        <v>0</v>
      </c>
      <c r="BU120" s="125">
        <f>IF(LinkRpt!AE$4=LinkRpt!AE$2,VLOOKUP(LinkRpt!$A116,Rpt,LinkRpt!AE$2+1),"")</f>
        <v>0</v>
      </c>
      <c r="BV120" s="125">
        <f t="shared" si="22"/>
        <v>12160</v>
      </c>
      <c r="BW120" s="124">
        <v>1500</v>
      </c>
      <c r="BX120" s="127">
        <v>1500</v>
      </c>
      <c r="BY120" s="124">
        <v>1000</v>
      </c>
      <c r="BZ120" s="127">
        <v>1000</v>
      </c>
      <c r="CA120" s="124">
        <v>5000</v>
      </c>
      <c r="CB120" s="127">
        <v>5000</v>
      </c>
      <c r="CC120" s="124">
        <v>8000</v>
      </c>
      <c r="CD120" s="127">
        <v>8000</v>
      </c>
      <c r="CE120" s="124"/>
      <c r="CF120" s="127"/>
      <c r="CG120" s="129">
        <v>4620</v>
      </c>
      <c r="CH120" s="144">
        <v>4620</v>
      </c>
      <c r="CI120" s="129">
        <v>4620</v>
      </c>
      <c r="CJ120" s="127"/>
      <c r="CK120" s="129">
        <v>4620</v>
      </c>
      <c r="CL120" s="153">
        <f>4620+0</f>
        <v>4620</v>
      </c>
      <c r="CM120" s="129">
        <v>4620</v>
      </c>
      <c r="CN120" s="127">
        <v>9240</v>
      </c>
      <c r="CO120" s="129">
        <v>4620</v>
      </c>
      <c r="CP120" s="127">
        <v>4620</v>
      </c>
      <c r="CQ120" s="129">
        <v>4620</v>
      </c>
      <c r="CR120" s="127"/>
      <c r="CS120" s="129">
        <v>4620</v>
      </c>
      <c r="CT120" s="127">
        <v>4620</v>
      </c>
      <c r="CU120" s="129">
        <v>4620</v>
      </c>
      <c r="CV120" s="127">
        <v>4620</v>
      </c>
      <c r="CW120" s="129">
        <v>4620</v>
      </c>
      <c r="CX120" s="127">
        <v>4620</v>
      </c>
      <c r="CY120" s="131"/>
      <c r="CZ120" s="127"/>
      <c r="DA120" s="131"/>
      <c r="DB120" s="127"/>
      <c r="DC120" s="131"/>
      <c r="DD120" s="127"/>
      <c r="DE120" s="130"/>
      <c r="DF120" s="131"/>
      <c r="DG120" s="127"/>
      <c r="DH120" s="131"/>
      <c r="DI120" s="127"/>
      <c r="DJ120" s="131"/>
      <c r="DK120" s="127"/>
      <c r="DL120" s="131"/>
      <c r="DM120" s="127"/>
      <c r="DN120" s="131"/>
      <c r="DO120" s="127"/>
      <c r="DP120" s="131"/>
      <c r="DQ120" s="127"/>
      <c r="DR120" s="131"/>
      <c r="DS120" s="127"/>
      <c r="DT120" s="131"/>
      <c r="DU120" s="127"/>
      <c r="DV120" s="131"/>
      <c r="DW120" s="127"/>
      <c r="DX120" s="131"/>
      <c r="DY120" s="127"/>
      <c r="DZ120" s="131"/>
      <c r="EA120" s="127"/>
      <c r="EB120" s="128"/>
      <c r="EC120" s="127"/>
      <c r="ED120" s="132"/>
      <c r="EE120" s="128"/>
      <c r="EF120" s="127"/>
      <c r="EG120" s="128"/>
      <c r="EH120" s="127"/>
      <c r="EI120" s="128"/>
      <c r="EJ120" s="127"/>
      <c r="EK120" s="128"/>
      <c r="EL120" s="127"/>
      <c r="EM120" s="128"/>
      <c r="EN120" s="127"/>
      <c r="EO120" s="128"/>
      <c r="EP120" s="127"/>
      <c r="EQ120" s="124"/>
      <c r="ER120" s="127"/>
      <c r="ES120" s="124"/>
      <c r="ET120" s="127"/>
      <c r="EU120" s="124"/>
      <c r="EV120" s="127"/>
      <c r="EW120" s="124"/>
      <c r="EX120" s="127"/>
      <c r="EY120" s="124"/>
      <c r="EZ120" s="127"/>
      <c r="FA120" s="124"/>
      <c r="FB120" s="127"/>
      <c r="FC120" s="133">
        <f t="shared" si="17"/>
        <v>57080</v>
      </c>
      <c r="FD120" s="133">
        <f t="shared" si="18"/>
        <v>52460</v>
      </c>
      <c r="FE120" s="133">
        <f t="shared" si="19"/>
        <v>4620</v>
      </c>
    </row>
    <row r="121" spans="1:161" ht="25.5" customHeight="1">
      <c r="A121" s="181">
        <v>2200344</v>
      </c>
      <c r="B121" s="148" t="s">
        <v>854</v>
      </c>
      <c r="C121" s="95" t="s">
        <v>855</v>
      </c>
      <c r="D121" s="83" t="s">
        <v>1062</v>
      </c>
      <c r="E121" s="95" t="s">
        <v>956</v>
      </c>
      <c r="F121" s="84" t="s">
        <v>856</v>
      </c>
      <c r="G121" s="84"/>
      <c r="H121" s="135"/>
      <c r="I121" s="136"/>
      <c r="J121" s="136"/>
      <c r="K121" s="93">
        <v>7200</v>
      </c>
      <c r="L121" s="88" t="s">
        <v>1072</v>
      </c>
      <c r="M121" s="122">
        <f t="shared" si="20"/>
        <v>25600</v>
      </c>
      <c r="N121" s="123">
        <f t="shared" si="15"/>
        <v>21600</v>
      </c>
      <c r="O121" s="124">
        <v>4000</v>
      </c>
      <c r="P121" s="124">
        <f t="shared" si="21"/>
        <v>0</v>
      </c>
      <c r="Q121" s="125">
        <v>4000</v>
      </c>
      <c r="R121" s="126">
        <f t="shared" si="24"/>
        <v>0</v>
      </c>
      <c r="S121" s="127">
        <f>IF(OR($I121="‡nv‡÷j Z¨vM",$I121="wUwm"),(IF(VALUE($G121)&gt;=S$6,(IF(($BV121-SUM($Q121:R121))&gt;=$K121*0.3,$K121*0.3,($BV121-SUM($Q121:R121)))),"")),(IF(($BV121-SUM($Q121:R121))&gt;=$K121*0.3,$K121*0.3,($BV121-SUM($Q121:R121)))))</f>
        <v>0</v>
      </c>
      <c r="T121" s="127">
        <f>IF(OR($I121="‡nv‡÷j Z¨vM",$I121="wUwm"),(IF(VALUE($G121)&gt;=T$6,(IF(($BV121-SUM($Q121:S121))&gt;=$K121*0.3,$K121*0.3,($BV121-SUM($Q121:S121)))),"")),(IF(($BV121-SUM($Q121:S121))&gt;=$K121*0.3,$K121*0.3,($BV121-SUM($Q121:S121)))))</f>
        <v>0</v>
      </c>
      <c r="U121" s="127">
        <f>IF(OR($I121="‡nv‡÷j Z¨vM",$I121="wUwm"),(IF(VALUE($G121)&gt;=U$6,(IF(($BV121-SUM($Q121:T121))&gt;=$K121*0.3,$K121*0.3,($BV121-SUM($Q121:T121)))),"")),(IF(($BV121-SUM($Q121:T121))&gt;=$K121*0.3,$K121*0.3,($BV121-SUM($Q121:T121)))))</f>
        <v>0</v>
      </c>
      <c r="V121" s="127">
        <f>IF(OR($I121="‡nv‡÷j Z¨vM",$I121="wUwm"),(IF(VALUE($G121)&gt;=V$6,(IF(($BV121-SUM($Q121:U121))&gt;=$K121*0.3,$K121*0.3,($BV121-SUM($Q121:U121)))),"")),(IF(($BV121-SUM($Q121:U121))&gt;=$K121*0.3,$K121*0.3,($BV121-SUM($Q121:U121)))))</f>
        <v>0</v>
      </c>
      <c r="W121" s="127">
        <f>IF(OR($I121="‡nv‡÷j Z¨vM",$I121="wUwm"),(IF(VALUE($G121)&gt;=W$6,(IF(($BV121-SUM($Q121:V121))&gt;=$K121*0.3,$K121*0.3,($BV121-SUM($Q121:V121)))),"")),(IF(($BV121-SUM($Q121:V121))&gt;=$K121*0.3,$K121*0.3,($BV121-SUM($Q121:V121)))))</f>
        <v>0</v>
      </c>
      <c r="X121" s="127">
        <f>IF(OR($I121="‡nv‡÷j Z¨vM",$I121="wUwm"),(IF(VALUE($G121)&gt;=X$6,(IF(($BV121-SUM($Q121:W121))&gt;=$K121*0.3,$K121*0.3,($BV121-SUM($Q121:W121)))),"")),(IF(($BV121-SUM($Q121:W121))&gt;=$K121*0.3,$K121*0.3,($BV121-SUM($Q121:W121)))))</f>
        <v>0</v>
      </c>
      <c r="Y121" s="127">
        <f>IF(OR($I121="‡nv‡÷j Z¨vM",$I121="wUwm"),(IF(VALUE($G121)&gt;=Y$6,(IF(($BV121-SUM($Q121:X121))&gt;=$K121*0.3,$K121*0.3,($BV121-SUM($Q121:X121)))),"")),(IF(($BV121-SUM($Q121:X121))&gt;=$K121*0.3,$K121*0.3,($BV121-SUM($Q121:X121)))))</f>
        <v>0</v>
      </c>
      <c r="Z121" s="127">
        <f>IF(OR($I121="‡nv‡÷j Z¨vM",$I121="wUwm"),(IF(VALUE($G121)&gt;=Z$6,(IF(($BV121-SUM($Q121:Y121))&gt;=$K121*0.3,$K121*0.3,($BV121-SUM($Q121:Y121)))),"")),(IF(($BV121-SUM($Q121:Y121))&gt;=$K121*0.3,$K121*0.3,($BV121-SUM($Q121:Y121)))))</f>
        <v>0</v>
      </c>
      <c r="AA121" s="127">
        <f>IF(OR($I121="‡nv‡÷j Z¨vM",$I121="wUwm"),(IF(VALUE($G121)&gt;=AA$6,(IF(($BV121-SUM($Q121:Z121))&gt;=$K121*0.3,$K121*0.3,($BV121-SUM($Q121:Z121)))),"")),(IF(($BV121-SUM($Q121:Z121))&gt;=$K121*0.3,$K121*0.3,($BV121-SUM($Q121:Z121)))))</f>
        <v>0</v>
      </c>
      <c r="AB121" s="127">
        <f>IF(OR($I121="‡nv‡÷j Z¨vM",$I121="wUwm"),(IF(VALUE($G121)&gt;=AB$6,(IF(($BV121-SUM($Q121:AA121))&gt;=$K121*0.3,$K121*0.3,($BV121-SUM($Q121:AA121)))),"")),(IF(($BV121-SUM($Q121:AA121))&gt;=$K121*0.3,$K121*0.3,($BV121-SUM($Q121:AA121)))))</f>
        <v>0</v>
      </c>
      <c r="AC121" s="127">
        <f>IF(OR($I121="‡nv‡÷j Z¨vM",$I121="wUwm"),(IF(VALUE($G121)&gt;=AC$6,(IF(($BV121-SUM($Q121:AB121))&gt;=$K121*0.3,$K121*0.3,($BV121-SUM($Q121:AB121)))),"")),(IF(($BV121-SUM($Q121:AB121))&gt;=$K121*0.3,$K121*0.3,($BV121-SUM($Q121:AB121)))))</f>
        <v>0</v>
      </c>
      <c r="AD121" s="127">
        <f>IF(OR($I121="‡nv‡÷j Z¨vM",$I121="wUwm"),(IF(VALUE($G121)&gt;=AD$6,(IF(($BV121-SUM($Q121:AC121))&gt;=$K121*0.3,$K121*0.3,($BV121-SUM($Q121:AC121)))),"")),(IF(($BV121-SUM($Q121:AC121))&gt;=$K121*0.3,$K121*0.3,($BV121-SUM($Q121:AC121)))))</f>
        <v>0</v>
      </c>
      <c r="AE121" s="127">
        <f>IF(OR($I121="‡nv‡÷j Z¨vM",$I121="wUwm"),(IF(VALUE($G121)&gt;=AE$6,(IF(($BV121-SUM($Q121:AD121))&gt;=$K121*0.3,$K121*0.3,($BV121-SUM($Q121:AD121)))),"")),(IF(($BV121-SUM($Q121:AD121))&gt;=$K121*0.3,$K121*0.3,($BV121-SUM($Q121:AD121)))))</f>
        <v>0</v>
      </c>
      <c r="AF121" s="127">
        <f>IF(OR($I121="‡nv‡÷j Z¨vM",$I121="wUwm"),(IF(VALUE($G121)&gt;=AF$6,(IF(($BV121-SUM($Q121:AE121))&gt;=$K121*0.3,$K121*0.3,($BV121-SUM($Q121:AE121)))),"")),(IF(($BV121-SUM($Q121:AE121))&gt;=$K121*0.3,$K121*0.3,($BV121-SUM($Q121:AE121)))))</f>
        <v>0</v>
      </c>
      <c r="AG121" s="127">
        <f>IF(OR($I121="‡nv‡÷j Z¨vM",$I121="wUwm"),(IF(VALUE($G121)&gt;=AG$6,(IF(($BV121-SUM($Q121:AF121))&gt;=$K121*0.3,$K121*0.3,($BV121-SUM($Q121:AF121)))),"")),(IF(($BV121-SUM($Q121:AF121))&gt;=$K121*0.3,$K121*0.3,($BV121-SUM($Q121:AF121)))))</f>
        <v>0</v>
      </c>
      <c r="AH121" s="127">
        <f>IF(OR($I121="‡nv‡÷j Z¨vM",$I121="wUwm"),(IF(VALUE($G121)&gt;=AH$6,(IF(($BV121-SUM($Q121:AG121))&gt;=$K121*0.3,$K121*0.3,($BV121-SUM($Q121:AG121)))),"")),(IF(($BV121-SUM($Q121:AG121))&gt;=$K121*0.3,$K121*0.3,($BV121-SUM($Q121:AG121)))))</f>
        <v>0</v>
      </c>
      <c r="AI121" s="127">
        <f>IF(OR($I121="‡nv‡÷j Z¨vM",$I121="wUwm"),(IF(VALUE($G121)&gt;=AI$6,(IF(($BV121-SUM($Q121:AH121))&gt;=$K121*0.3,$K121*0.3,($BV121-SUM($Q121:AH121)))),"")),(IF(($BV121-SUM($Q121:AH121))&gt;=$K121*0.3,$K121*0.3,($BV121-SUM($Q121:AH121)))))</f>
        <v>0</v>
      </c>
      <c r="AJ121" s="127">
        <f>IF(OR($I121="‡nv‡÷j Z¨vM",$I121="wUwm"),(IF(VALUE($G121)&gt;=AJ$6,(IF(($BV121-SUM($Q121:AI121))&gt;=$K121*0.3,$K121*0.3,($BV121-SUM($Q121:AI121)))),"")),(IF(($BV121-SUM($Q121:AI121))&gt;=$K121*0.3,$K121*0.3,($BV121-SUM($Q121:AI121)))))</f>
        <v>0</v>
      </c>
      <c r="AK121" s="127">
        <f>IF(OR($I121="‡nv‡÷j Z¨vM",$I121="wUwm"),(IF(VALUE($G121)&gt;=AK$6,(IF(($BV121-SUM($Q121:AJ121))&gt;=$K121*0.3,$K121*0.3,($BV121-SUM($Q121:AJ121)))),"")),(IF(($BV121-SUM($Q121:AJ121))&gt;=$K121*0.3,$K121*0.3,($BV121-SUM($Q121:AJ121)))))</f>
        <v>0</v>
      </c>
      <c r="AL121" s="127">
        <f>IF(OR($I121="‡nv‡÷j Z¨vM",$I121="wUwm"),(IF(VALUE($G121)&gt;=AL$6,(IF(($BV121-SUM($Q121:AK121))&gt;=$K121*0.3,$K121*0.3,($BV121-SUM($Q121:AK121)))),"")),(IF(($BV121-SUM($Q121:AK121))&gt;=$K121*0.3,$K121*0.3,($BV121-SUM($Q121:AK121)))))</f>
        <v>0</v>
      </c>
      <c r="AM121" s="127">
        <f>IF(OR($I121="‡nv‡÷j Z¨vM",$I121="wUwm"),(IF(VALUE($G121)&gt;=AM$6,(IF(($BV121-SUM($Q121:AL121))&gt;=$K121*0.3,$K121*0.3,($BV121-SUM($Q121:AL121)))),"")),(IF(($BV121-SUM($Q121:AL121))&gt;=$K121*0.3,$K121*0.3,($BV121-SUM($Q121:AL121)))))</f>
        <v>0</v>
      </c>
      <c r="AN121" s="127">
        <f>IF(OR($I121="‡nv‡÷j Z¨vM",$I121="wUwm"),(IF(VALUE($G121)&gt;=AN$6,(IF(($BV121-SUM($Q121:AM121))&gt;=$K121*0.3,$K121*0.3,($BV121-SUM($Q121:AM121)))),"")),(IF(($BV121-SUM($Q121:AM121))&gt;=$K121*0.3,$K121*0.3,($BV121-SUM($Q121:AM121)))))</f>
        <v>0</v>
      </c>
      <c r="AO121" s="127">
        <f>IF(OR($I121="‡nv‡÷j Z¨vM",$I121="wUwm"),(IF(VALUE($G121)&gt;=AO$6,(IF(($BV121-SUM($Q121:AN121))&gt;=$K121*0.3,$K121*0.3,($BV121-SUM($Q121:AN121)))),"")),(IF(($BV121-SUM($Q121:AN121))&gt;=$K121*0.3,$K121*0.3,($BV121-SUM($Q121:AN121)))))</f>
        <v>0</v>
      </c>
      <c r="AP121" s="127">
        <f>IF(OR($I121="‡nv‡÷j Z¨vM",$I121="wUwm"),(IF(VALUE($G121)&gt;=AP$6,(IF(($BV121-SUM($Q121:AO121))&gt;=$K121*0.3,$K121*0.3,($BV121-SUM($Q121:AO121)))),"")),(IF(($BV121-SUM($Q121:AO121))&gt;=$K121*0.3,$K121*0.3,($BV121-SUM($Q121:AO121)))))</f>
        <v>0</v>
      </c>
      <c r="AQ121" s="125">
        <f t="shared" si="26"/>
        <v>4000</v>
      </c>
      <c r="AR121" s="125">
        <v>4000</v>
      </c>
      <c r="AS121" s="125">
        <f>IF(LinkRpt!C$4=LinkRpt!C$2,VLOOKUP(LinkRpt!$A117,Rpt,LinkRpt!C$2+1),"")</f>
        <v>0</v>
      </c>
      <c r="AT121" s="125">
        <f>IF(LinkRpt!D$4=LinkRpt!D$2,VLOOKUP(LinkRpt!$A117,Rpt,LinkRpt!D$2+1),"")</f>
        <v>0</v>
      </c>
      <c r="AU121" s="125">
        <f>IF(LinkRpt!E$4=LinkRpt!E$2,VLOOKUP(LinkRpt!$A117,Rpt,LinkRpt!E$2+1),"")</f>
        <v>0</v>
      </c>
      <c r="AV121" s="125">
        <f>IF(LinkRpt!F$4=LinkRpt!F$2,VLOOKUP(LinkRpt!$A117,Rpt,LinkRpt!F$2+1),"")</f>
        <v>0</v>
      </c>
      <c r="AW121" s="125">
        <f>IF(LinkRpt!G$4=LinkRpt!G$2,VLOOKUP(LinkRpt!$A117,Rpt,LinkRpt!G$2+1),"")</f>
        <v>0</v>
      </c>
      <c r="AX121" s="125">
        <f>IF(LinkRpt!H$4=LinkRpt!H$2,VLOOKUP(LinkRpt!$A117,Rpt,LinkRpt!H$2+1),"")</f>
        <v>0</v>
      </c>
      <c r="AY121" s="125">
        <f>IF(LinkRpt!I$4=LinkRpt!I$2,VLOOKUP(LinkRpt!$A117,Rpt,LinkRpt!I$2+1),"")</f>
        <v>0</v>
      </c>
      <c r="AZ121" s="125">
        <f>IF(LinkRpt!J$4=LinkRpt!J$2,VLOOKUP(LinkRpt!$A117,Rpt,LinkRpt!J$2+1),"")</f>
        <v>0</v>
      </c>
      <c r="BA121" s="125">
        <f>IF(LinkRpt!K$4=LinkRpt!K$2,VLOOKUP(LinkRpt!$A117,Rpt,LinkRpt!K$2+1),"")</f>
        <v>0</v>
      </c>
      <c r="BB121" s="125">
        <f>IF(LinkRpt!L$4=LinkRpt!L$2,VLOOKUP(LinkRpt!$A117,Rpt,LinkRpt!L$2+1),"")</f>
        <v>0</v>
      </c>
      <c r="BC121" s="125">
        <f>IF(LinkRpt!M$4=LinkRpt!M$2,VLOOKUP(LinkRpt!$A117,Rpt,LinkRpt!M$2+1),"")</f>
        <v>0</v>
      </c>
      <c r="BD121" s="125">
        <f>IF(LinkRpt!N$4=LinkRpt!N$2,VLOOKUP(LinkRpt!$A117,Rpt,LinkRpt!N$2+1),"")</f>
        <v>0</v>
      </c>
      <c r="BE121" s="125">
        <f>IF(LinkRpt!O$4=LinkRpt!O$2,VLOOKUP(LinkRpt!$A117,Rpt,LinkRpt!O$2+1),"")</f>
        <v>0</v>
      </c>
      <c r="BF121" s="125">
        <f>IF(LinkRpt!P$4=LinkRpt!P$2,VLOOKUP(LinkRpt!$A117,Rpt,LinkRpt!P$2+1),"")</f>
        <v>0</v>
      </c>
      <c r="BG121" s="125">
        <f>IF(LinkRpt!Q$4=LinkRpt!Q$2,VLOOKUP(LinkRpt!$A117,Rpt,LinkRpt!Q$2+1),"")</f>
        <v>0</v>
      </c>
      <c r="BH121" s="125">
        <f>IF(LinkRpt!R$4=LinkRpt!R$2,VLOOKUP(LinkRpt!$A117,Rpt,LinkRpt!R$2+1),"")</f>
        <v>0</v>
      </c>
      <c r="BI121" s="125">
        <f>IF(LinkRpt!S$4=LinkRpt!S$2,VLOOKUP(LinkRpt!$A117,Rpt,LinkRpt!S$2+1),"")</f>
        <v>0</v>
      </c>
      <c r="BJ121" s="125">
        <f>IF(LinkRpt!T$4=LinkRpt!T$2,VLOOKUP(LinkRpt!$A117,Rpt,LinkRpt!T$2+1),"")</f>
        <v>0</v>
      </c>
      <c r="BK121" s="125">
        <f>IF(LinkRpt!U$4=LinkRpt!U$2,VLOOKUP(LinkRpt!$A117,Rpt,LinkRpt!U$2+1),"")</f>
        <v>0</v>
      </c>
      <c r="BL121" s="125">
        <f>IF(LinkRpt!V$4=LinkRpt!V$2,VLOOKUP(LinkRpt!$A117,Rpt,LinkRpt!V$2+1),"")</f>
        <v>0</v>
      </c>
      <c r="BM121" s="125">
        <f>IF(LinkRpt!W$4=LinkRpt!W$2,VLOOKUP(LinkRpt!$A117,Rpt,LinkRpt!W$2+1),"")</f>
        <v>0</v>
      </c>
      <c r="BN121" s="125">
        <f>IF(LinkRpt!X$4=LinkRpt!X$2,VLOOKUP(LinkRpt!$A117,Rpt,LinkRpt!X$2+1),"")</f>
        <v>0</v>
      </c>
      <c r="BO121" s="125">
        <f>IF(LinkRpt!Y$4=LinkRpt!Y$2,VLOOKUP(LinkRpt!$A117,Rpt,LinkRpt!Y$2+1),"")</f>
        <v>0</v>
      </c>
      <c r="BP121" s="125">
        <f>IF(LinkRpt!Z$4=LinkRpt!Z$2,VLOOKUP(LinkRpt!$A117,Rpt,LinkRpt!Z$2+1),"")</f>
        <v>0</v>
      </c>
      <c r="BQ121" s="125">
        <f>IF(LinkRpt!AA$4=LinkRpt!AA$2,VLOOKUP(LinkRpt!$A117,Rpt,LinkRpt!AA$2+1),"")</f>
        <v>0</v>
      </c>
      <c r="BR121" s="125">
        <f>IF(LinkRpt!AB$4=LinkRpt!AB$2,VLOOKUP(LinkRpt!$A117,Rpt,LinkRpt!AB$2+1),"")</f>
        <v>0</v>
      </c>
      <c r="BS121" s="125">
        <f>IF(LinkRpt!AC$4=LinkRpt!AC$2,VLOOKUP(LinkRpt!$A117,Rpt,LinkRpt!AC$2+1),"")</f>
        <v>0</v>
      </c>
      <c r="BT121" s="125">
        <f>IF(LinkRpt!AD$4=LinkRpt!AD$2,VLOOKUP(LinkRpt!$A117,Rpt,LinkRpt!AD$2+1),"")</f>
        <v>0</v>
      </c>
      <c r="BU121" s="125">
        <f>IF(LinkRpt!AE$4=LinkRpt!AE$2,VLOOKUP(LinkRpt!$A117,Rpt,LinkRpt!AE$2+1),"")</f>
        <v>0</v>
      </c>
      <c r="BV121" s="125">
        <f t="shared" si="22"/>
        <v>4000</v>
      </c>
      <c r="BW121" s="124">
        <v>1500</v>
      </c>
      <c r="BX121" s="127">
        <v>1500</v>
      </c>
      <c r="BY121" s="124">
        <v>1000</v>
      </c>
      <c r="BZ121" s="127">
        <v>1000</v>
      </c>
      <c r="CA121" s="124">
        <v>5000</v>
      </c>
      <c r="CB121" s="127">
        <v>5000</v>
      </c>
      <c r="CC121" s="124">
        <v>8000</v>
      </c>
      <c r="CD121" s="127">
        <v>1500</v>
      </c>
      <c r="CE121" s="124"/>
      <c r="CF121" s="127"/>
      <c r="CG121" s="129">
        <v>4620</v>
      </c>
      <c r="CH121" s="127">
        <v>11120</v>
      </c>
      <c r="CI121" s="129">
        <v>4620</v>
      </c>
      <c r="CJ121" s="127">
        <v>4620</v>
      </c>
      <c r="CK121" s="129">
        <v>4620</v>
      </c>
      <c r="CL121" s="127">
        <v>4620</v>
      </c>
      <c r="CM121" s="129">
        <v>4620</v>
      </c>
      <c r="CN121" s="127">
        <v>4620</v>
      </c>
      <c r="CO121" s="129">
        <v>4620</v>
      </c>
      <c r="CP121" s="127">
        <v>4620</v>
      </c>
      <c r="CQ121" s="129">
        <v>4620</v>
      </c>
      <c r="CR121" s="127"/>
      <c r="CS121" s="129">
        <v>4620</v>
      </c>
      <c r="CT121" s="127"/>
      <c r="CU121" s="129">
        <v>4620</v>
      </c>
      <c r="CV121" s="127"/>
      <c r="CW121" s="129">
        <v>4620</v>
      </c>
      <c r="CX121" s="127">
        <v>18480</v>
      </c>
      <c r="CY121" s="131"/>
      <c r="CZ121" s="127"/>
      <c r="DA121" s="131"/>
      <c r="DB121" s="127"/>
      <c r="DC121" s="131"/>
      <c r="DD121" s="127"/>
      <c r="DE121" s="130"/>
      <c r="DF121" s="131"/>
      <c r="DG121" s="127"/>
      <c r="DH121" s="131"/>
      <c r="DI121" s="127"/>
      <c r="DJ121" s="131"/>
      <c r="DK121" s="127"/>
      <c r="DL121" s="131"/>
      <c r="DM121" s="127"/>
      <c r="DN121" s="131"/>
      <c r="DO121" s="127"/>
      <c r="DP121" s="131"/>
      <c r="DQ121" s="127"/>
      <c r="DR121" s="131"/>
      <c r="DS121" s="127"/>
      <c r="DT121" s="131"/>
      <c r="DU121" s="127"/>
      <c r="DV121" s="131"/>
      <c r="DW121" s="127"/>
      <c r="DX121" s="131"/>
      <c r="DY121" s="127"/>
      <c r="DZ121" s="131"/>
      <c r="EA121" s="127"/>
      <c r="EB121" s="128"/>
      <c r="EC121" s="127"/>
      <c r="ED121" s="132"/>
      <c r="EE121" s="128"/>
      <c r="EF121" s="127"/>
      <c r="EG121" s="128"/>
      <c r="EH121" s="127"/>
      <c r="EI121" s="128"/>
      <c r="EJ121" s="127"/>
      <c r="EK121" s="128"/>
      <c r="EL121" s="127"/>
      <c r="EM121" s="128"/>
      <c r="EN121" s="127"/>
      <c r="EO121" s="128"/>
      <c r="EP121" s="127"/>
      <c r="EQ121" s="124"/>
      <c r="ER121" s="127"/>
      <c r="ES121" s="124"/>
      <c r="ET121" s="127"/>
      <c r="EU121" s="124"/>
      <c r="EV121" s="127"/>
      <c r="EW121" s="124"/>
      <c r="EX121" s="127"/>
      <c r="EY121" s="124"/>
      <c r="EZ121" s="127"/>
      <c r="FA121" s="124"/>
      <c r="FB121" s="127"/>
      <c r="FC121" s="133">
        <f t="shared" si="17"/>
        <v>57080</v>
      </c>
      <c r="FD121" s="133">
        <f t="shared" si="18"/>
        <v>57080</v>
      </c>
      <c r="FE121" s="133">
        <f t="shared" si="19"/>
        <v>0</v>
      </c>
    </row>
    <row r="122" spans="1:161" ht="25.5" customHeight="1">
      <c r="A122" s="181">
        <v>2200358</v>
      </c>
      <c r="B122" s="148" t="s">
        <v>865</v>
      </c>
      <c r="C122" s="95" t="s">
        <v>866</v>
      </c>
      <c r="D122" s="83" t="s">
        <v>1062</v>
      </c>
      <c r="E122" s="95" t="s">
        <v>956</v>
      </c>
      <c r="F122" s="84" t="s">
        <v>867</v>
      </c>
      <c r="G122" s="84"/>
      <c r="H122" s="135"/>
      <c r="I122" s="136"/>
      <c r="J122" s="136"/>
      <c r="K122" s="93">
        <v>6500</v>
      </c>
      <c r="L122" s="88" t="s">
        <v>1075</v>
      </c>
      <c r="M122" s="122">
        <f t="shared" si="20"/>
        <v>23500</v>
      </c>
      <c r="N122" s="123">
        <f t="shared" si="15"/>
        <v>3900</v>
      </c>
      <c r="O122" s="124">
        <v>4000</v>
      </c>
      <c r="P122" s="124">
        <f t="shared" si="21"/>
        <v>0</v>
      </c>
      <c r="Q122" s="125">
        <v>4000</v>
      </c>
      <c r="R122" s="126">
        <f t="shared" si="24"/>
        <v>0</v>
      </c>
      <c r="S122" s="127">
        <f>IF(OR($I122="‡nv‡÷j Z¨vM",$I122="wUwm"),(IF(VALUE($G122)&gt;=S$6,(IF(($BV122-SUM($Q122:R122))&gt;=$K122*0.3,$K122*0.3,($BV122-SUM($Q122:R122)))),"")),(IF(($BV122-SUM($Q122:R122))&gt;=$K122*0.3,$K122*0.3,($BV122-SUM($Q122:R122)))))</f>
        <v>1950</v>
      </c>
      <c r="T122" s="127">
        <f>IF(OR($I122="‡nv‡÷j Z¨vM",$I122="wUwm"),(IF(VALUE($G122)&gt;=T$6,(IF(($BV122-SUM($Q122:S122))&gt;=$K122*0.3,$K122*0.3,($BV122-SUM($Q122:S122)))),"")),(IF(($BV122-SUM($Q122:S122))&gt;=$K122*0.3,$K122*0.3,($BV122-SUM($Q122:S122)))))</f>
        <v>1950</v>
      </c>
      <c r="U122" s="127">
        <f>IF(OR($I122="‡nv‡÷j Z¨vM",$I122="wUwm"),(IF(VALUE($G122)&gt;=U$6,(IF(($BV122-SUM($Q122:T122))&gt;=$K122*0.3,$K122*0.3,($BV122-SUM($Q122:T122)))),"")),(IF(($BV122-SUM($Q122:T122))&gt;=$K122*0.3,$K122*0.3,($BV122-SUM($Q122:T122)))))</f>
        <v>1950</v>
      </c>
      <c r="V122" s="127">
        <f>IF(OR($I122="‡nv‡÷j Z¨vM",$I122="wUwm"),(IF(VALUE($G122)&gt;=V$6,(IF(($BV122-SUM($Q122:U122))&gt;=$K122*0.3,$K122*0.3,($BV122-SUM($Q122:U122)))),"")),(IF(($BV122-SUM($Q122:U122))&gt;=$K122*0.3,$K122*0.3,($BV122-SUM($Q122:U122)))))</f>
        <v>1950</v>
      </c>
      <c r="W122" s="127">
        <f>IF(OR($I122="‡nv‡÷j Z¨vM",$I122="wUwm"),(IF(VALUE($G122)&gt;=W$6,(IF(($BV122-SUM($Q122:V122))&gt;=$K122*0.3,$K122*0.3,($BV122-SUM($Q122:V122)))),"")),(IF(($BV122-SUM($Q122:V122))&gt;=$K122*0.3,$K122*0.3,($BV122-SUM($Q122:V122)))))</f>
        <v>1950</v>
      </c>
      <c r="X122" s="127">
        <f>IF(OR($I122="‡nv‡÷j Z¨vM",$I122="wUwm"),(IF(VALUE($G122)&gt;=X$6,(IF(($BV122-SUM($Q122:W122))&gt;=$K122*0.3,$K122*0.3,($BV122-SUM($Q122:W122)))),"")),(IF(($BV122-SUM($Q122:W122))&gt;=$K122*0.3,$K122*0.3,($BV122-SUM($Q122:W122)))))</f>
        <v>1950</v>
      </c>
      <c r="Y122" s="127">
        <f>IF(OR($I122="‡nv‡÷j Z¨vM",$I122="wUwm"),(IF(VALUE($G122)&gt;=Y$6,(IF(($BV122-SUM($Q122:X122))&gt;=$K122*0.3,$K122*0.3,($BV122-SUM($Q122:X122)))),"")),(IF(($BV122-SUM($Q122:X122))&gt;=$K122*0.3,$K122*0.3,($BV122-SUM($Q122:X122)))))</f>
        <v>1950</v>
      </c>
      <c r="Z122" s="127">
        <f>IF(OR($I122="‡nv‡÷j Z¨vM",$I122="wUwm"),(IF(VALUE($G122)&gt;=Z$6,(IF(($BV122-SUM($Q122:Y122))&gt;=$K122*0.3,$K122*0.3,($BV122-SUM($Q122:Y122)))),"")),(IF(($BV122-SUM($Q122:Y122))&gt;=$K122*0.3,$K122*0.3,($BV122-SUM($Q122:Y122)))))</f>
        <v>1950</v>
      </c>
      <c r="AA122" s="127">
        <f>IF(OR($I122="‡nv‡÷j Z¨vM",$I122="wUwm"),(IF(VALUE($G122)&gt;=AA$6,(IF(($BV122-SUM($Q122:Z122))&gt;=$K122*0.3,$K122*0.3,($BV122-SUM($Q122:Z122)))),"")),(IF(($BV122-SUM($Q122:Z122))&gt;=$K122*0.3,$K122*0.3,($BV122-SUM($Q122:Z122)))))</f>
        <v>0</v>
      </c>
      <c r="AB122" s="127">
        <f>IF(OR($I122="‡nv‡÷j Z¨vM",$I122="wUwm"),(IF(VALUE($G122)&gt;=AB$6,(IF(($BV122-SUM($Q122:AA122))&gt;=$K122*0.3,$K122*0.3,($BV122-SUM($Q122:AA122)))),"")),(IF(($BV122-SUM($Q122:AA122))&gt;=$K122*0.3,$K122*0.3,($BV122-SUM($Q122:AA122)))))</f>
        <v>0</v>
      </c>
      <c r="AC122" s="127">
        <f>IF(OR($I122="‡nv‡÷j Z¨vM",$I122="wUwm"),(IF(VALUE($G122)&gt;=AC$6,(IF(($BV122-SUM($Q122:AB122))&gt;=$K122*0.3,$K122*0.3,($BV122-SUM($Q122:AB122)))),"")),(IF(($BV122-SUM($Q122:AB122))&gt;=$K122*0.3,$K122*0.3,($BV122-SUM($Q122:AB122)))))</f>
        <v>0</v>
      </c>
      <c r="AD122" s="127">
        <f>IF(OR($I122="‡nv‡÷j Z¨vM",$I122="wUwm"),(IF(VALUE($G122)&gt;=AD$6,(IF(($BV122-SUM($Q122:AC122))&gt;=$K122*0.3,$K122*0.3,($BV122-SUM($Q122:AC122)))),"")),(IF(($BV122-SUM($Q122:AC122))&gt;=$K122*0.3,$K122*0.3,($BV122-SUM($Q122:AC122)))))</f>
        <v>0</v>
      </c>
      <c r="AE122" s="127">
        <f>IF(OR($I122="‡nv‡÷j Z¨vM",$I122="wUwm"),(IF(VALUE($G122)&gt;=AE$6,(IF(($BV122-SUM($Q122:AD122))&gt;=$K122*0.3,$K122*0.3,($BV122-SUM($Q122:AD122)))),"")),(IF(($BV122-SUM($Q122:AD122))&gt;=$K122*0.3,$K122*0.3,($BV122-SUM($Q122:AD122)))))</f>
        <v>0</v>
      </c>
      <c r="AF122" s="127">
        <f>IF(OR($I122="‡nv‡÷j Z¨vM",$I122="wUwm"),(IF(VALUE($G122)&gt;=AF$6,(IF(($BV122-SUM($Q122:AE122))&gt;=$K122*0.3,$K122*0.3,($BV122-SUM($Q122:AE122)))),"")),(IF(($BV122-SUM($Q122:AE122))&gt;=$K122*0.3,$K122*0.3,($BV122-SUM($Q122:AE122)))))</f>
        <v>0</v>
      </c>
      <c r="AG122" s="127">
        <f>IF(OR($I122="‡nv‡÷j Z¨vM",$I122="wUwm"),(IF(VALUE($G122)&gt;=AG$6,(IF(($BV122-SUM($Q122:AF122))&gt;=$K122*0.3,$K122*0.3,($BV122-SUM($Q122:AF122)))),"")),(IF(($BV122-SUM($Q122:AF122))&gt;=$K122*0.3,$K122*0.3,($BV122-SUM($Q122:AF122)))))</f>
        <v>0</v>
      </c>
      <c r="AH122" s="127">
        <f>IF(OR($I122="‡nv‡÷j Z¨vM",$I122="wUwm"),(IF(VALUE($G122)&gt;=AH$6,(IF(($BV122-SUM($Q122:AG122))&gt;=$K122*0.3,$K122*0.3,($BV122-SUM($Q122:AG122)))),"")),(IF(($BV122-SUM($Q122:AG122))&gt;=$K122*0.3,$K122*0.3,($BV122-SUM($Q122:AG122)))))</f>
        <v>0</v>
      </c>
      <c r="AI122" s="127">
        <f>IF(OR($I122="‡nv‡÷j Z¨vM",$I122="wUwm"),(IF(VALUE($G122)&gt;=AI$6,(IF(($BV122-SUM($Q122:AH122))&gt;=$K122*0.3,$K122*0.3,($BV122-SUM($Q122:AH122)))),"")),(IF(($BV122-SUM($Q122:AH122))&gt;=$K122*0.3,$K122*0.3,($BV122-SUM($Q122:AH122)))))</f>
        <v>0</v>
      </c>
      <c r="AJ122" s="127">
        <f>IF(OR($I122="‡nv‡÷j Z¨vM",$I122="wUwm"),(IF(VALUE($G122)&gt;=AJ$6,(IF(($BV122-SUM($Q122:AI122))&gt;=$K122*0.3,$K122*0.3,($BV122-SUM($Q122:AI122)))),"")),(IF(($BV122-SUM($Q122:AI122))&gt;=$K122*0.3,$K122*0.3,($BV122-SUM($Q122:AI122)))))</f>
        <v>0</v>
      </c>
      <c r="AK122" s="127">
        <f>IF(OR($I122="‡nv‡÷j Z¨vM",$I122="wUwm"),(IF(VALUE($G122)&gt;=AK$6,(IF(($BV122-SUM($Q122:AJ122))&gt;=$K122*0.3,$K122*0.3,($BV122-SUM($Q122:AJ122)))),"")),(IF(($BV122-SUM($Q122:AJ122))&gt;=$K122*0.3,$K122*0.3,($BV122-SUM($Q122:AJ122)))))</f>
        <v>0</v>
      </c>
      <c r="AL122" s="127">
        <f>IF(OR($I122="‡nv‡÷j Z¨vM",$I122="wUwm"),(IF(VALUE($G122)&gt;=AL$6,(IF(($BV122-SUM($Q122:AK122))&gt;=$K122*0.3,$K122*0.3,($BV122-SUM($Q122:AK122)))),"")),(IF(($BV122-SUM($Q122:AK122))&gt;=$K122*0.3,$K122*0.3,($BV122-SUM($Q122:AK122)))))</f>
        <v>0</v>
      </c>
      <c r="AM122" s="127">
        <f>IF(OR($I122="‡nv‡÷j Z¨vM",$I122="wUwm"),(IF(VALUE($G122)&gt;=AM$6,(IF(($BV122-SUM($Q122:AL122))&gt;=$K122*0.3,$K122*0.3,($BV122-SUM($Q122:AL122)))),"")),(IF(($BV122-SUM($Q122:AL122))&gt;=$K122*0.3,$K122*0.3,($BV122-SUM($Q122:AL122)))))</f>
        <v>0</v>
      </c>
      <c r="AN122" s="127">
        <f>IF(OR($I122="‡nv‡÷j Z¨vM",$I122="wUwm"),(IF(VALUE($G122)&gt;=AN$6,(IF(($BV122-SUM($Q122:AM122))&gt;=$K122*0.3,$K122*0.3,($BV122-SUM($Q122:AM122)))),"")),(IF(($BV122-SUM($Q122:AM122))&gt;=$K122*0.3,$K122*0.3,($BV122-SUM($Q122:AM122)))))</f>
        <v>0</v>
      </c>
      <c r="AO122" s="127">
        <f>IF(OR($I122="‡nv‡÷j Z¨vM",$I122="wUwm"),(IF(VALUE($G122)&gt;=AO$6,(IF(($BV122-SUM($Q122:AN122))&gt;=$K122*0.3,$K122*0.3,($BV122-SUM($Q122:AN122)))),"")),(IF(($BV122-SUM($Q122:AN122))&gt;=$K122*0.3,$K122*0.3,($BV122-SUM($Q122:AN122)))))</f>
        <v>0</v>
      </c>
      <c r="AP122" s="127">
        <f>IF(OR($I122="‡nv‡÷j Z¨vM",$I122="wUwm"),(IF(VALUE($G122)&gt;=AP$6,(IF(($BV122-SUM($Q122:AO122))&gt;=$K122*0.3,$K122*0.3,($BV122-SUM($Q122:AO122)))),"")),(IF(($BV122-SUM($Q122:AO122))&gt;=$K122*0.3,$K122*0.3,($BV122-SUM($Q122:AO122)))))</f>
        <v>0</v>
      </c>
      <c r="AQ122" s="125">
        <f t="shared" si="26"/>
        <v>19600</v>
      </c>
      <c r="AR122" s="125">
        <v>19600</v>
      </c>
      <c r="AS122" s="125">
        <f>IF(LinkRpt!C$4=LinkRpt!C$2,VLOOKUP(LinkRpt!$A118,Rpt,LinkRpt!C$2+1),"")</f>
        <v>0</v>
      </c>
      <c r="AT122" s="125">
        <f>IF(LinkRpt!D$4=LinkRpt!D$2,VLOOKUP(LinkRpt!$A118,Rpt,LinkRpt!D$2+1),"")</f>
        <v>0</v>
      </c>
      <c r="AU122" s="125">
        <f>IF(LinkRpt!E$4=LinkRpt!E$2,VLOOKUP(LinkRpt!$A118,Rpt,LinkRpt!E$2+1),"")</f>
        <v>0</v>
      </c>
      <c r="AV122" s="125">
        <f>IF(LinkRpt!F$4=LinkRpt!F$2,VLOOKUP(LinkRpt!$A118,Rpt,LinkRpt!F$2+1),"")</f>
        <v>0</v>
      </c>
      <c r="AW122" s="125">
        <f>IF(LinkRpt!G$4=LinkRpt!G$2,VLOOKUP(LinkRpt!$A118,Rpt,LinkRpt!G$2+1),"")</f>
        <v>0</v>
      </c>
      <c r="AX122" s="125">
        <f>IF(LinkRpt!H$4=LinkRpt!H$2,VLOOKUP(LinkRpt!$A118,Rpt,LinkRpt!H$2+1),"")</f>
        <v>0</v>
      </c>
      <c r="AY122" s="125">
        <f>IF(LinkRpt!I$4=LinkRpt!I$2,VLOOKUP(LinkRpt!$A118,Rpt,LinkRpt!I$2+1),"")</f>
        <v>0</v>
      </c>
      <c r="AZ122" s="125">
        <f>IF(LinkRpt!J$4=LinkRpt!J$2,VLOOKUP(LinkRpt!$A118,Rpt,LinkRpt!J$2+1),"")</f>
        <v>0</v>
      </c>
      <c r="BA122" s="125">
        <f>IF(LinkRpt!K$4=LinkRpt!K$2,VLOOKUP(LinkRpt!$A118,Rpt,LinkRpt!K$2+1),"")</f>
        <v>0</v>
      </c>
      <c r="BB122" s="125">
        <f>IF(LinkRpt!L$4=LinkRpt!L$2,VLOOKUP(LinkRpt!$A118,Rpt,LinkRpt!L$2+1),"")</f>
        <v>0</v>
      </c>
      <c r="BC122" s="125">
        <f>IF(LinkRpt!M$4=LinkRpt!M$2,VLOOKUP(LinkRpt!$A118,Rpt,LinkRpt!M$2+1),"")</f>
        <v>0</v>
      </c>
      <c r="BD122" s="125">
        <f>IF(LinkRpt!N$4=LinkRpt!N$2,VLOOKUP(LinkRpt!$A118,Rpt,LinkRpt!N$2+1),"")</f>
        <v>0</v>
      </c>
      <c r="BE122" s="125">
        <f>IF(LinkRpt!O$4=LinkRpt!O$2,VLOOKUP(LinkRpt!$A118,Rpt,LinkRpt!O$2+1),"")</f>
        <v>0</v>
      </c>
      <c r="BF122" s="125">
        <f>IF(LinkRpt!P$4=LinkRpt!P$2,VLOOKUP(LinkRpt!$A118,Rpt,LinkRpt!P$2+1),"")</f>
        <v>0</v>
      </c>
      <c r="BG122" s="125">
        <f>IF(LinkRpt!Q$4=LinkRpt!Q$2,VLOOKUP(LinkRpt!$A118,Rpt,LinkRpt!Q$2+1),"")</f>
        <v>0</v>
      </c>
      <c r="BH122" s="125">
        <f>IF(LinkRpt!R$4=LinkRpt!R$2,VLOOKUP(LinkRpt!$A118,Rpt,LinkRpt!R$2+1),"")</f>
        <v>0</v>
      </c>
      <c r="BI122" s="125">
        <f>IF(LinkRpt!S$4=LinkRpt!S$2,VLOOKUP(LinkRpt!$A118,Rpt,LinkRpt!S$2+1),"")</f>
        <v>0</v>
      </c>
      <c r="BJ122" s="125">
        <f>IF(LinkRpt!T$4=LinkRpt!T$2,VLOOKUP(LinkRpt!$A118,Rpt,LinkRpt!T$2+1),"")</f>
        <v>0</v>
      </c>
      <c r="BK122" s="125">
        <f>IF(LinkRpt!U$4=LinkRpt!U$2,VLOOKUP(LinkRpt!$A118,Rpt,LinkRpt!U$2+1),"")</f>
        <v>0</v>
      </c>
      <c r="BL122" s="125">
        <f>IF(LinkRpt!V$4=LinkRpt!V$2,VLOOKUP(LinkRpt!$A118,Rpt,LinkRpt!V$2+1),"")</f>
        <v>0</v>
      </c>
      <c r="BM122" s="125">
        <f>IF(LinkRpt!W$4=LinkRpt!W$2,VLOOKUP(LinkRpt!$A118,Rpt,LinkRpt!W$2+1),"")</f>
        <v>0</v>
      </c>
      <c r="BN122" s="125">
        <f>IF(LinkRpt!X$4=LinkRpt!X$2,VLOOKUP(LinkRpt!$A118,Rpt,LinkRpt!X$2+1),"")</f>
        <v>0</v>
      </c>
      <c r="BO122" s="125">
        <f>IF(LinkRpt!Y$4=LinkRpt!Y$2,VLOOKUP(LinkRpt!$A118,Rpt,LinkRpt!Y$2+1),"")</f>
        <v>0</v>
      </c>
      <c r="BP122" s="125">
        <f>IF(LinkRpt!Z$4=LinkRpt!Z$2,VLOOKUP(LinkRpt!$A118,Rpt,LinkRpt!Z$2+1),"")</f>
        <v>0</v>
      </c>
      <c r="BQ122" s="125">
        <f>IF(LinkRpt!AA$4=LinkRpt!AA$2,VLOOKUP(LinkRpt!$A118,Rpt,LinkRpt!AA$2+1),"")</f>
        <v>0</v>
      </c>
      <c r="BR122" s="125">
        <f>IF(LinkRpt!AB$4=LinkRpt!AB$2,VLOOKUP(LinkRpt!$A118,Rpt,LinkRpt!AB$2+1),"")</f>
        <v>0</v>
      </c>
      <c r="BS122" s="125">
        <f>IF(LinkRpt!AC$4=LinkRpt!AC$2,VLOOKUP(LinkRpt!$A118,Rpt,LinkRpt!AC$2+1),"")</f>
        <v>0</v>
      </c>
      <c r="BT122" s="125">
        <f>IF(LinkRpt!AD$4=LinkRpt!AD$2,VLOOKUP(LinkRpt!$A118,Rpt,LinkRpt!AD$2+1),"")</f>
        <v>0</v>
      </c>
      <c r="BU122" s="125">
        <f>IF(LinkRpt!AE$4=LinkRpt!AE$2,VLOOKUP(LinkRpt!$A118,Rpt,LinkRpt!AE$2+1),"")</f>
        <v>0</v>
      </c>
      <c r="BV122" s="125">
        <f t="shared" si="22"/>
        <v>19600</v>
      </c>
      <c r="BW122" s="124">
        <v>1500</v>
      </c>
      <c r="BX122" s="127">
        <v>1500</v>
      </c>
      <c r="BY122" s="124">
        <v>1000</v>
      </c>
      <c r="BZ122" s="127">
        <v>1000</v>
      </c>
      <c r="CA122" s="124">
        <v>5000</v>
      </c>
      <c r="CB122" s="127">
        <v>5000</v>
      </c>
      <c r="CC122" s="124">
        <v>8000</v>
      </c>
      <c r="CD122" s="127">
        <v>1500</v>
      </c>
      <c r="CE122" s="124"/>
      <c r="CF122" s="127"/>
      <c r="CG122" s="129">
        <v>4620</v>
      </c>
      <c r="CH122" s="127">
        <v>11120</v>
      </c>
      <c r="CI122" s="129">
        <v>4620</v>
      </c>
      <c r="CJ122" s="127">
        <v>4620</v>
      </c>
      <c r="CK122" s="129">
        <v>4620</v>
      </c>
      <c r="CL122" s="127">
        <v>0</v>
      </c>
      <c r="CM122" s="129">
        <v>4620</v>
      </c>
      <c r="CN122" s="127">
        <v>9240</v>
      </c>
      <c r="CO122" s="129">
        <v>4620</v>
      </c>
      <c r="CP122" s="127"/>
      <c r="CQ122" s="129">
        <v>4620</v>
      </c>
      <c r="CR122" s="127"/>
      <c r="CS122" s="129">
        <v>4620</v>
      </c>
      <c r="CT122" s="127"/>
      <c r="CU122" s="129">
        <v>4620</v>
      </c>
      <c r="CV122" s="127"/>
      <c r="CW122" s="129">
        <v>4620</v>
      </c>
      <c r="CX122" s="127">
        <v>18480</v>
      </c>
      <c r="CY122" s="131"/>
      <c r="CZ122" s="127"/>
      <c r="DA122" s="131"/>
      <c r="DB122" s="127"/>
      <c r="DC122" s="131"/>
      <c r="DD122" s="127"/>
      <c r="DE122" s="130"/>
      <c r="DF122" s="131"/>
      <c r="DG122" s="127"/>
      <c r="DH122" s="131"/>
      <c r="DI122" s="127"/>
      <c r="DJ122" s="131"/>
      <c r="DK122" s="127"/>
      <c r="DL122" s="131"/>
      <c r="DM122" s="127"/>
      <c r="DN122" s="131"/>
      <c r="DO122" s="127"/>
      <c r="DP122" s="131"/>
      <c r="DQ122" s="127"/>
      <c r="DR122" s="131"/>
      <c r="DS122" s="127"/>
      <c r="DT122" s="131"/>
      <c r="DU122" s="127"/>
      <c r="DV122" s="131"/>
      <c r="DW122" s="127"/>
      <c r="DX122" s="131"/>
      <c r="DY122" s="127"/>
      <c r="DZ122" s="131"/>
      <c r="EA122" s="127"/>
      <c r="EB122" s="128"/>
      <c r="EC122" s="127"/>
      <c r="ED122" s="132"/>
      <c r="EE122" s="128"/>
      <c r="EF122" s="127"/>
      <c r="EG122" s="128"/>
      <c r="EH122" s="127"/>
      <c r="EI122" s="128"/>
      <c r="EJ122" s="127"/>
      <c r="EK122" s="128"/>
      <c r="EL122" s="127"/>
      <c r="EM122" s="128"/>
      <c r="EN122" s="127"/>
      <c r="EO122" s="128"/>
      <c r="EP122" s="127"/>
      <c r="EQ122" s="124"/>
      <c r="ER122" s="127"/>
      <c r="ES122" s="124"/>
      <c r="ET122" s="127"/>
      <c r="EU122" s="124"/>
      <c r="EV122" s="127"/>
      <c r="EW122" s="124"/>
      <c r="EX122" s="127"/>
      <c r="EY122" s="124"/>
      <c r="EZ122" s="127"/>
      <c r="FA122" s="124"/>
      <c r="FB122" s="127"/>
      <c r="FC122" s="133">
        <f t="shared" si="17"/>
        <v>57080</v>
      </c>
      <c r="FD122" s="133">
        <f t="shared" si="18"/>
        <v>52460</v>
      </c>
      <c r="FE122" s="133">
        <f t="shared" si="19"/>
        <v>4620</v>
      </c>
    </row>
    <row r="123" spans="1:161" ht="25.5" customHeight="1">
      <c r="A123" s="181">
        <v>2200360</v>
      </c>
      <c r="B123" s="148" t="s">
        <v>868</v>
      </c>
      <c r="C123" s="95" t="s">
        <v>869</v>
      </c>
      <c r="D123" s="83" t="s">
        <v>1062</v>
      </c>
      <c r="E123" s="95" t="s">
        <v>956</v>
      </c>
      <c r="F123" s="84" t="s">
        <v>870</v>
      </c>
      <c r="G123" s="84"/>
      <c r="H123" s="135"/>
      <c r="I123" s="136"/>
      <c r="J123" s="136"/>
      <c r="K123" s="93">
        <v>6500</v>
      </c>
      <c r="L123" s="88" t="s">
        <v>1075</v>
      </c>
      <c r="M123" s="122">
        <f t="shared" si="20"/>
        <v>23500</v>
      </c>
      <c r="N123" s="123">
        <f t="shared" si="15"/>
        <v>1950</v>
      </c>
      <c r="O123" s="124">
        <v>4000</v>
      </c>
      <c r="P123" s="124">
        <f t="shared" si="21"/>
        <v>0</v>
      </c>
      <c r="Q123" s="125">
        <v>4000</v>
      </c>
      <c r="R123" s="126">
        <f t="shared" si="24"/>
        <v>0</v>
      </c>
      <c r="S123" s="127">
        <f>IF(OR($I123="‡nv‡÷j Z¨vM",$I123="wUwm"),(IF(VALUE($G123)&gt;=S$6,(IF(($BV123-SUM($Q123:R123))&gt;=$K123*0.3,$K123*0.3,($BV123-SUM($Q123:R123)))),"")),(IF(($BV123-SUM($Q123:R123))&gt;=$K123*0.3,$K123*0.3,($BV123-SUM($Q123:R123)))))</f>
        <v>1950</v>
      </c>
      <c r="T123" s="127">
        <f>IF(OR($I123="‡nv‡÷j Z¨vM",$I123="wUwm"),(IF(VALUE($G123)&gt;=T$6,(IF(($BV123-SUM($Q123:S123))&gt;=$K123*0.3,$K123*0.3,($BV123-SUM($Q123:S123)))),"")),(IF(($BV123-SUM($Q123:S123))&gt;=$K123*0.3,$K123*0.3,($BV123-SUM($Q123:S123)))))</f>
        <v>1950</v>
      </c>
      <c r="U123" s="127">
        <f>IF(OR($I123="‡nv‡÷j Z¨vM",$I123="wUwm"),(IF(VALUE($G123)&gt;=U$6,(IF(($BV123-SUM($Q123:T123))&gt;=$K123*0.3,$K123*0.3,($BV123-SUM($Q123:T123)))),"")),(IF(($BV123-SUM($Q123:T123))&gt;=$K123*0.3,$K123*0.3,($BV123-SUM($Q123:T123)))))</f>
        <v>1950</v>
      </c>
      <c r="V123" s="127">
        <f>IF(OR($I123="‡nv‡÷j Z¨vM",$I123="wUwm"),(IF(VALUE($G123)&gt;=V$6,(IF(($BV123-SUM($Q123:U123))&gt;=$K123*0.3,$K123*0.3,($BV123-SUM($Q123:U123)))),"")),(IF(($BV123-SUM($Q123:U123))&gt;=$K123*0.3,$K123*0.3,($BV123-SUM($Q123:U123)))))</f>
        <v>1950</v>
      </c>
      <c r="W123" s="127">
        <f>IF(OR($I123="‡nv‡÷j Z¨vM",$I123="wUwm"),(IF(VALUE($G123)&gt;=W$6,(IF(($BV123-SUM($Q123:V123))&gt;=$K123*0.3,$K123*0.3,($BV123-SUM($Q123:V123)))),"")),(IF(($BV123-SUM($Q123:V123))&gt;=$K123*0.3,$K123*0.3,($BV123-SUM($Q123:V123)))))</f>
        <v>1950</v>
      </c>
      <c r="X123" s="127">
        <f>IF(OR($I123="‡nv‡÷j Z¨vM",$I123="wUwm"),(IF(VALUE($G123)&gt;=X$6,(IF(($BV123-SUM($Q123:W123))&gt;=$K123*0.3,$K123*0.3,($BV123-SUM($Q123:W123)))),"")),(IF(($BV123-SUM($Q123:W123))&gt;=$K123*0.3,$K123*0.3,($BV123-SUM($Q123:W123)))))</f>
        <v>1950</v>
      </c>
      <c r="Y123" s="127">
        <f>IF(OR($I123="‡nv‡÷j Z¨vM",$I123="wUwm"),(IF(VALUE($G123)&gt;=Y$6,(IF(($BV123-SUM($Q123:X123))&gt;=$K123*0.3,$K123*0.3,($BV123-SUM($Q123:X123)))),"")),(IF(($BV123-SUM($Q123:X123))&gt;=$K123*0.3,$K123*0.3,($BV123-SUM($Q123:X123)))))</f>
        <v>1950</v>
      </c>
      <c r="Z123" s="127">
        <f>IF(OR($I123="‡nv‡÷j Z¨vM",$I123="wUwm"),(IF(VALUE($G123)&gt;=Z$6,(IF(($BV123-SUM($Q123:Y123))&gt;=$K123*0.3,$K123*0.3,($BV123-SUM($Q123:Y123)))),"")),(IF(($BV123-SUM($Q123:Y123))&gt;=$K123*0.3,$K123*0.3,($BV123-SUM($Q123:Y123)))))</f>
        <v>1950</v>
      </c>
      <c r="AA123" s="127">
        <f>IF(OR($I123="‡nv‡÷j Z¨vM",$I123="wUwm"),(IF(VALUE($G123)&gt;=AA$6,(IF(($BV123-SUM($Q123:Z123))&gt;=$K123*0.3,$K123*0.3,($BV123-SUM($Q123:Z123)))),"")),(IF(($BV123-SUM($Q123:Z123))&gt;=$K123*0.3,$K123*0.3,($BV123-SUM($Q123:Z123)))))</f>
        <v>1950</v>
      </c>
      <c r="AB123" s="127">
        <f>IF(OR($I123="‡nv‡÷j Z¨vM",$I123="wUwm"),(IF(VALUE($G123)&gt;=AB$6,(IF(($BV123-SUM($Q123:AA123))&gt;=$K123*0.3,$K123*0.3,($BV123-SUM($Q123:AA123)))),"")),(IF(($BV123-SUM($Q123:AA123))&gt;=$K123*0.3,$K123*0.3,($BV123-SUM($Q123:AA123)))))</f>
        <v>0</v>
      </c>
      <c r="AC123" s="127">
        <f>IF(OR($I123="‡nv‡÷j Z¨vM",$I123="wUwm"),(IF(VALUE($G123)&gt;=AC$6,(IF(($BV123-SUM($Q123:AB123))&gt;=$K123*0.3,$K123*0.3,($BV123-SUM($Q123:AB123)))),"")),(IF(($BV123-SUM($Q123:AB123))&gt;=$K123*0.3,$K123*0.3,($BV123-SUM($Q123:AB123)))))</f>
        <v>0</v>
      </c>
      <c r="AD123" s="127">
        <f>IF(OR($I123="‡nv‡÷j Z¨vM",$I123="wUwm"),(IF(VALUE($G123)&gt;=AD$6,(IF(($BV123-SUM($Q123:AC123))&gt;=$K123*0.3,$K123*0.3,($BV123-SUM($Q123:AC123)))),"")),(IF(($BV123-SUM($Q123:AC123))&gt;=$K123*0.3,$K123*0.3,($BV123-SUM($Q123:AC123)))))</f>
        <v>0</v>
      </c>
      <c r="AE123" s="127">
        <f>IF(OR($I123="‡nv‡÷j Z¨vM",$I123="wUwm"),(IF(VALUE($G123)&gt;=AE$6,(IF(($BV123-SUM($Q123:AD123))&gt;=$K123*0.3,$K123*0.3,($BV123-SUM($Q123:AD123)))),"")),(IF(($BV123-SUM($Q123:AD123))&gt;=$K123*0.3,$K123*0.3,($BV123-SUM($Q123:AD123)))))</f>
        <v>0</v>
      </c>
      <c r="AF123" s="127">
        <f>IF(OR($I123="‡nv‡÷j Z¨vM",$I123="wUwm"),(IF(VALUE($G123)&gt;=AF$6,(IF(($BV123-SUM($Q123:AE123))&gt;=$K123*0.3,$K123*0.3,($BV123-SUM($Q123:AE123)))),"")),(IF(($BV123-SUM($Q123:AE123))&gt;=$K123*0.3,$K123*0.3,($BV123-SUM($Q123:AE123)))))</f>
        <v>0</v>
      </c>
      <c r="AG123" s="127">
        <f>IF(OR($I123="‡nv‡÷j Z¨vM",$I123="wUwm"),(IF(VALUE($G123)&gt;=AG$6,(IF(($BV123-SUM($Q123:AF123))&gt;=$K123*0.3,$K123*0.3,($BV123-SUM($Q123:AF123)))),"")),(IF(($BV123-SUM($Q123:AF123))&gt;=$K123*0.3,$K123*0.3,($BV123-SUM($Q123:AF123)))))</f>
        <v>0</v>
      </c>
      <c r="AH123" s="127">
        <f>IF(OR($I123="‡nv‡÷j Z¨vM",$I123="wUwm"),(IF(VALUE($G123)&gt;=AH$6,(IF(($BV123-SUM($Q123:AG123))&gt;=$K123*0.3,$K123*0.3,($BV123-SUM($Q123:AG123)))),"")),(IF(($BV123-SUM($Q123:AG123))&gt;=$K123*0.3,$K123*0.3,($BV123-SUM($Q123:AG123)))))</f>
        <v>0</v>
      </c>
      <c r="AI123" s="127">
        <f>IF(OR($I123="‡nv‡÷j Z¨vM",$I123="wUwm"),(IF(VALUE($G123)&gt;=AI$6,(IF(($BV123-SUM($Q123:AH123))&gt;=$K123*0.3,$K123*0.3,($BV123-SUM($Q123:AH123)))),"")),(IF(($BV123-SUM($Q123:AH123))&gt;=$K123*0.3,$K123*0.3,($BV123-SUM($Q123:AH123)))))</f>
        <v>0</v>
      </c>
      <c r="AJ123" s="127">
        <f>IF(OR($I123="‡nv‡÷j Z¨vM",$I123="wUwm"),(IF(VALUE($G123)&gt;=AJ$6,(IF(($BV123-SUM($Q123:AI123))&gt;=$K123*0.3,$K123*0.3,($BV123-SUM($Q123:AI123)))),"")),(IF(($BV123-SUM($Q123:AI123))&gt;=$K123*0.3,$K123*0.3,($BV123-SUM($Q123:AI123)))))</f>
        <v>0</v>
      </c>
      <c r="AK123" s="127">
        <f>IF(OR($I123="‡nv‡÷j Z¨vM",$I123="wUwm"),(IF(VALUE($G123)&gt;=AK$6,(IF(($BV123-SUM($Q123:AJ123))&gt;=$K123*0.3,$K123*0.3,($BV123-SUM($Q123:AJ123)))),"")),(IF(($BV123-SUM($Q123:AJ123))&gt;=$K123*0.3,$K123*0.3,($BV123-SUM($Q123:AJ123)))))</f>
        <v>0</v>
      </c>
      <c r="AL123" s="127">
        <f>IF(OR($I123="‡nv‡÷j Z¨vM",$I123="wUwm"),(IF(VALUE($G123)&gt;=AL$6,(IF(($BV123-SUM($Q123:AK123))&gt;=$K123*0.3,$K123*0.3,($BV123-SUM($Q123:AK123)))),"")),(IF(($BV123-SUM($Q123:AK123))&gt;=$K123*0.3,$K123*0.3,($BV123-SUM($Q123:AK123)))))</f>
        <v>0</v>
      </c>
      <c r="AM123" s="127">
        <f>IF(OR($I123="‡nv‡÷j Z¨vM",$I123="wUwm"),(IF(VALUE($G123)&gt;=AM$6,(IF(($BV123-SUM($Q123:AL123))&gt;=$K123*0.3,$K123*0.3,($BV123-SUM($Q123:AL123)))),"")),(IF(($BV123-SUM($Q123:AL123))&gt;=$K123*0.3,$K123*0.3,($BV123-SUM($Q123:AL123)))))</f>
        <v>0</v>
      </c>
      <c r="AN123" s="127">
        <f>IF(OR($I123="‡nv‡÷j Z¨vM",$I123="wUwm"),(IF(VALUE($G123)&gt;=AN$6,(IF(($BV123-SUM($Q123:AM123))&gt;=$K123*0.3,$K123*0.3,($BV123-SUM($Q123:AM123)))),"")),(IF(($BV123-SUM($Q123:AM123))&gt;=$K123*0.3,$K123*0.3,($BV123-SUM($Q123:AM123)))))</f>
        <v>0</v>
      </c>
      <c r="AO123" s="127">
        <f>IF(OR($I123="‡nv‡÷j Z¨vM",$I123="wUwm"),(IF(VALUE($G123)&gt;=AO$6,(IF(($BV123-SUM($Q123:AN123))&gt;=$K123*0.3,$K123*0.3,($BV123-SUM($Q123:AN123)))),"")),(IF(($BV123-SUM($Q123:AN123))&gt;=$K123*0.3,$K123*0.3,($BV123-SUM($Q123:AN123)))))</f>
        <v>0</v>
      </c>
      <c r="AP123" s="127">
        <f>IF(OR($I123="‡nv‡÷j Z¨vM",$I123="wUwm"),(IF(VALUE($G123)&gt;=AP$6,(IF(($BV123-SUM($Q123:AO123))&gt;=$K123*0.3,$K123*0.3,($BV123-SUM($Q123:AO123)))),"")),(IF(($BV123-SUM($Q123:AO123))&gt;=$K123*0.3,$K123*0.3,($BV123-SUM($Q123:AO123)))))</f>
        <v>0</v>
      </c>
      <c r="AQ123" s="125">
        <f t="shared" si="26"/>
        <v>21550</v>
      </c>
      <c r="AR123" s="125">
        <v>21550</v>
      </c>
      <c r="AS123" s="125">
        <f>IF(LinkRpt!C$4=LinkRpt!C$2,VLOOKUP(LinkRpt!$A119,Rpt,LinkRpt!C$2+1),"")</f>
        <v>0</v>
      </c>
      <c r="AT123" s="125">
        <f>IF(LinkRpt!D$4=LinkRpt!D$2,VLOOKUP(LinkRpt!$A119,Rpt,LinkRpt!D$2+1),"")</f>
        <v>0</v>
      </c>
      <c r="AU123" s="125">
        <f>IF(LinkRpt!E$4=LinkRpt!E$2,VLOOKUP(LinkRpt!$A119,Rpt,LinkRpt!E$2+1),"")</f>
        <v>0</v>
      </c>
      <c r="AV123" s="125">
        <f>IF(LinkRpt!F$4=LinkRpt!F$2,VLOOKUP(LinkRpt!$A119,Rpt,LinkRpt!F$2+1),"")</f>
        <v>0</v>
      </c>
      <c r="AW123" s="125">
        <f>IF(LinkRpt!G$4=LinkRpt!G$2,VLOOKUP(LinkRpt!$A119,Rpt,LinkRpt!G$2+1),"")</f>
        <v>0</v>
      </c>
      <c r="AX123" s="125">
        <f>IF(LinkRpt!H$4=LinkRpt!H$2,VLOOKUP(LinkRpt!$A119,Rpt,LinkRpt!H$2+1),"")</f>
        <v>0</v>
      </c>
      <c r="AY123" s="125">
        <f>IF(LinkRpt!I$4=LinkRpt!I$2,VLOOKUP(LinkRpt!$A119,Rpt,LinkRpt!I$2+1),"")</f>
        <v>0</v>
      </c>
      <c r="AZ123" s="125">
        <f>IF(LinkRpt!J$4=LinkRpt!J$2,VLOOKUP(LinkRpt!$A119,Rpt,LinkRpt!J$2+1),"")</f>
        <v>0</v>
      </c>
      <c r="BA123" s="125">
        <f>IF(LinkRpt!K$4=LinkRpt!K$2,VLOOKUP(LinkRpt!$A119,Rpt,LinkRpt!K$2+1),"")</f>
        <v>0</v>
      </c>
      <c r="BB123" s="125">
        <f>IF(LinkRpt!L$4=LinkRpt!L$2,VLOOKUP(LinkRpt!$A119,Rpt,LinkRpt!L$2+1),"")</f>
        <v>0</v>
      </c>
      <c r="BC123" s="125">
        <f>IF(LinkRpt!M$4=LinkRpt!M$2,VLOOKUP(LinkRpt!$A119,Rpt,LinkRpt!M$2+1),"")</f>
        <v>0</v>
      </c>
      <c r="BD123" s="125">
        <f>IF(LinkRpt!N$4=LinkRpt!N$2,VLOOKUP(LinkRpt!$A119,Rpt,LinkRpt!N$2+1),"")</f>
        <v>0</v>
      </c>
      <c r="BE123" s="125">
        <f>IF(LinkRpt!O$4=LinkRpt!O$2,VLOOKUP(LinkRpt!$A119,Rpt,LinkRpt!O$2+1),"")</f>
        <v>0</v>
      </c>
      <c r="BF123" s="125">
        <f>IF(LinkRpt!P$4=LinkRpt!P$2,VLOOKUP(LinkRpt!$A119,Rpt,LinkRpt!P$2+1),"")</f>
        <v>0</v>
      </c>
      <c r="BG123" s="125">
        <f>IF(LinkRpt!Q$4=LinkRpt!Q$2,VLOOKUP(LinkRpt!$A119,Rpt,LinkRpt!Q$2+1),"")</f>
        <v>0</v>
      </c>
      <c r="BH123" s="125">
        <f>IF(LinkRpt!R$4=LinkRpt!R$2,VLOOKUP(LinkRpt!$A119,Rpt,LinkRpt!R$2+1),"")</f>
        <v>0</v>
      </c>
      <c r="BI123" s="125">
        <f>IF(LinkRpt!S$4=LinkRpt!S$2,VLOOKUP(LinkRpt!$A119,Rpt,LinkRpt!S$2+1),"")</f>
        <v>0</v>
      </c>
      <c r="BJ123" s="125">
        <f>IF(LinkRpt!T$4=LinkRpt!T$2,VLOOKUP(LinkRpt!$A119,Rpt,LinkRpt!T$2+1),"")</f>
        <v>0</v>
      </c>
      <c r="BK123" s="125">
        <f>IF(LinkRpt!U$4=LinkRpt!U$2,VLOOKUP(LinkRpt!$A119,Rpt,LinkRpt!U$2+1),"")</f>
        <v>0</v>
      </c>
      <c r="BL123" s="125">
        <f>IF(LinkRpt!V$4=LinkRpt!V$2,VLOOKUP(LinkRpt!$A119,Rpt,LinkRpt!V$2+1),"")</f>
        <v>0</v>
      </c>
      <c r="BM123" s="125">
        <f>IF(LinkRpt!W$4=LinkRpt!W$2,VLOOKUP(LinkRpt!$A119,Rpt,LinkRpt!W$2+1),"")</f>
        <v>0</v>
      </c>
      <c r="BN123" s="125">
        <f>IF(LinkRpt!X$4=LinkRpt!X$2,VLOOKUP(LinkRpt!$A119,Rpt,LinkRpt!X$2+1),"")</f>
        <v>0</v>
      </c>
      <c r="BO123" s="125">
        <f>IF(LinkRpt!Y$4=LinkRpt!Y$2,VLOOKUP(LinkRpt!$A119,Rpt,LinkRpt!Y$2+1),"")</f>
        <v>0</v>
      </c>
      <c r="BP123" s="125">
        <f>IF(LinkRpt!Z$4=LinkRpt!Z$2,VLOOKUP(LinkRpt!$A119,Rpt,LinkRpt!Z$2+1),"")</f>
        <v>0</v>
      </c>
      <c r="BQ123" s="125">
        <f>IF(LinkRpt!AA$4=LinkRpt!AA$2,VLOOKUP(LinkRpt!$A119,Rpt,LinkRpt!AA$2+1),"")</f>
        <v>0</v>
      </c>
      <c r="BR123" s="125">
        <f>IF(LinkRpt!AB$4=LinkRpt!AB$2,VLOOKUP(LinkRpt!$A119,Rpt,LinkRpt!AB$2+1),"")</f>
        <v>0</v>
      </c>
      <c r="BS123" s="125">
        <f>IF(LinkRpt!AC$4=LinkRpt!AC$2,VLOOKUP(LinkRpt!$A119,Rpt,LinkRpt!AC$2+1),"")</f>
        <v>0</v>
      </c>
      <c r="BT123" s="125">
        <f>IF(LinkRpt!AD$4=LinkRpt!AD$2,VLOOKUP(LinkRpt!$A119,Rpt,LinkRpt!AD$2+1),"")</f>
        <v>0</v>
      </c>
      <c r="BU123" s="125">
        <f>IF(LinkRpt!AE$4=LinkRpt!AE$2,VLOOKUP(LinkRpt!$A119,Rpt,LinkRpt!AE$2+1),"")</f>
        <v>0</v>
      </c>
      <c r="BV123" s="125">
        <f t="shared" si="22"/>
        <v>21550</v>
      </c>
      <c r="BW123" s="124">
        <v>1500</v>
      </c>
      <c r="BX123" s="127">
        <v>1500</v>
      </c>
      <c r="BY123" s="124">
        <v>1000</v>
      </c>
      <c r="BZ123" s="127">
        <v>1000</v>
      </c>
      <c r="CA123" s="124">
        <v>5000</v>
      </c>
      <c r="CB123" s="127">
        <v>5000</v>
      </c>
      <c r="CC123" s="124">
        <v>8000</v>
      </c>
      <c r="CD123" s="127">
        <v>1500</v>
      </c>
      <c r="CE123" s="124"/>
      <c r="CF123" s="127"/>
      <c r="CG123" s="129">
        <v>4620</v>
      </c>
      <c r="CH123" s="127">
        <v>11120</v>
      </c>
      <c r="CI123" s="129">
        <v>4620</v>
      </c>
      <c r="CJ123" s="127">
        <v>4620</v>
      </c>
      <c r="CK123" s="129">
        <v>4620</v>
      </c>
      <c r="CL123" s="127">
        <v>4620</v>
      </c>
      <c r="CM123" s="129">
        <v>4620</v>
      </c>
      <c r="CN123" s="127">
        <v>4620</v>
      </c>
      <c r="CO123" s="129">
        <v>4620</v>
      </c>
      <c r="CP123" s="127"/>
      <c r="CQ123" s="129">
        <v>4620</v>
      </c>
      <c r="CR123" s="127">
        <v>4620</v>
      </c>
      <c r="CS123" s="129">
        <v>4620</v>
      </c>
      <c r="CT123" s="127"/>
      <c r="CU123" s="129">
        <v>4620</v>
      </c>
      <c r="CV123" s="127"/>
      <c r="CW123" s="129">
        <v>4620</v>
      </c>
      <c r="CX123" s="127">
        <v>18480</v>
      </c>
      <c r="CY123" s="131"/>
      <c r="CZ123" s="127"/>
      <c r="DA123" s="131"/>
      <c r="DB123" s="127"/>
      <c r="DC123" s="131"/>
      <c r="DD123" s="127"/>
      <c r="DE123" s="130"/>
      <c r="DF123" s="131"/>
      <c r="DG123" s="127"/>
      <c r="DH123" s="131"/>
      <c r="DI123" s="127"/>
      <c r="DJ123" s="131"/>
      <c r="DK123" s="127"/>
      <c r="DL123" s="131"/>
      <c r="DM123" s="127"/>
      <c r="DN123" s="131"/>
      <c r="DO123" s="127"/>
      <c r="DP123" s="131"/>
      <c r="DQ123" s="127"/>
      <c r="DR123" s="131"/>
      <c r="DS123" s="127"/>
      <c r="DT123" s="131"/>
      <c r="DU123" s="127"/>
      <c r="DV123" s="131"/>
      <c r="DW123" s="127"/>
      <c r="DX123" s="131"/>
      <c r="DY123" s="127"/>
      <c r="DZ123" s="131"/>
      <c r="EA123" s="127"/>
      <c r="EB123" s="128"/>
      <c r="EC123" s="127"/>
      <c r="ED123" s="132"/>
      <c r="EE123" s="128"/>
      <c r="EF123" s="127"/>
      <c r="EG123" s="128"/>
      <c r="EH123" s="127"/>
      <c r="EI123" s="128"/>
      <c r="EJ123" s="127"/>
      <c r="EK123" s="128"/>
      <c r="EL123" s="127"/>
      <c r="EM123" s="128"/>
      <c r="EN123" s="127"/>
      <c r="EO123" s="128"/>
      <c r="EP123" s="127"/>
      <c r="EQ123" s="124"/>
      <c r="ER123" s="127"/>
      <c r="ES123" s="124"/>
      <c r="ET123" s="127"/>
      <c r="EU123" s="124"/>
      <c r="EV123" s="127"/>
      <c r="EW123" s="124"/>
      <c r="EX123" s="127"/>
      <c r="EY123" s="124"/>
      <c r="EZ123" s="127"/>
      <c r="FA123" s="124"/>
      <c r="FB123" s="127"/>
      <c r="FC123" s="133">
        <f t="shared" si="17"/>
        <v>57080</v>
      </c>
      <c r="FD123" s="133">
        <f t="shared" si="18"/>
        <v>57080</v>
      </c>
      <c r="FE123" s="133">
        <f t="shared" si="19"/>
        <v>0</v>
      </c>
    </row>
    <row r="124" spans="1:161" ht="25.5" customHeight="1">
      <c r="A124" s="183">
        <v>2200363</v>
      </c>
      <c r="B124" s="148" t="s">
        <v>872</v>
      </c>
      <c r="C124" s="88" t="s">
        <v>873</v>
      </c>
      <c r="D124" s="83" t="s">
        <v>1062</v>
      </c>
      <c r="E124" s="95" t="s">
        <v>956</v>
      </c>
      <c r="F124" s="84" t="s">
        <v>874</v>
      </c>
      <c r="G124" s="84"/>
      <c r="H124" s="142"/>
      <c r="I124" s="121"/>
      <c r="J124" s="121"/>
      <c r="K124" s="93">
        <v>7200</v>
      </c>
      <c r="L124" s="88" t="s">
        <v>1071</v>
      </c>
      <c r="M124" s="122">
        <f t="shared" si="20"/>
        <v>25600</v>
      </c>
      <c r="N124" s="123">
        <f t="shared" si="15"/>
        <v>8640</v>
      </c>
      <c r="O124" s="124">
        <v>4000</v>
      </c>
      <c r="P124" s="124">
        <f t="shared" si="21"/>
        <v>0</v>
      </c>
      <c r="Q124" s="125">
        <v>4000</v>
      </c>
      <c r="R124" s="126">
        <f t="shared" si="24"/>
        <v>0</v>
      </c>
      <c r="S124" s="127">
        <f>IF(OR($I124="‡nv‡÷j Z¨vM",$I124="wUwm"),(IF(VALUE($G124)&gt;=S$6,(IF(($BV124-SUM($Q124:R124))&gt;=$K124*0.3,$K124*0.3,($BV124-SUM($Q124:R124)))),"")),(IF(($BV124-SUM($Q124:R124))&gt;=$K124*0.3,$K124*0.3,($BV124-SUM($Q124:R124)))))</f>
        <v>2160</v>
      </c>
      <c r="T124" s="127">
        <f>IF(OR($I124="‡nv‡÷j Z¨vM",$I124="wUwm"),(IF(VALUE($G124)&gt;=T$6,(IF(($BV124-SUM($Q124:S124))&gt;=$K124*0.3,$K124*0.3,($BV124-SUM($Q124:S124)))),"")),(IF(($BV124-SUM($Q124:S124))&gt;=$K124*0.3,$K124*0.3,($BV124-SUM($Q124:S124)))))</f>
        <v>2160</v>
      </c>
      <c r="U124" s="127">
        <f>IF(OR($I124="‡nv‡÷j Z¨vM",$I124="wUwm"),(IF(VALUE($G124)&gt;=U$6,(IF(($BV124-SUM($Q124:T124))&gt;=$K124*0.3,$K124*0.3,($BV124-SUM($Q124:T124)))),"")),(IF(($BV124-SUM($Q124:T124))&gt;=$K124*0.3,$K124*0.3,($BV124-SUM($Q124:T124)))))</f>
        <v>2160</v>
      </c>
      <c r="V124" s="127">
        <f>IF(OR($I124="‡nv‡÷j Z¨vM",$I124="wUwm"),(IF(VALUE($G124)&gt;=V$6,(IF(($BV124-SUM($Q124:U124))&gt;=$K124*0.3,$K124*0.3,($BV124-SUM($Q124:U124)))),"")),(IF(($BV124-SUM($Q124:U124))&gt;=$K124*0.3,$K124*0.3,($BV124-SUM($Q124:U124)))))</f>
        <v>2160</v>
      </c>
      <c r="W124" s="127">
        <f>IF(OR($I124="‡nv‡÷j Z¨vM",$I124="wUwm"),(IF(VALUE($G124)&gt;=W$6,(IF(($BV124-SUM($Q124:V124))&gt;=$K124*0.3,$K124*0.3,($BV124-SUM($Q124:V124)))),"")),(IF(($BV124-SUM($Q124:V124))&gt;=$K124*0.3,$K124*0.3,($BV124-SUM($Q124:V124)))))</f>
        <v>2160</v>
      </c>
      <c r="X124" s="127">
        <f>IF(OR($I124="‡nv‡÷j Z¨vM",$I124="wUwm"),(IF(VALUE($G124)&gt;=X$6,(IF(($BV124-SUM($Q124:W124))&gt;=$K124*0.3,$K124*0.3,($BV124-SUM($Q124:W124)))),"")),(IF(($BV124-SUM($Q124:W124))&gt;=$K124*0.3,$K124*0.3,($BV124-SUM($Q124:W124)))))</f>
        <v>2160</v>
      </c>
      <c r="Y124" s="127">
        <f>IF(OR($I124="‡nv‡÷j Z¨vM",$I124="wUwm"),(IF(VALUE($G124)&gt;=Y$6,(IF(($BV124-SUM($Q124:X124))&gt;=$K124*0.3,$K124*0.3,($BV124-SUM($Q124:X124)))),"")),(IF(($BV124-SUM($Q124:X124))&gt;=$K124*0.3,$K124*0.3,($BV124-SUM($Q124:X124)))))</f>
        <v>0</v>
      </c>
      <c r="Z124" s="127">
        <f>IF(OR($I124="‡nv‡÷j Z¨vM",$I124="wUwm"),(IF(VALUE($G124)&gt;=Z$6,(IF(($BV124-SUM($Q124:Y124))&gt;=$K124*0.3,$K124*0.3,($BV124-SUM($Q124:Y124)))),"")),(IF(($BV124-SUM($Q124:Y124))&gt;=$K124*0.3,$K124*0.3,($BV124-SUM($Q124:Y124)))))</f>
        <v>0</v>
      </c>
      <c r="AA124" s="127">
        <f>IF(OR($I124="‡nv‡÷j Z¨vM",$I124="wUwm"),(IF(VALUE($G124)&gt;=AA$6,(IF(($BV124-SUM($Q124:Z124))&gt;=$K124*0.3,$K124*0.3,($BV124-SUM($Q124:Z124)))),"")),(IF(($BV124-SUM($Q124:Z124))&gt;=$K124*0.3,$K124*0.3,($BV124-SUM($Q124:Z124)))))</f>
        <v>0</v>
      </c>
      <c r="AB124" s="127">
        <f>IF(OR($I124="‡nv‡÷j Z¨vM",$I124="wUwm"),(IF(VALUE($G124)&gt;=AB$6,(IF(($BV124-SUM($Q124:AA124))&gt;=$K124*0.3,$K124*0.3,($BV124-SUM($Q124:AA124)))),"")),(IF(($BV124-SUM($Q124:AA124))&gt;=$K124*0.3,$K124*0.3,($BV124-SUM($Q124:AA124)))))</f>
        <v>0</v>
      </c>
      <c r="AC124" s="127">
        <f>IF(OR($I124="‡nv‡÷j Z¨vM",$I124="wUwm"),(IF(VALUE($G124)&gt;=AC$6,(IF(($BV124-SUM($Q124:AB124))&gt;=$K124*0.3,$K124*0.3,($BV124-SUM($Q124:AB124)))),"")),(IF(($BV124-SUM($Q124:AB124))&gt;=$K124*0.3,$K124*0.3,($BV124-SUM($Q124:AB124)))))</f>
        <v>0</v>
      </c>
      <c r="AD124" s="127">
        <f>IF(OR($I124="‡nv‡÷j Z¨vM",$I124="wUwm"),(IF(VALUE($G124)&gt;=AD$6,(IF(($BV124-SUM($Q124:AC124))&gt;=$K124*0.3,$K124*0.3,($BV124-SUM($Q124:AC124)))),"")),(IF(($BV124-SUM($Q124:AC124))&gt;=$K124*0.3,$K124*0.3,($BV124-SUM($Q124:AC124)))))</f>
        <v>0</v>
      </c>
      <c r="AE124" s="127">
        <f>IF(OR($I124="‡nv‡÷j Z¨vM",$I124="wUwm"),(IF(VALUE($G124)&gt;=AE$6,(IF(($BV124-SUM($Q124:AD124))&gt;=$K124*0.3,$K124*0.3,($BV124-SUM($Q124:AD124)))),"")),(IF(($BV124-SUM($Q124:AD124))&gt;=$K124*0.3,$K124*0.3,($BV124-SUM($Q124:AD124)))))</f>
        <v>0</v>
      </c>
      <c r="AF124" s="127">
        <f>IF(OR($I124="‡nv‡÷j Z¨vM",$I124="wUwm"),(IF(VALUE($G124)&gt;=AF$6,(IF(($BV124-SUM($Q124:AE124))&gt;=$K124*0.3,$K124*0.3,($BV124-SUM($Q124:AE124)))),"")),(IF(($BV124-SUM($Q124:AE124))&gt;=$K124*0.3,$K124*0.3,($BV124-SUM($Q124:AE124)))))</f>
        <v>0</v>
      </c>
      <c r="AG124" s="127">
        <f>IF(OR($I124="‡nv‡÷j Z¨vM",$I124="wUwm"),(IF(VALUE($G124)&gt;=AG$6,(IF(($BV124-SUM($Q124:AF124))&gt;=$K124*0.3,$K124*0.3,($BV124-SUM($Q124:AF124)))),"")),(IF(($BV124-SUM($Q124:AF124))&gt;=$K124*0.3,$K124*0.3,($BV124-SUM($Q124:AF124)))))</f>
        <v>0</v>
      </c>
      <c r="AH124" s="127">
        <f>IF(OR($I124="‡nv‡÷j Z¨vM",$I124="wUwm"),(IF(VALUE($G124)&gt;=AH$6,(IF(($BV124-SUM($Q124:AG124))&gt;=$K124*0.3,$K124*0.3,($BV124-SUM($Q124:AG124)))),"")),(IF(($BV124-SUM($Q124:AG124))&gt;=$K124*0.3,$K124*0.3,($BV124-SUM($Q124:AG124)))))</f>
        <v>0</v>
      </c>
      <c r="AI124" s="127">
        <f>IF(OR($I124="‡nv‡÷j Z¨vM",$I124="wUwm"),(IF(VALUE($G124)&gt;=AI$6,(IF(($BV124-SUM($Q124:AH124))&gt;=$K124*0.3,$K124*0.3,($BV124-SUM($Q124:AH124)))),"")),(IF(($BV124-SUM($Q124:AH124))&gt;=$K124*0.3,$K124*0.3,($BV124-SUM($Q124:AH124)))))</f>
        <v>0</v>
      </c>
      <c r="AJ124" s="127">
        <f>IF(OR($I124="‡nv‡÷j Z¨vM",$I124="wUwm"),(IF(VALUE($G124)&gt;=AJ$6,(IF(($BV124-SUM($Q124:AI124))&gt;=$K124*0.3,$K124*0.3,($BV124-SUM($Q124:AI124)))),"")),(IF(($BV124-SUM($Q124:AI124))&gt;=$K124*0.3,$K124*0.3,($BV124-SUM($Q124:AI124)))))</f>
        <v>0</v>
      </c>
      <c r="AK124" s="127">
        <f>IF(OR($I124="‡nv‡÷j Z¨vM",$I124="wUwm"),(IF(VALUE($G124)&gt;=AK$6,(IF(($BV124-SUM($Q124:AJ124))&gt;=$K124*0.3,$K124*0.3,($BV124-SUM($Q124:AJ124)))),"")),(IF(($BV124-SUM($Q124:AJ124))&gt;=$K124*0.3,$K124*0.3,($BV124-SUM($Q124:AJ124)))))</f>
        <v>0</v>
      </c>
      <c r="AL124" s="127">
        <f>IF(OR($I124="‡nv‡÷j Z¨vM",$I124="wUwm"),(IF(VALUE($G124)&gt;=AL$6,(IF(($BV124-SUM($Q124:AK124))&gt;=$K124*0.3,$K124*0.3,($BV124-SUM($Q124:AK124)))),"")),(IF(($BV124-SUM($Q124:AK124))&gt;=$K124*0.3,$K124*0.3,($BV124-SUM($Q124:AK124)))))</f>
        <v>0</v>
      </c>
      <c r="AM124" s="127">
        <f>IF(OR($I124="‡nv‡÷j Z¨vM",$I124="wUwm"),(IF(VALUE($G124)&gt;=AM$6,(IF(($BV124-SUM($Q124:AL124))&gt;=$K124*0.3,$K124*0.3,($BV124-SUM($Q124:AL124)))),"")),(IF(($BV124-SUM($Q124:AL124))&gt;=$K124*0.3,$K124*0.3,($BV124-SUM($Q124:AL124)))))</f>
        <v>0</v>
      </c>
      <c r="AN124" s="127">
        <f>IF(OR($I124="‡nv‡÷j Z¨vM",$I124="wUwm"),(IF(VALUE($G124)&gt;=AN$6,(IF(($BV124-SUM($Q124:AM124))&gt;=$K124*0.3,$K124*0.3,($BV124-SUM($Q124:AM124)))),"")),(IF(($BV124-SUM($Q124:AM124))&gt;=$K124*0.3,$K124*0.3,($BV124-SUM($Q124:AM124)))))</f>
        <v>0</v>
      </c>
      <c r="AO124" s="127">
        <f>IF(OR($I124="‡nv‡÷j Z¨vM",$I124="wUwm"),(IF(VALUE($G124)&gt;=AO$6,(IF(($BV124-SUM($Q124:AN124))&gt;=$K124*0.3,$K124*0.3,($BV124-SUM($Q124:AN124)))),"")),(IF(($BV124-SUM($Q124:AN124))&gt;=$K124*0.3,$K124*0.3,($BV124-SUM($Q124:AN124)))))</f>
        <v>0</v>
      </c>
      <c r="AP124" s="127">
        <f>IF(OR($I124="‡nv‡÷j Z¨vM",$I124="wUwm"),(IF(VALUE($G124)&gt;=AP$6,(IF(($BV124-SUM($Q124:AO124))&gt;=$K124*0.3,$K124*0.3,($BV124-SUM($Q124:AO124)))),"")),(IF(($BV124-SUM($Q124:AO124))&gt;=$K124*0.3,$K124*0.3,($BV124-SUM($Q124:AO124)))))</f>
        <v>0</v>
      </c>
      <c r="AQ124" s="125">
        <f t="shared" si="26"/>
        <v>16960</v>
      </c>
      <c r="AR124" s="125">
        <v>16960</v>
      </c>
      <c r="AS124" s="125">
        <f>IF(LinkRpt!C$4=LinkRpt!C$2,VLOOKUP(LinkRpt!$A120,Rpt,LinkRpt!C$2+1),"")</f>
        <v>0</v>
      </c>
      <c r="AT124" s="125">
        <f>IF(LinkRpt!D$4=LinkRpt!D$2,VLOOKUP(LinkRpt!$A120,Rpt,LinkRpt!D$2+1),"")</f>
        <v>0</v>
      </c>
      <c r="AU124" s="125">
        <f>IF(LinkRpt!E$4=LinkRpt!E$2,VLOOKUP(LinkRpt!$A120,Rpt,LinkRpt!E$2+1),"")</f>
        <v>0</v>
      </c>
      <c r="AV124" s="125">
        <f>IF(LinkRpt!F$4=LinkRpt!F$2,VLOOKUP(LinkRpt!$A120,Rpt,LinkRpt!F$2+1),"")</f>
        <v>0</v>
      </c>
      <c r="AW124" s="125">
        <f>IF(LinkRpt!G$4=LinkRpt!G$2,VLOOKUP(LinkRpt!$A120,Rpt,LinkRpt!G$2+1),"")</f>
        <v>0</v>
      </c>
      <c r="AX124" s="125">
        <f>IF(LinkRpt!H$4=LinkRpt!H$2,VLOOKUP(LinkRpt!$A120,Rpt,LinkRpt!H$2+1),"")</f>
        <v>0</v>
      </c>
      <c r="AY124" s="125">
        <f>IF(LinkRpt!I$4=LinkRpt!I$2,VLOOKUP(LinkRpt!$A120,Rpt,LinkRpt!I$2+1),"")</f>
        <v>0</v>
      </c>
      <c r="AZ124" s="125">
        <f>IF(LinkRpt!J$4=LinkRpt!J$2,VLOOKUP(LinkRpt!$A120,Rpt,LinkRpt!J$2+1),"")</f>
        <v>0</v>
      </c>
      <c r="BA124" s="125">
        <f>IF(LinkRpt!K$4=LinkRpt!K$2,VLOOKUP(LinkRpt!$A120,Rpt,LinkRpt!K$2+1),"")</f>
        <v>0</v>
      </c>
      <c r="BB124" s="125">
        <f>IF(LinkRpt!L$4=LinkRpt!L$2,VLOOKUP(LinkRpt!$A120,Rpt,LinkRpt!L$2+1),"")</f>
        <v>0</v>
      </c>
      <c r="BC124" s="125">
        <f>IF(LinkRpt!M$4=LinkRpt!M$2,VLOOKUP(LinkRpt!$A120,Rpt,LinkRpt!M$2+1),"")</f>
        <v>0</v>
      </c>
      <c r="BD124" s="125">
        <f>IF(LinkRpt!N$4=LinkRpt!N$2,VLOOKUP(LinkRpt!$A120,Rpt,LinkRpt!N$2+1),"")</f>
        <v>0</v>
      </c>
      <c r="BE124" s="125">
        <f>IF(LinkRpt!O$4=LinkRpt!O$2,VLOOKUP(LinkRpt!$A120,Rpt,LinkRpt!O$2+1),"")</f>
        <v>0</v>
      </c>
      <c r="BF124" s="125">
        <f>IF(LinkRpt!P$4=LinkRpt!P$2,VLOOKUP(LinkRpt!$A120,Rpt,LinkRpt!P$2+1),"")</f>
        <v>0</v>
      </c>
      <c r="BG124" s="125">
        <f>IF(LinkRpt!Q$4=LinkRpt!Q$2,VLOOKUP(LinkRpt!$A120,Rpt,LinkRpt!Q$2+1),"")</f>
        <v>0</v>
      </c>
      <c r="BH124" s="125">
        <f>IF(LinkRpt!R$4=LinkRpt!R$2,VLOOKUP(LinkRpt!$A120,Rpt,LinkRpt!R$2+1),"")</f>
        <v>0</v>
      </c>
      <c r="BI124" s="125">
        <f>IF(LinkRpt!S$4=LinkRpt!S$2,VLOOKUP(LinkRpt!$A120,Rpt,LinkRpt!S$2+1),"")</f>
        <v>0</v>
      </c>
      <c r="BJ124" s="125">
        <f>IF(LinkRpt!T$4=LinkRpt!T$2,VLOOKUP(LinkRpt!$A120,Rpt,LinkRpt!T$2+1),"")</f>
        <v>0</v>
      </c>
      <c r="BK124" s="125">
        <f>IF(LinkRpt!U$4=LinkRpt!U$2,VLOOKUP(LinkRpt!$A120,Rpt,LinkRpt!U$2+1),"")</f>
        <v>0</v>
      </c>
      <c r="BL124" s="125">
        <f>IF(LinkRpt!V$4=LinkRpt!V$2,VLOOKUP(LinkRpt!$A120,Rpt,LinkRpt!V$2+1),"")</f>
        <v>0</v>
      </c>
      <c r="BM124" s="125">
        <f>IF(LinkRpt!W$4=LinkRpt!W$2,VLOOKUP(LinkRpt!$A120,Rpt,LinkRpt!W$2+1),"")</f>
        <v>0</v>
      </c>
      <c r="BN124" s="125">
        <f>IF(LinkRpt!X$4=LinkRpt!X$2,VLOOKUP(LinkRpt!$A120,Rpt,LinkRpt!X$2+1),"")</f>
        <v>0</v>
      </c>
      <c r="BO124" s="125">
        <f>IF(LinkRpt!Y$4=LinkRpt!Y$2,VLOOKUP(LinkRpt!$A120,Rpt,LinkRpt!Y$2+1),"")</f>
        <v>0</v>
      </c>
      <c r="BP124" s="125">
        <f>IF(LinkRpt!Z$4=LinkRpt!Z$2,VLOOKUP(LinkRpt!$A120,Rpt,LinkRpt!Z$2+1),"")</f>
        <v>0</v>
      </c>
      <c r="BQ124" s="125">
        <f>IF(LinkRpt!AA$4=LinkRpt!AA$2,VLOOKUP(LinkRpt!$A120,Rpt,LinkRpt!AA$2+1),"")</f>
        <v>0</v>
      </c>
      <c r="BR124" s="125">
        <f>IF(LinkRpt!AB$4=LinkRpt!AB$2,VLOOKUP(LinkRpt!$A120,Rpt,LinkRpt!AB$2+1),"")</f>
        <v>0</v>
      </c>
      <c r="BS124" s="125">
        <f>IF(LinkRpt!AC$4=LinkRpt!AC$2,VLOOKUP(LinkRpt!$A120,Rpt,LinkRpt!AC$2+1),"")</f>
        <v>0</v>
      </c>
      <c r="BT124" s="125">
        <f>IF(LinkRpt!AD$4=LinkRpt!AD$2,VLOOKUP(LinkRpt!$A120,Rpt,LinkRpt!AD$2+1),"")</f>
        <v>0</v>
      </c>
      <c r="BU124" s="125">
        <f>IF(LinkRpt!AE$4=LinkRpt!AE$2,VLOOKUP(LinkRpt!$A120,Rpt,LinkRpt!AE$2+1),"")</f>
        <v>0</v>
      </c>
      <c r="BV124" s="125">
        <f t="shared" si="22"/>
        <v>16960</v>
      </c>
      <c r="BW124" s="124">
        <v>1500</v>
      </c>
      <c r="BX124" s="127">
        <v>1500</v>
      </c>
      <c r="BY124" s="124">
        <v>1000</v>
      </c>
      <c r="BZ124" s="127">
        <v>1000</v>
      </c>
      <c r="CA124" s="124">
        <v>5000</v>
      </c>
      <c r="CB124" s="127">
        <v>5000</v>
      </c>
      <c r="CC124" s="124">
        <v>8000</v>
      </c>
      <c r="CD124" s="127">
        <v>1500</v>
      </c>
      <c r="CE124" s="124"/>
      <c r="CF124" s="127"/>
      <c r="CG124" s="129">
        <v>4340</v>
      </c>
      <c r="CH124" s="127">
        <v>0</v>
      </c>
      <c r="CI124" s="129">
        <v>4340</v>
      </c>
      <c r="CJ124" s="127">
        <v>0</v>
      </c>
      <c r="CK124" s="129">
        <v>4340</v>
      </c>
      <c r="CL124" s="127">
        <v>0</v>
      </c>
      <c r="CM124" s="129">
        <v>4340</v>
      </c>
      <c r="CN124" s="127">
        <v>17360</v>
      </c>
      <c r="CO124" s="129">
        <v>4340</v>
      </c>
      <c r="CP124" s="127"/>
      <c r="CQ124" s="129">
        <v>4340</v>
      </c>
      <c r="CR124" s="127"/>
      <c r="CS124" s="129">
        <v>4340</v>
      </c>
      <c r="CT124" s="127"/>
      <c r="CU124" s="129">
        <v>4340</v>
      </c>
      <c r="CV124" s="127">
        <v>17360</v>
      </c>
      <c r="CW124" s="129">
        <v>4340</v>
      </c>
      <c r="CX124" s="127">
        <v>6500</v>
      </c>
      <c r="CY124" s="131"/>
      <c r="CZ124" s="127"/>
      <c r="DA124" s="131"/>
      <c r="DB124" s="127"/>
      <c r="DC124" s="131"/>
      <c r="DD124" s="127"/>
      <c r="DE124" s="130"/>
      <c r="DF124" s="131"/>
      <c r="DG124" s="127"/>
      <c r="DH124" s="131"/>
      <c r="DI124" s="127"/>
      <c r="DJ124" s="131"/>
      <c r="DK124" s="127"/>
      <c r="DL124" s="131"/>
      <c r="DM124" s="127"/>
      <c r="DN124" s="131"/>
      <c r="DO124" s="127"/>
      <c r="DP124" s="131"/>
      <c r="DQ124" s="127"/>
      <c r="DR124" s="131"/>
      <c r="DS124" s="127"/>
      <c r="DT124" s="131"/>
      <c r="DU124" s="127"/>
      <c r="DV124" s="131"/>
      <c r="DW124" s="127"/>
      <c r="DX124" s="131"/>
      <c r="DY124" s="127"/>
      <c r="DZ124" s="131"/>
      <c r="EA124" s="127"/>
      <c r="EB124" s="128"/>
      <c r="EC124" s="127"/>
      <c r="ED124" s="132"/>
      <c r="EE124" s="128"/>
      <c r="EF124" s="127"/>
      <c r="EG124" s="128"/>
      <c r="EH124" s="127"/>
      <c r="EI124" s="128"/>
      <c r="EJ124" s="127"/>
      <c r="EK124" s="128"/>
      <c r="EL124" s="127"/>
      <c r="EM124" s="128"/>
      <c r="EN124" s="127"/>
      <c r="EO124" s="128"/>
      <c r="EP124" s="127"/>
      <c r="EQ124" s="124"/>
      <c r="ER124" s="127"/>
      <c r="ES124" s="124"/>
      <c r="ET124" s="127"/>
      <c r="EU124" s="124"/>
      <c r="EV124" s="127"/>
      <c r="EW124" s="124"/>
      <c r="EX124" s="127"/>
      <c r="EY124" s="124"/>
      <c r="EZ124" s="127"/>
      <c r="FA124" s="124"/>
      <c r="FB124" s="127"/>
      <c r="FC124" s="133">
        <f t="shared" si="17"/>
        <v>54560</v>
      </c>
      <c r="FD124" s="133">
        <f t="shared" si="18"/>
        <v>50220</v>
      </c>
      <c r="FE124" s="133">
        <f t="shared" si="19"/>
        <v>4340</v>
      </c>
    </row>
    <row r="125" spans="1:161" ht="25.5" customHeight="1">
      <c r="A125" s="183">
        <v>2200394</v>
      </c>
      <c r="B125" s="148" t="s">
        <v>895</v>
      </c>
      <c r="C125" s="88" t="s">
        <v>896</v>
      </c>
      <c r="D125" s="83" t="s">
        <v>1062</v>
      </c>
      <c r="E125" s="95" t="s">
        <v>956</v>
      </c>
      <c r="F125" s="84" t="s">
        <v>897</v>
      </c>
      <c r="G125" s="84"/>
      <c r="H125" s="135"/>
      <c r="I125" s="136"/>
      <c r="J125" s="136"/>
      <c r="K125" s="93">
        <v>7200</v>
      </c>
      <c r="L125" s="88" t="s">
        <v>1071</v>
      </c>
      <c r="M125" s="122">
        <f t="shared" si="20"/>
        <v>25600</v>
      </c>
      <c r="N125" s="123">
        <f t="shared" si="15"/>
        <v>2160</v>
      </c>
      <c r="O125" s="124">
        <v>4000</v>
      </c>
      <c r="P125" s="124">
        <f t="shared" si="21"/>
        <v>0</v>
      </c>
      <c r="Q125" s="125">
        <v>4000</v>
      </c>
      <c r="R125" s="126">
        <f t="shared" si="24"/>
        <v>0</v>
      </c>
      <c r="S125" s="127">
        <f>IF(OR($I125="‡nv‡÷j Z¨vM",$I125="wUwm"),(IF(VALUE($G125)&gt;=S$6,(IF(($BV125-SUM($Q125:R125))&gt;=$K125*0.3,$K125*0.3,($BV125-SUM($Q125:R125)))),"")),(IF(($BV125-SUM($Q125:R125))&gt;=$K125*0.3,$K125*0.3,($BV125-SUM($Q125:R125)))))</f>
        <v>2160</v>
      </c>
      <c r="T125" s="127">
        <f>IF(OR($I125="‡nv‡÷j Z¨vM",$I125="wUwm"),(IF(VALUE($G125)&gt;=T$6,(IF(($BV125-SUM($Q125:S125))&gt;=$K125*0.3,$K125*0.3,($BV125-SUM($Q125:S125)))),"")),(IF(($BV125-SUM($Q125:S125))&gt;=$K125*0.3,$K125*0.3,($BV125-SUM($Q125:S125)))))</f>
        <v>2160</v>
      </c>
      <c r="U125" s="127">
        <f>IF(OR($I125="‡nv‡÷j Z¨vM",$I125="wUwm"),(IF(VALUE($G125)&gt;=U$6,(IF(($BV125-SUM($Q125:T125))&gt;=$K125*0.3,$K125*0.3,($BV125-SUM($Q125:T125)))),"")),(IF(($BV125-SUM($Q125:T125))&gt;=$K125*0.3,$K125*0.3,($BV125-SUM($Q125:T125)))))</f>
        <v>2160</v>
      </c>
      <c r="V125" s="127">
        <f>IF(OR($I125="‡nv‡÷j Z¨vM",$I125="wUwm"),(IF(VALUE($G125)&gt;=V$6,(IF(($BV125-SUM($Q125:U125))&gt;=$K125*0.3,$K125*0.3,($BV125-SUM($Q125:U125)))),"")),(IF(($BV125-SUM($Q125:U125))&gt;=$K125*0.3,$K125*0.3,($BV125-SUM($Q125:U125)))))</f>
        <v>2160</v>
      </c>
      <c r="W125" s="127">
        <f>IF(OR($I125="‡nv‡÷j Z¨vM",$I125="wUwm"),(IF(VALUE($G125)&gt;=W$6,(IF(($BV125-SUM($Q125:V125))&gt;=$K125*0.3,$K125*0.3,($BV125-SUM($Q125:V125)))),"")),(IF(($BV125-SUM($Q125:V125))&gt;=$K125*0.3,$K125*0.3,($BV125-SUM($Q125:V125)))))</f>
        <v>2160</v>
      </c>
      <c r="X125" s="127">
        <f>IF(OR($I125="‡nv‡÷j Z¨vM",$I125="wUwm"),(IF(VALUE($G125)&gt;=X$6,(IF(($BV125-SUM($Q125:W125))&gt;=$K125*0.3,$K125*0.3,($BV125-SUM($Q125:W125)))),"")),(IF(($BV125-SUM($Q125:W125))&gt;=$K125*0.3,$K125*0.3,($BV125-SUM($Q125:W125)))))</f>
        <v>2160</v>
      </c>
      <c r="Y125" s="127">
        <f>IF(OR($I125="‡nv‡÷j Z¨vM",$I125="wUwm"),(IF(VALUE($G125)&gt;=Y$6,(IF(($BV125-SUM($Q125:X125))&gt;=$K125*0.3,$K125*0.3,($BV125-SUM($Q125:X125)))),"")),(IF(($BV125-SUM($Q125:X125))&gt;=$K125*0.3,$K125*0.3,($BV125-SUM($Q125:X125)))))</f>
        <v>2160</v>
      </c>
      <c r="Z125" s="127">
        <f>IF(OR($I125="‡nv‡÷j Z¨vM",$I125="wUwm"),(IF(VALUE($G125)&gt;=Z$6,(IF(($BV125-SUM($Q125:Y125))&gt;=$K125*0.3,$K125*0.3,($BV125-SUM($Q125:Y125)))),"")),(IF(($BV125-SUM($Q125:Y125))&gt;=$K125*0.3,$K125*0.3,($BV125-SUM($Q125:Y125)))))</f>
        <v>2160</v>
      </c>
      <c r="AA125" s="127">
        <f>IF(OR($I125="‡nv‡÷j Z¨vM",$I125="wUwm"),(IF(VALUE($G125)&gt;=AA$6,(IF(($BV125-SUM($Q125:Z125))&gt;=$K125*0.3,$K125*0.3,($BV125-SUM($Q125:Z125)))),"")),(IF(($BV125-SUM($Q125:Z125))&gt;=$K125*0.3,$K125*0.3,($BV125-SUM($Q125:Z125)))))</f>
        <v>2160</v>
      </c>
      <c r="AB125" s="127">
        <f>IF(OR($I125="‡nv‡÷j Z¨vM",$I125="wUwm"),(IF(VALUE($G125)&gt;=AB$6,(IF(($BV125-SUM($Q125:AA125))&gt;=$K125*0.3,$K125*0.3,($BV125-SUM($Q125:AA125)))),"")),(IF(($BV125-SUM($Q125:AA125))&gt;=$K125*0.3,$K125*0.3,($BV125-SUM($Q125:AA125)))))</f>
        <v>0</v>
      </c>
      <c r="AC125" s="127">
        <f>IF(OR($I125="‡nv‡÷j Z¨vM",$I125="wUwm"),(IF(VALUE($G125)&gt;=AC$6,(IF(($BV125-SUM($Q125:AB125))&gt;=$K125*0.3,$K125*0.3,($BV125-SUM($Q125:AB125)))),"")),(IF(($BV125-SUM($Q125:AB125))&gt;=$K125*0.3,$K125*0.3,($BV125-SUM($Q125:AB125)))))</f>
        <v>0</v>
      </c>
      <c r="AD125" s="127">
        <f>IF(OR($I125="‡nv‡÷j Z¨vM",$I125="wUwm"),(IF(VALUE($G125)&gt;=AD$6,(IF(($BV125-SUM($Q125:AC125))&gt;=$K125*0.3,$K125*0.3,($BV125-SUM($Q125:AC125)))),"")),(IF(($BV125-SUM($Q125:AC125))&gt;=$K125*0.3,$K125*0.3,($BV125-SUM($Q125:AC125)))))</f>
        <v>0</v>
      </c>
      <c r="AE125" s="127">
        <f>IF(OR($I125="‡nv‡÷j Z¨vM",$I125="wUwm"),(IF(VALUE($G125)&gt;=AE$6,(IF(($BV125-SUM($Q125:AD125))&gt;=$K125*0.3,$K125*0.3,($BV125-SUM($Q125:AD125)))),"")),(IF(($BV125-SUM($Q125:AD125))&gt;=$K125*0.3,$K125*0.3,($BV125-SUM($Q125:AD125)))))</f>
        <v>0</v>
      </c>
      <c r="AF125" s="127">
        <f>IF(OR($I125="‡nv‡÷j Z¨vM",$I125="wUwm"),(IF(VALUE($G125)&gt;=AF$6,(IF(($BV125-SUM($Q125:AE125))&gt;=$K125*0.3,$K125*0.3,($BV125-SUM($Q125:AE125)))),"")),(IF(($BV125-SUM($Q125:AE125))&gt;=$K125*0.3,$K125*0.3,($BV125-SUM($Q125:AE125)))))</f>
        <v>0</v>
      </c>
      <c r="AG125" s="127">
        <f>IF(OR($I125="‡nv‡÷j Z¨vM",$I125="wUwm"),(IF(VALUE($G125)&gt;=AG$6,(IF(($BV125-SUM($Q125:AF125))&gt;=$K125*0.3,$K125*0.3,($BV125-SUM($Q125:AF125)))),"")),(IF(($BV125-SUM($Q125:AF125))&gt;=$K125*0.3,$K125*0.3,($BV125-SUM($Q125:AF125)))))</f>
        <v>0</v>
      </c>
      <c r="AH125" s="127">
        <f>IF(OR($I125="‡nv‡÷j Z¨vM",$I125="wUwm"),(IF(VALUE($G125)&gt;=AH$6,(IF(($BV125-SUM($Q125:AG125))&gt;=$K125*0.3,$K125*0.3,($BV125-SUM($Q125:AG125)))),"")),(IF(($BV125-SUM($Q125:AG125))&gt;=$K125*0.3,$K125*0.3,($BV125-SUM($Q125:AG125)))))</f>
        <v>0</v>
      </c>
      <c r="AI125" s="127">
        <f>IF(OR($I125="‡nv‡÷j Z¨vM",$I125="wUwm"),(IF(VALUE($G125)&gt;=AI$6,(IF(($BV125-SUM($Q125:AH125))&gt;=$K125*0.3,$K125*0.3,($BV125-SUM($Q125:AH125)))),"")),(IF(($BV125-SUM($Q125:AH125))&gt;=$K125*0.3,$K125*0.3,($BV125-SUM($Q125:AH125)))))</f>
        <v>0</v>
      </c>
      <c r="AJ125" s="127">
        <f>IF(OR($I125="‡nv‡÷j Z¨vM",$I125="wUwm"),(IF(VALUE($G125)&gt;=AJ$6,(IF(($BV125-SUM($Q125:AI125))&gt;=$K125*0.3,$K125*0.3,($BV125-SUM($Q125:AI125)))),"")),(IF(($BV125-SUM($Q125:AI125))&gt;=$K125*0.3,$K125*0.3,($BV125-SUM($Q125:AI125)))))</f>
        <v>0</v>
      </c>
      <c r="AK125" s="127">
        <f>IF(OR($I125="‡nv‡÷j Z¨vM",$I125="wUwm"),(IF(VALUE($G125)&gt;=AK$6,(IF(($BV125-SUM($Q125:AJ125))&gt;=$K125*0.3,$K125*0.3,($BV125-SUM($Q125:AJ125)))),"")),(IF(($BV125-SUM($Q125:AJ125))&gt;=$K125*0.3,$K125*0.3,($BV125-SUM($Q125:AJ125)))))</f>
        <v>0</v>
      </c>
      <c r="AL125" s="127">
        <f>IF(OR($I125="‡nv‡÷j Z¨vM",$I125="wUwm"),(IF(VALUE($G125)&gt;=AL$6,(IF(($BV125-SUM($Q125:AK125))&gt;=$K125*0.3,$K125*0.3,($BV125-SUM($Q125:AK125)))),"")),(IF(($BV125-SUM($Q125:AK125))&gt;=$K125*0.3,$K125*0.3,($BV125-SUM($Q125:AK125)))))</f>
        <v>0</v>
      </c>
      <c r="AM125" s="127">
        <f>IF(OR($I125="‡nv‡÷j Z¨vM",$I125="wUwm"),(IF(VALUE($G125)&gt;=AM$6,(IF(($BV125-SUM($Q125:AL125))&gt;=$K125*0.3,$K125*0.3,($BV125-SUM($Q125:AL125)))),"")),(IF(($BV125-SUM($Q125:AL125))&gt;=$K125*0.3,$K125*0.3,($BV125-SUM($Q125:AL125)))))</f>
        <v>0</v>
      </c>
      <c r="AN125" s="127">
        <f>IF(OR($I125="‡nv‡÷j Z¨vM",$I125="wUwm"),(IF(VALUE($G125)&gt;=AN$6,(IF(($BV125-SUM($Q125:AM125))&gt;=$K125*0.3,$K125*0.3,($BV125-SUM($Q125:AM125)))),"")),(IF(($BV125-SUM($Q125:AM125))&gt;=$K125*0.3,$K125*0.3,($BV125-SUM($Q125:AM125)))))</f>
        <v>0</v>
      </c>
      <c r="AO125" s="127">
        <f>IF(OR($I125="‡nv‡÷j Z¨vM",$I125="wUwm"),(IF(VALUE($G125)&gt;=AO$6,(IF(($BV125-SUM($Q125:AN125))&gt;=$K125*0.3,$K125*0.3,($BV125-SUM($Q125:AN125)))),"")),(IF(($BV125-SUM($Q125:AN125))&gt;=$K125*0.3,$K125*0.3,($BV125-SUM($Q125:AN125)))))</f>
        <v>0</v>
      </c>
      <c r="AP125" s="127">
        <f>IF(OR($I125="‡nv‡÷j Z¨vM",$I125="wUwm"),(IF(VALUE($G125)&gt;=AP$6,(IF(($BV125-SUM($Q125:AO125))&gt;=$K125*0.3,$K125*0.3,($BV125-SUM($Q125:AO125)))),"")),(IF(($BV125-SUM($Q125:AO125))&gt;=$K125*0.3,$K125*0.3,($BV125-SUM($Q125:AO125)))))</f>
        <v>0</v>
      </c>
      <c r="AQ125" s="125">
        <f t="shared" si="26"/>
        <v>23440</v>
      </c>
      <c r="AR125" s="125">
        <v>23440</v>
      </c>
      <c r="AS125" s="125">
        <f>IF(LinkRpt!C$4=LinkRpt!C$2,VLOOKUP(LinkRpt!$A121,Rpt,LinkRpt!C$2+1),"")</f>
        <v>0</v>
      </c>
      <c r="AT125" s="125">
        <f>IF(LinkRpt!D$4=LinkRpt!D$2,VLOOKUP(LinkRpt!$A121,Rpt,LinkRpt!D$2+1),"")</f>
        <v>0</v>
      </c>
      <c r="AU125" s="125">
        <f>IF(LinkRpt!E$4=LinkRpt!E$2,VLOOKUP(LinkRpt!$A121,Rpt,LinkRpt!E$2+1),"")</f>
        <v>0</v>
      </c>
      <c r="AV125" s="125">
        <f>IF(LinkRpt!F$4=LinkRpt!F$2,VLOOKUP(LinkRpt!$A121,Rpt,LinkRpt!F$2+1),"")</f>
        <v>0</v>
      </c>
      <c r="AW125" s="125">
        <f>IF(LinkRpt!G$4=LinkRpt!G$2,VLOOKUP(LinkRpt!$A121,Rpt,LinkRpt!G$2+1),"")</f>
        <v>0</v>
      </c>
      <c r="AX125" s="125">
        <f>IF(LinkRpt!H$4=LinkRpt!H$2,VLOOKUP(LinkRpt!$A121,Rpt,LinkRpt!H$2+1),"")</f>
        <v>0</v>
      </c>
      <c r="AY125" s="125">
        <f>IF(LinkRpt!I$4=LinkRpt!I$2,VLOOKUP(LinkRpt!$A121,Rpt,LinkRpt!I$2+1),"")</f>
        <v>0</v>
      </c>
      <c r="AZ125" s="125">
        <f>IF(LinkRpt!J$4=LinkRpt!J$2,VLOOKUP(LinkRpt!$A121,Rpt,LinkRpt!J$2+1),"")</f>
        <v>0</v>
      </c>
      <c r="BA125" s="125">
        <f>IF(LinkRpt!K$4=LinkRpt!K$2,VLOOKUP(LinkRpt!$A121,Rpt,LinkRpt!K$2+1),"")</f>
        <v>0</v>
      </c>
      <c r="BB125" s="125">
        <f>IF(LinkRpt!L$4=LinkRpt!L$2,VLOOKUP(LinkRpt!$A121,Rpt,LinkRpt!L$2+1),"")</f>
        <v>0</v>
      </c>
      <c r="BC125" s="125">
        <f>IF(LinkRpt!M$4=LinkRpt!M$2,VLOOKUP(LinkRpt!$A121,Rpt,LinkRpt!M$2+1),"")</f>
        <v>0</v>
      </c>
      <c r="BD125" s="125">
        <f>IF(LinkRpt!N$4=LinkRpt!N$2,VLOOKUP(LinkRpt!$A121,Rpt,LinkRpt!N$2+1),"")</f>
        <v>0</v>
      </c>
      <c r="BE125" s="125">
        <f>IF(LinkRpt!O$4=LinkRpt!O$2,VLOOKUP(LinkRpt!$A121,Rpt,LinkRpt!O$2+1),"")</f>
        <v>0</v>
      </c>
      <c r="BF125" s="125">
        <f>IF(LinkRpt!P$4=LinkRpt!P$2,VLOOKUP(LinkRpt!$A121,Rpt,LinkRpt!P$2+1),"")</f>
        <v>0</v>
      </c>
      <c r="BG125" s="125">
        <f>IF(LinkRpt!Q$4=LinkRpt!Q$2,VLOOKUP(LinkRpt!$A121,Rpt,LinkRpt!Q$2+1),"")</f>
        <v>0</v>
      </c>
      <c r="BH125" s="125">
        <f>IF(LinkRpt!R$4=LinkRpt!R$2,VLOOKUP(LinkRpt!$A121,Rpt,LinkRpt!R$2+1),"")</f>
        <v>0</v>
      </c>
      <c r="BI125" s="125">
        <f>IF(LinkRpt!S$4=LinkRpt!S$2,VLOOKUP(LinkRpt!$A121,Rpt,LinkRpt!S$2+1),"")</f>
        <v>0</v>
      </c>
      <c r="BJ125" s="125">
        <f>IF(LinkRpt!T$4=LinkRpt!T$2,VLOOKUP(LinkRpt!$A121,Rpt,LinkRpt!T$2+1),"")</f>
        <v>0</v>
      </c>
      <c r="BK125" s="125">
        <f>IF(LinkRpt!U$4=LinkRpt!U$2,VLOOKUP(LinkRpt!$A121,Rpt,LinkRpt!U$2+1),"")</f>
        <v>0</v>
      </c>
      <c r="BL125" s="125">
        <f>IF(LinkRpt!V$4=LinkRpt!V$2,VLOOKUP(LinkRpt!$A121,Rpt,LinkRpt!V$2+1),"")</f>
        <v>0</v>
      </c>
      <c r="BM125" s="125">
        <f>IF(LinkRpt!W$4=LinkRpt!W$2,VLOOKUP(LinkRpt!$A121,Rpt,LinkRpt!W$2+1),"")</f>
        <v>0</v>
      </c>
      <c r="BN125" s="125">
        <f>IF(LinkRpt!X$4=LinkRpt!X$2,VLOOKUP(LinkRpt!$A121,Rpt,LinkRpt!X$2+1),"")</f>
        <v>0</v>
      </c>
      <c r="BO125" s="125">
        <f>IF(LinkRpt!Y$4=LinkRpt!Y$2,VLOOKUP(LinkRpt!$A121,Rpt,LinkRpt!Y$2+1),"")</f>
        <v>0</v>
      </c>
      <c r="BP125" s="125">
        <f>IF(LinkRpt!Z$4=LinkRpt!Z$2,VLOOKUP(LinkRpt!$A121,Rpt,LinkRpt!Z$2+1),"")</f>
        <v>0</v>
      </c>
      <c r="BQ125" s="125">
        <f>IF(LinkRpt!AA$4=LinkRpt!AA$2,VLOOKUP(LinkRpt!$A121,Rpt,LinkRpt!AA$2+1),"")</f>
        <v>0</v>
      </c>
      <c r="BR125" s="125">
        <f>IF(LinkRpt!AB$4=LinkRpt!AB$2,VLOOKUP(LinkRpt!$A121,Rpt,LinkRpt!AB$2+1),"")</f>
        <v>0</v>
      </c>
      <c r="BS125" s="125">
        <f>IF(LinkRpt!AC$4=LinkRpt!AC$2,VLOOKUP(LinkRpt!$A121,Rpt,LinkRpt!AC$2+1),"")</f>
        <v>0</v>
      </c>
      <c r="BT125" s="125">
        <f>IF(LinkRpt!AD$4=LinkRpt!AD$2,VLOOKUP(LinkRpt!$A121,Rpt,LinkRpt!AD$2+1),"")</f>
        <v>0</v>
      </c>
      <c r="BU125" s="125">
        <f>IF(LinkRpt!AE$4=LinkRpt!AE$2,VLOOKUP(LinkRpt!$A121,Rpt,LinkRpt!AE$2+1),"")</f>
        <v>0</v>
      </c>
      <c r="BV125" s="125">
        <f t="shared" si="22"/>
        <v>23440</v>
      </c>
      <c r="BW125" s="124">
        <v>1500</v>
      </c>
      <c r="BX125" s="127">
        <v>1500</v>
      </c>
      <c r="BY125" s="124">
        <v>500</v>
      </c>
      <c r="BZ125" s="127">
        <v>500</v>
      </c>
      <c r="CA125" s="124"/>
      <c r="CB125" s="127"/>
      <c r="CC125" s="124">
        <v>6500</v>
      </c>
      <c r="CD125" s="127">
        <v>0</v>
      </c>
      <c r="CE125" s="128"/>
      <c r="CF125" s="127"/>
      <c r="CG125" s="124"/>
      <c r="CH125" s="127"/>
      <c r="CI125" s="129"/>
      <c r="CJ125" s="127"/>
      <c r="CK125" s="129"/>
      <c r="CL125" s="127"/>
      <c r="CM125" s="129"/>
      <c r="CN125" s="127"/>
      <c r="CO125" s="129"/>
      <c r="CP125" s="127">
        <v>1500</v>
      </c>
      <c r="CQ125" s="129"/>
      <c r="CR125" s="127"/>
      <c r="CS125" s="129"/>
      <c r="CT125" s="127"/>
      <c r="CU125" s="129"/>
      <c r="CV125" s="127"/>
      <c r="CW125" s="129"/>
      <c r="CX125" s="127"/>
      <c r="CY125" s="129"/>
      <c r="CZ125" s="127">
        <v>1500</v>
      </c>
      <c r="DA125" s="128"/>
      <c r="DB125" s="127"/>
      <c r="DC125" s="128"/>
      <c r="DD125" s="127"/>
      <c r="DE125" s="130"/>
      <c r="DF125" s="131"/>
      <c r="DG125" s="127"/>
      <c r="DH125" s="131"/>
      <c r="DI125" s="127"/>
      <c r="DJ125" s="131"/>
      <c r="DK125" s="127"/>
      <c r="DL125" s="131"/>
      <c r="DM125" s="127"/>
      <c r="DN125" s="131"/>
      <c r="DO125" s="127"/>
      <c r="DP125" s="131"/>
      <c r="DQ125" s="127"/>
      <c r="DR125" s="131"/>
      <c r="DS125" s="127"/>
      <c r="DT125" s="131"/>
      <c r="DU125" s="127"/>
      <c r="DV125" s="131"/>
      <c r="DW125" s="127"/>
      <c r="DX125" s="131"/>
      <c r="DY125" s="127"/>
      <c r="DZ125" s="131"/>
      <c r="EA125" s="127"/>
      <c r="EB125" s="128"/>
      <c r="EC125" s="127"/>
      <c r="ED125" s="132"/>
      <c r="EE125" s="128"/>
      <c r="EF125" s="127"/>
      <c r="EG125" s="128"/>
      <c r="EH125" s="127"/>
      <c r="EI125" s="128"/>
      <c r="EJ125" s="127"/>
      <c r="EK125" s="128"/>
      <c r="EL125" s="127"/>
      <c r="EM125" s="128"/>
      <c r="EN125" s="127"/>
      <c r="EO125" s="128"/>
      <c r="EP125" s="127"/>
      <c r="EQ125" s="124"/>
      <c r="ER125" s="127"/>
      <c r="ES125" s="124"/>
      <c r="ET125" s="127"/>
      <c r="EU125" s="124"/>
      <c r="EV125" s="127"/>
      <c r="EW125" s="124"/>
      <c r="EX125" s="127"/>
      <c r="EY125" s="124"/>
      <c r="EZ125" s="127"/>
      <c r="FA125" s="124"/>
      <c r="FB125" s="127"/>
      <c r="FC125" s="133">
        <f t="shared" si="17"/>
        <v>8500</v>
      </c>
      <c r="FD125" s="133">
        <f t="shared" si="18"/>
        <v>5000</v>
      </c>
      <c r="FE125" s="133">
        <f t="shared" si="19"/>
        <v>3500</v>
      </c>
    </row>
    <row r="126" spans="1:161" ht="25.5" customHeight="1">
      <c r="A126" s="183">
        <v>3200002</v>
      </c>
      <c r="B126" s="134" t="s">
        <v>909</v>
      </c>
      <c r="C126" s="88" t="s">
        <v>910</v>
      </c>
      <c r="D126" s="83" t="s">
        <v>1063</v>
      </c>
      <c r="E126" s="95" t="s">
        <v>956</v>
      </c>
      <c r="F126" s="88" t="s">
        <v>911</v>
      </c>
      <c r="G126" s="88"/>
      <c r="H126" s="135"/>
      <c r="I126" s="136"/>
      <c r="J126" s="136"/>
      <c r="K126" s="93">
        <v>7200</v>
      </c>
      <c r="L126" s="88" t="s">
        <v>1072</v>
      </c>
      <c r="M126" s="122">
        <f t="shared" si="20"/>
        <v>25600</v>
      </c>
      <c r="N126" s="123">
        <f t="shared" si="15"/>
        <v>2160</v>
      </c>
      <c r="O126" s="124">
        <v>4000</v>
      </c>
      <c r="P126" s="124">
        <f t="shared" si="21"/>
        <v>0</v>
      </c>
      <c r="Q126" s="125">
        <v>4000</v>
      </c>
      <c r="R126" s="126">
        <f t="shared" si="24"/>
        <v>0</v>
      </c>
      <c r="S126" s="127">
        <f>IF(OR($I126="‡nv‡÷j Z¨vM",$I126="wUwm"),(IF(VALUE($G126)&gt;=S$6,(IF(($BV126-SUM($Q126:R126))&gt;=$K126*0.3,$K126*0.3,($BV126-SUM($Q126:R126)))),"")),(IF(($BV126-SUM($Q126:R126))&gt;=$K126*0.3,$K126*0.3,($BV126-SUM($Q126:R126)))))</f>
        <v>2160</v>
      </c>
      <c r="T126" s="127">
        <f>IF(OR($I126="‡nv‡÷j Z¨vM",$I126="wUwm"),(IF(VALUE($G126)&gt;=T$6,(IF(($BV126-SUM($Q126:S126))&gt;=$K126*0.3,$K126*0.3,($BV126-SUM($Q126:S126)))),"")),(IF(($BV126-SUM($Q126:S126))&gt;=$K126*0.3,$K126*0.3,($BV126-SUM($Q126:S126)))))</f>
        <v>2160</v>
      </c>
      <c r="U126" s="127">
        <f>IF(OR($I126="‡nv‡÷j Z¨vM",$I126="wUwm"),(IF(VALUE($G126)&gt;=U$6,(IF(($BV126-SUM($Q126:T126))&gt;=$K126*0.3,$K126*0.3,($BV126-SUM($Q126:T126)))),"")),(IF(($BV126-SUM($Q126:T126))&gt;=$K126*0.3,$K126*0.3,($BV126-SUM($Q126:T126)))))</f>
        <v>2160</v>
      </c>
      <c r="V126" s="127">
        <f>IF(OR($I126="‡nv‡÷j Z¨vM",$I126="wUwm"),(IF(VALUE($G126)&gt;=V$6,(IF(($BV126-SUM($Q126:U126))&gt;=$K126*0.3,$K126*0.3,($BV126-SUM($Q126:U126)))),"")),(IF(($BV126-SUM($Q126:U126))&gt;=$K126*0.3,$K126*0.3,($BV126-SUM($Q126:U126)))))</f>
        <v>2160</v>
      </c>
      <c r="W126" s="127">
        <f>IF(OR($I126="‡nv‡÷j Z¨vM",$I126="wUwm"),(IF(VALUE($G126)&gt;=W$6,(IF(($BV126-SUM($Q126:V126))&gt;=$K126*0.3,$K126*0.3,($BV126-SUM($Q126:V126)))),"")),(IF(($BV126-SUM($Q126:V126))&gt;=$K126*0.3,$K126*0.3,($BV126-SUM($Q126:V126)))))</f>
        <v>2160</v>
      </c>
      <c r="X126" s="127">
        <f>IF(OR($I126="‡nv‡÷j Z¨vM",$I126="wUwm"),(IF(VALUE($G126)&gt;=X$6,(IF(($BV126-SUM($Q126:W126))&gt;=$K126*0.3,$K126*0.3,($BV126-SUM($Q126:W126)))),"")),(IF(($BV126-SUM($Q126:W126))&gt;=$K126*0.3,$K126*0.3,($BV126-SUM($Q126:W126)))))</f>
        <v>2160</v>
      </c>
      <c r="Y126" s="127">
        <f>IF(OR($I126="‡nv‡÷j Z¨vM",$I126="wUwm"),(IF(VALUE($G126)&gt;=Y$6,(IF(($BV126-SUM($Q126:X126))&gt;=$K126*0.3,$K126*0.3,($BV126-SUM($Q126:X126)))),"")),(IF(($BV126-SUM($Q126:X126))&gt;=$K126*0.3,$K126*0.3,($BV126-SUM($Q126:X126)))))</f>
        <v>2160</v>
      </c>
      <c r="Z126" s="127">
        <f>IF(OR($I126="‡nv‡÷j Z¨vM",$I126="wUwm"),(IF(VALUE($G126)&gt;=Z$6,(IF(($BV126-SUM($Q126:Y126))&gt;=$K126*0.3,$K126*0.3,($BV126-SUM($Q126:Y126)))),"")),(IF(($BV126-SUM($Q126:Y126))&gt;=$K126*0.3,$K126*0.3,($BV126-SUM($Q126:Y126)))))</f>
        <v>2160</v>
      </c>
      <c r="AA126" s="127">
        <f>IF(OR($I126="‡nv‡÷j Z¨vM",$I126="wUwm"),(IF(VALUE($G126)&gt;=AA$6,(IF(($BV126-SUM($Q126:Z126))&gt;=$K126*0.3,$K126*0.3,($BV126-SUM($Q126:Z126)))),"")),(IF(($BV126-SUM($Q126:Z126))&gt;=$K126*0.3,$K126*0.3,($BV126-SUM($Q126:Z126)))))</f>
        <v>2160</v>
      </c>
      <c r="AB126" s="127">
        <f>IF(OR($I126="‡nv‡÷j Z¨vM",$I126="wUwm"),(IF(VALUE($G126)&gt;=AB$6,(IF(($BV126-SUM($Q126:AA126))&gt;=$K126*0.3,$K126*0.3,($BV126-SUM($Q126:AA126)))),"")),(IF(($BV126-SUM($Q126:AA126))&gt;=$K126*0.3,$K126*0.3,($BV126-SUM($Q126:AA126)))))</f>
        <v>0</v>
      </c>
      <c r="AC126" s="127">
        <f>IF(OR($I126="‡nv‡÷j Z¨vM",$I126="wUwm"),(IF(VALUE($G126)&gt;=AC$6,(IF(($BV126-SUM($Q126:AB126))&gt;=$K126*0.3,$K126*0.3,($BV126-SUM($Q126:AB126)))),"")),(IF(($BV126-SUM($Q126:AB126))&gt;=$K126*0.3,$K126*0.3,($BV126-SUM($Q126:AB126)))))</f>
        <v>0</v>
      </c>
      <c r="AD126" s="127">
        <f>IF(OR($I126="‡nv‡÷j Z¨vM",$I126="wUwm"),(IF(VALUE($G126)&gt;=AD$6,(IF(($BV126-SUM($Q126:AC126))&gt;=$K126*0.3,$K126*0.3,($BV126-SUM($Q126:AC126)))),"")),(IF(($BV126-SUM($Q126:AC126))&gt;=$K126*0.3,$K126*0.3,($BV126-SUM($Q126:AC126)))))</f>
        <v>0</v>
      </c>
      <c r="AE126" s="127">
        <f>IF(OR($I126="‡nv‡÷j Z¨vM",$I126="wUwm"),(IF(VALUE($G126)&gt;=AE$6,(IF(($BV126-SUM($Q126:AD126))&gt;=$K126*0.3,$K126*0.3,($BV126-SUM($Q126:AD126)))),"")),(IF(($BV126-SUM($Q126:AD126))&gt;=$K126*0.3,$K126*0.3,($BV126-SUM($Q126:AD126)))))</f>
        <v>0</v>
      </c>
      <c r="AF126" s="127">
        <f>IF(OR($I126="‡nv‡÷j Z¨vM",$I126="wUwm"),(IF(VALUE($G126)&gt;=AF$6,(IF(($BV126-SUM($Q126:AE126))&gt;=$K126*0.3,$K126*0.3,($BV126-SUM($Q126:AE126)))),"")),(IF(($BV126-SUM($Q126:AE126))&gt;=$K126*0.3,$K126*0.3,($BV126-SUM($Q126:AE126)))))</f>
        <v>0</v>
      </c>
      <c r="AG126" s="127">
        <f>IF(OR($I126="‡nv‡÷j Z¨vM",$I126="wUwm"),(IF(VALUE($G126)&gt;=AG$6,(IF(($BV126-SUM($Q126:AF126))&gt;=$K126*0.3,$K126*0.3,($BV126-SUM($Q126:AF126)))),"")),(IF(($BV126-SUM($Q126:AF126))&gt;=$K126*0.3,$K126*0.3,($BV126-SUM($Q126:AF126)))))</f>
        <v>0</v>
      </c>
      <c r="AH126" s="127">
        <f>IF(OR($I126="‡nv‡÷j Z¨vM",$I126="wUwm"),(IF(VALUE($G126)&gt;=AH$6,(IF(($BV126-SUM($Q126:AG126))&gt;=$K126*0.3,$K126*0.3,($BV126-SUM($Q126:AG126)))),"")),(IF(($BV126-SUM($Q126:AG126))&gt;=$K126*0.3,$K126*0.3,($BV126-SUM($Q126:AG126)))))</f>
        <v>0</v>
      </c>
      <c r="AI126" s="127">
        <f>IF(OR($I126="‡nv‡÷j Z¨vM",$I126="wUwm"),(IF(VALUE($G126)&gt;=AI$6,(IF(($BV126-SUM($Q126:AH126))&gt;=$K126*0.3,$K126*0.3,($BV126-SUM($Q126:AH126)))),"")),(IF(($BV126-SUM($Q126:AH126))&gt;=$K126*0.3,$K126*0.3,($BV126-SUM($Q126:AH126)))))</f>
        <v>0</v>
      </c>
      <c r="AJ126" s="127">
        <f>IF(OR($I126="‡nv‡÷j Z¨vM",$I126="wUwm"),(IF(VALUE($G126)&gt;=AJ$6,(IF(($BV126-SUM($Q126:AI126))&gt;=$K126*0.3,$K126*0.3,($BV126-SUM($Q126:AI126)))),"")),(IF(($BV126-SUM($Q126:AI126))&gt;=$K126*0.3,$K126*0.3,($BV126-SUM($Q126:AI126)))))</f>
        <v>0</v>
      </c>
      <c r="AK126" s="127">
        <f>IF(OR($I126="‡nv‡÷j Z¨vM",$I126="wUwm"),(IF(VALUE($G126)&gt;=AK$6,(IF(($BV126-SUM($Q126:AJ126))&gt;=$K126*0.3,$K126*0.3,($BV126-SUM($Q126:AJ126)))),"")),(IF(($BV126-SUM($Q126:AJ126))&gt;=$K126*0.3,$K126*0.3,($BV126-SUM($Q126:AJ126)))))</f>
        <v>0</v>
      </c>
      <c r="AL126" s="127">
        <f>IF(OR($I126="‡nv‡÷j Z¨vM",$I126="wUwm"),(IF(VALUE($G126)&gt;=AL$6,(IF(($BV126-SUM($Q126:AK126))&gt;=$K126*0.3,$K126*0.3,($BV126-SUM($Q126:AK126)))),"")),(IF(($BV126-SUM($Q126:AK126))&gt;=$K126*0.3,$K126*0.3,($BV126-SUM($Q126:AK126)))))</f>
        <v>0</v>
      </c>
      <c r="AM126" s="127">
        <f>IF(OR($I126="‡nv‡÷j Z¨vM",$I126="wUwm"),(IF(VALUE($G126)&gt;=AM$6,(IF(($BV126-SUM($Q126:AL126))&gt;=$K126*0.3,$K126*0.3,($BV126-SUM($Q126:AL126)))),"")),(IF(($BV126-SUM($Q126:AL126))&gt;=$K126*0.3,$K126*0.3,($BV126-SUM($Q126:AL126)))))</f>
        <v>0</v>
      </c>
      <c r="AN126" s="127">
        <f>IF(OR($I126="‡nv‡÷j Z¨vM",$I126="wUwm"),(IF(VALUE($G126)&gt;=AN$6,(IF(($BV126-SUM($Q126:AM126))&gt;=$K126*0.3,$K126*0.3,($BV126-SUM($Q126:AM126)))),"")),(IF(($BV126-SUM($Q126:AM126))&gt;=$K126*0.3,$K126*0.3,($BV126-SUM($Q126:AM126)))))</f>
        <v>0</v>
      </c>
      <c r="AO126" s="127">
        <f>IF(OR($I126="‡nv‡÷j Z¨vM",$I126="wUwm"),(IF(VALUE($G126)&gt;=AO$6,(IF(($BV126-SUM($Q126:AN126))&gt;=$K126*0.3,$K126*0.3,($BV126-SUM($Q126:AN126)))),"")),(IF(($BV126-SUM($Q126:AN126))&gt;=$K126*0.3,$K126*0.3,($BV126-SUM($Q126:AN126)))))</f>
        <v>0</v>
      </c>
      <c r="AP126" s="127">
        <f>IF(OR($I126="‡nv‡÷j Z¨vM",$I126="wUwm"),(IF(VALUE($G126)&gt;=AP$6,(IF(($BV126-SUM($Q126:AO126))&gt;=$K126*0.3,$K126*0.3,($BV126-SUM($Q126:AO126)))),"")),(IF(($BV126-SUM($Q126:AO126))&gt;=$K126*0.3,$K126*0.3,($BV126-SUM($Q126:AO126)))))</f>
        <v>0</v>
      </c>
      <c r="AQ126" s="125">
        <f t="shared" si="26"/>
        <v>23440</v>
      </c>
      <c r="AR126" s="125">
        <v>23440</v>
      </c>
      <c r="AS126" s="125">
        <f>IF(LinkRpt!C$4=LinkRpt!C$2,VLOOKUP(LinkRpt!$A122,Rpt,LinkRpt!C$2+1),"")</f>
        <v>0</v>
      </c>
      <c r="AT126" s="125">
        <f>IF(LinkRpt!D$4=LinkRpt!D$2,VLOOKUP(LinkRpt!$A122,Rpt,LinkRpt!D$2+1),"")</f>
        <v>0</v>
      </c>
      <c r="AU126" s="125">
        <f>IF(LinkRpt!E$4=LinkRpt!E$2,VLOOKUP(LinkRpt!$A122,Rpt,LinkRpt!E$2+1),"")</f>
        <v>0</v>
      </c>
      <c r="AV126" s="125">
        <f>IF(LinkRpt!F$4=LinkRpt!F$2,VLOOKUP(LinkRpt!$A122,Rpt,LinkRpt!F$2+1),"")</f>
        <v>0</v>
      </c>
      <c r="AW126" s="125">
        <f>IF(LinkRpt!G$4=LinkRpt!G$2,VLOOKUP(LinkRpt!$A122,Rpt,LinkRpt!G$2+1),"")</f>
        <v>0</v>
      </c>
      <c r="AX126" s="125">
        <f>IF(LinkRpt!H$4=LinkRpt!H$2,VLOOKUP(LinkRpt!$A122,Rpt,LinkRpt!H$2+1),"")</f>
        <v>0</v>
      </c>
      <c r="AY126" s="125">
        <f>IF(LinkRpt!I$4=LinkRpt!I$2,VLOOKUP(LinkRpt!$A122,Rpt,LinkRpt!I$2+1),"")</f>
        <v>0</v>
      </c>
      <c r="AZ126" s="125">
        <f>IF(LinkRpt!J$4=LinkRpt!J$2,VLOOKUP(LinkRpt!$A122,Rpt,LinkRpt!J$2+1),"")</f>
        <v>0</v>
      </c>
      <c r="BA126" s="125">
        <f>IF(LinkRpt!K$4=LinkRpt!K$2,VLOOKUP(LinkRpt!$A122,Rpt,LinkRpt!K$2+1),"")</f>
        <v>0</v>
      </c>
      <c r="BB126" s="125">
        <f>IF(LinkRpt!L$4=LinkRpt!L$2,VLOOKUP(LinkRpt!$A122,Rpt,LinkRpt!L$2+1),"")</f>
        <v>0</v>
      </c>
      <c r="BC126" s="125">
        <f>IF(LinkRpt!M$4=LinkRpt!M$2,VLOOKUP(LinkRpt!$A122,Rpt,LinkRpt!M$2+1),"")</f>
        <v>0</v>
      </c>
      <c r="BD126" s="125">
        <f>IF(LinkRpt!N$4=LinkRpt!N$2,VLOOKUP(LinkRpt!$A122,Rpt,LinkRpt!N$2+1),"")</f>
        <v>0</v>
      </c>
      <c r="BE126" s="125">
        <f>IF(LinkRpt!O$4=LinkRpt!O$2,VLOOKUP(LinkRpt!$A122,Rpt,LinkRpt!O$2+1),"")</f>
        <v>0</v>
      </c>
      <c r="BF126" s="125">
        <f>IF(LinkRpt!P$4=LinkRpt!P$2,VLOOKUP(LinkRpt!$A122,Rpt,LinkRpt!P$2+1),"")</f>
        <v>0</v>
      </c>
      <c r="BG126" s="125">
        <f>IF(LinkRpt!Q$4=LinkRpt!Q$2,VLOOKUP(LinkRpt!$A122,Rpt,LinkRpt!Q$2+1),"")</f>
        <v>0</v>
      </c>
      <c r="BH126" s="125">
        <f>IF(LinkRpt!R$4=LinkRpt!R$2,VLOOKUP(LinkRpt!$A122,Rpt,LinkRpt!R$2+1),"")</f>
        <v>0</v>
      </c>
      <c r="BI126" s="125">
        <f>IF(LinkRpt!S$4=LinkRpt!S$2,VLOOKUP(LinkRpt!$A122,Rpt,LinkRpt!S$2+1),"")</f>
        <v>0</v>
      </c>
      <c r="BJ126" s="125">
        <f>IF(LinkRpt!T$4=LinkRpt!T$2,VLOOKUP(LinkRpt!$A122,Rpt,LinkRpt!T$2+1),"")</f>
        <v>0</v>
      </c>
      <c r="BK126" s="125">
        <f>IF(LinkRpt!U$4=LinkRpt!U$2,VLOOKUP(LinkRpt!$A122,Rpt,LinkRpt!U$2+1),"")</f>
        <v>0</v>
      </c>
      <c r="BL126" s="125">
        <f>IF(LinkRpt!V$4=LinkRpt!V$2,VLOOKUP(LinkRpt!$A122,Rpt,LinkRpt!V$2+1),"")</f>
        <v>0</v>
      </c>
      <c r="BM126" s="125">
        <f>IF(LinkRpt!W$4=LinkRpt!W$2,VLOOKUP(LinkRpt!$A122,Rpt,LinkRpt!W$2+1),"")</f>
        <v>0</v>
      </c>
      <c r="BN126" s="125">
        <f>IF(LinkRpt!X$4=LinkRpt!X$2,VLOOKUP(LinkRpt!$A122,Rpt,LinkRpt!X$2+1),"")</f>
        <v>0</v>
      </c>
      <c r="BO126" s="125">
        <f>IF(LinkRpt!Y$4=LinkRpt!Y$2,VLOOKUP(LinkRpt!$A122,Rpt,LinkRpt!Y$2+1),"")</f>
        <v>0</v>
      </c>
      <c r="BP126" s="125">
        <f>IF(LinkRpt!Z$4=LinkRpt!Z$2,VLOOKUP(LinkRpt!$A122,Rpt,LinkRpt!Z$2+1),"")</f>
        <v>0</v>
      </c>
      <c r="BQ126" s="125">
        <f>IF(LinkRpt!AA$4=LinkRpt!AA$2,VLOOKUP(LinkRpt!$A122,Rpt,LinkRpt!AA$2+1),"")</f>
        <v>0</v>
      </c>
      <c r="BR126" s="125">
        <f>IF(LinkRpt!AB$4=LinkRpt!AB$2,VLOOKUP(LinkRpt!$A122,Rpt,LinkRpt!AB$2+1),"")</f>
        <v>0</v>
      </c>
      <c r="BS126" s="125">
        <f>IF(LinkRpt!AC$4=LinkRpt!AC$2,VLOOKUP(LinkRpt!$A122,Rpt,LinkRpt!AC$2+1),"")</f>
        <v>0</v>
      </c>
      <c r="BT126" s="125">
        <f>IF(LinkRpt!AD$4=LinkRpt!AD$2,VLOOKUP(LinkRpt!$A122,Rpt,LinkRpt!AD$2+1),"")</f>
        <v>0</v>
      </c>
      <c r="BU126" s="125">
        <f>IF(LinkRpt!AE$4=LinkRpt!AE$2,VLOOKUP(LinkRpt!$A122,Rpt,LinkRpt!AE$2+1),"")</f>
        <v>0</v>
      </c>
      <c r="BV126" s="125">
        <f t="shared" si="22"/>
        <v>23440</v>
      </c>
      <c r="BW126" s="124">
        <v>1500</v>
      </c>
      <c r="BX126" s="127">
        <v>1500</v>
      </c>
      <c r="BY126" s="124">
        <v>1000</v>
      </c>
      <c r="BZ126" s="127">
        <v>1000</v>
      </c>
      <c r="CA126" s="124">
        <v>5000</v>
      </c>
      <c r="CB126" s="127">
        <v>5000</v>
      </c>
      <c r="CC126" s="124">
        <v>8000</v>
      </c>
      <c r="CD126" s="127">
        <v>8000</v>
      </c>
      <c r="CE126" s="124"/>
      <c r="CF126" s="127"/>
      <c r="CG126" s="129">
        <v>4620</v>
      </c>
      <c r="CH126" s="144">
        <v>4620</v>
      </c>
      <c r="CI126" s="129">
        <v>4620</v>
      </c>
      <c r="CJ126" s="127">
        <v>4620</v>
      </c>
      <c r="CK126" s="129">
        <v>4620</v>
      </c>
      <c r="CL126" s="127">
        <v>4620</v>
      </c>
      <c r="CM126" s="129">
        <v>4620</v>
      </c>
      <c r="CN126" s="127">
        <v>4620</v>
      </c>
      <c r="CO126" s="129">
        <v>4620</v>
      </c>
      <c r="CP126" s="127"/>
      <c r="CQ126" s="129">
        <v>4620</v>
      </c>
      <c r="CR126" s="127">
        <v>4620</v>
      </c>
      <c r="CS126" s="129">
        <v>4620</v>
      </c>
      <c r="CT126" s="127"/>
      <c r="CU126" s="129">
        <v>4620</v>
      </c>
      <c r="CV126" s="127"/>
      <c r="CW126" s="129">
        <v>4620</v>
      </c>
      <c r="CX126" s="127"/>
      <c r="CY126" s="131"/>
      <c r="CZ126" s="127"/>
      <c r="DA126" s="131"/>
      <c r="DB126" s="127"/>
      <c r="DC126" s="131"/>
      <c r="DD126" s="127"/>
      <c r="DE126" s="130"/>
      <c r="DF126" s="131"/>
      <c r="DG126" s="127"/>
      <c r="DH126" s="131"/>
      <c r="DI126" s="127"/>
      <c r="DJ126" s="131"/>
      <c r="DK126" s="127"/>
      <c r="DL126" s="131"/>
      <c r="DM126" s="127"/>
      <c r="DN126" s="131"/>
      <c r="DO126" s="127"/>
      <c r="DP126" s="131"/>
      <c r="DQ126" s="127"/>
      <c r="DR126" s="131"/>
      <c r="DS126" s="127"/>
      <c r="DT126" s="131"/>
      <c r="DU126" s="127"/>
      <c r="DV126" s="131"/>
      <c r="DW126" s="127"/>
      <c r="DX126" s="131"/>
      <c r="DY126" s="127"/>
      <c r="DZ126" s="131"/>
      <c r="EA126" s="127"/>
      <c r="EB126" s="128"/>
      <c r="EC126" s="127"/>
      <c r="ED126" s="132"/>
      <c r="EE126" s="128"/>
      <c r="EF126" s="127"/>
      <c r="EG126" s="128"/>
      <c r="EH126" s="127"/>
      <c r="EI126" s="128"/>
      <c r="EJ126" s="127"/>
      <c r="EK126" s="128"/>
      <c r="EL126" s="127"/>
      <c r="EM126" s="128"/>
      <c r="EN126" s="127"/>
      <c r="EO126" s="128"/>
      <c r="EP126" s="127"/>
      <c r="EQ126" s="124"/>
      <c r="ER126" s="127"/>
      <c r="ES126" s="124"/>
      <c r="ET126" s="127"/>
      <c r="EU126" s="124"/>
      <c r="EV126" s="127"/>
      <c r="EW126" s="124"/>
      <c r="EX126" s="127"/>
      <c r="EY126" s="124"/>
      <c r="EZ126" s="127"/>
      <c r="FA126" s="124"/>
      <c r="FB126" s="127"/>
      <c r="FC126" s="133">
        <f t="shared" si="17"/>
        <v>57080</v>
      </c>
      <c r="FD126" s="133">
        <f t="shared" si="18"/>
        <v>38600</v>
      </c>
      <c r="FE126" s="133">
        <f t="shared" si="19"/>
        <v>18480</v>
      </c>
    </row>
    <row r="127" spans="1:161" ht="25.5" customHeight="1">
      <c r="A127" s="183">
        <v>3200005</v>
      </c>
      <c r="B127" s="134" t="s">
        <v>912</v>
      </c>
      <c r="C127" s="88" t="s">
        <v>913</v>
      </c>
      <c r="D127" s="83" t="s">
        <v>1063</v>
      </c>
      <c r="E127" s="95" t="s">
        <v>956</v>
      </c>
      <c r="F127" s="88" t="s">
        <v>914</v>
      </c>
      <c r="G127" s="88"/>
      <c r="H127" s="135"/>
      <c r="I127" s="136"/>
      <c r="J127" s="136"/>
      <c r="K127" s="93">
        <v>7200</v>
      </c>
      <c r="L127" s="88" t="s">
        <v>1072</v>
      </c>
      <c r="M127" s="122">
        <f t="shared" si="20"/>
        <v>25600</v>
      </c>
      <c r="N127" s="123">
        <f t="shared" si="15"/>
        <v>2160</v>
      </c>
      <c r="O127" s="124">
        <v>4000</v>
      </c>
      <c r="P127" s="124">
        <f t="shared" si="21"/>
        <v>0</v>
      </c>
      <c r="Q127" s="125">
        <v>4000</v>
      </c>
      <c r="R127" s="126">
        <f t="shared" si="24"/>
        <v>0</v>
      </c>
      <c r="S127" s="127">
        <f>IF(OR($I127="‡nv‡÷j Z¨vM",$I127="wUwm"),(IF(VALUE($G127)&gt;=S$6,(IF(($BV127-SUM($Q127:R127))&gt;=$K127*0.3,$K127*0.3,($BV127-SUM($Q127:R127)))),"")),(IF(($BV127-SUM($Q127:R127))&gt;=$K127*0.3,$K127*0.3,($BV127-SUM($Q127:R127)))))</f>
        <v>2160</v>
      </c>
      <c r="T127" s="127">
        <f>IF(OR($I127="‡nv‡÷j Z¨vM",$I127="wUwm"),(IF(VALUE($G127)&gt;=T$6,(IF(($BV127-SUM($Q127:S127))&gt;=$K127*0.3,$K127*0.3,($BV127-SUM($Q127:S127)))),"")),(IF(($BV127-SUM($Q127:S127))&gt;=$K127*0.3,$K127*0.3,($BV127-SUM($Q127:S127)))))</f>
        <v>2160</v>
      </c>
      <c r="U127" s="127">
        <f>IF(OR($I127="‡nv‡÷j Z¨vM",$I127="wUwm"),(IF(VALUE($G127)&gt;=U$6,(IF(($BV127-SUM($Q127:T127))&gt;=$K127*0.3,$K127*0.3,($BV127-SUM($Q127:T127)))),"")),(IF(($BV127-SUM($Q127:T127))&gt;=$K127*0.3,$K127*0.3,($BV127-SUM($Q127:T127)))))</f>
        <v>2160</v>
      </c>
      <c r="V127" s="127">
        <f>IF(OR($I127="‡nv‡÷j Z¨vM",$I127="wUwm"),(IF(VALUE($G127)&gt;=V$6,(IF(($BV127-SUM($Q127:U127))&gt;=$K127*0.3,$K127*0.3,($BV127-SUM($Q127:U127)))),"")),(IF(($BV127-SUM($Q127:U127))&gt;=$K127*0.3,$K127*0.3,($BV127-SUM($Q127:U127)))))</f>
        <v>2160</v>
      </c>
      <c r="W127" s="127">
        <f>IF(OR($I127="‡nv‡÷j Z¨vM",$I127="wUwm"),(IF(VALUE($G127)&gt;=W$6,(IF(($BV127-SUM($Q127:V127))&gt;=$K127*0.3,$K127*0.3,($BV127-SUM($Q127:V127)))),"")),(IF(($BV127-SUM($Q127:V127))&gt;=$K127*0.3,$K127*0.3,($BV127-SUM($Q127:V127)))))</f>
        <v>2160</v>
      </c>
      <c r="X127" s="127">
        <f>IF(OR($I127="‡nv‡÷j Z¨vM",$I127="wUwm"),(IF(VALUE($G127)&gt;=X$6,(IF(($BV127-SUM($Q127:W127))&gt;=$K127*0.3,$K127*0.3,($BV127-SUM($Q127:W127)))),"")),(IF(($BV127-SUM($Q127:W127))&gt;=$K127*0.3,$K127*0.3,($BV127-SUM($Q127:W127)))))</f>
        <v>2160</v>
      </c>
      <c r="Y127" s="127">
        <f>IF(OR($I127="‡nv‡÷j Z¨vM",$I127="wUwm"),(IF(VALUE($G127)&gt;=Y$6,(IF(($BV127-SUM($Q127:X127))&gt;=$K127*0.3,$K127*0.3,($BV127-SUM($Q127:X127)))),"")),(IF(($BV127-SUM($Q127:X127))&gt;=$K127*0.3,$K127*0.3,($BV127-SUM($Q127:X127)))))</f>
        <v>2160</v>
      </c>
      <c r="Z127" s="127">
        <f>IF(OR($I127="‡nv‡÷j Z¨vM",$I127="wUwm"),(IF(VALUE($G127)&gt;=Z$6,(IF(($BV127-SUM($Q127:Y127))&gt;=$K127*0.3,$K127*0.3,($BV127-SUM($Q127:Y127)))),"")),(IF(($BV127-SUM($Q127:Y127))&gt;=$K127*0.3,$K127*0.3,($BV127-SUM($Q127:Y127)))))</f>
        <v>2160</v>
      </c>
      <c r="AA127" s="127">
        <f>IF(OR($I127="‡nv‡÷j Z¨vM",$I127="wUwm"),(IF(VALUE($G127)&gt;=AA$6,(IF(($BV127-SUM($Q127:Z127))&gt;=$K127*0.3,$K127*0.3,($BV127-SUM($Q127:Z127)))),"")),(IF(($BV127-SUM($Q127:Z127))&gt;=$K127*0.3,$K127*0.3,($BV127-SUM($Q127:Z127)))))</f>
        <v>2160</v>
      </c>
      <c r="AB127" s="127">
        <f>IF(OR($I127="‡nv‡÷j Z¨vM",$I127="wUwm"),(IF(VALUE($G127)&gt;=AB$6,(IF(($BV127-SUM($Q127:AA127))&gt;=$K127*0.3,$K127*0.3,($BV127-SUM($Q127:AA127)))),"")),(IF(($BV127-SUM($Q127:AA127))&gt;=$K127*0.3,$K127*0.3,($BV127-SUM($Q127:AA127)))))</f>
        <v>0</v>
      </c>
      <c r="AC127" s="127">
        <f>IF(OR($I127="‡nv‡÷j Z¨vM",$I127="wUwm"),(IF(VALUE($G127)&gt;=AC$6,(IF(($BV127-SUM($Q127:AB127))&gt;=$K127*0.3,$K127*0.3,($BV127-SUM($Q127:AB127)))),"")),(IF(($BV127-SUM($Q127:AB127))&gt;=$K127*0.3,$K127*0.3,($BV127-SUM($Q127:AB127)))))</f>
        <v>0</v>
      </c>
      <c r="AD127" s="127">
        <f>IF(OR($I127="‡nv‡÷j Z¨vM",$I127="wUwm"),(IF(VALUE($G127)&gt;=AD$6,(IF(($BV127-SUM($Q127:AC127))&gt;=$K127*0.3,$K127*0.3,($BV127-SUM($Q127:AC127)))),"")),(IF(($BV127-SUM($Q127:AC127))&gt;=$K127*0.3,$K127*0.3,($BV127-SUM($Q127:AC127)))))</f>
        <v>0</v>
      </c>
      <c r="AE127" s="127">
        <f>IF(OR($I127="‡nv‡÷j Z¨vM",$I127="wUwm"),(IF(VALUE($G127)&gt;=AE$6,(IF(($BV127-SUM($Q127:AD127))&gt;=$K127*0.3,$K127*0.3,($BV127-SUM($Q127:AD127)))),"")),(IF(($BV127-SUM($Q127:AD127))&gt;=$K127*0.3,$K127*0.3,($BV127-SUM($Q127:AD127)))))</f>
        <v>0</v>
      </c>
      <c r="AF127" s="127">
        <f>IF(OR($I127="‡nv‡÷j Z¨vM",$I127="wUwm"),(IF(VALUE($G127)&gt;=AF$6,(IF(($BV127-SUM($Q127:AE127))&gt;=$K127*0.3,$K127*0.3,($BV127-SUM($Q127:AE127)))),"")),(IF(($BV127-SUM($Q127:AE127))&gt;=$K127*0.3,$K127*0.3,($BV127-SUM($Q127:AE127)))))</f>
        <v>0</v>
      </c>
      <c r="AG127" s="127">
        <f>IF(OR($I127="‡nv‡÷j Z¨vM",$I127="wUwm"),(IF(VALUE($G127)&gt;=AG$6,(IF(($BV127-SUM($Q127:AF127))&gt;=$K127*0.3,$K127*0.3,($BV127-SUM($Q127:AF127)))),"")),(IF(($BV127-SUM($Q127:AF127))&gt;=$K127*0.3,$K127*0.3,($BV127-SUM($Q127:AF127)))))</f>
        <v>0</v>
      </c>
      <c r="AH127" s="127">
        <f>IF(OR($I127="‡nv‡÷j Z¨vM",$I127="wUwm"),(IF(VALUE($G127)&gt;=AH$6,(IF(($BV127-SUM($Q127:AG127))&gt;=$K127*0.3,$K127*0.3,($BV127-SUM($Q127:AG127)))),"")),(IF(($BV127-SUM($Q127:AG127))&gt;=$K127*0.3,$K127*0.3,($BV127-SUM($Q127:AG127)))))</f>
        <v>0</v>
      </c>
      <c r="AI127" s="127">
        <f>IF(OR($I127="‡nv‡÷j Z¨vM",$I127="wUwm"),(IF(VALUE($G127)&gt;=AI$6,(IF(($BV127-SUM($Q127:AH127))&gt;=$K127*0.3,$K127*0.3,($BV127-SUM($Q127:AH127)))),"")),(IF(($BV127-SUM($Q127:AH127))&gt;=$K127*0.3,$K127*0.3,($BV127-SUM($Q127:AH127)))))</f>
        <v>0</v>
      </c>
      <c r="AJ127" s="127">
        <f>IF(OR($I127="‡nv‡÷j Z¨vM",$I127="wUwm"),(IF(VALUE($G127)&gt;=AJ$6,(IF(($BV127-SUM($Q127:AI127))&gt;=$K127*0.3,$K127*0.3,($BV127-SUM($Q127:AI127)))),"")),(IF(($BV127-SUM($Q127:AI127))&gt;=$K127*0.3,$K127*0.3,($BV127-SUM($Q127:AI127)))))</f>
        <v>0</v>
      </c>
      <c r="AK127" s="127">
        <f>IF(OR($I127="‡nv‡÷j Z¨vM",$I127="wUwm"),(IF(VALUE($G127)&gt;=AK$6,(IF(($BV127-SUM($Q127:AJ127))&gt;=$K127*0.3,$K127*0.3,($BV127-SUM($Q127:AJ127)))),"")),(IF(($BV127-SUM($Q127:AJ127))&gt;=$K127*0.3,$K127*0.3,($BV127-SUM($Q127:AJ127)))))</f>
        <v>0</v>
      </c>
      <c r="AL127" s="127">
        <f>IF(OR($I127="‡nv‡÷j Z¨vM",$I127="wUwm"),(IF(VALUE($G127)&gt;=AL$6,(IF(($BV127-SUM($Q127:AK127))&gt;=$K127*0.3,$K127*0.3,($BV127-SUM($Q127:AK127)))),"")),(IF(($BV127-SUM($Q127:AK127))&gt;=$K127*0.3,$K127*0.3,($BV127-SUM($Q127:AK127)))))</f>
        <v>0</v>
      </c>
      <c r="AM127" s="127">
        <f>IF(OR($I127="‡nv‡÷j Z¨vM",$I127="wUwm"),(IF(VALUE($G127)&gt;=AM$6,(IF(($BV127-SUM($Q127:AL127))&gt;=$K127*0.3,$K127*0.3,($BV127-SUM($Q127:AL127)))),"")),(IF(($BV127-SUM($Q127:AL127))&gt;=$K127*0.3,$K127*0.3,($BV127-SUM($Q127:AL127)))))</f>
        <v>0</v>
      </c>
      <c r="AN127" s="127">
        <f>IF(OR($I127="‡nv‡÷j Z¨vM",$I127="wUwm"),(IF(VALUE($G127)&gt;=AN$6,(IF(($BV127-SUM($Q127:AM127))&gt;=$K127*0.3,$K127*0.3,($BV127-SUM($Q127:AM127)))),"")),(IF(($BV127-SUM($Q127:AM127))&gt;=$K127*0.3,$K127*0.3,($BV127-SUM($Q127:AM127)))))</f>
        <v>0</v>
      </c>
      <c r="AO127" s="127">
        <f>IF(OR($I127="‡nv‡÷j Z¨vM",$I127="wUwm"),(IF(VALUE($G127)&gt;=AO$6,(IF(($BV127-SUM($Q127:AN127))&gt;=$K127*0.3,$K127*0.3,($BV127-SUM($Q127:AN127)))),"")),(IF(($BV127-SUM($Q127:AN127))&gt;=$K127*0.3,$K127*0.3,($BV127-SUM($Q127:AN127)))))</f>
        <v>0</v>
      </c>
      <c r="AP127" s="127">
        <f>IF(OR($I127="‡nv‡÷j Z¨vM",$I127="wUwm"),(IF(VALUE($G127)&gt;=AP$6,(IF(($BV127-SUM($Q127:AO127))&gt;=$K127*0.3,$K127*0.3,($BV127-SUM($Q127:AO127)))),"")),(IF(($BV127-SUM($Q127:AO127))&gt;=$K127*0.3,$K127*0.3,($BV127-SUM($Q127:AO127)))))</f>
        <v>0</v>
      </c>
      <c r="AQ127" s="125">
        <f t="shared" si="26"/>
        <v>23440</v>
      </c>
      <c r="AR127" s="125">
        <v>23440</v>
      </c>
      <c r="AS127" s="125">
        <f>IF(LinkRpt!C$4=LinkRpt!C$2,VLOOKUP(LinkRpt!$A123,Rpt,LinkRpt!C$2+1),"")</f>
        <v>0</v>
      </c>
      <c r="AT127" s="125">
        <f>IF(LinkRpt!D$4=LinkRpt!D$2,VLOOKUP(LinkRpt!$A123,Rpt,LinkRpt!D$2+1),"")</f>
        <v>0</v>
      </c>
      <c r="AU127" s="125">
        <f>IF(LinkRpt!E$4=LinkRpt!E$2,VLOOKUP(LinkRpt!$A123,Rpt,LinkRpt!E$2+1),"")</f>
        <v>0</v>
      </c>
      <c r="AV127" s="125">
        <f>IF(LinkRpt!F$4=LinkRpt!F$2,VLOOKUP(LinkRpt!$A123,Rpt,LinkRpt!F$2+1),"")</f>
        <v>0</v>
      </c>
      <c r="AW127" s="125">
        <f>IF(LinkRpt!G$4=LinkRpt!G$2,VLOOKUP(LinkRpt!$A123,Rpt,LinkRpt!G$2+1),"")</f>
        <v>0</v>
      </c>
      <c r="AX127" s="125">
        <f>IF(LinkRpt!H$4=LinkRpt!H$2,VLOOKUP(LinkRpt!$A123,Rpt,LinkRpt!H$2+1),"")</f>
        <v>0</v>
      </c>
      <c r="AY127" s="125">
        <f>IF(LinkRpt!I$4=LinkRpt!I$2,VLOOKUP(LinkRpt!$A123,Rpt,LinkRpt!I$2+1),"")</f>
        <v>0</v>
      </c>
      <c r="AZ127" s="125">
        <f>IF(LinkRpt!J$4=LinkRpt!J$2,VLOOKUP(LinkRpt!$A123,Rpt,LinkRpt!J$2+1),"")</f>
        <v>0</v>
      </c>
      <c r="BA127" s="125">
        <f>IF(LinkRpt!K$4=LinkRpt!K$2,VLOOKUP(LinkRpt!$A123,Rpt,LinkRpt!K$2+1),"")</f>
        <v>0</v>
      </c>
      <c r="BB127" s="125">
        <f>IF(LinkRpt!L$4=LinkRpt!L$2,VLOOKUP(LinkRpt!$A123,Rpt,LinkRpt!L$2+1),"")</f>
        <v>0</v>
      </c>
      <c r="BC127" s="125">
        <f>IF(LinkRpt!M$4=LinkRpt!M$2,VLOOKUP(LinkRpt!$A123,Rpt,LinkRpt!M$2+1),"")</f>
        <v>0</v>
      </c>
      <c r="BD127" s="125">
        <f>IF(LinkRpt!N$4=LinkRpt!N$2,VLOOKUP(LinkRpt!$A123,Rpt,LinkRpt!N$2+1),"")</f>
        <v>0</v>
      </c>
      <c r="BE127" s="125">
        <f>IF(LinkRpt!O$4=LinkRpt!O$2,VLOOKUP(LinkRpt!$A123,Rpt,LinkRpt!O$2+1),"")</f>
        <v>0</v>
      </c>
      <c r="BF127" s="125">
        <f>IF(LinkRpt!P$4=LinkRpt!P$2,VLOOKUP(LinkRpt!$A123,Rpt,LinkRpt!P$2+1),"")</f>
        <v>0</v>
      </c>
      <c r="BG127" s="125">
        <f>IF(LinkRpt!Q$4=LinkRpt!Q$2,VLOOKUP(LinkRpt!$A123,Rpt,LinkRpt!Q$2+1),"")</f>
        <v>0</v>
      </c>
      <c r="BH127" s="125">
        <f>IF(LinkRpt!R$4=LinkRpt!R$2,VLOOKUP(LinkRpt!$A123,Rpt,LinkRpt!R$2+1),"")</f>
        <v>0</v>
      </c>
      <c r="BI127" s="125">
        <f>IF(LinkRpt!S$4=LinkRpt!S$2,VLOOKUP(LinkRpt!$A123,Rpt,LinkRpt!S$2+1),"")</f>
        <v>0</v>
      </c>
      <c r="BJ127" s="125">
        <f>IF(LinkRpt!T$4=LinkRpt!T$2,VLOOKUP(LinkRpt!$A123,Rpt,LinkRpt!T$2+1),"")</f>
        <v>0</v>
      </c>
      <c r="BK127" s="125">
        <f>IF(LinkRpt!U$4=LinkRpt!U$2,VLOOKUP(LinkRpt!$A123,Rpt,LinkRpt!U$2+1),"")</f>
        <v>0</v>
      </c>
      <c r="BL127" s="125">
        <f>IF(LinkRpt!V$4=LinkRpt!V$2,VLOOKUP(LinkRpt!$A123,Rpt,LinkRpt!V$2+1),"")</f>
        <v>0</v>
      </c>
      <c r="BM127" s="125">
        <f>IF(LinkRpt!W$4=LinkRpt!W$2,VLOOKUP(LinkRpt!$A123,Rpt,LinkRpt!W$2+1),"")</f>
        <v>0</v>
      </c>
      <c r="BN127" s="125">
        <f>IF(LinkRpt!X$4=LinkRpt!X$2,VLOOKUP(LinkRpt!$A123,Rpt,LinkRpt!X$2+1),"")</f>
        <v>0</v>
      </c>
      <c r="BO127" s="125">
        <f>IF(LinkRpt!Y$4=LinkRpt!Y$2,VLOOKUP(LinkRpt!$A123,Rpt,LinkRpt!Y$2+1),"")</f>
        <v>0</v>
      </c>
      <c r="BP127" s="125">
        <f>IF(LinkRpt!Z$4=LinkRpt!Z$2,VLOOKUP(LinkRpt!$A123,Rpt,LinkRpt!Z$2+1),"")</f>
        <v>0</v>
      </c>
      <c r="BQ127" s="125">
        <f>IF(LinkRpt!AA$4=LinkRpt!AA$2,VLOOKUP(LinkRpt!$A123,Rpt,LinkRpt!AA$2+1),"")</f>
        <v>0</v>
      </c>
      <c r="BR127" s="125">
        <f>IF(LinkRpt!AB$4=LinkRpt!AB$2,VLOOKUP(LinkRpt!$A123,Rpt,LinkRpt!AB$2+1),"")</f>
        <v>0</v>
      </c>
      <c r="BS127" s="125">
        <f>IF(LinkRpt!AC$4=LinkRpt!AC$2,VLOOKUP(LinkRpt!$A123,Rpt,LinkRpt!AC$2+1),"")</f>
        <v>0</v>
      </c>
      <c r="BT127" s="125">
        <f>IF(LinkRpt!AD$4=LinkRpt!AD$2,VLOOKUP(LinkRpt!$A123,Rpt,LinkRpt!AD$2+1),"")</f>
        <v>0</v>
      </c>
      <c r="BU127" s="125">
        <f>IF(LinkRpt!AE$4=LinkRpt!AE$2,VLOOKUP(LinkRpt!$A123,Rpt,LinkRpt!AE$2+1),"")</f>
        <v>0</v>
      </c>
      <c r="BV127" s="125">
        <f t="shared" si="22"/>
        <v>23440</v>
      </c>
      <c r="BW127" s="124">
        <v>1500</v>
      </c>
      <c r="BX127" s="127">
        <v>1500</v>
      </c>
      <c r="BY127" s="124">
        <v>1000</v>
      </c>
      <c r="BZ127" s="127">
        <v>1000</v>
      </c>
      <c r="CA127" s="124">
        <v>5000</v>
      </c>
      <c r="CB127" s="127">
        <v>5000</v>
      </c>
      <c r="CC127" s="124">
        <v>8000</v>
      </c>
      <c r="CD127" s="127">
        <f>1500+0</f>
        <v>1500</v>
      </c>
      <c r="CE127" s="124"/>
      <c r="CF127" s="127"/>
      <c r="CG127" s="129">
        <v>4620</v>
      </c>
      <c r="CH127" s="127">
        <v>4620</v>
      </c>
      <c r="CI127" s="129">
        <v>4620</v>
      </c>
      <c r="CJ127" s="127">
        <v>11120</v>
      </c>
      <c r="CK127" s="129">
        <v>4620</v>
      </c>
      <c r="CL127" s="127">
        <v>4620</v>
      </c>
      <c r="CM127" s="129">
        <v>4620</v>
      </c>
      <c r="CN127" s="127">
        <v>4620</v>
      </c>
      <c r="CO127" s="129">
        <v>4620</v>
      </c>
      <c r="CP127" s="127"/>
      <c r="CQ127" s="129">
        <v>4620</v>
      </c>
      <c r="CR127" s="127">
        <v>4620</v>
      </c>
      <c r="CS127" s="129">
        <v>4620</v>
      </c>
      <c r="CT127" s="127"/>
      <c r="CU127" s="129">
        <v>4620</v>
      </c>
      <c r="CV127" s="127">
        <v>13860</v>
      </c>
      <c r="CW127" s="129">
        <v>4620</v>
      </c>
      <c r="CX127" s="127">
        <v>4620</v>
      </c>
      <c r="CY127" s="131"/>
      <c r="CZ127" s="127"/>
      <c r="DA127" s="131"/>
      <c r="DB127" s="127"/>
      <c r="DC127" s="131"/>
      <c r="DD127" s="127"/>
      <c r="DE127" s="130"/>
      <c r="DF127" s="131"/>
      <c r="DG127" s="127"/>
      <c r="DH127" s="131"/>
      <c r="DI127" s="127"/>
      <c r="DJ127" s="131"/>
      <c r="DK127" s="127"/>
      <c r="DL127" s="131"/>
      <c r="DM127" s="127"/>
      <c r="DN127" s="131"/>
      <c r="DO127" s="127"/>
      <c r="DP127" s="131"/>
      <c r="DQ127" s="127"/>
      <c r="DR127" s="131"/>
      <c r="DS127" s="127"/>
      <c r="DT127" s="131"/>
      <c r="DU127" s="127"/>
      <c r="DV127" s="131"/>
      <c r="DW127" s="127"/>
      <c r="DX127" s="131"/>
      <c r="DY127" s="127"/>
      <c r="DZ127" s="131"/>
      <c r="EA127" s="127"/>
      <c r="EB127" s="128"/>
      <c r="EC127" s="127"/>
      <c r="ED127" s="132"/>
      <c r="EE127" s="128"/>
      <c r="EF127" s="127"/>
      <c r="EG127" s="128"/>
      <c r="EH127" s="127"/>
      <c r="EI127" s="128"/>
      <c r="EJ127" s="127"/>
      <c r="EK127" s="128"/>
      <c r="EL127" s="127"/>
      <c r="EM127" s="128"/>
      <c r="EN127" s="127"/>
      <c r="EO127" s="128"/>
      <c r="EP127" s="127"/>
      <c r="EQ127" s="124"/>
      <c r="ER127" s="127"/>
      <c r="ES127" s="124"/>
      <c r="ET127" s="127"/>
      <c r="EU127" s="124"/>
      <c r="EV127" s="127"/>
      <c r="EW127" s="124"/>
      <c r="EX127" s="127"/>
      <c r="EY127" s="124"/>
      <c r="EZ127" s="127"/>
      <c r="FA127" s="124"/>
      <c r="FB127" s="127"/>
      <c r="FC127" s="133">
        <f t="shared" si="17"/>
        <v>57080</v>
      </c>
      <c r="FD127" s="133">
        <f t="shared" si="18"/>
        <v>57080</v>
      </c>
      <c r="FE127" s="133">
        <f t="shared" si="19"/>
        <v>0</v>
      </c>
    </row>
    <row r="128" spans="1:161" ht="25.5" customHeight="1">
      <c r="A128" s="183">
        <v>3200006</v>
      </c>
      <c r="B128" s="134" t="s">
        <v>915</v>
      </c>
      <c r="C128" s="88" t="s">
        <v>916</v>
      </c>
      <c r="D128" s="83" t="s">
        <v>1063</v>
      </c>
      <c r="E128" s="95" t="s">
        <v>957</v>
      </c>
      <c r="F128" s="88" t="s">
        <v>917</v>
      </c>
      <c r="G128" s="88"/>
      <c r="H128" s="135"/>
      <c r="I128" s="136"/>
      <c r="J128" s="136"/>
      <c r="K128" s="93">
        <v>7200</v>
      </c>
      <c r="L128" s="88" t="s">
        <v>1072</v>
      </c>
      <c r="M128" s="122">
        <f t="shared" si="20"/>
        <v>25600</v>
      </c>
      <c r="N128" s="123">
        <f t="shared" si="15"/>
        <v>21600</v>
      </c>
      <c r="O128" s="124">
        <v>4000</v>
      </c>
      <c r="P128" s="124">
        <f t="shared" si="21"/>
        <v>0</v>
      </c>
      <c r="Q128" s="125">
        <v>4000</v>
      </c>
      <c r="R128" s="126">
        <f t="shared" si="24"/>
        <v>0</v>
      </c>
      <c r="S128" s="127">
        <f>IF(OR($I128="‡nv‡÷j Z¨vM",$I128="wUwm"),(IF(VALUE($G128)&gt;=S$6,(IF(($BV128-SUM($Q128:R128))&gt;=$K128*0.3,$K128*0.3,($BV128-SUM($Q128:R128)))),"")),(IF(($BV128-SUM($Q128:R128))&gt;=$K128*0.3,$K128*0.3,($BV128-SUM($Q128:R128)))))</f>
        <v>0</v>
      </c>
      <c r="T128" s="127">
        <f>IF(OR($I128="‡nv‡÷j Z¨vM",$I128="wUwm"),(IF(VALUE($G128)&gt;=T$6,(IF(($BV128-SUM($Q128:S128))&gt;=$K128*0.3,$K128*0.3,($BV128-SUM($Q128:S128)))),"")),(IF(($BV128-SUM($Q128:S128))&gt;=$K128*0.3,$K128*0.3,($BV128-SUM($Q128:S128)))))</f>
        <v>0</v>
      </c>
      <c r="U128" s="127">
        <f>IF(OR($I128="‡nv‡÷j Z¨vM",$I128="wUwm"),(IF(VALUE($G128)&gt;=U$6,(IF(($BV128-SUM($Q128:T128))&gt;=$K128*0.3,$K128*0.3,($BV128-SUM($Q128:T128)))),"")),(IF(($BV128-SUM($Q128:T128))&gt;=$K128*0.3,$K128*0.3,($BV128-SUM($Q128:T128)))))</f>
        <v>0</v>
      </c>
      <c r="V128" s="127">
        <f>IF(OR($I128="‡nv‡÷j Z¨vM",$I128="wUwm"),(IF(VALUE($G128)&gt;=V$6,(IF(($BV128-SUM($Q128:U128))&gt;=$K128*0.3,$K128*0.3,($BV128-SUM($Q128:U128)))),"")),(IF(($BV128-SUM($Q128:U128))&gt;=$K128*0.3,$K128*0.3,($BV128-SUM($Q128:U128)))))</f>
        <v>0</v>
      </c>
      <c r="W128" s="127">
        <f>IF(OR($I128="‡nv‡÷j Z¨vM",$I128="wUwm"),(IF(VALUE($G128)&gt;=W$6,(IF(($BV128-SUM($Q128:V128))&gt;=$K128*0.3,$K128*0.3,($BV128-SUM($Q128:V128)))),"")),(IF(($BV128-SUM($Q128:V128))&gt;=$K128*0.3,$K128*0.3,($BV128-SUM($Q128:V128)))))</f>
        <v>0</v>
      </c>
      <c r="X128" s="127">
        <f>IF(OR($I128="‡nv‡÷j Z¨vM",$I128="wUwm"),(IF(VALUE($G128)&gt;=X$6,(IF(($BV128-SUM($Q128:W128))&gt;=$K128*0.3,$K128*0.3,($BV128-SUM($Q128:W128)))),"")),(IF(($BV128-SUM($Q128:W128))&gt;=$K128*0.3,$K128*0.3,($BV128-SUM($Q128:W128)))))</f>
        <v>0</v>
      </c>
      <c r="Y128" s="127">
        <f>IF(OR($I128="‡nv‡÷j Z¨vM",$I128="wUwm"),(IF(VALUE($G128)&gt;=Y$6,(IF(($BV128-SUM($Q128:X128))&gt;=$K128*0.3,$K128*0.3,($BV128-SUM($Q128:X128)))),"")),(IF(($BV128-SUM($Q128:X128))&gt;=$K128*0.3,$K128*0.3,($BV128-SUM($Q128:X128)))))</f>
        <v>0</v>
      </c>
      <c r="Z128" s="127">
        <f>IF(OR($I128="‡nv‡÷j Z¨vM",$I128="wUwm"),(IF(VALUE($G128)&gt;=Z$6,(IF(($BV128-SUM($Q128:Y128))&gt;=$K128*0.3,$K128*0.3,($BV128-SUM($Q128:Y128)))),"")),(IF(($BV128-SUM($Q128:Y128))&gt;=$K128*0.3,$K128*0.3,($BV128-SUM($Q128:Y128)))))</f>
        <v>0</v>
      </c>
      <c r="AA128" s="127">
        <f>IF(OR($I128="‡nv‡÷j Z¨vM",$I128="wUwm"),(IF(VALUE($G128)&gt;=AA$6,(IF(($BV128-SUM($Q128:Z128))&gt;=$K128*0.3,$K128*0.3,($BV128-SUM($Q128:Z128)))),"")),(IF(($BV128-SUM($Q128:Z128))&gt;=$K128*0.3,$K128*0.3,($BV128-SUM($Q128:Z128)))))</f>
        <v>0</v>
      </c>
      <c r="AB128" s="127">
        <f>IF(OR($I128="‡nv‡÷j Z¨vM",$I128="wUwm"),(IF(VALUE($G128)&gt;=AB$6,(IF(($BV128-SUM($Q128:AA128))&gt;=$K128*0.3,$K128*0.3,($BV128-SUM($Q128:AA128)))),"")),(IF(($BV128-SUM($Q128:AA128))&gt;=$K128*0.3,$K128*0.3,($BV128-SUM($Q128:AA128)))))</f>
        <v>0</v>
      </c>
      <c r="AC128" s="127">
        <f>IF(OR($I128="‡nv‡÷j Z¨vM",$I128="wUwm"),(IF(VALUE($G128)&gt;=AC$6,(IF(($BV128-SUM($Q128:AB128))&gt;=$K128*0.3,$K128*0.3,($BV128-SUM($Q128:AB128)))),"")),(IF(($BV128-SUM($Q128:AB128))&gt;=$K128*0.3,$K128*0.3,($BV128-SUM($Q128:AB128)))))</f>
        <v>0</v>
      </c>
      <c r="AD128" s="127">
        <f>IF(OR($I128="‡nv‡÷j Z¨vM",$I128="wUwm"),(IF(VALUE($G128)&gt;=AD$6,(IF(($BV128-SUM($Q128:AC128))&gt;=$K128*0.3,$K128*0.3,($BV128-SUM($Q128:AC128)))),"")),(IF(($BV128-SUM($Q128:AC128))&gt;=$K128*0.3,$K128*0.3,($BV128-SUM($Q128:AC128)))))</f>
        <v>0</v>
      </c>
      <c r="AE128" s="127">
        <f>IF(OR($I128="‡nv‡÷j Z¨vM",$I128="wUwm"),(IF(VALUE($G128)&gt;=AE$6,(IF(($BV128-SUM($Q128:AD128))&gt;=$K128*0.3,$K128*0.3,($BV128-SUM($Q128:AD128)))),"")),(IF(($BV128-SUM($Q128:AD128))&gt;=$K128*0.3,$K128*0.3,($BV128-SUM($Q128:AD128)))))</f>
        <v>0</v>
      </c>
      <c r="AF128" s="127">
        <f>IF(OR($I128="‡nv‡÷j Z¨vM",$I128="wUwm"),(IF(VALUE($G128)&gt;=AF$6,(IF(($BV128-SUM($Q128:AE128))&gt;=$K128*0.3,$K128*0.3,($BV128-SUM($Q128:AE128)))),"")),(IF(($BV128-SUM($Q128:AE128))&gt;=$K128*0.3,$K128*0.3,($BV128-SUM($Q128:AE128)))))</f>
        <v>0</v>
      </c>
      <c r="AG128" s="127">
        <f>IF(OR($I128="‡nv‡÷j Z¨vM",$I128="wUwm"),(IF(VALUE($G128)&gt;=AG$6,(IF(($BV128-SUM($Q128:AF128))&gt;=$K128*0.3,$K128*0.3,($BV128-SUM($Q128:AF128)))),"")),(IF(($BV128-SUM($Q128:AF128))&gt;=$K128*0.3,$K128*0.3,($BV128-SUM($Q128:AF128)))))</f>
        <v>0</v>
      </c>
      <c r="AH128" s="127">
        <f>IF(OR($I128="‡nv‡÷j Z¨vM",$I128="wUwm"),(IF(VALUE($G128)&gt;=AH$6,(IF(($BV128-SUM($Q128:AG128))&gt;=$K128*0.3,$K128*0.3,($BV128-SUM($Q128:AG128)))),"")),(IF(($BV128-SUM($Q128:AG128))&gt;=$K128*0.3,$K128*0.3,($BV128-SUM($Q128:AG128)))))</f>
        <v>0</v>
      </c>
      <c r="AI128" s="127">
        <f>IF(OR($I128="‡nv‡÷j Z¨vM",$I128="wUwm"),(IF(VALUE($G128)&gt;=AI$6,(IF(($BV128-SUM($Q128:AH128))&gt;=$K128*0.3,$K128*0.3,($BV128-SUM($Q128:AH128)))),"")),(IF(($BV128-SUM($Q128:AH128))&gt;=$K128*0.3,$K128*0.3,($BV128-SUM($Q128:AH128)))))</f>
        <v>0</v>
      </c>
      <c r="AJ128" s="127">
        <f>IF(OR($I128="‡nv‡÷j Z¨vM",$I128="wUwm"),(IF(VALUE($G128)&gt;=AJ$6,(IF(($BV128-SUM($Q128:AI128))&gt;=$K128*0.3,$K128*0.3,($BV128-SUM($Q128:AI128)))),"")),(IF(($BV128-SUM($Q128:AI128))&gt;=$K128*0.3,$K128*0.3,($BV128-SUM($Q128:AI128)))))</f>
        <v>0</v>
      </c>
      <c r="AK128" s="127">
        <f>IF(OR($I128="‡nv‡÷j Z¨vM",$I128="wUwm"),(IF(VALUE($G128)&gt;=AK$6,(IF(($BV128-SUM($Q128:AJ128))&gt;=$K128*0.3,$K128*0.3,($BV128-SUM($Q128:AJ128)))),"")),(IF(($BV128-SUM($Q128:AJ128))&gt;=$K128*0.3,$K128*0.3,($BV128-SUM($Q128:AJ128)))))</f>
        <v>0</v>
      </c>
      <c r="AL128" s="127">
        <f>IF(OR($I128="‡nv‡÷j Z¨vM",$I128="wUwm"),(IF(VALUE($G128)&gt;=AL$6,(IF(($BV128-SUM($Q128:AK128))&gt;=$K128*0.3,$K128*0.3,($BV128-SUM($Q128:AK128)))),"")),(IF(($BV128-SUM($Q128:AK128))&gt;=$K128*0.3,$K128*0.3,($BV128-SUM($Q128:AK128)))))</f>
        <v>0</v>
      </c>
      <c r="AM128" s="127">
        <f>IF(OR($I128="‡nv‡÷j Z¨vM",$I128="wUwm"),(IF(VALUE($G128)&gt;=AM$6,(IF(($BV128-SUM($Q128:AL128))&gt;=$K128*0.3,$K128*0.3,($BV128-SUM($Q128:AL128)))),"")),(IF(($BV128-SUM($Q128:AL128))&gt;=$K128*0.3,$K128*0.3,($BV128-SUM($Q128:AL128)))))</f>
        <v>0</v>
      </c>
      <c r="AN128" s="127">
        <f>IF(OR($I128="‡nv‡÷j Z¨vM",$I128="wUwm"),(IF(VALUE($G128)&gt;=AN$6,(IF(($BV128-SUM($Q128:AM128))&gt;=$K128*0.3,$K128*0.3,($BV128-SUM($Q128:AM128)))),"")),(IF(($BV128-SUM($Q128:AM128))&gt;=$K128*0.3,$K128*0.3,($BV128-SUM($Q128:AM128)))))</f>
        <v>0</v>
      </c>
      <c r="AO128" s="127">
        <f>IF(OR($I128="‡nv‡÷j Z¨vM",$I128="wUwm"),(IF(VALUE($G128)&gt;=AO$6,(IF(($BV128-SUM($Q128:AN128))&gt;=$K128*0.3,$K128*0.3,($BV128-SUM($Q128:AN128)))),"")),(IF(($BV128-SUM($Q128:AN128))&gt;=$K128*0.3,$K128*0.3,($BV128-SUM($Q128:AN128)))))</f>
        <v>0</v>
      </c>
      <c r="AP128" s="127">
        <f>IF(OR($I128="‡nv‡÷j Z¨vM",$I128="wUwm"),(IF(VALUE($G128)&gt;=AP$6,(IF(($BV128-SUM($Q128:AO128))&gt;=$K128*0.3,$K128*0.3,($BV128-SUM($Q128:AO128)))),"")),(IF(($BV128-SUM($Q128:AO128))&gt;=$K128*0.3,$K128*0.3,($BV128-SUM($Q128:AO128)))))</f>
        <v>0</v>
      </c>
      <c r="AQ128" s="125">
        <f t="shared" si="26"/>
        <v>4000</v>
      </c>
      <c r="AR128" s="125">
        <v>4000</v>
      </c>
      <c r="AS128" s="125">
        <f>IF(LinkRpt!C$4=LinkRpt!C$2,VLOOKUP(LinkRpt!$A124,Rpt,LinkRpt!C$2+1),"")</f>
        <v>0</v>
      </c>
      <c r="AT128" s="125">
        <f>IF(LinkRpt!D$4=LinkRpt!D$2,VLOOKUP(LinkRpt!$A124,Rpt,LinkRpt!D$2+1),"")</f>
        <v>0</v>
      </c>
      <c r="AU128" s="125">
        <f>IF(LinkRpt!E$4=LinkRpt!E$2,VLOOKUP(LinkRpt!$A124,Rpt,LinkRpt!E$2+1),"")</f>
        <v>0</v>
      </c>
      <c r="AV128" s="125">
        <f>IF(LinkRpt!F$4=LinkRpt!F$2,VLOOKUP(LinkRpt!$A124,Rpt,LinkRpt!F$2+1),"")</f>
        <v>0</v>
      </c>
      <c r="AW128" s="125">
        <f>IF(LinkRpt!G$4=LinkRpt!G$2,VLOOKUP(LinkRpt!$A124,Rpt,LinkRpt!G$2+1),"")</f>
        <v>0</v>
      </c>
      <c r="AX128" s="125">
        <f>IF(LinkRpt!H$4=LinkRpt!H$2,VLOOKUP(LinkRpt!$A124,Rpt,LinkRpt!H$2+1),"")</f>
        <v>0</v>
      </c>
      <c r="AY128" s="125">
        <f>IF(LinkRpt!I$4=LinkRpt!I$2,VLOOKUP(LinkRpt!$A124,Rpt,LinkRpt!I$2+1),"")</f>
        <v>0</v>
      </c>
      <c r="AZ128" s="125">
        <f>IF(LinkRpt!J$4=LinkRpt!J$2,VLOOKUP(LinkRpt!$A124,Rpt,LinkRpt!J$2+1),"")</f>
        <v>0</v>
      </c>
      <c r="BA128" s="125">
        <f>IF(LinkRpt!K$4=LinkRpt!K$2,VLOOKUP(LinkRpt!$A124,Rpt,LinkRpt!K$2+1),"")</f>
        <v>0</v>
      </c>
      <c r="BB128" s="125">
        <f>IF(LinkRpt!L$4=LinkRpt!L$2,VLOOKUP(LinkRpt!$A124,Rpt,LinkRpt!L$2+1),"")</f>
        <v>0</v>
      </c>
      <c r="BC128" s="125">
        <f>IF(LinkRpt!M$4=LinkRpt!M$2,VLOOKUP(LinkRpt!$A124,Rpt,LinkRpt!M$2+1),"")</f>
        <v>0</v>
      </c>
      <c r="BD128" s="125">
        <f>IF(LinkRpt!N$4=LinkRpt!N$2,VLOOKUP(LinkRpt!$A124,Rpt,LinkRpt!N$2+1),"")</f>
        <v>0</v>
      </c>
      <c r="BE128" s="125">
        <f>IF(LinkRpt!O$4=LinkRpt!O$2,VLOOKUP(LinkRpt!$A124,Rpt,LinkRpt!O$2+1),"")</f>
        <v>0</v>
      </c>
      <c r="BF128" s="125">
        <f>IF(LinkRpt!P$4=LinkRpt!P$2,VLOOKUP(LinkRpt!$A124,Rpt,LinkRpt!P$2+1),"")</f>
        <v>0</v>
      </c>
      <c r="BG128" s="125">
        <f>IF(LinkRpt!Q$4=LinkRpt!Q$2,VLOOKUP(LinkRpt!$A124,Rpt,LinkRpt!Q$2+1),"")</f>
        <v>0</v>
      </c>
      <c r="BH128" s="125">
        <f>IF(LinkRpt!R$4=LinkRpt!R$2,VLOOKUP(LinkRpt!$A124,Rpt,LinkRpt!R$2+1),"")</f>
        <v>0</v>
      </c>
      <c r="BI128" s="125">
        <f>IF(LinkRpt!S$4=LinkRpt!S$2,VLOOKUP(LinkRpt!$A124,Rpt,LinkRpt!S$2+1),"")</f>
        <v>0</v>
      </c>
      <c r="BJ128" s="125">
        <f>IF(LinkRpt!T$4=LinkRpt!T$2,VLOOKUP(LinkRpt!$A124,Rpt,LinkRpt!T$2+1),"")</f>
        <v>0</v>
      </c>
      <c r="BK128" s="125">
        <f>IF(LinkRpt!U$4=LinkRpt!U$2,VLOOKUP(LinkRpt!$A124,Rpt,LinkRpt!U$2+1),"")</f>
        <v>0</v>
      </c>
      <c r="BL128" s="125">
        <f>IF(LinkRpt!V$4=LinkRpt!V$2,VLOOKUP(LinkRpt!$A124,Rpt,LinkRpt!V$2+1),"")</f>
        <v>0</v>
      </c>
      <c r="BM128" s="125">
        <f>IF(LinkRpt!W$4=LinkRpt!W$2,VLOOKUP(LinkRpt!$A124,Rpt,LinkRpt!W$2+1),"")</f>
        <v>0</v>
      </c>
      <c r="BN128" s="125">
        <f>IF(LinkRpt!X$4=LinkRpt!X$2,VLOOKUP(LinkRpt!$A124,Rpt,LinkRpt!X$2+1),"")</f>
        <v>0</v>
      </c>
      <c r="BO128" s="125">
        <f>IF(LinkRpt!Y$4=LinkRpt!Y$2,VLOOKUP(LinkRpt!$A124,Rpt,LinkRpt!Y$2+1),"")</f>
        <v>0</v>
      </c>
      <c r="BP128" s="125">
        <f>IF(LinkRpt!Z$4=LinkRpt!Z$2,VLOOKUP(LinkRpt!$A124,Rpt,LinkRpt!Z$2+1),"")</f>
        <v>0</v>
      </c>
      <c r="BQ128" s="125">
        <f>IF(LinkRpt!AA$4=LinkRpt!AA$2,VLOOKUP(LinkRpt!$A124,Rpt,LinkRpt!AA$2+1),"")</f>
        <v>0</v>
      </c>
      <c r="BR128" s="125">
        <f>IF(LinkRpt!AB$4=LinkRpt!AB$2,VLOOKUP(LinkRpt!$A124,Rpt,LinkRpt!AB$2+1),"")</f>
        <v>0</v>
      </c>
      <c r="BS128" s="125">
        <f>IF(LinkRpt!AC$4=LinkRpt!AC$2,VLOOKUP(LinkRpt!$A124,Rpt,LinkRpt!AC$2+1),"")</f>
        <v>0</v>
      </c>
      <c r="BT128" s="125">
        <f>IF(LinkRpt!AD$4=LinkRpt!AD$2,VLOOKUP(LinkRpt!$A124,Rpt,LinkRpt!AD$2+1),"")</f>
        <v>0</v>
      </c>
      <c r="BU128" s="125">
        <f>IF(LinkRpt!AE$4=LinkRpt!AE$2,VLOOKUP(LinkRpt!$A124,Rpt,LinkRpt!AE$2+1),"")</f>
        <v>0</v>
      </c>
      <c r="BV128" s="125">
        <f t="shared" si="22"/>
        <v>4000</v>
      </c>
      <c r="BW128" s="124">
        <v>1500</v>
      </c>
      <c r="BX128" s="127">
        <v>1500</v>
      </c>
      <c r="BY128" s="124">
        <v>1000</v>
      </c>
      <c r="BZ128" s="127">
        <v>1000</v>
      </c>
      <c r="CA128" s="124">
        <v>5000</v>
      </c>
      <c r="CB128" s="127">
        <v>5000</v>
      </c>
      <c r="CC128" s="124">
        <v>8000</v>
      </c>
      <c r="CD128" s="127">
        <v>1500</v>
      </c>
      <c r="CE128" s="128"/>
      <c r="CF128" s="127"/>
      <c r="CG128" s="124"/>
      <c r="CH128" s="127"/>
      <c r="CI128" s="129">
        <v>2310</v>
      </c>
      <c r="CJ128" s="127">
        <v>0</v>
      </c>
      <c r="CK128" s="129">
        <v>2310</v>
      </c>
      <c r="CL128" s="127">
        <v>11120</v>
      </c>
      <c r="CM128" s="129">
        <v>2310</v>
      </c>
      <c r="CN128" s="127">
        <v>0</v>
      </c>
      <c r="CO128" s="129">
        <v>2310</v>
      </c>
      <c r="CP128" s="127">
        <v>4620</v>
      </c>
      <c r="CQ128" s="129">
        <v>2310</v>
      </c>
      <c r="CR128" s="127"/>
      <c r="CS128" s="129">
        <v>2310</v>
      </c>
      <c r="CT128" s="127"/>
      <c r="CU128" s="129">
        <v>2310</v>
      </c>
      <c r="CV128" s="127"/>
      <c r="CW128" s="129">
        <v>2310</v>
      </c>
      <c r="CX128" s="127"/>
      <c r="CY128" s="129">
        <v>2310</v>
      </c>
      <c r="CZ128" s="127">
        <v>11550</v>
      </c>
      <c r="DA128" s="128"/>
      <c r="DB128" s="127"/>
      <c r="DC128" s="128"/>
      <c r="DD128" s="127"/>
      <c r="DE128" s="130"/>
      <c r="DF128" s="131"/>
      <c r="DG128" s="127"/>
      <c r="DH128" s="131"/>
      <c r="DI128" s="127"/>
      <c r="DJ128" s="131"/>
      <c r="DK128" s="127"/>
      <c r="DL128" s="131"/>
      <c r="DM128" s="127"/>
      <c r="DN128" s="131"/>
      <c r="DO128" s="127"/>
      <c r="DP128" s="131"/>
      <c r="DQ128" s="127"/>
      <c r="DR128" s="131"/>
      <c r="DS128" s="127"/>
      <c r="DT128" s="131"/>
      <c r="DU128" s="127"/>
      <c r="DV128" s="131"/>
      <c r="DW128" s="127"/>
      <c r="DX128" s="131"/>
      <c r="DY128" s="127"/>
      <c r="DZ128" s="131"/>
      <c r="EA128" s="127"/>
      <c r="EB128" s="128"/>
      <c r="EC128" s="127"/>
      <c r="ED128" s="132"/>
      <c r="EE128" s="128"/>
      <c r="EF128" s="127"/>
      <c r="EG128" s="128"/>
      <c r="EH128" s="127"/>
      <c r="EI128" s="128"/>
      <c r="EJ128" s="127"/>
      <c r="EK128" s="128"/>
      <c r="EL128" s="127"/>
      <c r="EM128" s="128"/>
      <c r="EN128" s="127"/>
      <c r="EO128" s="128"/>
      <c r="EP128" s="127"/>
      <c r="EQ128" s="124"/>
      <c r="ER128" s="127"/>
      <c r="ES128" s="124"/>
      <c r="ET128" s="127"/>
      <c r="EU128" s="124"/>
      <c r="EV128" s="127"/>
      <c r="EW128" s="124"/>
      <c r="EX128" s="127"/>
      <c r="EY128" s="124"/>
      <c r="EZ128" s="127"/>
      <c r="FA128" s="124"/>
      <c r="FB128" s="127"/>
      <c r="FC128" s="133">
        <f t="shared" si="17"/>
        <v>36290</v>
      </c>
      <c r="FD128" s="133">
        <f t="shared" si="18"/>
        <v>36290</v>
      </c>
      <c r="FE128" s="133">
        <f t="shared" si="19"/>
        <v>0</v>
      </c>
    </row>
    <row r="129" spans="1:161" ht="25.5" customHeight="1">
      <c r="A129" s="183">
        <v>3200008</v>
      </c>
      <c r="B129" s="134" t="s">
        <v>918</v>
      </c>
      <c r="C129" s="88" t="s">
        <v>919</v>
      </c>
      <c r="D129" s="83" t="s">
        <v>1063</v>
      </c>
      <c r="E129" s="95" t="s">
        <v>957</v>
      </c>
      <c r="F129" s="88" t="s">
        <v>920</v>
      </c>
      <c r="G129" s="88"/>
      <c r="H129" s="135"/>
      <c r="I129" s="121"/>
      <c r="J129" s="121"/>
      <c r="K129" s="93">
        <v>7200</v>
      </c>
      <c r="L129" s="88" t="s">
        <v>1072</v>
      </c>
      <c r="M129" s="122">
        <f t="shared" si="20"/>
        <v>25600</v>
      </c>
      <c r="N129" s="123">
        <f t="shared" si="15"/>
        <v>2160</v>
      </c>
      <c r="O129" s="124">
        <v>4000</v>
      </c>
      <c r="P129" s="124">
        <f t="shared" si="21"/>
        <v>0</v>
      </c>
      <c r="Q129" s="125">
        <v>4000</v>
      </c>
      <c r="R129" s="126">
        <f t="shared" si="24"/>
        <v>0</v>
      </c>
      <c r="S129" s="127">
        <f>IF(OR($I129="‡nv‡÷j Z¨vM",$I129="wUwm"),(IF(VALUE($G129)&gt;=S$6,(IF(($BV129-SUM($Q129:R129))&gt;=$K129*0.3,$K129*0.3,($BV129-SUM($Q129:R129)))),"")),(IF(($BV129-SUM($Q129:R129))&gt;=$K129*0.3,$K129*0.3,($BV129-SUM($Q129:R129)))))</f>
        <v>2160</v>
      </c>
      <c r="T129" s="127">
        <f>IF(OR($I129="‡nv‡÷j Z¨vM",$I129="wUwm"),(IF(VALUE($G129)&gt;=T$6,(IF(($BV129-SUM($Q129:S129))&gt;=$K129*0.3,$K129*0.3,($BV129-SUM($Q129:S129)))),"")),(IF(($BV129-SUM($Q129:S129))&gt;=$K129*0.3,$K129*0.3,($BV129-SUM($Q129:S129)))))</f>
        <v>2160</v>
      </c>
      <c r="U129" s="127">
        <f>IF(OR($I129="‡nv‡÷j Z¨vM",$I129="wUwm"),(IF(VALUE($G129)&gt;=U$6,(IF(($BV129-SUM($Q129:T129))&gt;=$K129*0.3,$K129*0.3,($BV129-SUM($Q129:T129)))),"")),(IF(($BV129-SUM($Q129:T129))&gt;=$K129*0.3,$K129*0.3,($BV129-SUM($Q129:T129)))))</f>
        <v>2160</v>
      </c>
      <c r="V129" s="127">
        <f>IF(OR($I129="‡nv‡÷j Z¨vM",$I129="wUwm"),(IF(VALUE($G129)&gt;=V$6,(IF(($BV129-SUM($Q129:U129))&gt;=$K129*0.3,$K129*0.3,($BV129-SUM($Q129:U129)))),"")),(IF(($BV129-SUM($Q129:U129))&gt;=$K129*0.3,$K129*0.3,($BV129-SUM($Q129:U129)))))</f>
        <v>2160</v>
      </c>
      <c r="W129" s="127">
        <f>IF(OR($I129="‡nv‡÷j Z¨vM",$I129="wUwm"),(IF(VALUE($G129)&gt;=W$6,(IF(($BV129-SUM($Q129:V129))&gt;=$K129*0.3,$K129*0.3,($BV129-SUM($Q129:V129)))),"")),(IF(($BV129-SUM($Q129:V129))&gt;=$K129*0.3,$K129*0.3,($BV129-SUM($Q129:V129)))))</f>
        <v>2160</v>
      </c>
      <c r="X129" s="127">
        <f>IF(OR($I129="‡nv‡÷j Z¨vM",$I129="wUwm"),(IF(VALUE($G129)&gt;=X$6,(IF(($BV129-SUM($Q129:W129))&gt;=$K129*0.3,$K129*0.3,($BV129-SUM($Q129:W129)))),"")),(IF(($BV129-SUM($Q129:W129))&gt;=$K129*0.3,$K129*0.3,($BV129-SUM($Q129:W129)))))</f>
        <v>2160</v>
      </c>
      <c r="Y129" s="127">
        <f>IF(OR($I129="‡nv‡÷j Z¨vM",$I129="wUwm"),(IF(VALUE($G129)&gt;=Y$6,(IF(($BV129-SUM($Q129:X129))&gt;=$K129*0.3,$K129*0.3,($BV129-SUM($Q129:X129)))),"")),(IF(($BV129-SUM($Q129:X129))&gt;=$K129*0.3,$K129*0.3,($BV129-SUM($Q129:X129)))))</f>
        <v>2160</v>
      </c>
      <c r="Z129" s="127">
        <f>IF(OR($I129="‡nv‡÷j Z¨vM",$I129="wUwm"),(IF(VALUE($G129)&gt;=Z$6,(IF(($BV129-SUM($Q129:Y129))&gt;=$K129*0.3,$K129*0.3,($BV129-SUM($Q129:Y129)))),"")),(IF(($BV129-SUM($Q129:Y129))&gt;=$K129*0.3,$K129*0.3,($BV129-SUM($Q129:Y129)))))</f>
        <v>2160</v>
      </c>
      <c r="AA129" s="127">
        <f>IF(OR($I129="‡nv‡÷j Z¨vM",$I129="wUwm"),(IF(VALUE($G129)&gt;=AA$6,(IF(($BV129-SUM($Q129:Z129))&gt;=$K129*0.3,$K129*0.3,($BV129-SUM($Q129:Z129)))),"")),(IF(($BV129-SUM($Q129:Z129))&gt;=$K129*0.3,$K129*0.3,($BV129-SUM($Q129:Z129)))))</f>
        <v>2160</v>
      </c>
      <c r="AB129" s="127">
        <f>IF(OR($I129="‡nv‡÷j Z¨vM",$I129="wUwm"),(IF(VALUE($G129)&gt;=AB$6,(IF(($BV129-SUM($Q129:AA129))&gt;=$K129*0.3,$K129*0.3,($BV129-SUM($Q129:AA129)))),"")),(IF(($BV129-SUM($Q129:AA129))&gt;=$K129*0.3,$K129*0.3,($BV129-SUM($Q129:AA129)))))</f>
        <v>0</v>
      </c>
      <c r="AC129" s="127">
        <f>IF(OR($I129="‡nv‡÷j Z¨vM",$I129="wUwm"),(IF(VALUE($G129)&gt;=AC$6,(IF(($BV129-SUM($Q129:AB129))&gt;=$K129*0.3,$K129*0.3,($BV129-SUM($Q129:AB129)))),"")),(IF(($BV129-SUM($Q129:AB129))&gt;=$K129*0.3,$K129*0.3,($BV129-SUM($Q129:AB129)))))</f>
        <v>0</v>
      </c>
      <c r="AD129" s="127">
        <f>IF(OR($I129="‡nv‡÷j Z¨vM",$I129="wUwm"),(IF(VALUE($G129)&gt;=AD$6,(IF(($BV129-SUM($Q129:AC129))&gt;=$K129*0.3,$K129*0.3,($BV129-SUM($Q129:AC129)))),"")),(IF(($BV129-SUM($Q129:AC129))&gt;=$K129*0.3,$K129*0.3,($BV129-SUM($Q129:AC129)))))</f>
        <v>0</v>
      </c>
      <c r="AE129" s="127">
        <f>IF(OR($I129="‡nv‡÷j Z¨vM",$I129="wUwm"),(IF(VALUE($G129)&gt;=AE$6,(IF(($BV129-SUM($Q129:AD129))&gt;=$K129*0.3,$K129*0.3,($BV129-SUM($Q129:AD129)))),"")),(IF(($BV129-SUM($Q129:AD129))&gt;=$K129*0.3,$K129*0.3,($BV129-SUM($Q129:AD129)))))</f>
        <v>0</v>
      </c>
      <c r="AF129" s="127">
        <f>IF(OR($I129="‡nv‡÷j Z¨vM",$I129="wUwm"),(IF(VALUE($G129)&gt;=AF$6,(IF(($BV129-SUM($Q129:AE129))&gt;=$K129*0.3,$K129*0.3,($BV129-SUM($Q129:AE129)))),"")),(IF(($BV129-SUM($Q129:AE129))&gt;=$K129*0.3,$K129*0.3,($BV129-SUM($Q129:AE129)))))</f>
        <v>0</v>
      </c>
      <c r="AG129" s="127">
        <f>IF(OR($I129="‡nv‡÷j Z¨vM",$I129="wUwm"),(IF(VALUE($G129)&gt;=AG$6,(IF(($BV129-SUM($Q129:AF129))&gt;=$K129*0.3,$K129*0.3,($BV129-SUM($Q129:AF129)))),"")),(IF(($BV129-SUM($Q129:AF129))&gt;=$K129*0.3,$K129*0.3,($BV129-SUM($Q129:AF129)))))</f>
        <v>0</v>
      </c>
      <c r="AH129" s="127">
        <f>IF(OR($I129="‡nv‡÷j Z¨vM",$I129="wUwm"),(IF(VALUE($G129)&gt;=AH$6,(IF(($BV129-SUM($Q129:AG129))&gt;=$K129*0.3,$K129*0.3,($BV129-SUM($Q129:AG129)))),"")),(IF(($BV129-SUM($Q129:AG129))&gt;=$K129*0.3,$K129*0.3,($BV129-SUM($Q129:AG129)))))</f>
        <v>0</v>
      </c>
      <c r="AI129" s="127">
        <f>IF(OR($I129="‡nv‡÷j Z¨vM",$I129="wUwm"),(IF(VALUE($G129)&gt;=AI$6,(IF(($BV129-SUM($Q129:AH129))&gt;=$K129*0.3,$K129*0.3,($BV129-SUM($Q129:AH129)))),"")),(IF(($BV129-SUM($Q129:AH129))&gt;=$K129*0.3,$K129*0.3,($BV129-SUM($Q129:AH129)))))</f>
        <v>0</v>
      </c>
      <c r="AJ129" s="127">
        <f>IF(OR($I129="‡nv‡÷j Z¨vM",$I129="wUwm"),(IF(VALUE($G129)&gt;=AJ$6,(IF(($BV129-SUM($Q129:AI129))&gt;=$K129*0.3,$K129*0.3,($BV129-SUM($Q129:AI129)))),"")),(IF(($BV129-SUM($Q129:AI129))&gt;=$K129*0.3,$K129*0.3,($BV129-SUM($Q129:AI129)))))</f>
        <v>0</v>
      </c>
      <c r="AK129" s="127">
        <f>IF(OR($I129="‡nv‡÷j Z¨vM",$I129="wUwm"),(IF(VALUE($G129)&gt;=AK$6,(IF(($BV129-SUM($Q129:AJ129))&gt;=$K129*0.3,$K129*0.3,($BV129-SUM($Q129:AJ129)))),"")),(IF(($BV129-SUM($Q129:AJ129))&gt;=$K129*0.3,$K129*0.3,($BV129-SUM($Q129:AJ129)))))</f>
        <v>0</v>
      </c>
      <c r="AL129" s="127">
        <f>IF(OR($I129="‡nv‡÷j Z¨vM",$I129="wUwm"),(IF(VALUE($G129)&gt;=AL$6,(IF(($BV129-SUM($Q129:AK129))&gt;=$K129*0.3,$K129*0.3,($BV129-SUM($Q129:AK129)))),"")),(IF(($BV129-SUM($Q129:AK129))&gt;=$K129*0.3,$K129*0.3,($BV129-SUM($Q129:AK129)))))</f>
        <v>0</v>
      </c>
      <c r="AM129" s="127">
        <f>IF(OR($I129="‡nv‡÷j Z¨vM",$I129="wUwm"),(IF(VALUE($G129)&gt;=AM$6,(IF(($BV129-SUM($Q129:AL129))&gt;=$K129*0.3,$K129*0.3,($BV129-SUM($Q129:AL129)))),"")),(IF(($BV129-SUM($Q129:AL129))&gt;=$K129*0.3,$K129*0.3,($BV129-SUM($Q129:AL129)))))</f>
        <v>0</v>
      </c>
      <c r="AN129" s="127">
        <f>IF(OR($I129="‡nv‡÷j Z¨vM",$I129="wUwm"),(IF(VALUE($G129)&gt;=AN$6,(IF(($BV129-SUM($Q129:AM129))&gt;=$K129*0.3,$K129*0.3,($BV129-SUM($Q129:AM129)))),"")),(IF(($BV129-SUM($Q129:AM129))&gt;=$K129*0.3,$K129*0.3,($BV129-SUM($Q129:AM129)))))</f>
        <v>0</v>
      </c>
      <c r="AO129" s="127">
        <f>IF(OR($I129="‡nv‡÷j Z¨vM",$I129="wUwm"),(IF(VALUE($G129)&gt;=AO$6,(IF(($BV129-SUM($Q129:AN129))&gt;=$K129*0.3,$K129*0.3,($BV129-SUM($Q129:AN129)))),"")),(IF(($BV129-SUM($Q129:AN129))&gt;=$K129*0.3,$K129*0.3,($BV129-SUM($Q129:AN129)))))</f>
        <v>0</v>
      </c>
      <c r="AP129" s="127">
        <f>IF(OR($I129="‡nv‡÷j Z¨vM",$I129="wUwm"),(IF(VALUE($G129)&gt;=AP$6,(IF(($BV129-SUM($Q129:AO129))&gt;=$K129*0.3,$K129*0.3,($BV129-SUM($Q129:AO129)))),"")),(IF(($BV129-SUM($Q129:AO129))&gt;=$K129*0.3,$K129*0.3,($BV129-SUM($Q129:AO129)))))</f>
        <v>0</v>
      </c>
      <c r="AQ129" s="125">
        <f t="shared" si="26"/>
        <v>23440</v>
      </c>
      <c r="AR129" s="125">
        <v>23440</v>
      </c>
      <c r="AS129" s="125">
        <f>IF(LinkRpt!C$4=LinkRpt!C$2,VLOOKUP(LinkRpt!$A125,Rpt,LinkRpt!C$2+1),"")</f>
        <v>0</v>
      </c>
      <c r="AT129" s="125">
        <f>IF(LinkRpt!D$4=LinkRpt!D$2,VLOOKUP(LinkRpt!$A125,Rpt,LinkRpt!D$2+1),"")</f>
        <v>0</v>
      </c>
      <c r="AU129" s="125">
        <f>IF(LinkRpt!E$4=LinkRpt!E$2,VLOOKUP(LinkRpt!$A125,Rpt,LinkRpt!E$2+1),"")</f>
        <v>0</v>
      </c>
      <c r="AV129" s="125">
        <f>IF(LinkRpt!F$4=LinkRpt!F$2,VLOOKUP(LinkRpt!$A125,Rpt,LinkRpt!F$2+1),"")</f>
        <v>0</v>
      </c>
      <c r="AW129" s="125">
        <f>IF(LinkRpt!G$4=LinkRpt!G$2,VLOOKUP(LinkRpt!$A125,Rpt,LinkRpt!G$2+1),"")</f>
        <v>0</v>
      </c>
      <c r="AX129" s="125">
        <f>IF(LinkRpt!H$4=LinkRpt!H$2,VLOOKUP(LinkRpt!$A125,Rpt,LinkRpt!H$2+1),"")</f>
        <v>0</v>
      </c>
      <c r="AY129" s="125">
        <f>IF(LinkRpt!I$4=LinkRpt!I$2,VLOOKUP(LinkRpt!$A125,Rpt,LinkRpt!I$2+1),"")</f>
        <v>0</v>
      </c>
      <c r="AZ129" s="125">
        <f>IF(LinkRpt!J$4=LinkRpt!J$2,VLOOKUP(LinkRpt!$A125,Rpt,LinkRpt!J$2+1),"")</f>
        <v>0</v>
      </c>
      <c r="BA129" s="125">
        <f>IF(LinkRpt!K$4=LinkRpt!K$2,VLOOKUP(LinkRpt!$A125,Rpt,LinkRpt!K$2+1),"")</f>
        <v>0</v>
      </c>
      <c r="BB129" s="125">
        <f>IF(LinkRpt!L$4=LinkRpt!L$2,VLOOKUP(LinkRpt!$A125,Rpt,LinkRpt!L$2+1),"")</f>
        <v>0</v>
      </c>
      <c r="BC129" s="125">
        <f>IF(LinkRpt!M$4=LinkRpt!M$2,VLOOKUP(LinkRpt!$A125,Rpt,LinkRpt!M$2+1),"")</f>
        <v>0</v>
      </c>
      <c r="BD129" s="125">
        <f>IF(LinkRpt!N$4=LinkRpt!N$2,VLOOKUP(LinkRpt!$A125,Rpt,LinkRpt!N$2+1),"")</f>
        <v>0</v>
      </c>
      <c r="BE129" s="125">
        <f>IF(LinkRpt!O$4=LinkRpt!O$2,VLOOKUP(LinkRpt!$A125,Rpt,LinkRpt!O$2+1),"")</f>
        <v>0</v>
      </c>
      <c r="BF129" s="125">
        <f>IF(LinkRpt!P$4=LinkRpt!P$2,VLOOKUP(LinkRpt!$A125,Rpt,LinkRpt!P$2+1),"")</f>
        <v>0</v>
      </c>
      <c r="BG129" s="125">
        <f>IF(LinkRpt!Q$4=LinkRpt!Q$2,VLOOKUP(LinkRpt!$A125,Rpt,LinkRpt!Q$2+1),"")</f>
        <v>0</v>
      </c>
      <c r="BH129" s="125">
        <f>IF(LinkRpt!R$4=LinkRpt!R$2,VLOOKUP(LinkRpt!$A125,Rpt,LinkRpt!R$2+1),"")</f>
        <v>0</v>
      </c>
      <c r="BI129" s="125">
        <f>IF(LinkRpt!S$4=LinkRpt!S$2,VLOOKUP(LinkRpt!$A125,Rpt,LinkRpt!S$2+1),"")</f>
        <v>0</v>
      </c>
      <c r="BJ129" s="125">
        <f>IF(LinkRpt!T$4=LinkRpt!T$2,VLOOKUP(LinkRpt!$A125,Rpt,LinkRpt!T$2+1),"")</f>
        <v>0</v>
      </c>
      <c r="BK129" s="125">
        <f>IF(LinkRpt!U$4=LinkRpt!U$2,VLOOKUP(LinkRpt!$A125,Rpt,LinkRpt!U$2+1),"")</f>
        <v>0</v>
      </c>
      <c r="BL129" s="125">
        <f>IF(LinkRpt!V$4=LinkRpt!V$2,VLOOKUP(LinkRpt!$A125,Rpt,LinkRpt!V$2+1),"")</f>
        <v>0</v>
      </c>
      <c r="BM129" s="125">
        <f>IF(LinkRpt!W$4=LinkRpt!W$2,VLOOKUP(LinkRpt!$A125,Rpt,LinkRpt!W$2+1),"")</f>
        <v>0</v>
      </c>
      <c r="BN129" s="125">
        <f>IF(LinkRpt!X$4=LinkRpt!X$2,VLOOKUP(LinkRpt!$A125,Rpt,LinkRpt!X$2+1),"")</f>
        <v>0</v>
      </c>
      <c r="BO129" s="125">
        <f>IF(LinkRpt!Y$4=LinkRpt!Y$2,VLOOKUP(LinkRpt!$A125,Rpt,LinkRpt!Y$2+1),"")</f>
        <v>0</v>
      </c>
      <c r="BP129" s="125">
        <f>IF(LinkRpt!Z$4=LinkRpt!Z$2,VLOOKUP(LinkRpt!$A125,Rpt,LinkRpt!Z$2+1),"")</f>
        <v>0</v>
      </c>
      <c r="BQ129" s="125">
        <f>IF(LinkRpt!AA$4=LinkRpt!AA$2,VLOOKUP(LinkRpt!$A125,Rpt,LinkRpt!AA$2+1),"")</f>
        <v>0</v>
      </c>
      <c r="BR129" s="125">
        <f>IF(LinkRpt!AB$4=LinkRpt!AB$2,VLOOKUP(LinkRpt!$A125,Rpt,LinkRpt!AB$2+1),"")</f>
        <v>0</v>
      </c>
      <c r="BS129" s="125">
        <f>IF(LinkRpt!AC$4=LinkRpt!AC$2,VLOOKUP(LinkRpt!$A125,Rpt,LinkRpt!AC$2+1),"")</f>
        <v>0</v>
      </c>
      <c r="BT129" s="125">
        <f>IF(LinkRpt!AD$4=LinkRpt!AD$2,VLOOKUP(LinkRpt!$A125,Rpt,LinkRpt!AD$2+1),"")</f>
        <v>0</v>
      </c>
      <c r="BU129" s="125">
        <f>IF(LinkRpt!AE$4=LinkRpt!AE$2,VLOOKUP(LinkRpt!$A125,Rpt,LinkRpt!AE$2+1),"")</f>
        <v>0</v>
      </c>
      <c r="BV129" s="125">
        <f t="shared" si="22"/>
        <v>23440</v>
      </c>
      <c r="BW129" s="124">
        <v>1500</v>
      </c>
      <c r="BX129" s="127">
        <v>1500</v>
      </c>
      <c r="BY129" s="124">
        <v>1000</v>
      </c>
      <c r="BZ129" s="127">
        <v>1000</v>
      </c>
      <c r="CA129" s="124">
        <v>5000</v>
      </c>
      <c r="CB129" s="127">
        <v>5000</v>
      </c>
      <c r="CC129" s="124">
        <v>8000</v>
      </c>
      <c r="CD129" s="127">
        <f>1500+0</f>
        <v>1500</v>
      </c>
      <c r="CE129" s="128"/>
      <c r="CF129" s="127"/>
      <c r="CG129" s="124"/>
      <c r="CH129" s="127"/>
      <c r="CI129" s="129">
        <v>4620</v>
      </c>
      <c r="CJ129" s="127">
        <v>4620</v>
      </c>
      <c r="CK129" s="129">
        <v>4620</v>
      </c>
      <c r="CL129" s="127">
        <v>4620</v>
      </c>
      <c r="CM129" s="129">
        <v>4620</v>
      </c>
      <c r="CN129" s="127">
        <v>4620</v>
      </c>
      <c r="CO129" s="129">
        <v>4620</v>
      </c>
      <c r="CP129" s="127">
        <v>11120</v>
      </c>
      <c r="CQ129" s="129">
        <v>4620</v>
      </c>
      <c r="CR129" s="127">
        <v>4620</v>
      </c>
      <c r="CS129" s="129">
        <v>4620</v>
      </c>
      <c r="CT129" s="127">
        <v>4620</v>
      </c>
      <c r="CU129" s="129">
        <v>4620</v>
      </c>
      <c r="CV129" s="127"/>
      <c r="CW129" s="129">
        <v>4620</v>
      </c>
      <c r="CX129" s="127"/>
      <c r="CY129" s="129">
        <v>4620</v>
      </c>
      <c r="CZ129" s="127"/>
      <c r="DA129" s="128"/>
      <c r="DB129" s="127"/>
      <c r="DC129" s="128"/>
      <c r="DD129" s="127"/>
      <c r="DE129" s="130"/>
      <c r="DF129" s="131"/>
      <c r="DG129" s="127"/>
      <c r="DH129" s="131"/>
      <c r="DI129" s="127"/>
      <c r="DJ129" s="131"/>
      <c r="DK129" s="127"/>
      <c r="DL129" s="131"/>
      <c r="DM129" s="127"/>
      <c r="DN129" s="131"/>
      <c r="DO129" s="127"/>
      <c r="DP129" s="131"/>
      <c r="DQ129" s="127"/>
      <c r="DR129" s="131"/>
      <c r="DS129" s="127"/>
      <c r="DT129" s="131"/>
      <c r="DU129" s="127"/>
      <c r="DV129" s="131"/>
      <c r="DW129" s="127"/>
      <c r="DX129" s="131"/>
      <c r="DY129" s="127"/>
      <c r="DZ129" s="131"/>
      <c r="EA129" s="127"/>
      <c r="EB129" s="128"/>
      <c r="EC129" s="127"/>
      <c r="ED129" s="132"/>
      <c r="EE129" s="128"/>
      <c r="EF129" s="127"/>
      <c r="EG129" s="128"/>
      <c r="EH129" s="127"/>
      <c r="EI129" s="128"/>
      <c r="EJ129" s="127"/>
      <c r="EK129" s="128"/>
      <c r="EL129" s="127"/>
      <c r="EM129" s="128"/>
      <c r="EN129" s="127"/>
      <c r="EO129" s="128"/>
      <c r="EP129" s="127"/>
      <c r="EQ129" s="124"/>
      <c r="ER129" s="127"/>
      <c r="ES129" s="124"/>
      <c r="ET129" s="127"/>
      <c r="EU129" s="124"/>
      <c r="EV129" s="127"/>
      <c r="EW129" s="124"/>
      <c r="EX129" s="127"/>
      <c r="EY129" s="124"/>
      <c r="EZ129" s="127"/>
      <c r="FA129" s="124"/>
      <c r="FB129" s="127"/>
      <c r="FC129" s="133">
        <f t="shared" si="17"/>
        <v>57080</v>
      </c>
      <c r="FD129" s="133">
        <f t="shared" si="18"/>
        <v>43220</v>
      </c>
      <c r="FE129" s="133">
        <f t="shared" si="19"/>
        <v>13860</v>
      </c>
    </row>
    <row r="130" spans="1:161" ht="25.5" customHeight="1">
      <c r="A130" s="183">
        <v>3200014</v>
      </c>
      <c r="B130" s="134" t="s">
        <v>924</v>
      </c>
      <c r="C130" s="88" t="s">
        <v>925</v>
      </c>
      <c r="D130" s="83" t="s">
        <v>1063</v>
      </c>
      <c r="E130" s="95" t="s">
        <v>957</v>
      </c>
      <c r="F130" s="88" t="s">
        <v>1065</v>
      </c>
      <c r="G130" s="88"/>
      <c r="H130" s="120"/>
      <c r="I130" s="121"/>
      <c r="J130" s="121"/>
      <c r="K130" s="93">
        <v>7200</v>
      </c>
      <c r="L130" s="88" t="s">
        <v>1072</v>
      </c>
      <c r="M130" s="122">
        <f t="shared" si="20"/>
        <v>25600</v>
      </c>
      <c r="N130" s="123">
        <f t="shared" si="15"/>
        <v>6480</v>
      </c>
      <c r="O130" s="124">
        <v>4000</v>
      </c>
      <c r="P130" s="124">
        <f t="shared" si="21"/>
        <v>0</v>
      </c>
      <c r="Q130" s="125">
        <v>4000</v>
      </c>
      <c r="R130" s="126">
        <f t="shared" si="24"/>
        <v>0</v>
      </c>
      <c r="S130" s="127">
        <f>IF(OR($I130="‡nv‡÷j Z¨vM",$I130="wUwm"),(IF(VALUE($G130)&gt;=S$6,(IF(($BV130-SUM($Q130:R130))&gt;=$K130*0.3,$K130*0.3,($BV130-SUM($Q130:R130)))),"")),(IF(($BV130-SUM($Q130:R130))&gt;=$K130*0.3,$K130*0.3,($BV130-SUM($Q130:R130)))))</f>
        <v>2160</v>
      </c>
      <c r="T130" s="127">
        <f>IF(OR($I130="‡nv‡÷j Z¨vM",$I130="wUwm"),(IF(VALUE($G130)&gt;=T$6,(IF(($BV130-SUM($Q130:S130))&gt;=$K130*0.3,$K130*0.3,($BV130-SUM($Q130:S130)))),"")),(IF(($BV130-SUM($Q130:S130))&gt;=$K130*0.3,$K130*0.3,($BV130-SUM($Q130:S130)))))</f>
        <v>2160</v>
      </c>
      <c r="U130" s="127">
        <f>IF(OR($I130="‡nv‡÷j Z¨vM",$I130="wUwm"),(IF(VALUE($G130)&gt;=U$6,(IF(($BV130-SUM($Q130:T130))&gt;=$K130*0.3,$K130*0.3,($BV130-SUM($Q130:T130)))),"")),(IF(($BV130-SUM($Q130:T130))&gt;=$K130*0.3,$K130*0.3,($BV130-SUM($Q130:T130)))))</f>
        <v>2160</v>
      </c>
      <c r="V130" s="127">
        <f>IF(OR($I130="‡nv‡÷j Z¨vM",$I130="wUwm"),(IF(VALUE($G130)&gt;=V$6,(IF(($BV130-SUM($Q130:U130))&gt;=$K130*0.3,$K130*0.3,($BV130-SUM($Q130:U130)))),"")),(IF(($BV130-SUM($Q130:U130))&gt;=$K130*0.3,$K130*0.3,($BV130-SUM($Q130:U130)))))</f>
        <v>2160</v>
      </c>
      <c r="W130" s="127">
        <f>IF(OR($I130="‡nv‡÷j Z¨vM",$I130="wUwm"),(IF(VALUE($G130)&gt;=W$6,(IF(($BV130-SUM($Q130:V130))&gt;=$K130*0.3,$K130*0.3,($BV130-SUM($Q130:V130)))),"")),(IF(($BV130-SUM($Q130:V130))&gt;=$K130*0.3,$K130*0.3,($BV130-SUM($Q130:V130)))))</f>
        <v>2160</v>
      </c>
      <c r="X130" s="127">
        <f>IF(OR($I130="‡nv‡÷j Z¨vM",$I130="wUwm"),(IF(VALUE($G130)&gt;=X$6,(IF(($BV130-SUM($Q130:W130))&gt;=$K130*0.3,$K130*0.3,($BV130-SUM($Q130:W130)))),"")),(IF(($BV130-SUM($Q130:W130))&gt;=$K130*0.3,$K130*0.3,($BV130-SUM($Q130:W130)))))</f>
        <v>2160</v>
      </c>
      <c r="Y130" s="127">
        <f>IF(OR($I130="‡nv‡÷j Z¨vM",$I130="wUwm"),(IF(VALUE($G130)&gt;=Y$6,(IF(($BV130-SUM($Q130:X130))&gt;=$K130*0.3,$K130*0.3,($BV130-SUM($Q130:X130)))),"")),(IF(($BV130-SUM($Q130:X130))&gt;=$K130*0.3,$K130*0.3,($BV130-SUM($Q130:X130)))))</f>
        <v>2160</v>
      </c>
      <c r="Z130" s="127">
        <f>IF(OR($I130="‡nv‡÷j Z¨vM",$I130="wUwm"),(IF(VALUE($G130)&gt;=Z$6,(IF(($BV130-SUM($Q130:Y130))&gt;=$K130*0.3,$K130*0.3,($BV130-SUM($Q130:Y130)))),"")),(IF(($BV130-SUM($Q130:Y130))&gt;=$K130*0.3,$K130*0.3,($BV130-SUM($Q130:Y130)))))</f>
        <v>0</v>
      </c>
      <c r="AA130" s="127">
        <f>IF(OR($I130="‡nv‡÷j Z¨vM",$I130="wUwm"),(IF(VALUE($G130)&gt;=AA$6,(IF(($BV130-SUM($Q130:Z130))&gt;=$K130*0.3,$K130*0.3,($BV130-SUM($Q130:Z130)))),"")),(IF(($BV130-SUM($Q130:Z130))&gt;=$K130*0.3,$K130*0.3,($BV130-SUM($Q130:Z130)))))</f>
        <v>0</v>
      </c>
      <c r="AB130" s="127">
        <f>IF(OR($I130="‡nv‡÷j Z¨vM",$I130="wUwm"),(IF(VALUE($G130)&gt;=AB$6,(IF(($BV130-SUM($Q130:AA130))&gt;=$K130*0.3,$K130*0.3,($BV130-SUM($Q130:AA130)))),"")),(IF(($BV130-SUM($Q130:AA130))&gt;=$K130*0.3,$K130*0.3,($BV130-SUM($Q130:AA130)))))</f>
        <v>0</v>
      </c>
      <c r="AC130" s="127">
        <f>IF(OR($I130="‡nv‡÷j Z¨vM",$I130="wUwm"),(IF(VALUE($G130)&gt;=AC$6,(IF(($BV130-SUM($Q130:AB130))&gt;=$K130*0.3,$K130*0.3,($BV130-SUM($Q130:AB130)))),"")),(IF(($BV130-SUM($Q130:AB130))&gt;=$K130*0.3,$K130*0.3,($BV130-SUM($Q130:AB130)))))</f>
        <v>0</v>
      </c>
      <c r="AD130" s="127">
        <f>IF(OR($I130="‡nv‡÷j Z¨vM",$I130="wUwm"),(IF(VALUE($G130)&gt;=AD$6,(IF(($BV130-SUM($Q130:AC130))&gt;=$K130*0.3,$K130*0.3,($BV130-SUM($Q130:AC130)))),"")),(IF(($BV130-SUM($Q130:AC130))&gt;=$K130*0.3,$K130*0.3,($BV130-SUM($Q130:AC130)))))</f>
        <v>0</v>
      </c>
      <c r="AE130" s="127">
        <f>IF(OR($I130="‡nv‡÷j Z¨vM",$I130="wUwm"),(IF(VALUE($G130)&gt;=AE$6,(IF(($BV130-SUM($Q130:AD130))&gt;=$K130*0.3,$K130*0.3,($BV130-SUM($Q130:AD130)))),"")),(IF(($BV130-SUM($Q130:AD130))&gt;=$K130*0.3,$K130*0.3,($BV130-SUM($Q130:AD130)))))</f>
        <v>0</v>
      </c>
      <c r="AF130" s="127">
        <f>IF(OR($I130="‡nv‡÷j Z¨vM",$I130="wUwm"),(IF(VALUE($G130)&gt;=AF$6,(IF(($BV130-SUM($Q130:AE130))&gt;=$K130*0.3,$K130*0.3,($BV130-SUM($Q130:AE130)))),"")),(IF(($BV130-SUM($Q130:AE130))&gt;=$K130*0.3,$K130*0.3,($BV130-SUM($Q130:AE130)))))</f>
        <v>0</v>
      </c>
      <c r="AG130" s="127">
        <f>IF(OR($I130="‡nv‡÷j Z¨vM",$I130="wUwm"),(IF(VALUE($G130)&gt;=AG$6,(IF(($BV130-SUM($Q130:AF130))&gt;=$K130*0.3,$K130*0.3,($BV130-SUM($Q130:AF130)))),"")),(IF(($BV130-SUM($Q130:AF130))&gt;=$K130*0.3,$K130*0.3,($BV130-SUM($Q130:AF130)))))</f>
        <v>0</v>
      </c>
      <c r="AH130" s="127">
        <f>IF(OR($I130="‡nv‡÷j Z¨vM",$I130="wUwm"),(IF(VALUE($G130)&gt;=AH$6,(IF(($BV130-SUM($Q130:AG130))&gt;=$K130*0.3,$K130*0.3,($BV130-SUM($Q130:AG130)))),"")),(IF(($BV130-SUM($Q130:AG130))&gt;=$K130*0.3,$K130*0.3,($BV130-SUM($Q130:AG130)))))</f>
        <v>0</v>
      </c>
      <c r="AI130" s="127">
        <f>IF(OR($I130="‡nv‡÷j Z¨vM",$I130="wUwm"),(IF(VALUE($G130)&gt;=AI$6,(IF(($BV130-SUM($Q130:AH130))&gt;=$K130*0.3,$K130*0.3,($BV130-SUM($Q130:AH130)))),"")),(IF(($BV130-SUM($Q130:AH130))&gt;=$K130*0.3,$K130*0.3,($BV130-SUM($Q130:AH130)))))</f>
        <v>0</v>
      </c>
      <c r="AJ130" s="127">
        <f>IF(OR($I130="‡nv‡÷j Z¨vM",$I130="wUwm"),(IF(VALUE($G130)&gt;=AJ$6,(IF(($BV130-SUM($Q130:AI130))&gt;=$K130*0.3,$K130*0.3,($BV130-SUM($Q130:AI130)))),"")),(IF(($BV130-SUM($Q130:AI130))&gt;=$K130*0.3,$K130*0.3,($BV130-SUM($Q130:AI130)))))</f>
        <v>0</v>
      </c>
      <c r="AK130" s="127">
        <f>IF(OR($I130="‡nv‡÷j Z¨vM",$I130="wUwm"),(IF(VALUE($G130)&gt;=AK$6,(IF(($BV130-SUM($Q130:AJ130))&gt;=$K130*0.3,$K130*0.3,($BV130-SUM($Q130:AJ130)))),"")),(IF(($BV130-SUM($Q130:AJ130))&gt;=$K130*0.3,$K130*0.3,($BV130-SUM($Q130:AJ130)))))</f>
        <v>0</v>
      </c>
      <c r="AL130" s="127">
        <f>IF(OR($I130="‡nv‡÷j Z¨vM",$I130="wUwm"),(IF(VALUE($G130)&gt;=AL$6,(IF(($BV130-SUM($Q130:AK130))&gt;=$K130*0.3,$K130*0.3,($BV130-SUM($Q130:AK130)))),"")),(IF(($BV130-SUM($Q130:AK130))&gt;=$K130*0.3,$K130*0.3,($BV130-SUM($Q130:AK130)))))</f>
        <v>0</v>
      </c>
      <c r="AM130" s="127">
        <f>IF(OR($I130="‡nv‡÷j Z¨vM",$I130="wUwm"),(IF(VALUE($G130)&gt;=AM$6,(IF(($BV130-SUM($Q130:AL130))&gt;=$K130*0.3,$K130*0.3,($BV130-SUM($Q130:AL130)))),"")),(IF(($BV130-SUM($Q130:AL130))&gt;=$K130*0.3,$K130*0.3,($BV130-SUM($Q130:AL130)))))</f>
        <v>0</v>
      </c>
      <c r="AN130" s="127">
        <f>IF(OR($I130="‡nv‡÷j Z¨vM",$I130="wUwm"),(IF(VALUE($G130)&gt;=AN$6,(IF(($BV130-SUM($Q130:AM130))&gt;=$K130*0.3,$K130*0.3,($BV130-SUM($Q130:AM130)))),"")),(IF(($BV130-SUM($Q130:AM130))&gt;=$K130*0.3,$K130*0.3,($BV130-SUM($Q130:AM130)))))</f>
        <v>0</v>
      </c>
      <c r="AO130" s="127">
        <f>IF(OR($I130="‡nv‡÷j Z¨vM",$I130="wUwm"),(IF(VALUE($G130)&gt;=AO$6,(IF(($BV130-SUM($Q130:AN130))&gt;=$K130*0.3,$K130*0.3,($BV130-SUM($Q130:AN130)))),"")),(IF(($BV130-SUM($Q130:AN130))&gt;=$K130*0.3,$K130*0.3,($BV130-SUM($Q130:AN130)))))</f>
        <v>0</v>
      </c>
      <c r="AP130" s="127">
        <f>IF(OR($I130="‡nv‡÷j Z¨vM",$I130="wUwm"),(IF(VALUE($G130)&gt;=AP$6,(IF(($BV130-SUM($Q130:AO130))&gt;=$K130*0.3,$K130*0.3,($BV130-SUM($Q130:AO130)))),"")),(IF(($BV130-SUM($Q130:AO130))&gt;=$K130*0.3,$K130*0.3,($BV130-SUM($Q130:AO130)))))</f>
        <v>0</v>
      </c>
      <c r="AQ130" s="125">
        <f t="shared" si="26"/>
        <v>19120</v>
      </c>
      <c r="AR130" s="125">
        <v>19120</v>
      </c>
      <c r="AS130" s="125">
        <f>IF(LinkRpt!C$4=LinkRpt!C$2,VLOOKUP(LinkRpt!$A126,Rpt,LinkRpt!C$2+1),"")</f>
        <v>0</v>
      </c>
      <c r="AT130" s="125">
        <f>IF(LinkRpt!D$4=LinkRpt!D$2,VLOOKUP(LinkRpt!$A126,Rpt,LinkRpt!D$2+1),"")</f>
        <v>0</v>
      </c>
      <c r="AU130" s="125">
        <f>IF(LinkRpt!E$4=LinkRpt!E$2,VLOOKUP(LinkRpt!$A126,Rpt,LinkRpt!E$2+1),"")</f>
        <v>0</v>
      </c>
      <c r="AV130" s="125">
        <f>IF(LinkRpt!F$4=LinkRpt!F$2,VLOOKUP(LinkRpt!$A126,Rpt,LinkRpt!F$2+1),"")</f>
        <v>0</v>
      </c>
      <c r="AW130" s="125">
        <f>IF(LinkRpt!G$4=LinkRpt!G$2,VLOOKUP(LinkRpt!$A126,Rpt,LinkRpt!G$2+1),"")</f>
        <v>0</v>
      </c>
      <c r="AX130" s="125">
        <f>IF(LinkRpt!H$4=LinkRpt!H$2,VLOOKUP(LinkRpt!$A126,Rpt,LinkRpt!H$2+1),"")</f>
        <v>0</v>
      </c>
      <c r="AY130" s="125">
        <f>IF(LinkRpt!I$4=LinkRpt!I$2,VLOOKUP(LinkRpt!$A126,Rpt,LinkRpt!I$2+1),"")</f>
        <v>0</v>
      </c>
      <c r="AZ130" s="125">
        <f>IF(LinkRpt!J$4=LinkRpt!J$2,VLOOKUP(LinkRpt!$A126,Rpt,LinkRpt!J$2+1),"")</f>
        <v>0</v>
      </c>
      <c r="BA130" s="125">
        <f>IF(LinkRpt!K$4=LinkRpt!K$2,VLOOKUP(LinkRpt!$A126,Rpt,LinkRpt!K$2+1),"")</f>
        <v>0</v>
      </c>
      <c r="BB130" s="125">
        <f>IF(LinkRpt!L$4=LinkRpt!L$2,VLOOKUP(LinkRpt!$A126,Rpt,LinkRpt!L$2+1),"")</f>
        <v>0</v>
      </c>
      <c r="BC130" s="125">
        <f>IF(LinkRpt!M$4=LinkRpt!M$2,VLOOKUP(LinkRpt!$A126,Rpt,LinkRpt!M$2+1),"")</f>
        <v>0</v>
      </c>
      <c r="BD130" s="125">
        <f>IF(LinkRpt!N$4=LinkRpt!N$2,VLOOKUP(LinkRpt!$A126,Rpt,LinkRpt!N$2+1),"")</f>
        <v>0</v>
      </c>
      <c r="BE130" s="125">
        <f>IF(LinkRpt!O$4=LinkRpt!O$2,VLOOKUP(LinkRpt!$A126,Rpt,LinkRpt!O$2+1),"")</f>
        <v>0</v>
      </c>
      <c r="BF130" s="125">
        <f>IF(LinkRpt!P$4=LinkRpt!P$2,VLOOKUP(LinkRpt!$A126,Rpt,LinkRpt!P$2+1),"")</f>
        <v>0</v>
      </c>
      <c r="BG130" s="125">
        <f>IF(LinkRpt!Q$4=LinkRpt!Q$2,VLOOKUP(LinkRpt!$A126,Rpt,LinkRpt!Q$2+1),"")</f>
        <v>0</v>
      </c>
      <c r="BH130" s="125">
        <f>IF(LinkRpt!R$4=LinkRpt!R$2,VLOOKUP(LinkRpt!$A126,Rpt,LinkRpt!R$2+1),"")</f>
        <v>0</v>
      </c>
      <c r="BI130" s="125">
        <f>IF(LinkRpt!S$4=LinkRpt!S$2,VLOOKUP(LinkRpt!$A126,Rpt,LinkRpt!S$2+1),"")</f>
        <v>0</v>
      </c>
      <c r="BJ130" s="125">
        <f>IF(LinkRpt!T$4=LinkRpt!T$2,VLOOKUP(LinkRpt!$A126,Rpt,LinkRpt!T$2+1),"")</f>
        <v>0</v>
      </c>
      <c r="BK130" s="125">
        <f>IF(LinkRpt!U$4=LinkRpt!U$2,VLOOKUP(LinkRpt!$A126,Rpt,LinkRpt!U$2+1),"")</f>
        <v>0</v>
      </c>
      <c r="BL130" s="125">
        <f>IF(LinkRpt!V$4=LinkRpt!V$2,VLOOKUP(LinkRpt!$A126,Rpt,LinkRpt!V$2+1),"")</f>
        <v>0</v>
      </c>
      <c r="BM130" s="125">
        <f>IF(LinkRpt!W$4=LinkRpt!W$2,VLOOKUP(LinkRpt!$A126,Rpt,LinkRpt!W$2+1),"")</f>
        <v>0</v>
      </c>
      <c r="BN130" s="125">
        <f>IF(LinkRpt!X$4=LinkRpt!X$2,VLOOKUP(LinkRpt!$A126,Rpt,LinkRpt!X$2+1),"")</f>
        <v>0</v>
      </c>
      <c r="BO130" s="125">
        <f>IF(LinkRpt!Y$4=LinkRpt!Y$2,VLOOKUP(LinkRpt!$A126,Rpt,LinkRpt!Y$2+1),"")</f>
        <v>0</v>
      </c>
      <c r="BP130" s="125">
        <f>IF(LinkRpt!Z$4=LinkRpt!Z$2,VLOOKUP(LinkRpt!$A126,Rpt,LinkRpt!Z$2+1),"")</f>
        <v>0</v>
      </c>
      <c r="BQ130" s="125">
        <f>IF(LinkRpt!AA$4=LinkRpt!AA$2,VLOOKUP(LinkRpt!$A126,Rpt,LinkRpt!AA$2+1),"")</f>
        <v>0</v>
      </c>
      <c r="BR130" s="125">
        <f>IF(LinkRpt!AB$4=LinkRpt!AB$2,VLOOKUP(LinkRpt!$A126,Rpt,LinkRpt!AB$2+1),"")</f>
        <v>0</v>
      </c>
      <c r="BS130" s="125">
        <f>IF(LinkRpt!AC$4=LinkRpt!AC$2,VLOOKUP(LinkRpt!$A126,Rpt,LinkRpt!AC$2+1),"")</f>
        <v>0</v>
      </c>
      <c r="BT130" s="125">
        <f>IF(LinkRpt!AD$4=LinkRpt!AD$2,VLOOKUP(LinkRpt!$A126,Rpt,LinkRpt!AD$2+1),"")</f>
        <v>0</v>
      </c>
      <c r="BU130" s="125">
        <f>IF(LinkRpt!AE$4=LinkRpt!AE$2,VLOOKUP(LinkRpt!$A126,Rpt,LinkRpt!AE$2+1),"")</f>
        <v>0</v>
      </c>
      <c r="BV130" s="125">
        <f t="shared" si="22"/>
        <v>19120</v>
      </c>
      <c r="BW130" s="124">
        <v>1500</v>
      </c>
      <c r="BX130" s="127">
        <v>1500</v>
      </c>
      <c r="BY130" s="124">
        <v>1000</v>
      </c>
      <c r="BZ130" s="127">
        <v>1000</v>
      </c>
      <c r="CA130" s="124">
        <v>5000</v>
      </c>
      <c r="CB130" s="127">
        <v>5000</v>
      </c>
      <c r="CC130" s="124">
        <v>8000</v>
      </c>
      <c r="CD130" s="127">
        <f>1500+0</f>
        <v>1500</v>
      </c>
      <c r="CE130" s="128"/>
      <c r="CF130" s="127"/>
      <c r="CG130" s="124"/>
      <c r="CH130" s="127"/>
      <c r="CI130" s="129">
        <v>4340</v>
      </c>
      <c r="CJ130" s="127">
        <v>11120</v>
      </c>
      <c r="CK130" s="129">
        <v>4340</v>
      </c>
      <c r="CL130" s="127">
        <v>4620</v>
      </c>
      <c r="CM130" s="129">
        <v>4340</v>
      </c>
      <c r="CN130" s="127">
        <v>3780</v>
      </c>
      <c r="CO130" s="129">
        <v>4340</v>
      </c>
      <c r="CP130" s="127">
        <v>4340</v>
      </c>
      <c r="CQ130" s="129">
        <v>4340</v>
      </c>
      <c r="CR130" s="127">
        <v>4340</v>
      </c>
      <c r="CS130" s="129">
        <v>4340</v>
      </c>
      <c r="CT130" s="127">
        <v>4340</v>
      </c>
      <c r="CU130" s="129">
        <v>4340</v>
      </c>
      <c r="CV130" s="127">
        <v>4340</v>
      </c>
      <c r="CW130" s="129">
        <v>4340</v>
      </c>
      <c r="CX130" s="127">
        <v>4340</v>
      </c>
      <c r="CY130" s="129">
        <v>4340</v>
      </c>
      <c r="CZ130" s="127"/>
      <c r="DA130" s="128"/>
      <c r="DB130" s="127"/>
      <c r="DC130" s="128"/>
      <c r="DD130" s="127"/>
      <c r="DE130" s="130"/>
      <c r="DF130" s="131"/>
      <c r="DG130" s="127"/>
      <c r="DH130" s="131"/>
      <c r="DI130" s="127"/>
      <c r="DJ130" s="131"/>
      <c r="DK130" s="127"/>
      <c r="DL130" s="131"/>
      <c r="DM130" s="127"/>
      <c r="DN130" s="131"/>
      <c r="DO130" s="127"/>
      <c r="DP130" s="131"/>
      <c r="DQ130" s="127"/>
      <c r="DR130" s="131"/>
      <c r="DS130" s="127"/>
      <c r="DT130" s="131"/>
      <c r="DU130" s="127"/>
      <c r="DV130" s="131"/>
      <c r="DW130" s="127"/>
      <c r="DX130" s="131"/>
      <c r="DY130" s="127"/>
      <c r="DZ130" s="131"/>
      <c r="EA130" s="127"/>
      <c r="EB130" s="128"/>
      <c r="EC130" s="127"/>
      <c r="ED130" s="132"/>
      <c r="EE130" s="128"/>
      <c r="EF130" s="127"/>
      <c r="EG130" s="128"/>
      <c r="EH130" s="127"/>
      <c r="EI130" s="128"/>
      <c r="EJ130" s="127"/>
      <c r="EK130" s="128"/>
      <c r="EL130" s="127"/>
      <c r="EM130" s="128"/>
      <c r="EN130" s="127"/>
      <c r="EO130" s="128"/>
      <c r="EP130" s="127"/>
      <c r="EQ130" s="124"/>
      <c r="ER130" s="127"/>
      <c r="ES130" s="124"/>
      <c r="ET130" s="127"/>
      <c r="EU130" s="124"/>
      <c r="EV130" s="127"/>
      <c r="EW130" s="124"/>
      <c r="EX130" s="127"/>
      <c r="EY130" s="124"/>
      <c r="EZ130" s="127"/>
      <c r="FA130" s="124"/>
      <c r="FB130" s="127"/>
      <c r="FC130" s="133">
        <f t="shared" si="17"/>
        <v>54560</v>
      </c>
      <c r="FD130" s="133">
        <f t="shared" si="18"/>
        <v>50220</v>
      </c>
      <c r="FE130" s="133">
        <f t="shared" si="19"/>
        <v>4340</v>
      </c>
    </row>
    <row r="131" spans="1:161" ht="25.5" customHeight="1">
      <c r="A131" s="181">
        <v>3200015</v>
      </c>
      <c r="B131" s="134" t="s">
        <v>926</v>
      </c>
      <c r="C131" s="95" t="s">
        <v>927</v>
      </c>
      <c r="D131" s="83" t="s">
        <v>1063</v>
      </c>
      <c r="E131" s="95" t="s">
        <v>957</v>
      </c>
      <c r="F131" s="88" t="s">
        <v>928</v>
      </c>
      <c r="G131" s="88"/>
      <c r="H131" s="120"/>
      <c r="I131" s="145"/>
      <c r="J131" s="145"/>
      <c r="K131" s="93">
        <v>7200</v>
      </c>
      <c r="L131" s="88" t="s">
        <v>1072</v>
      </c>
      <c r="M131" s="122">
        <f t="shared" si="20"/>
        <v>25600</v>
      </c>
      <c r="N131" s="123">
        <f t="shared" si="15"/>
        <v>4320</v>
      </c>
      <c r="O131" s="124">
        <v>4000</v>
      </c>
      <c r="P131" s="124">
        <f t="shared" si="21"/>
        <v>0</v>
      </c>
      <c r="Q131" s="125">
        <v>4000</v>
      </c>
      <c r="R131" s="126">
        <f t="shared" si="24"/>
        <v>0</v>
      </c>
      <c r="S131" s="127">
        <f>IF(OR($I131="‡nv‡÷j Z¨vM",$I131="wUwm"),(IF(VALUE($G131)&gt;=S$6,(IF(($BV131-SUM($Q131:R131))&gt;=$K131*0.3,$K131*0.3,($BV131-SUM($Q131:R131)))),"")),(IF(($BV131-SUM($Q131:R131))&gt;=$K131*0.3,$K131*0.3,($BV131-SUM($Q131:R131)))))</f>
        <v>2160</v>
      </c>
      <c r="T131" s="127">
        <f>IF(OR($I131="‡nv‡÷j Z¨vM",$I131="wUwm"),(IF(VALUE($G131)&gt;=T$6,(IF(($BV131-SUM($Q131:S131))&gt;=$K131*0.3,$K131*0.3,($BV131-SUM($Q131:S131)))),"")),(IF(($BV131-SUM($Q131:S131))&gt;=$K131*0.3,$K131*0.3,($BV131-SUM($Q131:S131)))))</f>
        <v>2160</v>
      </c>
      <c r="U131" s="127">
        <f>IF(OR($I131="‡nv‡÷j Z¨vM",$I131="wUwm"),(IF(VALUE($G131)&gt;=U$6,(IF(($BV131-SUM($Q131:T131))&gt;=$K131*0.3,$K131*0.3,($BV131-SUM($Q131:T131)))),"")),(IF(($BV131-SUM($Q131:T131))&gt;=$K131*0.3,$K131*0.3,($BV131-SUM($Q131:T131)))))</f>
        <v>2160</v>
      </c>
      <c r="V131" s="127">
        <f>IF(OR($I131="‡nv‡÷j Z¨vM",$I131="wUwm"),(IF(VALUE($G131)&gt;=V$6,(IF(($BV131-SUM($Q131:U131))&gt;=$K131*0.3,$K131*0.3,($BV131-SUM($Q131:U131)))),"")),(IF(($BV131-SUM($Q131:U131))&gt;=$K131*0.3,$K131*0.3,($BV131-SUM($Q131:U131)))))</f>
        <v>2160</v>
      </c>
      <c r="W131" s="127">
        <f>IF(OR($I131="‡nv‡÷j Z¨vM",$I131="wUwm"),(IF(VALUE($G131)&gt;=W$6,(IF(($BV131-SUM($Q131:V131))&gt;=$K131*0.3,$K131*0.3,($BV131-SUM($Q131:V131)))),"")),(IF(($BV131-SUM($Q131:V131))&gt;=$K131*0.3,$K131*0.3,($BV131-SUM($Q131:V131)))))</f>
        <v>2160</v>
      </c>
      <c r="X131" s="127">
        <f>IF(OR($I131="‡nv‡÷j Z¨vM",$I131="wUwm"),(IF(VALUE($G131)&gt;=X$6,(IF(($BV131-SUM($Q131:W131))&gt;=$K131*0.3,$K131*0.3,($BV131-SUM($Q131:W131)))),"")),(IF(($BV131-SUM($Q131:W131))&gt;=$K131*0.3,$K131*0.3,($BV131-SUM($Q131:W131)))))</f>
        <v>2160</v>
      </c>
      <c r="Y131" s="127">
        <f>IF(OR($I131="‡nv‡÷j Z¨vM",$I131="wUwm"),(IF(VALUE($G131)&gt;=Y$6,(IF(($BV131-SUM($Q131:X131))&gt;=$K131*0.3,$K131*0.3,($BV131-SUM($Q131:X131)))),"")),(IF(($BV131-SUM($Q131:X131))&gt;=$K131*0.3,$K131*0.3,($BV131-SUM($Q131:X131)))))</f>
        <v>2160</v>
      </c>
      <c r="Z131" s="127">
        <f>IF(OR($I131="‡nv‡÷j Z¨vM",$I131="wUwm"),(IF(VALUE($G131)&gt;=Z$6,(IF(($BV131-SUM($Q131:Y131))&gt;=$K131*0.3,$K131*0.3,($BV131-SUM($Q131:Y131)))),"")),(IF(($BV131-SUM($Q131:Y131))&gt;=$K131*0.3,$K131*0.3,($BV131-SUM($Q131:Y131)))))</f>
        <v>2160</v>
      </c>
      <c r="AA131" s="127">
        <f>IF(OR($I131="‡nv‡÷j Z¨vM",$I131="wUwm"),(IF(VALUE($G131)&gt;=AA$6,(IF(($BV131-SUM($Q131:Z131))&gt;=$K131*0.3,$K131*0.3,($BV131-SUM($Q131:Z131)))),"")),(IF(($BV131-SUM($Q131:Z131))&gt;=$K131*0.3,$K131*0.3,($BV131-SUM($Q131:Z131)))))</f>
        <v>0</v>
      </c>
      <c r="AB131" s="127">
        <f>IF(OR($I131="‡nv‡÷j Z¨vM",$I131="wUwm"),(IF(VALUE($G131)&gt;=AB$6,(IF(($BV131-SUM($Q131:AA131))&gt;=$K131*0.3,$K131*0.3,($BV131-SUM($Q131:AA131)))),"")),(IF(($BV131-SUM($Q131:AA131))&gt;=$K131*0.3,$K131*0.3,($BV131-SUM($Q131:AA131)))))</f>
        <v>0</v>
      </c>
      <c r="AC131" s="127">
        <f>IF(OR($I131="‡nv‡÷j Z¨vM",$I131="wUwm"),(IF(VALUE($G131)&gt;=AC$6,(IF(($BV131-SUM($Q131:AB131))&gt;=$K131*0.3,$K131*0.3,($BV131-SUM($Q131:AB131)))),"")),(IF(($BV131-SUM($Q131:AB131))&gt;=$K131*0.3,$K131*0.3,($BV131-SUM($Q131:AB131)))))</f>
        <v>0</v>
      </c>
      <c r="AD131" s="127">
        <f>IF(OR($I131="‡nv‡÷j Z¨vM",$I131="wUwm"),(IF(VALUE($G131)&gt;=AD$6,(IF(($BV131-SUM($Q131:AC131))&gt;=$K131*0.3,$K131*0.3,($BV131-SUM($Q131:AC131)))),"")),(IF(($BV131-SUM($Q131:AC131))&gt;=$K131*0.3,$K131*0.3,($BV131-SUM($Q131:AC131)))))</f>
        <v>0</v>
      </c>
      <c r="AE131" s="127">
        <f>IF(OR($I131="‡nv‡÷j Z¨vM",$I131="wUwm"),(IF(VALUE($G131)&gt;=AE$6,(IF(($BV131-SUM($Q131:AD131))&gt;=$K131*0.3,$K131*0.3,($BV131-SUM($Q131:AD131)))),"")),(IF(($BV131-SUM($Q131:AD131))&gt;=$K131*0.3,$K131*0.3,($BV131-SUM($Q131:AD131)))))</f>
        <v>0</v>
      </c>
      <c r="AF131" s="127">
        <f>IF(OR($I131="‡nv‡÷j Z¨vM",$I131="wUwm"),(IF(VALUE($G131)&gt;=AF$6,(IF(($BV131-SUM($Q131:AE131))&gt;=$K131*0.3,$K131*0.3,($BV131-SUM($Q131:AE131)))),"")),(IF(($BV131-SUM($Q131:AE131))&gt;=$K131*0.3,$K131*0.3,($BV131-SUM($Q131:AE131)))))</f>
        <v>0</v>
      </c>
      <c r="AG131" s="127">
        <f>IF(OR($I131="‡nv‡÷j Z¨vM",$I131="wUwm"),(IF(VALUE($G131)&gt;=AG$6,(IF(($BV131-SUM($Q131:AF131))&gt;=$K131*0.3,$K131*0.3,($BV131-SUM($Q131:AF131)))),"")),(IF(($BV131-SUM($Q131:AF131))&gt;=$K131*0.3,$K131*0.3,($BV131-SUM($Q131:AF131)))))</f>
        <v>0</v>
      </c>
      <c r="AH131" s="127">
        <f>IF(OR($I131="‡nv‡÷j Z¨vM",$I131="wUwm"),(IF(VALUE($G131)&gt;=AH$6,(IF(($BV131-SUM($Q131:AG131))&gt;=$K131*0.3,$K131*0.3,($BV131-SUM($Q131:AG131)))),"")),(IF(($BV131-SUM($Q131:AG131))&gt;=$K131*0.3,$K131*0.3,($BV131-SUM($Q131:AG131)))))</f>
        <v>0</v>
      </c>
      <c r="AI131" s="127">
        <f>IF(OR($I131="‡nv‡÷j Z¨vM",$I131="wUwm"),(IF(VALUE($G131)&gt;=AI$6,(IF(($BV131-SUM($Q131:AH131))&gt;=$K131*0.3,$K131*0.3,($BV131-SUM($Q131:AH131)))),"")),(IF(($BV131-SUM($Q131:AH131))&gt;=$K131*0.3,$K131*0.3,($BV131-SUM($Q131:AH131)))))</f>
        <v>0</v>
      </c>
      <c r="AJ131" s="127">
        <f>IF(OR($I131="‡nv‡÷j Z¨vM",$I131="wUwm"),(IF(VALUE($G131)&gt;=AJ$6,(IF(($BV131-SUM($Q131:AI131))&gt;=$K131*0.3,$K131*0.3,($BV131-SUM($Q131:AI131)))),"")),(IF(($BV131-SUM($Q131:AI131))&gt;=$K131*0.3,$K131*0.3,($BV131-SUM($Q131:AI131)))))</f>
        <v>0</v>
      </c>
      <c r="AK131" s="127">
        <f>IF(OR($I131="‡nv‡÷j Z¨vM",$I131="wUwm"),(IF(VALUE($G131)&gt;=AK$6,(IF(($BV131-SUM($Q131:AJ131))&gt;=$K131*0.3,$K131*0.3,($BV131-SUM($Q131:AJ131)))),"")),(IF(($BV131-SUM($Q131:AJ131))&gt;=$K131*0.3,$K131*0.3,($BV131-SUM($Q131:AJ131)))))</f>
        <v>0</v>
      </c>
      <c r="AL131" s="127">
        <f>IF(OR($I131="‡nv‡÷j Z¨vM",$I131="wUwm"),(IF(VALUE($G131)&gt;=AL$6,(IF(($BV131-SUM($Q131:AK131))&gt;=$K131*0.3,$K131*0.3,($BV131-SUM($Q131:AK131)))),"")),(IF(($BV131-SUM($Q131:AK131))&gt;=$K131*0.3,$K131*0.3,($BV131-SUM($Q131:AK131)))))</f>
        <v>0</v>
      </c>
      <c r="AM131" s="127">
        <f>IF(OR($I131="‡nv‡÷j Z¨vM",$I131="wUwm"),(IF(VALUE($G131)&gt;=AM$6,(IF(($BV131-SUM($Q131:AL131))&gt;=$K131*0.3,$K131*0.3,($BV131-SUM($Q131:AL131)))),"")),(IF(($BV131-SUM($Q131:AL131))&gt;=$K131*0.3,$K131*0.3,($BV131-SUM($Q131:AL131)))))</f>
        <v>0</v>
      </c>
      <c r="AN131" s="127">
        <f>IF(OR($I131="‡nv‡÷j Z¨vM",$I131="wUwm"),(IF(VALUE($G131)&gt;=AN$6,(IF(($BV131-SUM($Q131:AM131))&gt;=$K131*0.3,$K131*0.3,($BV131-SUM($Q131:AM131)))),"")),(IF(($BV131-SUM($Q131:AM131))&gt;=$K131*0.3,$K131*0.3,($BV131-SUM($Q131:AM131)))))</f>
        <v>0</v>
      </c>
      <c r="AO131" s="127">
        <f>IF(OR($I131="‡nv‡÷j Z¨vM",$I131="wUwm"),(IF(VALUE($G131)&gt;=AO$6,(IF(($BV131-SUM($Q131:AN131))&gt;=$K131*0.3,$K131*0.3,($BV131-SUM($Q131:AN131)))),"")),(IF(($BV131-SUM($Q131:AN131))&gt;=$K131*0.3,$K131*0.3,($BV131-SUM($Q131:AN131)))))</f>
        <v>0</v>
      </c>
      <c r="AP131" s="127">
        <f>IF(OR($I131="‡nv‡÷j Z¨vM",$I131="wUwm"),(IF(VALUE($G131)&gt;=AP$6,(IF(($BV131-SUM($Q131:AO131))&gt;=$K131*0.3,$K131*0.3,($BV131-SUM($Q131:AO131)))),"")),(IF(($BV131-SUM($Q131:AO131))&gt;=$K131*0.3,$K131*0.3,($BV131-SUM($Q131:AO131)))))</f>
        <v>0</v>
      </c>
      <c r="AQ131" s="125">
        <f t="shared" si="26"/>
        <v>21280</v>
      </c>
      <c r="AR131" s="125">
        <v>21280</v>
      </c>
      <c r="AS131" s="125">
        <f>IF(LinkRpt!C$4=LinkRpt!C$2,VLOOKUP(LinkRpt!$A127,Rpt,LinkRpt!C$2+1),"")</f>
        <v>0</v>
      </c>
      <c r="AT131" s="125">
        <f>IF(LinkRpt!D$4=LinkRpt!D$2,VLOOKUP(LinkRpt!$A127,Rpt,LinkRpt!D$2+1),"")</f>
        <v>0</v>
      </c>
      <c r="AU131" s="125">
        <f>IF(LinkRpt!E$4=LinkRpt!E$2,VLOOKUP(LinkRpt!$A127,Rpt,LinkRpt!E$2+1),"")</f>
        <v>0</v>
      </c>
      <c r="AV131" s="125">
        <f>IF(LinkRpt!F$4=LinkRpt!F$2,VLOOKUP(LinkRpt!$A127,Rpt,LinkRpt!F$2+1),"")</f>
        <v>0</v>
      </c>
      <c r="AW131" s="125">
        <f>IF(LinkRpt!G$4=LinkRpt!G$2,VLOOKUP(LinkRpt!$A127,Rpt,LinkRpt!G$2+1),"")</f>
        <v>0</v>
      </c>
      <c r="AX131" s="125">
        <f>IF(LinkRpt!H$4=LinkRpt!H$2,VLOOKUP(LinkRpt!$A127,Rpt,LinkRpt!H$2+1),"")</f>
        <v>0</v>
      </c>
      <c r="AY131" s="125">
        <f>IF(LinkRpt!I$4=LinkRpt!I$2,VLOOKUP(LinkRpt!$A127,Rpt,LinkRpt!I$2+1),"")</f>
        <v>0</v>
      </c>
      <c r="AZ131" s="125">
        <f>IF(LinkRpt!J$4=LinkRpt!J$2,VLOOKUP(LinkRpt!$A127,Rpt,LinkRpt!J$2+1),"")</f>
        <v>0</v>
      </c>
      <c r="BA131" s="125">
        <f>IF(LinkRpt!K$4=LinkRpt!K$2,VLOOKUP(LinkRpt!$A127,Rpt,LinkRpt!K$2+1),"")</f>
        <v>0</v>
      </c>
      <c r="BB131" s="125">
        <f>IF(LinkRpt!L$4=LinkRpt!L$2,VLOOKUP(LinkRpt!$A127,Rpt,LinkRpt!L$2+1),"")</f>
        <v>0</v>
      </c>
      <c r="BC131" s="125">
        <f>IF(LinkRpt!M$4=LinkRpt!M$2,VLOOKUP(LinkRpt!$A127,Rpt,LinkRpt!M$2+1),"")</f>
        <v>0</v>
      </c>
      <c r="BD131" s="125">
        <f>IF(LinkRpt!N$4=LinkRpt!N$2,VLOOKUP(LinkRpt!$A127,Rpt,LinkRpt!N$2+1),"")</f>
        <v>0</v>
      </c>
      <c r="BE131" s="125">
        <f>IF(LinkRpt!O$4=LinkRpt!O$2,VLOOKUP(LinkRpt!$A127,Rpt,LinkRpt!O$2+1),"")</f>
        <v>0</v>
      </c>
      <c r="BF131" s="125">
        <f>IF(LinkRpt!P$4=LinkRpt!P$2,VLOOKUP(LinkRpt!$A127,Rpt,LinkRpt!P$2+1),"")</f>
        <v>0</v>
      </c>
      <c r="BG131" s="125">
        <f>IF(LinkRpt!Q$4=LinkRpt!Q$2,VLOOKUP(LinkRpt!$A127,Rpt,LinkRpt!Q$2+1),"")</f>
        <v>0</v>
      </c>
      <c r="BH131" s="125">
        <f>IF(LinkRpt!R$4=LinkRpt!R$2,VLOOKUP(LinkRpt!$A127,Rpt,LinkRpt!R$2+1),"")</f>
        <v>0</v>
      </c>
      <c r="BI131" s="125">
        <f>IF(LinkRpt!S$4=LinkRpt!S$2,VLOOKUP(LinkRpt!$A127,Rpt,LinkRpt!S$2+1),"")</f>
        <v>0</v>
      </c>
      <c r="BJ131" s="125">
        <f>IF(LinkRpt!T$4=LinkRpt!T$2,VLOOKUP(LinkRpt!$A127,Rpt,LinkRpt!T$2+1),"")</f>
        <v>0</v>
      </c>
      <c r="BK131" s="125">
        <f>IF(LinkRpt!U$4=LinkRpt!U$2,VLOOKUP(LinkRpt!$A127,Rpt,LinkRpt!U$2+1),"")</f>
        <v>0</v>
      </c>
      <c r="BL131" s="125">
        <f>IF(LinkRpt!V$4=LinkRpt!V$2,VLOOKUP(LinkRpt!$A127,Rpt,LinkRpt!V$2+1),"")</f>
        <v>0</v>
      </c>
      <c r="BM131" s="125">
        <f>IF(LinkRpt!W$4=LinkRpt!W$2,VLOOKUP(LinkRpt!$A127,Rpt,LinkRpt!W$2+1),"")</f>
        <v>0</v>
      </c>
      <c r="BN131" s="125">
        <f>IF(LinkRpt!X$4=LinkRpt!X$2,VLOOKUP(LinkRpt!$A127,Rpt,LinkRpt!X$2+1),"")</f>
        <v>0</v>
      </c>
      <c r="BO131" s="125">
        <f>IF(LinkRpt!Y$4=LinkRpt!Y$2,VLOOKUP(LinkRpt!$A127,Rpt,LinkRpt!Y$2+1),"")</f>
        <v>0</v>
      </c>
      <c r="BP131" s="125">
        <f>IF(LinkRpt!Z$4=LinkRpt!Z$2,VLOOKUP(LinkRpt!$A127,Rpt,LinkRpt!Z$2+1),"")</f>
        <v>0</v>
      </c>
      <c r="BQ131" s="125">
        <f>IF(LinkRpt!AA$4=LinkRpt!AA$2,VLOOKUP(LinkRpt!$A127,Rpt,LinkRpt!AA$2+1),"")</f>
        <v>0</v>
      </c>
      <c r="BR131" s="125">
        <f>IF(LinkRpt!AB$4=LinkRpt!AB$2,VLOOKUP(LinkRpt!$A127,Rpt,LinkRpt!AB$2+1),"")</f>
        <v>0</v>
      </c>
      <c r="BS131" s="125">
        <f>IF(LinkRpt!AC$4=LinkRpt!AC$2,VLOOKUP(LinkRpt!$A127,Rpt,LinkRpt!AC$2+1),"")</f>
        <v>0</v>
      </c>
      <c r="BT131" s="125">
        <f>IF(LinkRpt!AD$4=LinkRpt!AD$2,VLOOKUP(LinkRpt!$A127,Rpt,LinkRpt!AD$2+1),"")</f>
        <v>0</v>
      </c>
      <c r="BU131" s="125">
        <f>IF(LinkRpt!AE$4=LinkRpt!AE$2,VLOOKUP(LinkRpt!$A127,Rpt,LinkRpt!AE$2+1),"")</f>
        <v>0</v>
      </c>
      <c r="BV131" s="125">
        <f t="shared" si="22"/>
        <v>21280</v>
      </c>
      <c r="BW131" s="124">
        <v>1500</v>
      </c>
      <c r="BX131" s="127">
        <v>1500</v>
      </c>
      <c r="BY131" s="124">
        <v>1000</v>
      </c>
      <c r="BZ131" s="127">
        <f>500+0</f>
        <v>500</v>
      </c>
      <c r="CA131" s="124">
        <v>5000</v>
      </c>
      <c r="CB131" s="127">
        <v>0</v>
      </c>
      <c r="CC131" s="124">
        <v>4000</v>
      </c>
      <c r="CD131" s="127"/>
      <c r="CE131" s="128"/>
      <c r="CF131" s="127"/>
      <c r="CG131" s="124"/>
      <c r="CH131" s="127">
        <v>5500</v>
      </c>
      <c r="CI131" s="129">
        <v>4620</v>
      </c>
      <c r="CJ131" s="127"/>
      <c r="CK131" s="129">
        <v>4620</v>
      </c>
      <c r="CL131" s="127"/>
      <c r="CM131" s="129">
        <v>4620</v>
      </c>
      <c r="CN131" s="127"/>
      <c r="CO131" s="129">
        <v>4620</v>
      </c>
      <c r="CP131" s="127"/>
      <c r="CQ131" s="129">
        <v>4620</v>
      </c>
      <c r="CR131" s="127">
        <v>5000</v>
      </c>
      <c r="CS131" s="129">
        <v>4620</v>
      </c>
      <c r="CT131" s="127">
        <v>22100</v>
      </c>
      <c r="CU131" s="129"/>
      <c r="CV131" s="127">
        <v>4620</v>
      </c>
      <c r="CW131" s="129"/>
      <c r="CX131" s="127"/>
      <c r="CY131" s="129"/>
      <c r="CZ131" s="127"/>
      <c r="DA131" s="128"/>
      <c r="DB131" s="127"/>
      <c r="DC131" s="128"/>
      <c r="DD131" s="127"/>
      <c r="DE131" s="130"/>
      <c r="DF131" s="131"/>
      <c r="DG131" s="127"/>
      <c r="DH131" s="131"/>
      <c r="DI131" s="127"/>
      <c r="DJ131" s="131"/>
      <c r="DK131" s="127"/>
      <c r="DL131" s="131"/>
      <c r="DM131" s="127"/>
      <c r="DN131" s="131"/>
      <c r="DO131" s="127"/>
      <c r="DP131" s="131"/>
      <c r="DQ131" s="127"/>
      <c r="DR131" s="131"/>
      <c r="DS131" s="127"/>
      <c r="DT131" s="131"/>
      <c r="DU131" s="127"/>
      <c r="DV131" s="131"/>
      <c r="DW131" s="127"/>
      <c r="DX131" s="131"/>
      <c r="DY131" s="127"/>
      <c r="DZ131" s="131"/>
      <c r="EA131" s="127"/>
      <c r="EB131" s="128"/>
      <c r="EC131" s="127"/>
      <c r="ED131" s="132"/>
      <c r="EE131" s="128"/>
      <c r="EF131" s="127"/>
      <c r="EG131" s="128"/>
      <c r="EH131" s="127"/>
      <c r="EI131" s="128"/>
      <c r="EJ131" s="127"/>
      <c r="EK131" s="128"/>
      <c r="EL131" s="127"/>
      <c r="EM131" s="128"/>
      <c r="EN131" s="127"/>
      <c r="EO131" s="128"/>
      <c r="EP131" s="127"/>
      <c r="EQ131" s="124"/>
      <c r="ER131" s="127"/>
      <c r="ES131" s="124"/>
      <c r="ET131" s="127"/>
      <c r="EU131" s="124"/>
      <c r="EV131" s="127"/>
      <c r="EW131" s="124"/>
      <c r="EX131" s="127"/>
      <c r="EY131" s="124"/>
      <c r="EZ131" s="127"/>
      <c r="FA131" s="124"/>
      <c r="FB131" s="127"/>
      <c r="FC131" s="133">
        <f t="shared" si="17"/>
        <v>39220</v>
      </c>
      <c r="FD131" s="133">
        <f t="shared" si="18"/>
        <v>39220</v>
      </c>
      <c r="FE131" s="133">
        <f t="shared" si="19"/>
        <v>0</v>
      </c>
    </row>
    <row r="132" spans="1:161" ht="25.5" customHeight="1">
      <c r="A132" s="181">
        <v>3200017</v>
      </c>
      <c r="B132" s="148" t="s">
        <v>929</v>
      </c>
      <c r="C132" s="95" t="s">
        <v>930</v>
      </c>
      <c r="D132" s="83" t="s">
        <v>1063</v>
      </c>
      <c r="E132" s="95" t="s">
        <v>956</v>
      </c>
      <c r="F132" s="88" t="s">
        <v>931</v>
      </c>
      <c r="G132" s="88"/>
      <c r="H132" s="135"/>
      <c r="I132" s="136"/>
      <c r="J132" s="136"/>
      <c r="K132" s="93">
        <v>7200</v>
      </c>
      <c r="L132" s="88" t="s">
        <v>1072</v>
      </c>
      <c r="M132" s="122">
        <f t="shared" si="20"/>
        <v>25600</v>
      </c>
      <c r="N132" s="123">
        <f t="shared" si="15"/>
        <v>2160</v>
      </c>
      <c r="O132" s="124">
        <v>4000</v>
      </c>
      <c r="P132" s="124">
        <f t="shared" si="21"/>
        <v>0</v>
      </c>
      <c r="Q132" s="125">
        <v>4000</v>
      </c>
      <c r="R132" s="126">
        <f t="shared" si="24"/>
        <v>0</v>
      </c>
      <c r="S132" s="127">
        <f>IF(OR($I132="‡nv‡÷j Z¨vM",$I132="wUwm"),(IF(VALUE($G132)&gt;=S$6,(IF(($BV132-SUM($Q132:R132))&gt;=$K132*0.3,$K132*0.3,($BV132-SUM($Q132:R132)))),"")),(IF(($BV132-SUM($Q132:R132))&gt;=$K132*0.3,$K132*0.3,($BV132-SUM($Q132:R132)))))</f>
        <v>2160</v>
      </c>
      <c r="T132" s="127">
        <f>IF(OR($I132="‡nv‡÷j Z¨vM",$I132="wUwm"),(IF(VALUE($G132)&gt;=T$6,(IF(($BV132-SUM($Q132:S132))&gt;=$K132*0.3,$K132*0.3,($BV132-SUM($Q132:S132)))),"")),(IF(($BV132-SUM($Q132:S132))&gt;=$K132*0.3,$K132*0.3,($BV132-SUM($Q132:S132)))))</f>
        <v>2160</v>
      </c>
      <c r="U132" s="127">
        <f>IF(OR($I132="‡nv‡÷j Z¨vM",$I132="wUwm"),(IF(VALUE($G132)&gt;=U$6,(IF(($BV132-SUM($Q132:T132))&gt;=$K132*0.3,$K132*0.3,($BV132-SUM($Q132:T132)))),"")),(IF(($BV132-SUM($Q132:T132))&gt;=$K132*0.3,$K132*0.3,($BV132-SUM($Q132:T132)))))</f>
        <v>2160</v>
      </c>
      <c r="V132" s="127">
        <f>IF(OR($I132="‡nv‡÷j Z¨vM",$I132="wUwm"),(IF(VALUE($G132)&gt;=V$6,(IF(($BV132-SUM($Q132:U132))&gt;=$K132*0.3,$K132*0.3,($BV132-SUM($Q132:U132)))),"")),(IF(($BV132-SUM($Q132:U132))&gt;=$K132*0.3,$K132*0.3,($BV132-SUM($Q132:U132)))))</f>
        <v>2160</v>
      </c>
      <c r="W132" s="127">
        <f>IF(OR($I132="‡nv‡÷j Z¨vM",$I132="wUwm"),(IF(VALUE($G132)&gt;=W$6,(IF(($BV132-SUM($Q132:V132))&gt;=$K132*0.3,$K132*0.3,($BV132-SUM($Q132:V132)))),"")),(IF(($BV132-SUM($Q132:V132))&gt;=$K132*0.3,$K132*0.3,($BV132-SUM($Q132:V132)))))</f>
        <v>2160</v>
      </c>
      <c r="X132" s="127">
        <f>IF(OR($I132="‡nv‡÷j Z¨vM",$I132="wUwm"),(IF(VALUE($G132)&gt;=X$6,(IF(($BV132-SUM($Q132:W132))&gt;=$K132*0.3,$K132*0.3,($BV132-SUM($Q132:W132)))),"")),(IF(($BV132-SUM($Q132:W132))&gt;=$K132*0.3,$K132*0.3,($BV132-SUM($Q132:W132)))))</f>
        <v>2160</v>
      </c>
      <c r="Y132" s="127">
        <f>IF(OR($I132="‡nv‡÷j Z¨vM",$I132="wUwm"),(IF(VALUE($G132)&gt;=Y$6,(IF(($BV132-SUM($Q132:X132))&gt;=$K132*0.3,$K132*0.3,($BV132-SUM($Q132:X132)))),"")),(IF(($BV132-SUM($Q132:X132))&gt;=$K132*0.3,$K132*0.3,($BV132-SUM($Q132:X132)))))</f>
        <v>2160</v>
      </c>
      <c r="Z132" s="127">
        <f>IF(OR($I132="‡nv‡÷j Z¨vM",$I132="wUwm"),(IF(VALUE($G132)&gt;=Z$6,(IF(($BV132-SUM($Q132:Y132))&gt;=$K132*0.3,$K132*0.3,($BV132-SUM($Q132:Y132)))),"")),(IF(($BV132-SUM($Q132:Y132))&gt;=$K132*0.3,$K132*0.3,($BV132-SUM($Q132:Y132)))))</f>
        <v>2160</v>
      </c>
      <c r="AA132" s="127">
        <f>IF(OR($I132="‡nv‡÷j Z¨vM",$I132="wUwm"),(IF(VALUE($G132)&gt;=AA$6,(IF(($BV132-SUM($Q132:Z132))&gt;=$K132*0.3,$K132*0.3,($BV132-SUM($Q132:Z132)))),"")),(IF(($BV132-SUM($Q132:Z132))&gt;=$K132*0.3,$K132*0.3,($BV132-SUM($Q132:Z132)))))</f>
        <v>2160</v>
      </c>
      <c r="AB132" s="127">
        <f>IF(OR($I132="‡nv‡÷j Z¨vM",$I132="wUwm"),(IF(VALUE($G132)&gt;=AB$6,(IF(($BV132-SUM($Q132:AA132))&gt;=$K132*0.3,$K132*0.3,($BV132-SUM($Q132:AA132)))),"")),(IF(($BV132-SUM($Q132:AA132))&gt;=$K132*0.3,$K132*0.3,($BV132-SUM($Q132:AA132)))))</f>
        <v>0</v>
      </c>
      <c r="AC132" s="127">
        <f>IF(OR($I132="‡nv‡÷j Z¨vM",$I132="wUwm"),(IF(VALUE($G132)&gt;=AC$6,(IF(($BV132-SUM($Q132:AB132))&gt;=$K132*0.3,$K132*0.3,($BV132-SUM($Q132:AB132)))),"")),(IF(($BV132-SUM($Q132:AB132))&gt;=$K132*0.3,$K132*0.3,($BV132-SUM($Q132:AB132)))))</f>
        <v>0</v>
      </c>
      <c r="AD132" s="127">
        <f>IF(OR($I132="‡nv‡÷j Z¨vM",$I132="wUwm"),(IF(VALUE($G132)&gt;=AD$6,(IF(($BV132-SUM($Q132:AC132))&gt;=$K132*0.3,$K132*0.3,($BV132-SUM($Q132:AC132)))),"")),(IF(($BV132-SUM($Q132:AC132))&gt;=$K132*0.3,$K132*0.3,($BV132-SUM($Q132:AC132)))))</f>
        <v>0</v>
      </c>
      <c r="AE132" s="127">
        <f>IF(OR($I132="‡nv‡÷j Z¨vM",$I132="wUwm"),(IF(VALUE($G132)&gt;=AE$6,(IF(($BV132-SUM($Q132:AD132))&gt;=$K132*0.3,$K132*0.3,($BV132-SUM($Q132:AD132)))),"")),(IF(($BV132-SUM($Q132:AD132))&gt;=$K132*0.3,$K132*0.3,($BV132-SUM($Q132:AD132)))))</f>
        <v>0</v>
      </c>
      <c r="AF132" s="127">
        <f>IF(OR($I132="‡nv‡÷j Z¨vM",$I132="wUwm"),(IF(VALUE($G132)&gt;=AF$6,(IF(($BV132-SUM($Q132:AE132))&gt;=$K132*0.3,$K132*0.3,($BV132-SUM($Q132:AE132)))),"")),(IF(($BV132-SUM($Q132:AE132))&gt;=$K132*0.3,$K132*0.3,($BV132-SUM($Q132:AE132)))))</f>
        <v>0</v>
      </c>
      <c r="AG132" s="127">
        <f>IF(OR($I132="‡nv‡÷j Z¨vM",$I132="wUwm"),(IF(VALUE($G132)&gt;=AG$6,(IF(($BV132-SUM($Q132:AF132))&gt;=$K132*0.3,$K132*0.3,($BV132-SUM($Q132:AF132)))),"")),(IF(($BV132-SUM($Q132:AF132))&gt;=$K132*0.3,$K132*0.3,($BV132-SUM($Q132:AF132)))))</f>
        <v>0</v>
      </c>
      <c r="AH132" s="127">
        <f>IF(OR($I132="‡nv‡÷j Z¨vM",$I132="wUwm"),(IF(VALUE($G132)&gt;=AH$6,(IF(($BV132-SUM($Q132:AG132))&gt;=$K132*0.3,$K132*0.3,($BV132-SUM($Q132:AG132)))),"")),(IF(($BV132-SUM($Q132:AG132))&gt;=$K132*0.3,$K132*0.3,($BV132-SUM($Q132:AG132)))))</f>
        <v>0</v>
      </c>
      <c r="AI132" s="127">
        <f>IF(OR($I132="‡nv‡÷j Z¨vM",$I132="wUwm"),(IF(VALUE($G132)&gt;=AI$6,(IF(($BV132-SUM($Q132:AH132))&gt;=$K132*0.3,$K132*0.3,($BV132-SUM($Q132:AH132)))),"")),(IF(($BV132-SUM($Q132:AH132))&gt;=$K132*0.3,$K132*0.3,($BV132-SUM($Q132:AH132)))))</f>
        <v>0</v>
      </c>
      <c r="AJ132" s="127">
        <f>IF(OR($I132="‡nv‡÷j Z¨vM",$I132="wUwm"),(IF(VALUE($G132)&gt;=AJ$6,(IF(($BV132-SUM($Q132:AI132))&gt;=$K132*0.3,$K132*0.3,($BV132-SUM($Q132:AI132)))),"")),(IF(($BV132-SUM($Q132:AI132))&gt;=$K132*0.3,$K132*0.3,($BV132-SUM($Q132:AI132)))))</f>
        <v>0</v>
      </c>
      <c r="AK132" s="127">
        <f>IF(OR($I132="‡nv‡÷j Z¨vM",$I132="wUwm"),(IF(VALUE($G132)&gt;=AK$6,(IF(($BV132-SUM($Q132:AJ132))&gt;=$K132*0.3,$K132*0.3,($BV132-SUM($Q132:AJ132)))),"")),(IF(($BV132-SUM($Q132:AJ132))&gt;=$K132*0.3,$K132*0.3,($BV132-SUM($Q132:AJ132)))))</f>
        <v>0</v>
      </c>
      <c r="AL132" s="127">
        <f>IF(OR($I132="‡nv‡÷j Z¨vM",$I132="wUwm"),(IF(VALUE($G132)&gt;=AL$6,(IF(($BV132-SUM($Q132:AK132))&gt;=$K132*0.3,$K132*0.3,($BV132-SUM($Q132:AK132)))),"")),(IF(($BV132-SUM($Q132:AK132))&gt;=$K132*0.3,$K132*0.3,($BV132-SUM($Q132:AK132)))))</f>
        <v>0</v>
      </c>
      <c r="AM132" s="127">
        <f>IF(OR($I132="‡nv‡÷j Z¨vM",$I132="wUwm"),(IF(VALUE($G132)&gt;=AM$6,(IF(($BV132-SUM($Q132:AL132))&gt;=$K132*0.3,$K132*0.3,($BV132-SUM($Q132:AL132)))),"")),(IF(($BV132-SUM($Q132:AL132))&gt;=$K132*0.3,$K132*0.3,($BV132-SUM($Q132:AL132)))))</f>
        <v>0</v>
      </c>
      <c r="AN132" s="127">
        <f>IF(OR($I132="‡nv‡÷j Z¨vM",$I132="wUwm"),(IF(VALUE($G132)&gt;=AN$6,(IF(($BV132-SUM($Q132:AM132))&gt;=$K132*0.3,$K132*0.3,($BV132-SUM($Q132:AM132)))),"")),(IF(($BV132-SUM($Q132:AM132))&gt;=$K132*0.3,$K132*0.3,($BV132-SUM($Q132:AM132)))))</f>
        <v>0</v>
      </c>
      <c r="AO132" s="127">
        <f>IF(OR($I132="‡nv‡÷j Z¨vM",$I132="wUwm"),(IF(VALUE($G132)&gt;=AO$6,(IF(($BV132-SUM($Q132:AN132))&gt;=$K132*0.3,$K132*0.3,($BV132-SUM($Q132:AN132)))),"")),(IF(($BV132-SUM($Q132:AN132))&gt;=$K132*0.3,$K132*0.3,($BV132-SUM($Q132:AN132)))))</f>
        <v>0</v>
      </c>
      <c r="AP132" s="127">
        <f>IF(OR($I132="‡nv‡÷j Z¨vM",$I132="wUwm"),(IF(VALUE($G132)&gt;=AP$6,(IF(($BV132-SUM($Q132:AO132))&gt;=$K132*0.3,$K132*0.3,($BV132-SUM($Q132:AO132)))),"")),(IF(($BV132-SUM($Q132:AO132))&gt;=$K132*0.3,$K132*0.3,($BV132-SUM($Q132:AO132)))))</f>
        <v>0</v>
      </c>
      <c r="AQ132" s="125">
        <f t="shared" si="26"/>
        <v>23440</v>
      </c>
      <c r="AR132" s="125">
        <v>23440</v>
      </c>
      <c r="AS132" s="125">
        <f>IF(LinkRpt!C$4=LinkRpt!C$2,VLOOKUP(LinkRpt!$A129,Rpt,LinkRpt!C$2+1),"")</f>
        <v>0</v>
      </c>
      <c r="AT132" s="125">
        <f>IF(LinkRpt!D$4=LinkRpt!D$2,VLOOKUP(LinkRpt!$A129,Rpt,LinkRpt!D$2+1),"")</f>
        <v>0</v>
      </c>
      <c r="AU132" s="125">
        <f>IF(LinkRpt!E$4=LinkRpt!E$2,VLOOKUP(LinkRpt!$A129,Rpt,LinkRpt!E$2+1),"")</f>
        <v>0</v>
      </c>
      <c r="AV132" s="125">
        <f>IF(LinkRpt!F$4=LinkRpt!F$2,VLOOKUP(LinkRpt!$A129,Rpt,LinkRpt!F$2+1),"")</f>
        <v>0</v>
      </c>
      <c r="AW132" s="125">
        <f>IF(LinkRpt!G$4=LinkRpt!G$2,VLOOKUP(LinkRpt!$A129,Rpt,LinkRpt!G$2+1),"")</f>
        <v>0</v>
      </c>
      <c r="AX132" s="125">
        <f>IF(LinkRpt!H$4=LinkRpt!H$2,VLOOKUP(LinkRpt!$A129,Rpt,LinkRpt!H$2+1),"")</f>
        <v>0</v>
      </c>
      <c r="AY132" s="125">
        <f>IF(LinkRpt!I$4=LinkRpt!I$2,VLOOKUP(LinkRpt!$A129,Rpt,LinkRpt!I$2+1),"")</f>
        <v>0</v>
      </c>
      <c r="AZ132" s="125">
        <f>IF(LinkRpt!J$4=LinkRpt!J$2,VLOOKUP(LinkRpt!$A129,Rpt,LinkRpt!J$2+1),"")</f>
        <v>0</v>
      </c>
      <c r="BA132" s="125">
        <f>IF(LinkRpt!K$4=LinkRpt!K$2,VLOOKUP(LinkRpt!$A129,Rpt,LinkRpt!K$2+1),"")</f>
        <v>0</v>
      </c>
      <c r="BB132" s="125">
        <f>IF(LinkRpt!L$4=LinkRpt!L$2,VLOOKUP(LinkRpt!$A129,Rpt,LinkRpt!L$2+1),"")</f>
        <v>0</v>
      </c>
      <c r="BC132" s="125">
        <f>IF(LinkRpt!M$4=LinkRpt!M$2,VLOOKUP(LinkRpt!$A129,Rpt,LinkRpt!M$2+1),"")</f>
        <v>0</v>
      </c>
      <c r="BD132" s="125">
        <f>IF(LinkRpt!N$4=LinkRpt!N$2,VLOOKUP(LinkRpt!$A129,Rpt,LinkRpt!N$2+1),"")</f>
        <v>0</v>
      </c>
      <c r="BE132" s="125">
        <f>IF(LinkRpt!O$4=LinkRpt!O$2,VLOOKUP(LinkRpt!$A129,Rpt,LinkRpt!O$2+1),"")</f>
        <v>0</v>
      </c>
      <c r="BF132" s="125">
        <f>IF(LinkRpt!P$4=LinkRpt!P$2,VLOOKUP(LinkRpt!$A129,Rpt,LinkRpt!P$2+1),"")</f>
        <v>0</v>
      </c>
      <c r="BG132" s="125">
        <f>IF(LinkRpt!Q$4=LinkRpt!Q$2,VLOOKUP(LinkRpt!$A129,Rpt,LinkRpt!Q$2+1),"")</f>
        <v>0</v>
      </c>
      <c r="BH132" s="125">
        <f>IF(LinkRpt!R$4=LinkRpt!R$2,VLOOKUP(LinkRpt!$A129,Rpt,LinkRpt!R$2+1),"")</f>
        <v>0</v>
      </c>
      <c r="BI132" s="125">
        <f>IF(LinkRpt!S$4=LinkRpt!S$2,VLOOKUP(LinkRpt!$A129,Rpt,LinkRpt!S$2+1),"")</f>
        <v>0</v>
      </c>
      <c r="BJ132" s="125">
        <f>IF(LinkRpt!T$4=LinkRpt!T$2,VLOOKUP(LinkRpt!$A129,Rpt,LinkRpt!T$2+1),"")</f>
        <v>0</v>
      </c>
      <c r="BK132" s="125">
        <f>IF(LinkRpt!U$4=LinkRpt!U$2,VLOOKUP(LinkRpt!$A129,Rpt,LinkRpt!U$2+1),"")</f>
        <v>0</v>
      </c>
      <c r="BL132" s="125">
        <f>IF(LinkRpt!V$4=LinkRpt!V$2,VLOOKUP(LinkRpt!$A129,Rpt,LinkRpt!V$2+1),"")</f>
        <v>0</v>
      </c>
      <c r="BM132" s="125">
        <f>IF(LinkRpt!W$4=LinkRpt!W$2,VLOOKUP(LinkRpt!$A129,Rpt,LinkRpt!W$2+1),"")</f>
        <v>0</v>
      </c>
      <c r="BN132" s="125">
        <f>IF(LinkRpt!X$4=LinkRpt!X$2,VLOOKUP(LinkRpt!$A129,Rpt,LinkRpt!X$2+1),"")</f>
        <v>0</v>
      </c>
      <c r="BO132" s="125">
        <f>IF(LinkRpt!Y$4=LinkRpt!Y$2,VLOOKUP(LinkRpt!$A129,Rpt,LinkRpt!Y$2+1),"")</f>
        <v>0</v>
      </c>
      <c r="BP132" s="125">
        <f>IF(LinkRpt!Z$4=LinkRpt!Z$2,VLOOKUP(LinkRpt!$A129,Rpt,LinkRpt!Z$2+1),"")</f>
        <v>0</v>
      </c>
      <c r="BQ132" s="125">
        <f>IF(LinkRpt!AA$4=LinkRpt!AA$2,VLOOKUP(LinkRpt!$A129,Rpt,LinkRpt!AA$2+1),"")</f>
        <v>0</v>
      </c>
      <c r="BR132" s="125">
        <f>IF(LinkRpt!AB$4=LinkRpt!AB$2,VLOOKUP(LinkRpt!$A129,Rpt,LinkRpt!AB$2+1),"")</f>
        <v>0</v>
      </c>
      <c r="BS132" s="125">
        <f>IF(LinkRpt!AC$4=LinkRpt!AC$2,VLOOKUP(LinkRpt!$A129,Rpt,LinkRpt!AC$2+1),"")</f>
        <v>0</v>
      </c>
      <c r="BT132" s="125">
        <f>IF(LinkRpt!AD$4=LinkRpt!AD$2,VLOOKUP(LinkRpt!$A129,Rpt,LinkRpt!AD$2+1),"")</f>
        <v>0</v>
      </c>
      <c r="BU132" s="125">
        <f>IF(LinkRpt!AE$4=LinkRpt!AE$2,VLOOKUP(LinkRpt!$A129,Rpt,LinkRpt!AE$2+1),"")</f>
        <v>0</v>
      </c>
      <c r="BV132" s="125">
        <f t="shared" si="22"/>
        <v>23440</v>
      </c>
      <c r="BW132" s="124">
        <v>1500</v>
      </c>
      <c r="BX132" s="127">
        <v>1500</v>
      </c>
      <c r="BY132" s="124">
        <v>1000</v>
      </c>
      <c r="BZ132" s="127">
        <v>1000</v>
      </c>
      <c r="CA132" s="124">
        <v>5000</v>
      </c>
      <c r="CB132" s="127">
        <v>5000</v>
      </c>
      <c r="CC132" s="124">
        <v>8000</v>
      </c>
      <c r="CD132" s="127">
        <v>1500</v>
      </c>
      <c r="CE132" s="124"/>
      <c r="CF132" s="127"/>
      <c r="CG132" s="129">
        <v>4620</v>
      </c>
      <c r="CH132" s="127">
        <v>0</v>
      </c>
      <c r="CI132" s="129">
        <v>4620</v>
      </c>
      <c r="CJ132" s="127">
        <v>4620</v>
      </c>
      <c r="CK132" s="129">
        <v>4620</v>
      </c>
      <c r="CL132" s="127">
        <v>0</v>
      </c>
      <c r="CM132" s="129">
        <v>4620</v>
      </c>
      <c r="CN132" s="127">
        <v>9240</v>
      </c>
      <c r="CO132" s="129">
        <v>4620</v>
      </c>
      <c r="CP132" s="127"/>
      <c r="CQ132" s="129">
        <v>4620</v>
      </c>
      <c r="CR132" s="127"/>
      <c r="CS132" s="129">
        <v>4620</v>
      </c>
      <c r="CT132" s="127"/>
      <c r="CU132" s="129">
        <v>4620</v>
      </c>
      <c r="CV132" s="127"/>
      <c r="CW132" s="129">
        <v>4620</v>
      </c>
      <c r="CX132" s="127">
        <v>4620</v>
      </c>
      <c r="CY132" s="131"/>
      <c r="CZ132" s="127"/>
      <c r="DA132" s="131"/>
      <c r="DB132" s="127"/>
      <c r="DC132" s="131"/>
      <c r="DD132" s="127"/>
      <c r="DE132" s="130"/>
      <c r="DF132" s="131"/>
      <c r="DG132" s="127"/>
      <c r="DH132" s="131"/>
      <c r="DI132" s="127"/>
      <c r="DJ132" s="131"/>
      <c r="DK132" s="127"/>
      <c r="DL132" s="131"/>
      <c r="DM132" s="127"/>
      <c r="DN132" s="131"/>
      <c r="DO132" s="127"/>
      <c r="DP132" s="131"/>
      <c r="DQ132" s="127"/>
      <c r="DR132" s="131"/>
      <c r="DS132" s="127"/>
      <c r="DT132" s="131"/>
      <c r="DU132" s="127"/>
      <c r="DV132" s="131"/>
      <c r="DW132" s="127"/>
      <c r="DX132" s="131"/>
      <c r="DY132" s="127"/>
      <c r="DZ132" s="131"/>
      <c r="EA132" s="127"/>
      <c r="EB132" s="128"/>
      <c r="EC132" s="127"/>
      <c r="ED132" s="132"/>
      <c r="EE132" s="128"/>
      <c r="EF132" s="127"/>
      <c r="EG132" s="128"/>
      <c r="EH132" s="127"/>
      <c r="EI132" s="128"/>
      <c r="EJ132" s="127"/>
      <c r="EK132" s="128"/>
      <c r="EL132" s="127"/>
      <c r="EM132" s="128"/>
      <c r="EN132" s="127"/>
      <c r="EO132" s="128"/>
      <c r="EP132" s="127"/>
      <c r="EQ132" s="124"/>
      <c r="ER132" s="127"/>
      <c r="ES132" s="124"/>
      <c r="ET132" s="127"/>
      <c r="EU132" s="124"/>
      <c r="EV132" s="127"/>
      <c r="EW132" s="124"/>
      <c r="EX132" s="127"/>
      <c r="EY132" s="124"/>
      <c r="EZ132" s="127"/>
      <c r="FA132" s="124"/>
      <c r="FB132" s="127"/>
      <c r="FC132" s="133">
        <f t="shared" si="17"/>
        <v>57080</v>
      </c>
      <c r="FD132" s="133">
        <f t="shared" si="18"/>
        <v>27480</v>
      </c>
      <c r="FE132" s="133">
        <f t="shared" si="19"/>
        <v>29600</v>
      </c>
    </row>
    <row r="133" spans="1:161" ht="25.5" customHeight="1">
      <c r="A133" s="181">
        <v>3200020</v>
      </c>
      <c r="B133" s="148" t="s">
        <v>933</v>
      </c>
      <c r="C133" s="95" t="s">
        <v>934</v>
      </c>
      <c r="D133" s="83" t="s">
        <v>1063</v>
      </c>
      <c r="E133" s="95" t="s">
        <v>956</v>
      </c>
      <c r="F133" s="88" t="s">
        <v>935</v>
      </c>
      <c r="G133" s="88"/>
      <c r="H133" s="135"/>
      <c r="I133" s="136"/>
      <c r="J133" s="136"/>
      <c r="K133" s="93">
        <v>7200</v>
      </c>
      <c r="L133" s="88" t="s">
        <v>1071</v>
      </c>
      <c r="M133" s="122">
        <f t="shared" si="20"/>
        <v>25600</v>
      </c>
      <c r="N133" s="123">
        <f t="shared" si="15"/>
        <v>2160</v>
      </c>
      <c r="O133" s="124">
        <v>4000</v>
      </c>
      <c r="P133" s="124">
        <f t="shared" si="21"/>
        <v>0</v>
      </c>
      <c r="Q133" s="125">
        <v>4000</v>
      </c>
      <c r="R133" s="126">
        <f t="shared" si="24"/>
        <v>0</v>
      </c>
      <c r="S133" s="127">
        <f>IF(OR($I133="‡nv‡÷j Z¨vM",$I133="wUwm"),(IF(VALUE($G133)&gt;=S$6,(IF(($BV133-SUM($Q133:R133))&gt;=$K133*0.3,$K133*0.3,($BV133-SUM($Q133:R133)))),"")),(IF(($BV133-SUM($Q133:R133))&gt;=$K133*0.3,$K133*0.3,($BV133-SUM($Q133:R133)))))</f>
        <v>2160</v>
      </c>
      <c r="T133" s="127">
        <f>IF(OR($I133="‡nv‡÷j Z¨vM",$I133="wUwm"),(IF(VALUE($G133)&gt;=T$6,(IF(($BV133-SUM($Q133:S133))&gt;=$K133*0.3,$K133*0.3,($BV133-SUM($Q133:S133)))),"")),(IF(($BV133-SUM($Q133:S133))&gt;=$K133*0.3,$K133*0.3,($BV133-SUM($Q133:S133)))))</f>
        <v>2160</v>
      </c>
      <c r="U133" s="127">
        <f>IF(OR($I133="‡nv‡÷j Z¨vM",$I133="wUwm"),(IF(VALUE($G133)&gt;=U$6,(IF(($BV133-SUM($Q133:T133))&gt;=$K133*0.3,$K133*0.3,($BV133-SUM($Q133:T133)))),"")),(IF(($BV133-SUM($Q133:T133))&gt;=$K133*0.3,$K133*0.3,($BV133-SUM($Q133:T133)))))</f>
        <v>2160</v>
      </c>
      <c r="V133" s="127">
        <f>IF(OR($I133="‡nv‡÷j Z¨vM",$I133="wUwm"),(IF(VALUE($G133)&gt;=V$6,(IF(($BV133-SUM($Q133:U133))&gt;=$K133*0.3,$K133*0.3,($BV133-SUM($Q133:U133)))),"")),(IF(($BV133-SUM($Q133:U133))&gt;=$K133*0.3,$K133*0.3,($BV133-SUM($Q133:U133)))))</f>
        <v>2160</v>
      </c>
      <c r="W133" s="127">
        <f>IF(OR($I133="‡nv‡÷j Z¨vM",$I133="wUwm"),(IF(VALUE($G133)&gt;=W$6,(IF(($BV133-SUM($Q133:V133))&gt;=$K133*0.3,$K133*0.3,($BV133-SUM($Q133:V133)))),"")),(IF(($BV133-SUM($Q133:V133))&gt;=$K133*0.3,$K133*0.3,($BV133-SUM($Q133:V133)))))</f>
        <v>2160</v>
      </c>
      <c r="X133" s="127">
        <f>IF(OR($I133="‡nv‡÷j Z¨vM",$I133="wUwm"),(IF(VALUE($G133)&gt;=X$6,(IF(($BV133-SUM($Q133:W133))&gt;=$K133*0.3,$K133*0.3,($BV133-SUM($Q133:W133)))),"")),(IF(($BV133-SUM($Q133:W133))&gt;=$K133*0.3,$K133*0.3,($BV133-SUM($Q133:W133)))))</f>
        <v>2160</v>
      </c>
      <c r="Y133" s="127">
        <f>IF(OR($I133="‡nv‡÷j Z¨vM",$I133="wUwm"),(IF(VALUE($G133)&gt;=Y$6,(IF(($BV133-SUM($Q133:X133))&gt;=$K133*0.3,$K133*0.3,($BV133-SUM($Q133:X133)))),"")),(IF(($BV133-SUM($Q133:X133))&gt;=$K133*0.3,$K133*0.3,($BV133-SUM($Q133:X133)))))</f>
        <v>2160</v>
      </c>
      <c r="Z133" s="127">
        <f>IF(OR($I133="‡nv‡÷j Z¨vM",$I133="wUwm"),(IF(VALUE($G133)&gt;=Z$6,(IF(($BV133-SUM($Q133:Y133))&gt;=$K133*0.3,$K133*0.3,($BV133-SUM($Q133:Y133)))),"")),(IF(($BV133-SUM($Q133:Y133))&gt;=$K133*0.3,$K133*0.3,($BV133-SUM($Q133:Y133)))))</f>
        <v>2160</v>
      </c>
      <c r="AA133" s="127">
        <f>IF(OR($I133="‡nv‡÷j Z¨vM",$I133="wUwm"),(IF(VALUE($G133)&gt;=AA$6,(IF(($BV133-SUM($Q133:Z133))&gt;=$K133*0.3,$K133*0.3,($BV133-SUM($Q133:Z133)))),"")),(IF(($BV133-SUM($Q133:Z133))&gt;=$K133*0.3,$K133*0.3,($BV133-SUM($Q133:Z133)))))</f>
        <v>2160</v>
      </c>
      <c r="AB133" s="127">
        <f>IF(OR($I133="‡nv‡÷j Z¨vM",$I133="wUwm"),(IF(VALUE($G133)&gt;=AB$6,(IF(($BV133-SUM($Q133:AA133))&gt;=$K133*0.3,$K133*0.3,($BV133-SUM($Q133:AA133)))),"")),(IF(($BV133-SUM($Q133:AA133))&gt;=$K133*0.3,$K133*0.3,($BV133-SUM($Q133:AA133)))))</f>
        <v>0</v>
      </c>
      <c r="AC133" s="127">
        <f>IF(OR($I133="‡nv‡÷j Z¨vM",$I133="wUwm"),(IF(VALUE($G133)&gt;=AC$6,(IF(($BV133-SUM($Q133:AB133))&gt;=$K133*0.3,$K133*0.3,($BV133-SUM($Q133:AB133)))),"")),(IF(($BV133-SUM($Q133:AB133))&gt;=$K133*0.3,$K133*0.3,($BV133-SUM($Q133:AB133)))))</f>
        <v>0</v>
      </c>
      <c r="AD133" s="127">
        <f>IF(OR($I133="‡nv‡÷j Z¨vM",$I133="wUwm"),(IF(VALUE($G133)&gt;=AD$6,(IF(($BV133-SUM($Q133:AC133))&gt;=$K133*0.3,$K133*0.3,($BV133-SUM($Q133:AC133)))),"")),(IF(($BV133-SUM($Q133:AC133))&gt;=$K133*0.3,$K133*0.3,($BV133-SUM($Q133:AC133)))))</f>
        <v>0</v>
      </c>
      <c r="AE133" s="127">
        <f>IF(OR($I133="‡nv‡÷j Z¨vM",$I133="wUwm"),(IF(VALUE($G133)&gt;=AE$6,(IF(($BV133-SUM($Q133:AD133))&gt;=$K133*0.3,$K133*0.3,($BV133-SUM($Q133:AD133)))),"")),(IF(($BV133-SUM($Q133:AD133))&gt;=$K133*0.3,$K133*0.3,($BV133-SUM($Q133:AD133)))))</f>
        <v>0</v>
      </c>
      <c r="AF133" s="127">
        <f>IF(OR($I133="‡nv‡÷j Z¨vM",$I133="wUwm"),(IF(VALUE($G133)&gt;=AF$6,(IF(($BV133-SUM($Q133:AE133))&gt;=$K133*0.3,$K133*0.3,($BV133-SUM($Q133:AE133)))),"")),(IF(($BV133-SUM($Q133:AE133))&gt;=$K133*0.3,$K133*0.3,($BV133-SUM($Q133:AE133)))))</f>
        <v>0</v>
      </c>
      <c r="AG133" s="127">
        <f>IF(OR($I133="‡nv‡÷j Z¨vM",$I133="wUwm"),(IF(VALUE($G133)&gt;=AG$6,(IF(($BV133-SUM($Q133:AF133))&gt;=$K133*0.3,$K133*0.3,($BV133-SUM($Q133:AF133)))),"")),(IF(($BV133-SUM($Q133:AF133))&gt;=$K133*0.3,$K133*0.3,($BV133-SUM($Q133:AF133)))))</f>
        <v>0</v>
      </c>
      <c r="AH133" s="127">
        <f>IF(OR($I133="‡nv‡÷j Z¨vM",$I133="wUwm"),(IF(VALUE($G133)&gt;=AH$6,(IF(($BV133-SUM($Q133:AG133))&gt;=$K133*0.3,$K133*0.3,($BV133-SUM($Q133:AG133)))),"")),(IF(($BV133-SUM($Q133:AG133))&gt;=$K133*0.3,$K133*0.3,($BV133-SUM($Q133:AG133)))))</f>
        <v>0</v>
      </c>
      <c r="AI133" s="127">
        <f>IF(OR($I133="‡nv‡÷j Z¨vM",$I133="wUwm"),(IF(VALUE($G133)&gt;=AI$6,(IF(($BV133-SUM($Q133:AH133))&gt;=$K133*0.3,$K133*0.3,($BV133-SUM($Q133:AH133)))),"")),(IF(($BV133-SUM($Q133:AH133))&gt;=$K133*0.3,$K133*0.3,($BV133-SUM($Q133:AH133)))))</f>
        <v>0</v>
      </c>
      <c r="AJ133" s="127">
        <f>IF(OR($I133="‡nv‡÷j Z¨vM",$I133="wUwm"),(IF(VALUE($G133)&gt;=AJ$6,(IF(($BV133-SUM($Q133:AI133))&gt;=$K133*0.3,$K133*0.3,($BV133-SUM($Q133:AI133)))),"")),(IF(($BV133-SUM($Q133:AI133))&gt;=$K133*0.3,$K133*0.3,($BV133-SUM($Q133:AI133)))))</f>
        <v>0</v>
      </c>
      <c r="AK133" s="127">
        <f>IF(OR($I133="‡nv‡÷j Z¨vM",$I133="wUwm"),(IF(VALUE($G133)&gt;=AK$6,(IF(($BV133-SUM($Q133:AJ133))&gt;=$K133*0.3,$K133*0.3,($BV133-SUM($Q133:AJ133)))),"")),(IF(($BV133-SUM($Q133:AJ133))&gt;=$K133*0.3,$K133*0.3,($BV133-SUM($Q133:AJ133)))))</f>
        <v>0</v>
      </c>
      <c r="AL133" s="127">
        <f>IF(OR($I133="‡nv‡÷j Z¨vM",$I133="wUwm"),(IF(VALUE($G133)&gt;=AL$6,(IF(($BV133-SUM($Q133:AK133))&gt;=$K133*0.3,$K133*0.3,($BV133-SUM($Q133:AK133)))),"")),(IF(($BV133-SUM($Q133:AK133))&gt;=$K133*0.3,$K133*0.3,($BV133-SUM($Q133:AK133)))))</f>
        <v>0</v>
      </c>
      <c r="AM133" s="127">
        <f>IF(OR($I133="‡nv‡÷j Z¨vM",$I133="wUwm"),(IF(VALUE($G133)&gt;=AM$6,(IF(($BV133-SUM($Q133:AL133))&gt;=$K133*0.3,$K133*0.3,($BV133-SUM($Q133:AL133)))),"")),(IF(($BV133-SUM($Q133:AL133))&gt;=$K133*0.3,$K133*0.3,($BV133-SUM($Q133:AL133)))))</f>
        <v>0</v>
      </c>
      <c r="AN133" s="127">
        <f>IF(OR($I133="‡nv‡÷j Z¨vM",$I133="wUwm"),(IF(VALUE($G133)&gt;=AN$6,(IF(($BV133-SUM($Q133:AM133))&gt;=$K133*0.3,$K133*0.3,($BV133-SUM($Q133:AM133)))),"")),(IF(($BV133-SUM($Q133:AM133))&gt;=$K133*0.3,$K133*0.3,($BV133-SUM($Q133:AM133)))))</f>
        <v>0</v>
      </c>
      <c r="AO133" s="127">
        <f>IF(OR($I133="‡nv‡÷j Z¨vM",$I133="wUwm"),(IF(VALUE($G133)&gt;=AO$6,(IF(($BV133-SUM($Q133:AN133))&gt;=$K133*0.3,$K133*0.3,($BV133-SUM($Q133:AN133)))),"")),(IF(($BV133-SUM($Q133:AN133))&gt;=$K133*0.3,$K133*0.3,($BV133-SUM($Q133:AN133)))))</f>
        <v>0</v>
      </c>
      <c r="AP133" s="127">
        <f>IF(OR($I133="‡nv‡÷j Z¨vM",$I133="wUwm"),(IF(VALUE($G133)&gt;=AP$6,(IF(($BV133-SUM($Q133:AO133))&gt;=$K133*0.3,$K133*0.3,($BV133-SUM($Q133:AO133)))),"")),(IF(($BV133-SUM($Q133:AO133))&gt;=$K133*0.3,$K133*0.3,($BV133-SUM($Q133:AO133)))))</f>
        <v>0</v>
      </c>
      <c r="AQ133" s="125">
        <f t="shared" si="26"/>
        <v>23440</v>
      </c>
      <c r="AR133" s="125">
        <v>23440</v>
      </c>
      <c r="AS133" s="125">
        <f>IF(LinkRpt!C$4=LinkRpt!C$2,VLOOKUP(LinkRpt!$A130,Rpt,LinkRpt!C$2+1),"")</f>
        <v>0</v>
      </c>
      <c r="AT133" s="125">
        <f>IF(LinkRpt!D$4=LinkRpt!D$2,VLOOKUP(LinkRpt!$A130,Rpt,LinkRpt!D$2+1),"")</f>
        <v>0</v>
      </c>
      <c r="AU133" s="125">
        <f>IF(LinkRpt!E$4=LinkRpt!E$2,VLOOKUP(LinkRpt!$A130,Rpt,LinkRpt!E$2+1),"")</f>
        <v>0</v>
      </c>
      <c r="AV133" s="125">
        <f>IF(LinkRpt!F$4=LinkRpt!F$2,VLOOKUP(LinkRpt!$A130,Rpt,LinkRpt!F$2+1),"")</f>
        <v>0</v>
      </c>
      <c r="AW133" s="125">
        <f>IF(LinkRpt!G$4=LinkRpt!G$2,VLOOKUP(LinkRpt!$A130,Rpt,LinkRpt!G$2+1),"")</f>
        <v>0</v>
      </c>
      <c r="AX133" s="125">
        <f>IF(LinkRpt!H$4=LinkRpt!H$2,VLOOKUP(LinkRpt!$A130,Rpt,LinkRpt!H$2+1),"")</f>
        <v>0</v>
      </c>
      <c r="AY133" s="125">
        <f>IF(LinkRpt!I$4=LinkRpt!I$2,VLOOKUP(LinkRpt!$A130,Rpt,LinkRpt!I$2+1),"")</f>
        <v>0</v>
      </c>
      <c r="AZ133" s="125">
        <f>IF(LinkRpt!J$4=LinkRpt!J$2,VLOOKUP(LinkRpt!$A130,Rpt,LinkRpt!J$2+1),"")</f>
        <v>0</v>
      </c>
      <c r="BA133" s="125">
        <f>IF(LinkRpt!K$4=LinkRpt!K$2,VLOOKUP(LinkRpt!$A130,Rpt,LinkRpt!K$2+1),"")</f>
        <v>0</v>
      </c>
      <c r="BB133" s="125">
        <f>IF(LinkRpt!L$4=LinkRpt!L$2,VLOOKUP(LinkRpt!$A130,Rpt,LinkRpt!L$2+1),"")</f>
        <v>0</v>
      </c>
      <c r="BC133" s="125">
        <f>IF(LinkRpt!M$4=LinkRpt!M$2,VLOOKUP(LinkRpt!$A130,Rpt,LinkRpt!M$2+1),"")</f>
        <v>0</v>
      </c>
      <c r="BD133" s="125">
        <f>IF(LinkRpt!N$4=LinkRpt!N$2,VLOOKUP(LinkRpt!$A130,Rpt,LinkRpt!N$2+1),"")</f>
        <v>0</v>
      </c>
      <c r="BE133" s="125">
        <f>IF(LinkRpt!O$4=LinkRpt!O$2,VLOOKUP(LinkRpt!$A130,Rpt,LinkRpt!O$2+1),"")</f>
        <v>0</v>
      </c>
      <c r="BF133" s="125">
        <f>IF(LinkRpt!P$4=LinkRpt!P$2,VLOOKUP(LinkRpt!$A130,Rpt,LinkRpt!P$2+1),"")</f>
        <v>0</v>
      </c>
      <c r="BG133" s="125">
        <f>IF(LinkRpt!Q$4=LinkRpt!Q$2,VLOOKUP(LinkRpt!$A130,Rpt,LinkRpt!Q$2+1),"")</f>
        <v>0</v>
      </c>
      <c r="BH133" s="125">
        <f>IF(LinkRpt!R$4=LinkRpt!R$2,VLOOKUP(LinkRpt!$A130,Rpt,LinkRpt!R$2+1),"")</f>
        <v>0</v>
      </c>
      <c r="BI133" s="125">
        <f>IF(LinkRpt!S$4=LinkRpt!S$2,VLOOKUP(LinkRpt!$A130,Rpt,LinkRpt!S$2+1),"")</f>
        <v>0</v>
      </c>
      <c r="BJ133" s="125">
        <f>IF(LinkRpt!T$4=LinkRpt!T$2,VLOOKUP(LinkRpt!$A130,Rpt,LinkRpt!T$2+1),"")</f>
        <v>0</v>
      </c>
      <c r="BK133" s="125">
        <f>IF(LinkRpt!U$4=LinkRpt!U$2,VLOOKUP(LinkRpt!$A130,Rpt,LinkRpt!U$2+1),"")</f>
        <v>0</v>
      </c>
      <c r="BL133" s="125">
        <f>IF(LinkRpt!V$4=LinkRpt!V$2,VLOOKUP(LinkRpt!$A130,Rpt,LinkRpt!V$2+1),"")</f>
        <v>0</v>
      </c>
      <c r="BM133" s="125">
        <f>IF(LinkRpt!W$4=LinkRpt!W$2,VLOOKUP(LinkRpt!$A130,Rpt,LinkRpt!W$2+1),"")</f>
        <v>0</v>
      </c>
      <c r="BN133" s="125">
        <f>IF(LinkRpt!X$4=LinkRpt!X$2,VLOOKUP(LinkRpt!$A130,Rpt,LinkRpt!X$2+1),"")</f>
        <v>0</v>
      </c>
      <c r="BO133" s="125">
        <f>IF(LinkRpt!Y$4=LinkRpt!Y$2,VLOOKUP(LinkRpt!$A130,Rpt,LinkRpt!Y$2+1),"")</f>
        <v>0</v>
      </c>
      <c r="BP133" s="125">
        <f>IF(LinkRpt!Z$4=LinkRpt!Z$2,VLOOKUP(LinkRpt!$A130,Rpt,LinkRpt!Z$2+1),"")</f>
        <v>0</v>
      </c>
      <c r="BQ133" s="125">
        <f>IF(LinkRpt!AA$4=LinkRpt!AA$2,VLOOKUP(LinkRpt!$A130,Rpt,LinkRpt!AA$2+1),"")</f>
        <v>0</v>
      </c>
      <c r="BR133" s="125">
        <f>IF(LinkRpt!AB$4=LinkRpt!AB$2,VLOOKUP(LinkRpt!$A130,Rpt,LinkRpt!AB$2+1),"")</f>
        <v>0</v>
      </c>
      <c r="BS133" s="125">
        <f>IF(LinkRpt!AC$4=LinkRpt!AC$2,VLOOKUP(LinkRpt!$A130,Rpt,LinkRpt!AC$2+1),"")</f>
        <v>0</v>
      </c>
      <c r="BT133" s="125">
        <f>IF(LinkRpt!AD$4=LinkRpt!AD$2,VLOOKUP(LinkRpt!$A130,Rpt,LinkRpt!AD$2+1),"")</f>
        <v>0</v>
      </c>
      <c r="BU133" s="125">
        <f>IF(LinkRpt!AE$4=LinkRpt!AE$2,VLOOKUP(LinkRpt!$A130,Rpt,LinkRpt!AE$2+1),"")</f>
        <v>0</v>
      </c>
      <c r="BV133" s="125">
        <f t="shared" si="22"/>
        <v>23440</v>
      </c>
      <c r="BW133" s="124">
        <v>1500</v>
      </c>
      <c r="BX133" s="127">
        <v>1500</v>
      </c>
      <c r="BY133" s="124">
        <v>1000</v>
      </c>
      <c r="BZ133" s="127">
        <v>1000</v>
      </c>
      <c r="CA133" s="124">
        <v>5000</v>
      </c>
      <c r="CB133" s="127">
        <v>5000</v>
      </c>
      <c r="CC133" s="124">
        <v>8000</v>
      </c>
      <c r="CD133" s="127">
        <f>1500+0</f>
        <v>1500</v>
      </c>
      <c r="CE133" s="124"/>
      <c r="CF133" s="127"/>
      <c r="CG133" s="129">
        <v>4620</v>
      </c>
      <c r="CH133" s="127">
        <v>0</v>
      </c>
      <c r="CI133" s="129">
        <v>4620</v>
      </c>
      <c r="CJ133" s="127">
        <v>0</v>
      </c>
      <c r="CK133" s="129">
        <v>4620</v>
      </c>
      <c r="CL133" s="127">
        <v>0</v>
      </c>
      <c r="CM133" s="129">
        <v>4620</v>
      </c>
      <c r="CN133" s="127">
        <f>24000+980</f>
        <v>24980</v>
      </c>
      <c r="CO133" s="129">
        <v>4620</v>
      </c>
      <c r="CP133" s="127"/>
      <c r="CQ133" s="129">
        <v>4620</v>
      </c>
      <c r="CR133" s="127"/>
      <c r="CS133" s="129">
        <v>4620</v>
      </c>
      <c r="CT133" s="127"/>
      <c r="CU133" s="129">
        <v>4620</v>
      </c>
      <c r="CV133" s="127"/>
      <c r="CW133" s="129">
        <v>4620</v>
      </c>
      <c r="CX133" s="127"/>
      <c r="CY133" s="131"/>
      <c r="CZ133" s="127"/>
      <c r="DA133" s="131"/>
      <c r="DB133" s="127"/>
      <c r="DC133" s="131"/>
      <c r="DD133" s="127"/>
      <c r="DE133" s="130"/>
      <c r="DF133" s="131"/>
      <c r="DG133" s="127"/>
      <c r="DH133" s="131"/>
      <c r="DI133" s="127"/>
      <c r="DJ133" s="131"/>
      <c r="DK133" s="127"/>
      <c r="DL133" s="131"/>
      <c r="DM133" s="127"/>
      <c r="DN133" s="131"/>
      <c r="DO133" s="127"/>
      <c r="DP133" s="131"/>
      <c r="DQ133" s="127"/>
      <c r="DR133" s="131"/>
      <c r="DS133" s="127"/>
      <c r="DT133" s="131"/>
      <c r="DU133" s="127"/>
      <c r="DV133" s="131"/>
      <c r="DW133" s="127"/>
      <c r="DX133" s="131"/>
      <c r="DY133" s="127"/>
      <c r="DZ133" s="131"/>
      <c r="EA133" s="127"/>
      <c r="EB133" s="128"/>
      <c r="EC133" s="127"/>
      <c r="ED133" s="132"/>
      <c r="EE133" s="128"/>
      <c r="EF133" s="127"/>
      <c r="EG133" s="128"/>
      <c r="EH133" s="127"/>
      <c r="EI133" s="128"/>
      <c r="EJ133" s="127"/>
      <c r="EK133" s="128"/>
      <c r="EL133" s="127"/>
      <c r="EM133" s="128"/>
      <c r="EN133" s="127"/>
      <c r="EO133" s="128"/>
      <c r="EP133" s="127"/>
      <c r="EQ133" s="124"/>
      <c r="ER133" s="127"/>
      <c r="ES133" s="124"/>
      <c r="ET133" s="127"/>
      <c r="EU133" s="124"/>
      <c r="EV133" s="127"/>
      <c r="EW133" s="124"/>
      <c r="EX133" s="127"/>
      <c r="EY133" s="124"/>
      <c r="EZ133" s="127"/>
      <c r="FA133" s="124"/>
      <c r="FB133" s="127"/>
      <c r="FC133" s="133">
        <f t="shared" si="17"/>
        <v>57080</v>
      </c>
      <c r="FD133" s="133">
        <f t="shared" si="18"/>
        <v>33980</v>
      </c>
      <c r="FE133" s="133">
        <f t="shared" si="19"/>
        <v>23100</v>
      </c>
    </row>
    <row r="134" spans="1:161" ht="25.5" customHeight="1">
      <c r="A134" s="181">
        <v>3200030</v>
      </c>
      <c r="B134" s="148" t="s">
        <v>1051</v>
      </c>
      <c r="C134" s="95" t="s">
        <v>940</v>
      </c>
      <c r="D134" s="83" t="s">
        <v>1063</v>
      </c>
      <c r="E134" s="95" t="s">
        <v>957</v>
      </c>
      <c r="F134" s="88" t="s">
        <v>941</v>
      </c>
      <c r="G134" s="88" t="s">
        <v>1093</v>
      </c>
      <c r="H134" s="135"/>
      <c r="I134" s="121" t="s">
        <v>1083</v>
      </c>
      <c r="J134" s="121"/>
      <c r="K134" s="93">
        <v>6500</v>
      </c>
      <c r="L134" s="88" t="s">
        <v>1074</v>
      </c>
      <c r="M134" s="122">
        <f t="shared" si="20"/>
        <v>17800</v>
      </c>
      <c r="N134" s="123">
        <f t="shared" si="15"/>
        <v>0</v>
      </c>
      <c r="O134" s="124">
        <v>4000</v>
      </c>
      <c r="P134" s="124">
        <f t="shared" si="21"/>
        <v>6000</v>
      </c>
      <c r="Q134" s="125">
        <v>4000</v>
      </c>
      <c r="R134" s="180">
        <f t="shared" ref="R134:R135" si="30">IF(AND(I134="‡nv‡÷j Z¨vM",M134&lt;=BV134),6000-J134,0)</f>
        <v>6000</v>
      </c>
      <c r="S134" s="127">
        <f>IF(OR($I134="‡nv‡÷j Z¨vM",$I134="wUwm"),(IF(VALUE($G134)&gt;=S$6,(IF(($BV134-SUM($Q134:R134))&gt;=$K134*0.3,$K134*0.3,($BV134-SUM($Q134:R134)))),"")),(IF(($BV134-SUM($Q134:R134))&gt;=$K134*0.3,$K134*0.3,($BV134-SUM($Q134:R134)))))</f>
        <v>1950</v>
      </c>
      <c r="T134" s="127">
        <f>IF(OR($I134="‡nv‡÷j Z¨vM",$I134="wUwm"),(IF(VALUE($G134)&gt;=T$6,(IF(($BV134-SUM($Q134:S134))&gt;=$K134*0.3,$K134*0.3,($BV134-SUM($Q134:S134)))),"")),(IF(($BV134-SUM($Q134:S134))&gt;=$K134*0.3,$K134*0.3,($BV134-SUM($Q134:S134)))))</f>
        <v>1950</v>
      </c>
      <c r="U134" s="127">
        <f>IF(OR($I134="‡nv‡÷j Z¨vM",$I134="wUwm"),(IF(VALUE($G134)&gt;=U$6,(IF(($BV134-SUM($Q134:T134))&gt;=$K134*0.3,$K134*0.3,($BV134-SUM($Q134:T134)))),"")),(IF(($BV134-SUM($Q134:T134))&gt;=$K134*0.3,$K134*0.3,($BV134-SUM($Q134:T134)))))</f>
        <v>1950</v>
      </c>
      <c r="V134" s="127">
        <f>IF(OR($I134="‡nv‡÷j Z¨vM",$I134="wUwm"),(IF(VALUE($G134)&gt;=V$6,(IF(($BV134-SUM($Q134:U134))&gt;=$K134*0.3,$K134*0.3,($BV134-SUM($Q134:U134)))),"")),(IF(($BV134-SUM($Q134:U134))&gt;=$K134*0.3,$K134*0.3,($BV134-SUM($Q134:U134)))))</f>
        <v>1950</v>
      </c>
      <c r="W134" s="127" t="str">
        <f>IF(OR($I134="‡nv‡÷j Z¨vM",$I134="wUwm"),(IF(VALUE($G134)&gt;=W$6,(IF(($BV134-SUM($Q134:V134))&gt;=$K134*0.3,$K134*0.3,($BV134-SUM($Q134:V134)))),"")),(IF(($BV134-SUM($Q134:V134))&gt;=$K134*0.3,$K134*0.3,($BV134-SUM($Q134:V134)))))</f>
        <v/>
      </c>
      <c r="X134" s="127" t="str">
        <f>IF(OR($I134="‡nv‡÷j Z¨vM",$I134="wUwm"),(IF(VALUE($G134)&gt;=X$6,(IF(($BV134-SUM($Q134:W134))&gt;=$K134*0.3,$K134*0.3,($BV134-SUM($Q134:W134)))),"")),(IF(($BV134-SUM($Q134:W134))&gt;=$K134*0.3,$K134*0.3,($BV134-SUM($Q134:W134)))))</f>
        <v/>
      </c>
      <c r="Y134" s="127" t="str">
        <f>IF(OR($I134="‡nv‡÷j Z¨vM",$I134="wUwm"),(IF(VALUE($G134)&gt;=Y$6,(IF(($BV134-SUM($Q134:X134))&gt;=$K134*0.3,$K134*0.3,($BV134-SUM($Q134:X134)))),"")),(IF(($BV134-SUM($Q134:X134))&gt;=$K134*0.3,$K134*0.3,($BV134-SUM($Q134:X134)))))</f>
        <v/>
      </c>
      <c r="Z134" s="127" t="str">
        <f>IF(OR($I134="‡nv‡÷j Z¨vM",$I134="wUwm"),(IF(VALUE($G134)&gt;=Z$6,(IF(($BV134-SUM($Q134:Y134))&gt;=$K134*0.3,$K134*0.3,($BV134-SUM($Q134:Y134)))),"")),(IF(($BV134-SUM($Q134:Y134))&gt;=$K134*0.3,$K134*0.3,($BV134-SUM($Q134:Y134)))))</f>
        <v/>
      </c>
      <c r="AA134" s="127" t="str">
        <f>IF(OR($I134="‡nv‡÷j Z¨vM",$I134="wUwm"),(IF(VALUE($G134)&gt;=AA$6,(IF(($BV134-SUM($Q134:Z134))&gt;=$K134*0.3,$K134*0.3,($BV134-SUM($Q134:Z134)))),"")),(IF(($BV134-SUM($Q134:Z134))&gt;=$K134*0.3,$K134*0.3,($BV134-SUM($Q134:Z134)))))</f>
        <v/>
      </c>
      <c r="AB134" s="127" t="str">
        <f>IF(OR($I134="‡nv‡÷j Z¨vM",$I134="wUwm"),(IF(VALUE($G134)&gt;=AB$6,(IF(($BV134-SUM($Q134:AA134))&gt;=$K134*0.3,$K134*0.3,($BV134-SUM($Q134:AA134)))),"")),(IF(($BV134-SUM($Q134:AA134))&gt;=$K134*0.3,$K134*0.3,($BV134-SUM($Q134:AA134)))))</f>
        <v/>
      </c>
      <c r="AC134" s="127" t="str">
        <f>IF(OR($I134="‡nv‡÷j Z¨vM",$I134="wUwm"),(IF(VALUE($G134)&gt;=AC$6,(IF(($BV134-SUM($Q134:AB134))&gt;=$K134*0.3,$K134*0.3,($BV134-SUM($Q134:AB134)))),"")),(IF(($BV134-SUM($Q134:AB134))&gt;=$K134*0.3,$K134*0.3,($BV134-SUM($Q134:AB134)))))</f>
        <v/>
      </c>
      <c r="AD134" s="127" t="str">
        <f>IF(OR($I134="‡nv‡÷j Z¨vM",$I134="wUwm"),(IF(VALUE($G134)&gt;=AD$6,(IF(($BV134-SUM($Q134:AC134))&gt;=$K134*0.3,$K134*0.3,($BV134-SUM($Q134:AC134)))),"")),(IF(($BV134-SUM($Q134:AC134))&gt;=$K134*0.3,$K134*0.3,($BV134-SUM($Q134:AC134)))))</f>
        <v/>
      </c>
      <c r="AE134" s="127" t="str">
        <f>IF(OR($I134="‡nv‡÷j Z¨vM",$I134="wUwm"),(IF(VALUE($G134)&gt;=AE$6,(IF(($BV134-SUM($Q134:AD134))&gt;=$K134*0.3,$K134*0.3,($BV134-SUM($Q134:AD134)))),"")),(IF(($BV134-SUM($Q134:AD134))&gt;=$K134*0.3,$K134*0.3,($BV134-SUM($Q134:AD134)))))</f>
        <v/>
      </c>
      <c r="AF134" s="127" t="str">
        <f>IF(OR($I134="‡nv‡÷j Z¨vM",$I134="wUwm"),(IF(VALUE($G134)&gt;=AF$6,(IF(($BV134-SUM($Q134:AE134))&gt;=$K134*0.3,$K134*0.3,($BV134-SUM($Q134:AE134)))),"")),(IF(($BV134-SUM($Q134:AE134))&gt;=$K134*0.3,$K134*0.3,($BV134-SUM($Q134:AE134)))))</f>
        <v/>
      </c>
      <c r="AG134" s="127" t="str">
        <f>IF(OR($I134="‡nv‡÷j Z¨vM",$I134="wUwm"),(IF(VALUE($G134)&gt;=AG$6,(IF(($BV134-SUM($Q134:AF134))&gt;=$K134*0.3,$K134*0.3,($BV134-SUM($Q134:AF134)))),"")),(IF(($BV134-SUM($Q134:AF134))&gt;=$K134*0.3,$K134*0.3,($BV134-SUM($Q134:AF134)))))</f>
        <v/>
      </c>
      <c r="AH134" s="127" t="str">
        <f>IF(OR($I134="‡nv‡÷j Z¨vM",$I134="wUwm"),(IF(VALUE($G134)&gt;=AH$6,(IF(($BV134-SUM($Q134:AG134))&gt;=$K134*0.3,$K134*0.3,($BV134-SUM($Q134:AG134)))),"")),(IF(($BV134-SUM($Q134:AG134))&gt;=$K134*0.3,$K134*0.3,($BV134-SUM($Q134:AG134)))))</f>
        <v/>
      </c>
      <c r="AI134" s="127" t="str">
        <f>IF(OR($I134="‡nv‡÷j Z¨vM",$I134="wUwm"),(IF(VALUE($G134)&gt;=AI$6,(IF(($BV134-SUM($Q134:AH134))&gt;=$K134*0.3,$K134*0.3,($BV134-SUM($Q134:AH134)))),"")),(IF(($BV134-SUM($Q134:AH134))&gt;=$K134*0.3,$K134*0.3,($BV134-SUM($Q134:AH134)))))</f>
        <v/>
      </c>
      <c r="AJ134" s="127" t="str">
        <f>IF(OR($I134="‡nv‡÷j Z¨vM",$I134="wUwm"),(IF(VALUE($G134)&gt;=AJ$6,(IF(($BV134-SUM($Q134:AI134))&gt;=$K134*0.3,$K134*0.3,($BV134-SUM($Q134:AI134)))),"")),(IF(($BV134-SUM($Q134:AI134))&gt;=$K134*0.3,$K134*0.3,($BV134-SUM($Q134:AI134)))))</f>
        <v/>
      </c>
      <c r="AK134" s="127" t="str">
        <f>IF(OR($I134="‡nv‡÷j Z¨vM",$I134="wUwm"),(IF(VALUE($G134)&gt;=AK$6,(IF(($BV134-SUM($Q134:AJ134))&gt;=$K134*0.3,$K134*0.3,($BV134-SUM($Q134:AJ134)))),"")),(IF(($BV134-SUM($Q134:AJ134))&gt;=$K134*0.3,$K134*0.3,($BV134-SUM($Q134:AJ134)))))</f>
        <v/>
      </c>
      <c r="AL134" s="127" t="str">
        <f>IF(OR($I134="‡nv‡÷j Z¨vM",$I134="wUwm"),(IF(VALUE($G134)&gt;=AL$6,(IF(($BV134-SUM($Q134:AK134))&gt;=$K134*0.3,$K134*0.3,($BV134-SUM($Q134:AK134)))),"")),(IF(($BV134-SUM($Q134:AK134))&gt;=$K134*0.3,$K134*0.3,($BV134-SUM($Q134:AK134)))))</f>
        <v/>
      </c>
      <c r="AM134" s="127" t="str">
        <f>IF(OR($I134="‡nv‡÷j Z¨vM",$I134="wUwm"),(IF(VALUE($G134)&gt;=AM$6,(IF(($BV134-SUM($Q134:AL134))&gt;=$K134*0.3,$K134*0.3,($BV134-SUM($Q134:AL134)))),"")),(IF(($BV134-SUM($Q134:AL134))&gt;=$K134*0.3,$K134*0.3,($BV134-SUM($Q134:AL134)))))</f>
        <v/>
      </c>
      <c r="AN134" s="127" t="str">
        <f>IF(OR($I134="‡nv‡÷j Z¨vM",$I134="wUwm"),(IF(VALUE($G134)&gt;=AN$6,(IF(($BV134-SUM($Q134:AM134))&gt;=$K134*0.3,$K134*0.3,($BV134-SUM($Q134:AM134)))),"")),(IF(($BV134-SUM($Q134:AM134))&gt;=$K134*0.3,$K134*0.3,($BV134-SUM($Q134:AM134)))))</f>
        <v/>
      </c>
      <c r="AO134" s="127" t="str">
        <f>IF(OR($I134="‡nv‡÷j Z¨vM",$I134="wUwm"),(IF(VALUE($G134)&gt;=AO$6,(IF(($BV134-SUM($Q134:AN134))&gt;=$K134*0.3,$K134*0.3,($BV134-SUM($Q134:AN134)))),"")),(IF(($BV134-SUM($Q134:AN134))&gt;=$K134*0.3,$K134*0.3,($BV134-SUM($Q134:AN134)))))</f>
        <v/>
      </c>
      <c r="AP134" s="127" t="str">
        <f>IF(OR($I134="‡nv‡÷j Z¨vM",$I134="wUwm"),(IF(VALUE($G134)&gt;=AP$6,(IF(($BV134-SUM($Q134:AO134))&gt;=$K134*0.3,$K134*0.3,($BV134-SUM($Q134:AO134)))),"")),(IF(($BV134-SUM($Q134:AO134))&gt;=$K134*0.3,$K134*0.3,($BV134-SUM($Q134:AO134)))))</f>
        <v/>
      </c>
      <c r="AQ134" s="125">
        <f t="shared" si="26"/>
        <v>17800</v>
      </c>
      <c r="AR134" s="125">
        <v>17800</v>
      </c>
      <c r="AS134" s="125">
        <f>IF(LinkRpt!C$4=LinkRpt!C$2,VLOOKUP(LinkRpt!$A131,Rpt,LinkRpt!C$2+1),"")</f>
        <v>0</v>
      </c>
      <c r="AT134" s="125">
        <f>IF(LinkRpt!D$4=LinkRpt!D$2,VLOOKUP(LinkRpt!$A131,Rpt,LinkRpt!D$2+1),"")</f>
        <v>0</v>
      </c>
      <c r="AU134" s="125">
        <f>IF(LinkRpt!E$4=LinkRpt!E$2,VLOOKUP(LinkRpt!$A131,Rpt,LinkRpt!E$2+1),"")</f>
        <v>0</v>
      </c>
      <c r="AV134" s="125">
        <f>IF(LinkRpt!F$4=LinkRpt!F$2,VLOOKUP(LinkRpt!$A131,Rpt,LinkRpt!F$2+1),"")</f>
        <v>0</v>
      </c>
      <c r="AW134" s="125">
        <f>IF(LinkRpt!G$4=LinkRpt!G$2,VLOOKUP(LinkRpt!$A131,Rpt,LinkRpt!G$2+1),"")</f>
        <v>0</v>
      </c>
      <c r="AX134" s="125">
        <f>IF(LinkRpt!H$4=LinkRpt!H$2,VLOOKUP(LinkRpt!$A131,Rpt,LinkRpt!H$2+1),"")</f>
        <v>0</v>
      </c>
      <c r="AY134" s="125">
        <f>IF(LinkRpt!I$4=LinkRpt!I$2,VLOOKUP(LinkRpt!$A131,Rpt,LinkRpt!I$2+1),"")</f>
        <v>0</v>
      </c>
      <c r="AZ134" s="125">
        <f>IF(LinkRpt!J$4=LinkRpt!J$2,VLOOKUP(LinkRpt!$A131,Rpt,LinkRpt!J$2+1),"")</f>
        <v>0</v>
      </c>
      <c r="BA134" s="125">
        <f>IF(LinkRpt!K$4=LinkRpt!K$2,VLOOKUP(LinkRpt!$A131,Rpt,LinkRpt!K$2+1),"")</f>
        <v>0</v>
      </c>
      <c r="BB134" s="125">
        <f>IF(LinkRpt!L$4=LinkRpt!L$2,VLOOKUP(LinkRpt!$A131,Rpt,LinkRpt!L$2+1),"")</f>
        <v>0</v>
      </c>
      <c r="BC134" s="125">
        <f>IF(LinkRpt!M$4=LinkRpt!M$2,VLOOKUP(LinkRpt!$A131,Rpt,LinkRpt!M$2+1),"")</f>
        <v>0</v>
      </c>
      <c r="BD134" s="125">
        <f>IF(LinkRpt!N$4=LinkRpt!N$2,VLOOKUP(LinkRpt!$A131,Rpt,LinkRpt!N$2+1),"")</f>
        <v>0</v>
      </c>
      <c r="BE134" s="125">
        <f>IF(LinkRpt!O$4=LinkRpt!O$2,VLOOKUP(LinkRpt!$A131,Rpt,LinkRpt!O$2+1),"")</f>
        <v>0</v>
      </c>
      <c r="BF134" s="125">
        <f>IF(LinkRpt!P$4=LinkRpt!P$2,VLOOKUP(LinkRpt!$A131,Rpt,LinkRpt!P$2+1),"")</f>
        <v>0</v>
      </c>
      <c r="BG134" s="125">
        <f>IF(LinkRpt!Q$4=LinkRpt!Q$2,VLOOKUP(LinkRpt!$A131,Rpt,LinkRpt!Q$2+1),"")</f>
        <v>0</v>
      </c>
      <c r="BH134" s="125">
        <f>IF(LinkRpt!R$4=LinkRpt!R$2,VLOOKUP(LinkRpt!$A131,Rpt,LinkRpt!R$2+1),"")</f>
        <v>0</v>
      </c>
      <c r="BI134" s="125">
        <f>IF(LinkRpt!S$4=LinkRpt!S$2,VLOOKUP(LinkRpt!$A131,Rpt,LinkRpt!S$2+1),"")</f>
        <v>0</v>
      </c>
      <c r="BJ134" s="125">
        <f>IF(LinkRpt!T$4=LinkRpt!T$2,VLOOKUP(LinkRpt!$A131,Rpt,LinkRpt!T$2+1),"")</f>
        <v>0</v>
      </c>
      <c r="BK134" s="125">
        <f>IF(LinkRpt!U$4=LinkRpt!U$2,VLOOKUP(LinkRpt!$A131,Rpt,LinkRpt!U$2+1),"")</f>
        <v>0</v>
      </c>
      <c r="BL134" s="125">
        <f>IF(LinkRpt!V$4=LinkRpt!V$2,VLOOKUP(LinkRpt!$A131,Rpt,LinkRpt!V$2+1),"")</f>
        <v>0</v>
      </c>
      <c r="BM134" s="125">
        <f>IF(LinkRpt!W$4=LinkRpt!W$2,VLOOKUP(LinkRpt!$A131,Rpt,LinkRpt!W$2+1),"")</f>
        <v>0</v>
      </c>
      <c r="BN134" s="125">
        <f>IF(LinkRpt!X$4=LinkRpt!X$2,VLOOKUP(LinkRpt!$A131,Rpt,LinkRpt!X$2+1),"")</f>
        <v>0</v>
      </c>
      <c r="BO134" s="125">
        <f>IF(LinkRpt!Y$4=LinkRpt!Y$2,VLOOKUP(LinkRpt!$A131,Rpt,LinkRpt!Y$2+1),"")</f>
        <v>0</v>
      </c>
      <c r="BP134" s="125">
        <f>IF(LinkRpt!Z$4=LinkRpt!Z$2,VLOOKUP(LinkRpt!$A131,Rpt,LinkRpt!Z$2+1),"")</f>
        <v>0</v>
      </c>
      <c r="BQ134" s="125">
        <f>IF(LinkRpt!AA$4=LinkRpt!AA$2,VLOOKUP(LinkRpt!$A131,Rpt,LinkRpt!AA$2+1),"")</f>
        <v>0</v>
      </c>
      <c r="BR134" s="125">
        <f>IF(LinkRpt!AB$4=LinkRpt!AB$2,VLOOKUP(LinkRpt!$A131,Rpt,LinkRpt!AB$2+1),"")</f>
        <v>0</v>
      </c>
      <c r="BS134" s="125">
        <f>IF(LinkRpt!AC$4=LinkRpt!AC$2,VLOOKUP(LinkRpt!$A131,Rpt,LinkRpt!AC$2+1),"")</f>
        <v>0</v>
      </c>
      <c r="BT134" s="125">
        <f>IF(LinkRpt!AD$4=LinkRpt!AD$2,VLOOKUP(LinkRpt!$A131,Rpt,LinkRpt!AD$2+1),"")</f>
        <v>0</v>
      </c>
      <c r="BU134" s="125">
        <f>IF(LinkRpt!AE$4=LinkRpt!AE$2,VLOOKUP(LinkRpt!$A131,Rpt,LinkRpt!AE$2+1),"")</f>
        <v>0</v>
      </c>
      <c r="BV134" s="125">
        <f t="shared" si="22"/>
        <v>17800</v>
      </c>
      <c r="BW134" s="124">
        <v>1500</v>
      </c>
      <c r="BX134" s="127">
        <v>1500</v>
      </c>
      <c r="BY134" s="124">
        <v>1000</v>
      </c>
      <c r="BZ134" s="127">
        <v>1000</v>
      </c>
      <c r="CA134" s="124">
        <v>5000</v>
      </c>
      <c r="CB134" s="127">
        <v>5000</v>
      </c>
      <c r="CC134" s="124">
        <v>8000</v>
      </c>
      <c r="CD134" s="127">
        <f>1500+0</f>
        <v>1500</v>
      </c>
      <c r="CE134" s="128"/>
      <c r="CF134" s="127"/>
      <c r="CG134" s="124"/>
      <c r="CH134" s="127"/>
      <c r="CI134" s="129">
        <v>4620</v>
      </c>
      <c r="CJ134" s="127">
        <v>0</v>
      </c>
      <c r="CK134" s="129">
        <v>4620</v>
      </c>
      <c r="CL134" s="127">
        <v>0</v>
      </c>
      <c r="CM134" s="129">
        <v>4620</v>
      </c>
      <c r="CN134" s="127">
        <v>20360</v>
      </c>
      <c r="CO134" s="129">
        <v>4620</v>
      </c>
      <c r="CP134" s="127">
        <v>4620</v>
      </c>
      <c r="CQ134" s="129">
        <v>4620</v>
      </c>
      <c r="CR134" s="127"/>
      <c r="CS134" s="129">
        <v>4620</v>
      </c>
      <c r="CT134" s="127"/>
      <c r="CU134" s="129">
        <v>4620</v>
      </c>
      <c r="CV134" s="127"/>
      <c r="CW134" s="129">
        <v>4620</v>
      </c>
      <c r="CX134" s="127">
        <v>18480</v>
      </c>
      <c r="CY134" s="129">
        <v>4620</v>
      </c>
      <c r="CZ134" s="127"/>
      <c r="DA134" s="128"/>
      <c r="DB134" s="127"/>
      <c r="DC134" s="128"/>
      <c r="DD134" s="127"/>
      <c r="DE134" s="130"/>
      <c r="DF134" s="131"/>
      <c r="DG134" s="127"/>
      <c r="DH134" s="131"/>
      <c r="DI134" s="127"/>
      <c r="DJ134" s="131"/>
      <c r="DK134" s="127"/>
      <c r="DL134" s="131"/>
      <c r="DM134" s="127"/>
      <c r="DN134" s="131"/>
      <c r="DO134" s="127"/>
      <c r="DP134" s="131"/>
      <c r="DQ134" s="127"/>
      <c r="DR134" s="131"/>
      <c r="DS134" s="127"/>
      <c r="DT134" s="131"/>
      <c r="DU134" s="127"/>
      <c r="DV134" s="131"/>
      <c r="DW134" s="127"/>
      <c r="DX134" s="131"/>
      <c r="DY134" s="127"/>
      <c r="DZ134" s="131"/>
      <c r="EA134" s="127"/>
      <c r="EB134" s="128"/>
      <c r="EC134" s="127"/>
      <c r="ED134" s="132"/>
      <c r="EE134" s="128"/>
      <c r="EF134" s="127"/>
      <c r="EG134" s="128"/>
      <c r="EH134" s="127"/>
      <c r="EI134" s="128"/>
      <c r="EJ134" s="127"/>
      <c r="EK134" s="128"/>
      <c r="EL134" s="127"/>
      <c r="EM134" s="128"/>
      <c r="EN134" s="127"/>
      <c r="EO134" s="128"/>
      <c r="EP134" s="127"/>
      <c r="EQ134" s="124"/>
      <c r="ER134" s="127"/>
      <c r="ES134" s="124"/>
      <c r="ET134" s="127"/>
      <c r="EU134" s="124"/>
      <c r="EV134" s="127"/>
      <c r="EW134" s="124"/>
      <c r="EX134" s="127"/>
      <c r="EY134" s="124"/>
      <c r="EZ134" s="127"/>
      <c r="FA134" s="124"/>
      <c r="FB134" s="127"/>
      <c r="FC134" s="133">
        <f t="shared" si="17"/>
        <v>57080</v>
      </c>
      <c r="FD134" s="133">
        <f t="shared" si="18"/>
        <v>52460</v>
      </c>
      <c r="FE134" s="133">
        <f t="shared" si="19"/>
        <v>4620</v>
      </c>
    </row>
    <row r="135" spans="1:161" ht="25.5" customHeight="1">
      <c r="A135" s="181">
        <v>3200035</v>
      </c>
      <c r="B135" s="148" t="s">
        <v>1052</v>
      </c>
      <c r="C135" s="95" t="s">
        <v>946</v>
      </c>
      <c r="D135" s="83" t="s">
        <v>1063</v>
      </c>
      <c r="E135" s="95" t="s">
        <v>957</v>
      </c>
      <c r="F135" s="88" t="s">
        <v>947</v>
      </c>
      <c r="G135" s="88" t="s">
        <v>1094</v>
      </c>
      <c r="H135" s="135"/>
      <c r="I135" s="121" t="s">
        <v>1083</v>
      </c>
      <c r="J135" s="121"/>
      <c r="K135" s="93">
        <v>6500</v>
      </c>
      <c r="L135" s="88" t="s">
        <v>1074</v>
      </c>
      <c r="M135" s="122">
        <f t="shared" si="20"/>
        <v>27550</v>
      </c>
      <c r="N135" s="123">
        <f t="shared" si="15"/>
        <v>7700</v>
      </c>
      <c r="O135" s="124">
        <v>4000</v>
      </c>
      <c r="P135" s="124">
        <f t="shared" si="21"/>
        <v>6000</v>
      </c>
      <c r="Q135" s="125">
        <v>4000</v>
      </c>
      <c r="R135" s="180">
        <f t="shared" si="30"/>
        <v>0</v>
      </c>
      <c r="S135" s="127">
        <f>IF(OR($I135="‡nv‡÷j Z¨vM",$I135="wUwm"),(IF(VALUE($G135)&gt;=S$6,(IF(($BV135-SUM($Q135:R135))&gt;=$K135*0.3,$K135*0.3,($BV135-SUM($Q135:R135)))),"")),(IF(($BV135-SUM($Q135:R135))&gt;=$K135*0.3,$K135*0.3,($BV135-SUM($Q135:R135)))))</f>
        <v>1950</v>
      </c>
      <c r="T135" s="127">
        <f>IF(OR($I135="‡nv‡÷j Z¨vM",$I135="wUwm"),(IF(VALUE($G135)&gt;=T$6,(IF(($BV135-SUM($Q135:S135))&gt;=$K135*0.3,$K135*0.3,($BV135-SUM($Q135:S135)))),"")),(IF(($BV135-SUM($Q135:S135))&gt;=$K135*0.3,$K135*0.3,($BV135-SUM($Q135:S135)))))</f>
        <v>1950</v>
      </c>
      <c r="U135" s="127">
        <f>IF(OR($I135="‡nv‡÷j Z¨vM",$I135="wUwm"),(IF(VALUE($G135)&gt;=U$6,(IF(($BV135-SUM($Q135:T135))&gt;=$K135*0.3,$K135*0.3,($BV135-SUM($Q135:T135)))),"")),(IF(($BV135-SUM($Q135:T135))&gt;=$K135*0.3,$K135*0.3,($BV135-SUM($Q135:T135)))))</f>
        <v>1950</v>
      </c>
      <c r="V135" s="127">
        <f>IF(OR($I135="‡nv‡÷j Z¨vM",$I135="wUwm"),(IF(VALUE($G135)&gt;=V$6,(IF(($BV135-SUM($Q135:U135))&gt;=$K135*0.3,$K135*0.3,($BV135-SUM($Q135:U135)))),"")),(IF(($BV135-SUM($Q135:U135))&gt;=$K135*0.3,$K135*0.3,($BV135-SUM($Q135:U135)))))</f>
        <v>1950</v>
      </c>
      <c r="W135" s="127">
        <f>IF(OR($I135="‡nv‡÷j Z¨vM",$I135="wUwm"),(IF(VALUE($G135)&gt;=W$6,(IF(($BV135-SUM($Q135:V135))&gt;=$K135*0.3,$K135*0.3,($BV135-SUM($Q135:V135)))),"")),(IF(($BV135-SUM($Q135:V135))&gt;=$K135*0.3,$K135*0.3,($BV135-SUM($Q135:V135)))))</f>
        <v>1950</v>
      </c>
      <c r="X135" s="127">
        <f>IF(OR($I135="‡nv‡÷j Z¨vM",$I135="wUwm"),(IF(VALUE($G135)&gt;=X$6,(IF(($BV135-SUM($Q135:W135))&gt;=$K135*0.3,$K135*0.3,($BV135-SUM($Q135:W135)))),"")),(IF(($BV135-SUM($Q135:W135))&gt;=$K135*0.3,$K135*0.3,($BV135-SUM($Q135:W135)))))</f>
        <v>1950</v>
      </c>
      <c r="Y135" s="127">
        <f>IF(OR($I135="‡nv‡÷j Z¨vM",$I135="wUwm"),(IF(VALUE($G135)&gt;=Y$6,(IF(($BV135-SUM($Q135:X135))&gt;=$K135*0.3,$K135*0.3,($BV135-SUM($Q135:X135)))),"")),(IF(($BV135-SUM($Q135:X135))&gt;=$K135*0.3,$K135*0.3,($BV135-SUM($Q135:X135)))))</f>
        <v>1950</v>
      </c>
      <c r="Z135" s="127">
        <f>IF(OR($I135="‡nv‡÷j Z¨vM",$I135="wUwm"),(IF(VALUE($G135)&gt;=Z$6,(IF(($BV135-SUM($Q135:Y135))&gt;=$K135*0.3,$K135*0.3,($BV135-SUM($Q135:Y135)))),"")),(IF(($BV135-SUM($Q135:Y135))&gt;=$K135*0.3,$K135*0.3,($BV135-SUM($Q135:Y135)))))</f>
        <v>1950</v>
      </c>
      <c r="AA135" s="127">
        <f>IF(OR($I135="‡nv‡÷j Z¨vM",$I135="wUwm"),(IF(VALUE($G135)&gt;=AA$6,(IF(($BV135-SUM($Q135:Z135))&gt;=$K135*0.3,$K135*0.3,($BV135-SUM($Q135:Z135)))),"")),(IF(($BV135-SUM($Q135:Z135))&gt;=$K135*0.3,$K135*0.3,($BV135-SUM($Q135:Z135)))))</f>
        <v>250</v>
      </c>
      <c r="AB135" s="127" t="str">
        <f>IF(OR($I135="‡nv‡÷j Z¨vM",$I135="wUwm"),(IF(VALUE($G135)&gt;=AB$6,(IF(($BV135-SUM($Q135:AA135))&gt;=$K135*0.3,$K135*0.3,($BV135-SUM($Q135:AA135)))),"")),(IF(($BV135-SUM($Q135:AA135))&gt;=$K135*0.3,$K135*0.3,($BV135-SUM($Q135:AA135)))))</f>
        <v/>
      </c>
      <c r="AC135" s="127" t="str">
        <f>IF(OR($I135="‡nv‡÷j Z¨vM",$I135="wUwm"),(IF(VALUE($G135)&gt;=AC$6,(IF(($BV135-SUM($Q135:AB135))&gt;=$K135*0.3,$K135*0.3,($BV135-SUM($Q135:AB135)))),"")),(IF(($BV135-SUM($Q135:AB135))&gt;=$K135*0.3,$K135*0.3,($BV135-SUM($Q135:AB135)))))</f>
        <v/>
      </c>
      <c r="AD135" s="127" t="str">
        <f>IF(OR($I135="‡nv‡÷j Z¨vM",$I135="wUwm"),(IF(VALUE($G135)&gt;=AD$6,(IF(($BV135-SUM($Q135:AC135))&gt;=$K135*0.3,$K135*0.3,($BV135-SUM($Q135:AC135)))),"")),(IF(($BV135-SUM($Q135:AC135))&gt;=$K135*0.3,$K135*0.3,($BV135-SUM($Q135:AC135)))))</f>
        <v/>
      </c>
      <c r="AE135" s="127" t="str">
        <f>IF(OR($I135="‡nv‡÷j Z¨vM",$I135="wUwm"),(IF(VALUE($G135)&gt;=AE$6,(IF(($BV135-SUM($Q135:AD135))&gt;=$K135*0.3,$K135*0.3,($BV135-SUM($Q135:AD135)))),"")),(IF(($BV135-SUM($Q135:AD135))&gt;=$K135*0.3,$K135*0.3,($BV135-SUM($Q135:AD135)))))</f>
        <v/>
      </c>
      <c r="AF135" s="127" t="str">
        <f>IF(OR($I135="‡nv‡÷j Z¨vM",$I135="wUwm"),(IF(VALUE($G135)&gt;=AF$6,(IF(($BV135-SUM($Q135:AE135))&gt;=$K135*0.3,$K135*0.3,($BV135-SUM($Q135:AE135)))),"")),(IF(($BV135-SUM($Q135:AE135))&gt;=$K135*0.3,$K135*0.3,($BV135-SUM($Q135:AE135)))))</f>
        <v/>
      </c>
      <c r="AG135" s="127" t="str">
        <f>IF(OR($I135="‡nv‡÷j Z¨vM",$I135="wUwm"),(IF(VALUE($G135)&gt;=AG$6,(IF(($BV135-SUM($Q135:AF135))&gt;=$K135*0.3,$K135*0.3,($BV135-SUM($Q135:AF135)))),"")),(IF(($BV135-SUM($Q135:AF135))&gt;=$K135*0.3,$K135*0.3,($BV135-SUM($Q135:AF135)))))</f>
        <v/>
      </c>
      <c r="AH135" s="127" t="str">
        <f>IF(OR($I135="‡nv‡÷j Z¨vM",$I135="wUwm"),(IF(VALUE($G135)&gt;=AH$6,(IF(($BV135-SUM($Q135:AG135))&gt;=$K135*0.3,$K135*0.3,($BV135-SUM($Q135:AG135)))),"")),(IF(($BV135-SUM($Q135:AG135))&gt;=$K135*0.3,$K135*0.3,($BV135-SUM($Q135:AG135)))))</f>
        <v/>
      </c>
      <c r="AI135" s="127" t="str">
        <f>IF(OR($I135="‡nv‡÷j Z¨vM",$I135="wUwm"),(IF(VALUE($G135)&gt;=AI$6,(IF(($BV135-SUM($Q135:AH135))&gt;=$K135*0.3,$K135*0.3,($BV135-SUM($Q135:AH135)))),"")),(IF(($BV135-SUM($Q135:AH135))&gt;=$K135*0.3,$K135*0.3,($BV135-SUM($Q135:AH135)))))</f>
        <v/>
      </c>
      <c r="AJ135" s="127" t="str">
        <f>IF(OR($I135="‡nv‡÷j Z¨vM",$I135="wUwm"),(IF(VALUE($G135)&gt;=AJ$6,(IF(($BV135-SUM($Q135:AI135))&gt;=$K135*0.3,$K135*0.3,($BV135-SUM($Q135:AI135)))),"")),(IF(($BV135-SUM($Q135:AI135))&gt;=$K135*0.3,$K135*0.3,($BV135-SUM($Q135:AI135)))))</f>
        <v/>
      </c>
      <c r="AK135" s="127" t="str">
        <f>IF(OR($I135="‡nv‡÷j Z¨vM",$I135="wUwm"),(IF(VALUE($G135)&gt;=AK$6,(IF(($BV135-SUM($Q135:AJ135))&gt;=$K135*0.3,$K135*0.3,($BV135-SUM($Q135:AJ135)))),"")),(IF(($BV135-SUM($Q135:AJ135))&gt;=$K135*0.3,$K135*0.3,($BV135-SUM($Q135:AJ135)))))</f>
        <v/>
      </c>
      <c r="AL135" s="127" t="str">
        <f>IF(OR($I135="‡nv‡÷j Z¨vM",$I135="wUwm"),(IF(VALUE($G135)&gt;=AL$6,(IF(($BV135-SUM($Q135:AK135))&gt;=$K135*0.3,$K135*0.3,($BV135-SUM($Q135:AK135)))),"")),(IF(($BV135-SUM($Q135:AK135))&gt;=$K135*0.3,$K135*0.3,($BV135-SUM($Q135:AK135)))))</f>
        <v/>
      </c>
      <c r="AM135" s="127" t="str">
        <f>IF(OR($I135="‡nv‡÷j Z¨vM",$I135="wUwm"),(IF(VALUE($G135)&gt;=AM$6,(IF(($BV135-SUM($Q135:AL135))&gt;=$K135*0.3,$K135*0.3,($BV135-SUM($Q135:AL135)))),"")),(IF(($BV135-SUM($Q135:AL135))&gt;=$K135*0.3,$K135*0.3,($BV135-SUM($Q135:AL135)))))</f>
        <v/>
      </c>
      <c r="AN135" s="127" t="str">
        <f>IF(OR($I135="‡nv‡÷j Z¨vM",$I135="wUwm"),(IF(VALUE($G135)&gt;=AN$6,(IF(($BV135-SUM($Q135:AM135))&gt;=$K135*0.3,$K135*0.3,($BV135-SUM($Q135:AM135)))),"")),(IF(($BV135-SUM($Q135:AM135))&gt;=$K135*0.3,$K135*0.3,($BV135-SUM($Q135:AM135)))))</f>
        <v/>
      </c>
      <c r="AO135" s="127" t="str">
        <f>IF(OR($I135="‡nv‡÷j Z¨vM",$I135="wUwm"),(IF(VALUE($G135)&gt;=AO$6,(IF(($BV135-SUM($Q135:AN135))&gt;=$K135*0.3,$K135*0.3,($BV135-SUM($Q135:AN135)))),"")),(IF(($BV135-SUM($Q135:AN135))&gt;=$K135*0.3,$K135*0.3,($BV135-SUM($Q135:AN135)))))</f>
        <v/>
      </c>
      <c r="AP135" s="127" t="str">
        <f>IF(OR($I135="‡nv‡÷j Z¨vM",$I135="wUwm"),(IF(VALUE($G135)&gt;=AP$6,(IF(($BV135-SUM($Q135:AO135))&gt;=$K135*0.3,$K135*0.3,($BV135-SUM($Q135:AO135)))),"")),(IF(($BV135-SUM($Q135:AO135))&gt;=$K135*0.3,$K135*0.3,($BV135-SUM($Q135:AO135)))))</f>
        <v/>
      </c>
      <c r="AQ135" s="125">
        <f t="shared" si="26"/>
        <v>19850</v>
      </c>
      <c r="AR135" s="125">
        <v>19850</v>
      </c>
      <c r="AS135" s="125">
        <f>IF(LinkRpt!C$4=LinkRpt!C$2,VLOOKUP(LinkRpt!$A132,Rpt,LinkRpt!C$2+1),"")</f>
        <v>0</v>
      </c>
      <c r="AT135" s="125">
        <f>IF(LinkRpt!D$4=LinkRpt!D$2,VLOOKUP(LinkRpt!$A132,Rpt,LinkRpt!D$2+1),"")</f>
        <v>0</v>
      </c>
      <c r="AU135" s="125">
        <f>IF(LinkRpt!E$4=LinkRpt!E$2,VLOOKUP(LinkRpt!$A132,Rpt,LinkRpt!E$2+1),"")</f>
        <v>0</v>
      </c>
      <c r="AV135" s="125">
        <f>IF(LinkRpt!F$4=LinkRpt!F$2,VLOOKUP(LinkRpt!$A132,Rpt,LinkRpt!F$2+1),"")</f>
        <v>0</v>
      </c>
      <c r="AW135" s="125">
        <f>IF(LinkRpt!G$4=LinkRpt!G$2,VLOOKUP(LinkRpt!$A132,Rpt,LinkRpt!G$2+1),"")</f>
        <v>0</v>
      </c>
      <c r="AX135" s="125">
        <f>IF(LinkRpt!H$4=LinkRpt!H$2,VLOOKUP(LinkRpt!$A132,Rpt,LinkRpt!H$2+1),"")</f>
        <v>0</v>
      </c>
      <c r="AY135" s="125">
        <f>IF(LinkRpt!I$4=LinkRpt!I$2,VLOOKUP(LinkRpt!$A132,Rpt,LinkRpt!I$2+1),"")</f>
        <v>0</v>
      </c>
      <c r="AZ135" s="125">
        <f>IF(LinkRpt!J$4=LinkRpt!J$2,VLOOKUP(LinkRpt!$A132,Rpt,LinkRpt!J$2+1),"")</f>
        <v>0</v>
      </c>
      <c r="BA135" s="125">
        <f>IF(LinkRpt!K$4=LinkRpt!K$2,VLOOKUP(LinkRpt!$A132,Rpt,LinkRpt!K$2+1),"")</f>
        <v>0</v>
      </c>
      <c r="BB135" s="125">
        <f>IF(LinkRpt!L$4=LinkRpt!L$2,VLOOKUP(LinkRpt!$A132,Rpt,LinkRpt!L$2+1),"")</f>
        <v>0</v>
      </c>
      <c r="BC135" s="125">
        <f>IF(LinkRpt!M$4=LinkRpt!M$2,VLOOKUP(LinkRpt!$A132,Rpt,LinkRpt!M$2+1),"")</f>
        <v>0</v>
      </c>
      <c r="BD135" s="125">
        <f>IF(LinkRpt!N$4=LinkRpt!N$2,VLOOKUP(LinkRpt!$A132,Rpt,LinkRpt!N$2+1),"")</f>
        <v>0</v>
      </c>
      <c r="BE135" s="125">
        <f>IF(LinkRpt!O$4=LinkRpt!O$2,VLOOKUP(LinkRpt!$A132,Rpt,LinkRpt!O$2+1),"")</f>
        <v>0</v>
      </c>
      <c r="BF135" s="125">
        <f>IF(LinkRpt!P$4=LinkRpt!P$2,VLOOKUP(LinkRpt!$A132,Rpt,LinkRpt!P$2+1),"")</f>
        <v>0</v>
      </c>
      <c r="BG135" s="125">
        <f>IF(LinkRpt!Q$4=LinkRpt!Q$2,VLOOKUP(LinkRpt!$A132,Rpt,LinkRpt!Q$2+1),"")</f>
        <v>0</v>
      </c>
      <c r="BH135" s="125">
        <f>IF(LinkRpt!R$4=LinkRpt!R$2,VLOOKUP(LinkRpt!$A132,Rpt,LinkRpt!R$2+1),"")</f>
        <v>0</v>
      </c>
      <c r="BI135" s="125">
        <f>IF(LinkRpt!S$4=LinkRpt!S$2,VLOOKUP(LinkRpt!$A132,Rpt,LinkRpt!S$2+1),"")</f>
        <v>0</v>
      </c>
      <c r="BJ135" s="125">
        <f>IF(LinkRpt!T$4=LinkRpt!T$2,VLOOKUP(LinkRpt!$A132,Rpt,LinkRpt!T$2+1),"")</f>
        <v>0</v>
      </c>
      <c r="BK135" s="125">
        <f>IF(LinkRpt!U$4=LinkRpt!U$2,VLOOKUP(LinkRpt!$A132,Rpt,LinkRpt!U$2+1),"")</f>
        <v>0</v>
      </c>
      <c r="BL135" s="125">
        <f>IF(LinkRpt!V$4=LinkRpt!V$2,VLOOKUP(LinkRpt!$A132,Rpt,LinkRpt!V$2+1),"")</f>
        <v>0</v>
      </c>
      <c r="BM135" s="125">
        <f>IF(LinkRpt!W$4=LinkRpt!W$2,VLOOKUP(LinkRpt!$A132,Rpt,LinkRpt!W$2+1),"")</f>
        <v>0</v>
      </c>
      <c r="BN135" s="125">
        <f>IF(LinkRpt!X$4=LinkRpt!X$2,VLOOKUP(LinkRpt!$A132,Rpt,LinkRpt!X$2+1),"")</f>
        <v>0</v>
      </c>
      <c r="BO135" s="125">
        <f>IF(LinkRpt!Y$4=LinkRpt!Y$2,VLOOKUP(LinkRpt!$A132,Rpt,LinkRpt!Y$2+1),"")</f>
        <v>0</v>
      </c>
      <c r="BP135" s="125">
        <f>IF(LinkRpt!Z$4=LinkRpt!Z$2,VLOOKUP(LinkRpt!$A132,Rpt,LinkRpt!Z$2+1),"")</f>
        <v>0</v>
      </c>
      <c r="BQ135" s="125">
        <f>IF(LinkRpt!AA$4=LinkRpt!AA$2,VLOOKUP(LinkRpt!$A132,Rpt,LinkRpt!AA$2+1),"")</f>
        <v>0</v>
      </c>
      <c r="BR135" s="125">
        <f>IF(LinkRpt!AB$4=LinkRpt!AB$2,VLOOKUP(LinkRpt!$A132,Rpt,LinkRpt!AB$2+1),"")</f>
        <v>0</v>
      </c>
      <c r="BS135" s="125">
        <f>IF(LinkRpt!AC$4=LinkRpt!AC$2,VLOOKUP(LinkRpt!$A132,Rpt,LinkRpt!AC$2+1),"")</f>
        <v>0</v>
      </c>
      <c r="BT135" s="125">
        <f>IF(LinkRpt!AD$4=LinkRpt!AD$2,VLOOKUP(LinkRpt!$A132,Rpt,LinkRpt!AD$2+1),"")</f>
        <v>0</v>
      </c>
      <c r="BU135" s="125">
        <f>IF(LinkRpt!AE$4=LinkRpt!AE$2,VLOOKUP(LinkRpt!$A132,Rpt,LinkRpt!AE$2+1),"")</f>
        <v>0</v>
      </c>
      <c r="BV135" s="125">
        <f t="shared" si="22"/>
        <v>19850</v>
      </c>
      <c r="BW135" s="124">
        <v>1500</v>
      </c>
      <c r="BX135" s="127">
        <v>1500</v>
      </c>
      <c r="BY135" s="124">
        <v>1000</v>
      </c>
      <c r="BZ135" s="127">
        <v>1000</v>
      </c>
      <c r="CA135" s="124">
        <v>5000</v>
      </c>
      <c r="CB135" s="127">
        <v>1500</v>
      </c>
      <c r="CC135" s="124">
        <v>8000</v>
      </c>
      <c r="CD135" s="127"/>
      <c r="CE135" s="128"/>
      <c r="CF135" s="127"/>
      <c r="CG135" s="124"/>
      <c r="CH135" s="127"/>
      <c r="CI135" s="129">
        <v>3220</v>
      </c>
      <c r="CJ135" s="127"/>
      <c r="CK135" s="129">
        <v>3220</v>
      </c>
      <c r="CL135" s="127"/>
      <c r="CM135" s="129">
        <v>3220</v>
      </c>
      <c r="CN135" s="127"/>
      <c r="CO135" s="129">
        <v>3220</v>
      </c>
      <c r="CP135" s="127">
        <v>9660</v>
      </c>
      <c r="CQ135" s="129">
        <v>3220</v>
      </c>
      <c r="CR135" s="127">
        <v>1000</v>
      </c>
      <c r="CS135" s="129">
        <v>3220</v>
      </c>
      <c r="CT135" s="127"/>
      <c r="CU135" s="129">
        <v>3220</v>
      </c>
      <c r="CV135" s="127"/>
      <c r="CW135" s="129">
        <v>3220</v>
      </c>
      <c r="CX135" s="127"/>
      <c r="CY135" s="129">
        <v>3220</v>
      </c>
      <c r="CZ135" s="127">
        <v>16940</v>
      </c>
      <c r="DA135" s="128"/>
      <c r="DB135" s="127"/>
      <c r="DC135" s="128"/>
      <c r="DD135" s="127"/>
      <c r="DE135" s="130"/>
      <c r="DF135" s="131"/>
      <c r="DG135" s="127"/>
      <c r="DH135" s="131"/>
      <c r="DI135" s="127"/>
      <c r="DJ135" s="131"/>
      <c r="DK135" s="127"/>
      <c r="DL135" s="131"/>
      <c r="DM135" s="127"/>
      <c r="DN135" s="131"/>
      <c r="DO135" s="127"/>
      <c r="DP135" s="131"/>
      <c r="DQ135" s="127"/>
      <c r="DR135" s="131"/>
      <c r="DS135" s="127"/>
      <c r="DT135" s="131"/>
      <c r="DU135" s="127"/>
      <c r="DV135" s="131"/>
      <c r="DW135" s="127"/>
      <c r="DX135" s="131"/>
      <c r="DY135" s="127"/>
      <c r="DZ135" s="131"/>
      <c r="EA135" s="127"/>
      <c r="EB135" s="128"/>
      <c r="EC135" s="127"/>
      <c r="ED135" s="132"/>
      <c r="EE135" s="128"/>
      <c r="EF135" s="127"/>
      <c r="EG135" s="128"/>
      <c r="EH135" s="127"/>
      <c r="EI135" s="128"/>
      <c r="EJ135" s="127"/>
      <c r="EK135" s="128"/>
      <c r="EL135" s="127"/>
      <c r="EM135" s="128"/>
      <c r="EN135" s="127"/>
      <c r="EO135" s="128"/>
      <c r="EP135" s="127"/>
      <c r="EQ135" s="124"/>
      <c r="ER135" s="127"/>
      <c r="ES135" s="124"/>
      <c r="ET135" s="127"/>
      <c r="EU135" s="124"/>
      <c r="EV135" s="127"/>
      <c r="EW135" s="124"/>
      <c r="EX135" s="127"/>
      <c r="EY135" s="124"/>
      <c r="EZ135" s="127"/>
      <c r="FA135" s="124"/>
      <c r="FB135" s="127"/>
      <c r="FC135" s="133">
        <f t="shared" si="17"/>
        <v>44480</v>
      </c>
      <c r="FD135" s="133">
        <f t="shared" si="18"/>
        <v>31600</v>
      </c>
      <c r="FE135" s="133">
        <f t="shared" si="19"/>
        <v>12880</v>
      </c>
    </row>
    <row r="136" spans="1:161" ht="25.5" customHeight="1">
      <c r="A136" s="181">
        <v>3200042</v>
      </c>
      <c r="B136" s="151" t="s">
        <v>1053</v>
      </c>
      <c r="C136" s="95" t="s">
        <v>950</v>
      </c>
      <c r="D136" s="83" t="s">
        <v>1063</v>
      </c>
      <c r="E136" s="95" t="s">
        <v>956</v>
      </c>
      <c r="F136" s="88" t="s">
        <v>951</v>
      </c>
      <c r="G136" s="88"/>
      <c r="H136" s="135"/>
      <c r="I136" s="136"/>
      <c r="J136" s="136"/>
      <c r="K136" s="93">
        <v>7200</v>
      </c>
      <c r="L136" s="88" t="s">
        <v>1071</v>
      </c>
      <c r="M136" s="122">
        <f t="shared" si="20"/>
        <v>25600</v>
      </c>
      <c r="N136" s="123">
        <f t="shared" ref="N136:N199" si="31">M136-BV136</f>
        <v>4320</v>
      </c>
      <c r="O136" s="124">
        <v>4000</v>
      </c>
      <c r="P136" s="124">
        <f t="shared" si="21"/>
        <v>0</v>
      </c>
      <c r="Q136" s="125">
        <v>4000</v>
      </c>
      <c r="R136" s="126">
        <f t="shared" si="24"/>
        <v>0</v>
      </c>
      <c r="S136" s="127">
        <f>IF(OR($I136="‡nv‡÷j Z¨vM",$I136="wUwm"),(IF(VALUE($G136)&gt;=S$6,(IF(($BV136-SUM($Q136:R136))&gt;=$K136*0.3,$K136*0.3,($BV136-SUM($Q136:R136)))),"")),(IF(($BV136-SUM($Q136:R136))&gt;=$K136*0.3,$K136*0.3,($BV136-SUM($Q136:R136)))))</f>
        <v>2160</v>
      </c>
      <c r="T136" s="127">
        <f>IF(OR($I136="‡nv‡÷j Z¨vM",$I136="wUwm"),(IF(VALUE($G136)&gt;=T$6,(IF(($BV136-SUM($Q136:S136))&gt;=$K136*0.3,$K136*0.3,($BV136-SUM($Q136:S136)))),"")),(IF(($BV136-SUM($Q136:S136))&gt;=$K136*0.3,$K136*0.3,($BV136-SUM($Q136:S136)))))</f>
        <v>2160</v>
      </c>
      <c r="U136" s="127">
        <f>IF(OR($I136="‡nv‡÷j Z¨vM",$I136="wUwm"),(IF(VALUE($G136)&gt;=U$6,(IF(($BV136-SUM($Q136:T136))&gt;=$K136*0.3,$K136*0.3,($BV136-SUM($Q136:T136)))),"")),(IF(($BV136-SUM($Q136:T136))&gt;=$K136*0.3,$K136*0.3,($BV136-SUM($Q136:T136)))))</f>
        <v>2160</v>
      </c>
      <c r="V136" s="127">
        <f>IF(OR($I136="‡nv‡÷j Z¨vM",$I136="wUwm"),(IF(VALUE($G136)&gt;=V$6,(IF(($BV136-SUM($Q136:U136))&gt;=$K136*0.3,$K136*0.3,($BV136-SUM($Q136:U136)))),"")),(IF(($BV136-SUM($Q136:U136))&gt;=$K136*0.3,$K136*0.3,($BV136-SUM($Q136:U136)))))</f>
        <v>2160</v>
      </c>
      <c r="W136" s="127">
        <f>IF(OR($I136="‡nv‡÷j Z¨vM",$I136="wUwm"),(IF(VALUE($G136)&gt;=W$6,(IF(($BV136-SUM($Q136:V136))&gt;=$K136*0.3,$K136*0.3,($BV136-SUM($Q136:V136)))),"")),(IF(($BV136-SUM($Q136:V136))&gt;=$K136*0.3,$K136*0.3,($BV136-SUM($Q136:V136)))))</f>
        <v>2160</v>
      </c>
      <c r="X136" s="127">
        <f>IF(OR($I136="‡nv‡÷j Z¨vM",$I136="wUwm"),(IF(VALUE($G136)&gt;=X$6,(IF(($BV136-SUM($Q136:W136))&gt;=$K136*0.3,$K136*0.3,($BV136-SUM($Q136:W136)))),"")),(IF(($BV136-SUM($Q136:W136))&gt;=$K136*0.3,$K136*0.3,($BV136-SUM($Q136:W136)))))</f>
        <v>2160</v>
      </c>
      <c r="Y136" s="127">
        <f>IF(OR($I136="‡nv‡÷j Z¨vM",$I136="wUwm"),(IF(VALUE($G136)&gt;=Y$6,(IF(($BV136-SUM($Q136:X136))&gt;=$K136*0.3,$K136*0.3,($BV136-SUM($Q136:X136)))),"")),(IF(($BV136-SUM($Q136:X136))&gt;=$K136*0.3,$K136*0.3,($BV136-SUM($Q136:X136)))))</f>
        <v>2160</v>
      </c>
      <c r="Z136" s="127">
        <f>IF(OR($I136="‡nv‡÷j Z¨vM",$I136="wUwm"),(IF(VALUE($G136)&gt;=Z$6,(IF(($BV136-SUM($Q136:Y136))&gt;=$K136*0.3,$K136*0.3,($BV136-SUM($Q136:Y136)))),"")),(IF(($BV136-SUM($Q136:Y136))&gt;=$K136*0.3,$K136*0.3,($BV136-SUM($Q136:Y136)))))</f>
        <v>2160</v>
      </c>
      <c r="AA136" s="127">
        <f>IF(OR($I136="‡nv‡÷j Z¨vM",$I136="wUwm"),(IF(VALUE($G136)&gt;=AA$6,(IF(($BV136-SUM($Q136:Z136))&gt;=$K136*0.3,$K136*0.3,($BV136-SUM($Q136:Z136)))),"")),(IF(($BV136-SUM($Q136:Z136))&gt;=$K136*0.3,$K136*0.3,($BV136-SUM($Q136:Z136)))))</f>
        <v>0</v>
      </c>
      <c r="AB136" s="127">
        <f>IF(OR($I136="‡nv‡÷j Z¨vM",$I136="wUwm"),(IF(VALUE($G136)&gt;=AB$6,(IF(($BV136-SUM($Q136:AA136))&gt;=$K136*0.3,$K136*0.3,($BV136-SUM($Q136:AA136)))),"")),(IF(($BV136-SUM($Q136:AA136))&gt;=$K136*0.3,$K136*0.3,($BV136-SUM($Q136:AA136)))))</f>
        <v>0</v>
      </c>
      <c r="AC136" s="127">
        <f>IF(OR($I136="‡nv‡÷j Z¨vM",$I136="wUwm"),(IF(VALUE($G136)&gt;=AC$6,(IF(($BV136-SUM($Q136:AB136))&gt;=$K136*0.3,$K136*0.3,($BV136-SUM($Q136:AB136)))),"")),(IF(($BV136-SUM($Q136:AB136))&gt;=$K136*0.3,$K136*0.3,($BV136-SUM($Q136:AB136)))))</f>
        <v>0</v>
      </c>
      <c r="AD136" s="127">
        <f>IF(OR($I136="‡nv‡÷j Z¨vM",$I136="wUwm"),(IF(VALUE($G136)&gt;=AD$6,(IF(($BV136-SUM($Q136:AC136))&gt;=$K136*0.3,$K136*0.3,($BV136-SUM($Q136:AC136)))),"")),(IF(($BV136-SUM($Q136:AC136))&gt;=$K136*0.3,$K136*0.3,($BV136-SUM($Q136:AC136)))))</f>
        <v>0</v>
      </c>
      <c r="AE136" s="127">
        <f>IF(OR($I136="‡nv‡÷j Z¨vM",$I136="wUwm"),(IF(VALUE($G136)&gt;=AE$6,(IF(($BV136-SUM($Q136:AD136))&gt;=$K136*0.3,$K136*0.3,($BV136-SUM($Q136:AD136)))),"")),(IF(($BV136-SUM($Q136:AD136))&gt;=$K136*0.3,$K136*0.3,($BV136-SUM($Q136:AD136)))))</f>
        <v>0</v>
      </c>
      <c r="AF136" s="127">
        <f>IF(OR($I136="‡nv‡÷j Z¨vM",$I136="wUwm"),(IF(VALUE($G136)&gt;=AF$6,(IF(($BV136-SUM($Q136:AE136))&gt;=$K136*0.3,$K136*0.3,($BV136-SUM($Q136:AE136)))),"")),(IF(($BV136-SUM($Q136:AE136))&gt;=$K136*0.3,$K136*0.3,($BV136-SUM($Q136:AE136)))))</f>
        <v>0</v>
      </c>
      <c r="AG136" s="127">
        <f>IF(OR($I136="‡nv‡÷j Z¨vM",$I136="wUwm"),(IF(VALUE($G136)&gt;=AG$6,(IF(($BV136-SUM($Q136:AF136))&gt;=$K136*0.3,$K136*0.3,($BV136-SUM($Q136:AF136)))),"")),(IF(($BV136-SUM($Q136:AF136))&gt;=$K136*0.3,$K136*0.3,($BV136-SUM($Q136:AF136)))))</f>
        <v>0</v>
      </c>
      <c r="AH136" s="127">
        <f>IF(OR($I136="‡nv‡÷j Z¨vM",$I136="wUwm"),(IF(VALUE($G136)&gt;=AH$6,(IF(($BV136-SUM($Q136:AG136))&gt;=$K136*0.3,$K136*0.3,($BV136-SUM($Q136:AG136)))),"")),(IF(($BV136-SUM($Q136:AG136))&gt;=$K136*0.3,$K136*0.3,($BV136-SUM($Q136:AG136)))))</f>
        <v>0</v>
      </c>
      <c r="AI136" s="127">
        <f>IF(OR($I136="‡nv‡÷j Z¨vM",$I136="wUwm"),(IF(VALUE($G136)&gt;=AI$6,(IF(($BV136-SUM($Q136:AH136))&gt;=$K136*0.3,$K136*0.3,($BV136-SUM($Q136:AH136)))),"")),(IF(($BV136-SUM($Q136:AH136))&gt;=$K136*0.3,$K136*0.3,($BV136-SUM($Q136:AH136)))))</f>
        <v>0</v>
      </c>
      <c r="AJ136" s="127">
        <f>IF(OR($I136="‡nv‡÷j Z¨vM",$I136="wUwm"),(IF(VALUE($G136)&gt;=AJ$6,(IF(($BV136-SUM($Q136:AI136))&gt;=$K136*0.3,$K136*0.3,($BV136-SUM($Q136:AI136)))),"")),(IF(($BV136-SUM($Q136:AI136))&gt;=$K136*0.3,$K136*0.3,($BV136-SUM($Q136:AI136)))))</f>
        <v>0</v>
      </c>
      <c r="AK136" s="127">
        <f>IF(OR($I136="‡nv‡÷j Z¨vM",$I136="wUwm"),(IF(VALUE($G136)&gt;=AK$6,(IF(($BV136-SUM($Q136:AJ136))&gt;=$K136*0.3,$K136*0.3,($BV136-SUM($Q136:AJ136)))),"")),(IF(($BV136-SUM($Q136:AJ136))&gt;=$K136*0.3,$K136*0.3,($BV136-SUM($Q136:AJ136)))))</f>
        <v>0</v>
      </c>
      <c r="AL136" s="127">
        <f>IF(OR($I136="‡nv‡÷j Z¨vM",$I136="wUwm"),(IF(VALUE($G136)&gt;=AL$6,(IF(($BV136-SUM($Q136:AK136))&gt;=$K136*0.3,$K136*0.3,($BV136-SUM($Q136:AK136)))),"")),(IF(($BV136-SUM($Q136:AK136))&gt;=$K136*0.3,$K136*0.3,($BV136-SUM($Q136:AK136)))))</f>
        <v>0</v>
      </c>
      <c r="AM136" s="127">
        <f>IF(OR($I136="‡nv‡÷j Z¨vM",$I136="wUwm"),(IF(VALUE($G136)&gt;=AM$6,(IF(($BV136-SUM($Q136:AL136))&gt;=$K136*0.3,$K136*0.3,($BV136-SUM($Q136:AL136)))),"")),(IF(($BV136-SUM($Q136:AL136))&gt;=$K136*0.3,$K136*0.3,($BV136-SUM($Q136:AL136)))))</f>
        <v>0</v>
      </c>
      <c r="AN136" s="127">
        <f>IF(OR($I136="‡nv‡÷j Z¨vM",$I136="wUwm"),(IF(VALUE($G136)&gt;=AN$6,(IF(($BV136-SUM($Q136:AM136))&gt;=$K136*0.3,$K136*0.3,($BV136-SUM($Q136:AM136)))),"")),(IF(($BV136-SUM($Q136:AM136))&gt;=$K136*0.3,$K136*0.3,($BV136-SUM($Q136:AM136)))))</f>
        <v>0</v>
      </c>
      <c r="AO136" s="127">
        <f>IF(OR($I136="‡nv‡÷j Z¨vM",$I136="wUwm"),(IF(VALUE($G136)&gt;=AO$6,(IF(($BV136-SUM($Q136:AN136))&gt;=$K136*0.3,$K136*0.3,($BV136-SUM($Q136:AN136)))),"")),(IF(($BV136-SUM($Q136:AN136))&gt;=$K136*0.3,$K136*0.3,($BV136-SUM($Q136:AN136)))))</f>
        <v>0</v>
      </c>
      <c r="AP136" s="127">
        <f>IF(OR($I136="‡nv‡÷j Z¨vM",$I136="wUwm"),(IF(VALUE($G136)&gt;=AP$6,(IF(($BV136-SUM($Q136:AO136))&gt;=$K136*0.3,$K136*0.3,($BV136-SUM($Q136:AO136)))),"")),(IF(($BV136-SUM($Q136:AO136))&gt;=$K136*0.3,$K136*0.3,($BV136-SUM($Q136:AO136)))))</f>
        <v>0</v>
      </c>
      <c r="AQ136" s="125">
        <f t="shared" si="26"/>
        <v>21280</v>
      </c>
      <c r="AR136" s="125">
        <v>21280</v>
      </c>
      <c r="AS136" s="125">
        <f>IF(LinkRpt!C$4=LinkRpt!C$2,VLOOKUP(LinkRpt!$A133,Rpt,LinkRpt!C$2+1),"")</f>
        <v>0</v>
      </c>
      <c r="AT136" s="125">
        <f>IF(LinkRpt!D$4=LinkRpt!D$2,VLOOKUP(LinkRpt!$A133,Rpt,LinkRpt!D$2+1),"")</f>
        <v>0</v>
      </c>
      <c r="AU136" s="125">
        <f>IF(LinkRpt!E$4=LinkRpt!E$2,VLOOKUP(LinkRpt!$A133,Rpt,LinkRpt!E$2+1),"")</f>
        <v>0</v>
      </c>
      <c r="AV136" s="125">
        <f>IF(LinkRpt!F$4=LinkRpt!F$2,VLOOKUP(LinkRpt!$A133,Rpt,LinkRpt!F$2+1),"")</f>
        <v>0</v>
      </c>
      <c r="AW136" s="125">
        <f>IF(LinkRpt!G$4=LinkRpt!G$2,VLOOKUP(LinkRpt!$A133,Rpt,LinkRpt!G$2+1),"")</f>
        <v>0</v>
      </c>
      <c r="AX136" s="125">
        <f>IF(LinkRpt!H$4=LinkRpt!H$2,VLOOKUP(LinkRpt!$A133,Rpt,LinkRpt!H$2+1),"")</f>
        <v>0</v>
      </c>
      <c r="AY136" s="125">
        <f>IF(LinkRpt!I$4=LinkRpt!I$2,VLOOKUP(LinkRpt!$A133,Rpt,LinkRpt!I$2+1),"")</f>
        <v>0</v>
      </c>
      <c r="AZ136" s="125">
        <f>IF(LinkRpt!J$4=LinkRpt!J$2,VLOOKUP(LinkRpt!$A133,Rpt,LinkRpt!J$2+1),"")</f>
        <v>0</v>
      </c>
      <c r="BA136" s="125">
        <f>IF(LinkRpt!K$4=LinkRpt!K$2,VLOOKUP(LinkRpt!$A133,Rpt,LinkRpt!K$2+1),"")</f>
        <v>0</v>
      </c>
      <c r="BB136" s="125">
        <f>IF(LinkRpt!L$4=LinkRpt!L$2,VLOOKUP(LinkRpt!$A133,Rpt,LinkRpt!L$2+1),"")</f>
        <v>0</v>
      </c>
      <c r="BC136" s="125">
        <f>IF(LinkRpt!M$4=LinkRpt!M$2,VLOOKUP(LinkRpt!$A133,Rpt,LinkRpt!M$2+1),"")</f>
        <v>0</v>
      </c>
      <c r="BD136" s="125">
        <f>IF(LinkRpt!N$4=LinkRpt!N$2,VLOOKUP(LinkRpt!$A133,Rpt,LinkRpt!N$2+1),"")</f>
        <v>0</v>
      </c>
      <c r="BE136" s="125">
        <f>IF(LinkRpt!O$4=LinkRpt!O$2,VLOOKUP(LinkRpt!$A133,Rpt,LinkRpt!O$2+1),"")</f>
        <v>0</v>
      </c>
      <c r="BF136" s="125">
        <f>IF(LinkRpt!P$4=LinkRpt!P$2,VLOOKUP(LinkRpt!$A133,Rpt,LinkRpt!P$2+1),"")</f>
        <v>0</v>
      </c>
      <c r="BG136" s="125">
        <f>IF(LinkRpt!Q$4=LinkRpt!Q$2,VLOOKUP(LinkRpt!$A133,Rpt,LinkRpt!Q$2+1),"")</f>
        <v>0</v>
      </c>
      <c r="BH136" s="125">
        <f>IF(LinkRpt!R$4=LinkRpt!R$2,VLOOKUP(LinkRpt!$A133,Rpt,LinkRpt!R$2+1),"")</f>
        <v>0</v>
      </c>
      <c r="BI136" s="125">
        <f>IF(LinkRpt!S$4=LinkRpt!S$2,VLOOKUP(LinkRpt!$A133,Rpt,LinkRpt!S$2+1),"")</f>
        <v>0</v>
      </c>
      <c r="BJ136" s="125">
        <f>IF(LinkRpt!T$4=LinkRpt!T$2,VLOOKUP(LinkRpt!$A133,Rpt,LinkRpt!T$2+1),"")</f>
        <v>0</v>
      </c>
      <c r="BK136" s="125">
        <f>IF(LinkRpt!U$4=LinkRpt!U$2,VLOOKUP(LinkRpt!$A133,Rpt,LinkRpt!U$2+1),"")</f>
        <v>0</v>
      </c>
      <c r="BL136" s="125">
        <f>IF(LinkRpt!V$4=LinkRpt!V$2,VLOOKUP(LinkRpt!$A133,Rpt,LinkRpt!V$2+1),"")</f>
        <v>0</v>
      </c>
      <c r="BM136" s="125">
        <f>IF(LinkRpt!W$4=LinkRpt!W$2,VLOOKUP(LinkRpt!$A133,Rpt,LinkRpt!W$2+1),"")</f>
        <v>0</v>
      </c>
      <c r="BN136" s="125">
        <f>IF(LinkRpt!X$4=LinkRpt!X$2,VLOOKUP(LinkRpt!$A133,Rpt,LinkRpt!X$2+1),"")</f>
        <v>0</v>
      </c>
      <c r="BO136" s="125">
        <f>IF(LinkRpt!Y$4=LinkRpt!Y$2,VLOOKUP(LinkRpt!$A133,Rpt,LinkRpt!Y$2+1),"")</f>
        <v>0</v>
      </c>
      <c r="BP136" s="125">
        <f>IF(LinkRpt!Z$4=LinkRpt!Z$2,VLOOKUP(LinkRpt!$A133,Rpt,LinkRpt!Z$2+1),"")</f>
        <v>0</v>
      </c>
      <c r="BQ136" s="125">
        <f>IF(LinkRpt!AA$4=LinkRpt!AA$2,VLOOKUP(LinkRpt!$A133,Rpt,LinkRpt!AA$2+1),"")</f>
        <v>0</v>
      </c>
      <c r="BR136" s="125">
        <f>IF(LinkRpt!AB$4=LinkRpt!AB$2,VLOOKUP(LinkRpt!$A133,Rpt,LinkRpt!AB$2+1),"")</f>
        <v>0</v>
      </c>
      <c r="BS136" s="125">
        <f>IF(LinkRpt!AC$4=LinkRpt!AC$2,VLOOKUP(LinkRpt!$A133,Rpt,LinkRpt!AC$2+1),"")</f>
        <v>0</v>
      </c>
      <c r="BT136" s="125">
        <f>IF(LinkRpt!AD$4=LinkRpt!AD$2,VLOOKUP(LinkRpt!$A133,Rpt,LinkRpt!AD$2+1),"")</f>
        <v>0</v>
      </c>
      <c r="BU136" s="125">
        <f>IF(LinkRpt!AE$4=LinkRpt!AE$2,VLOOKUP(LinkRpt!$A133,Rpt,LinkRpt!AE$2+1),"")</f>
        <v>0</v>
      </c>
      <c r="BV136" s="125">
        <f t="shared" si="22"/>
        <v>21280</v>
      </c>
      <c r="BW136" s="124">
        <v>1500</v>
      </c>
      <c r="BX136" s="127">
        <v>1500</v>
      </c>
      <c r="BY136" s="124">
        <v>1000</v>
      </c>
      <c r="BZ136" s="127">
        <v>1000</v>
      </c>
      <c r="CA136" s="124">
        <v>5000</v>
      </c>
      <c r="CB136" s="127">
        <f>1500+0</f>
        <v>1500</v>
      </c>
      <c r="CC136" s="124">
        <v>8000</v>
      </c>
      <c r="CD136" s="127">
        <v>0</v>
      </c>
      <c r="CE136" s="124"/>
      <c r="CF136" s="127"/>
      <c r="CG136" s="129">
        <v>3220</v>
      </c>
      <c r="CH136" s="127">
        <v>0</v>
      </c>
      <c r="CI136" s="129">
        <v>3220</v>
      </c>
      <c r="CJ136" s="127"/>
      <c r="CK136" s="129">
        <v>3220</v>
      </c>
      <c r="CL136" s="127"/>
      <c r="CM136" s="129">
        <v>3220</v>
      </c>
      <c r="CN136" s="127">
        <v>13000</v>
      </c>
      <c r="CO136" s="129">
        <v>3220</v>
      </c>
      <c r="CP136" s="127">
        <v>14600</v>
      </c>
      <c r="CQ136" s="129">
        <v>3220</v>
      </c>
      <c r="CR136" s="127"/>
      <c r="CS136" s="129">
        <v>3220</v>
      </c>
      <c r="CT136" s="127"/>
      <c r="CU136" s="129">
        <v>3220</v>
      </c>
      <c r="CV136" s="127"/>
      <c r="CW136" s="129">
        <v>3220</v>
      </c>
      <c r="CX136" s="127">
        <v>9660</v>
      </c>
      <c r="CY136" s="131"/>
      <c r="CZ136" s="127"/>
      <c r="DA136" s="131"/>
      <c r="DB136" s="127"/>
      <c r="DC136" s="131"/>
      <c r="DD136" s="127"/>
      <c r="DE136" s="130"/>
      <c r="DF136" s="131"/>
      <c r="DG136" s="127"/>
      <c r="DH136" s="131"/>
      <c r="DI136" s="127"/>
      <c r="DJ136" s="131"/>
      <c r="DK136" s="127"/>
      <c r="DL136" s="131"/>
      <c r="DM136" s="127"/>
      <c r="DN136" s="131"/>
      <c r="DO136" s="127"/>
      <c r="DP136" s="131"/>
      <c r="DQ136" s="127"/>
      <c r="DR136" s="131"/>
      <c r="DS136" s="127"/>
      <c r="DT136" s="131"/>
      <c r="DU136" s="127"/>
      <c r="DV136" s="131"/>
      <c r="DW136" s="127"/>
      <c r="DX136" s="131"/>
      <c r="DY136" s="127"/>
      <c r="DZ136" s="131"/>
      <c r="EA136" s="127"/>
      <c r="EB136" s="128"/>
      <c r="EC136" s="127"/>
      <c r="ED136" s="132"/>
      <c r="EE136" s="128"/>
      <c r="EF136" s="127"/>
      <c r="EG136" s="128"/>
      <c r="EH136" s="127"/>
      <c r="EI136" s="128"/>
      <c r="EJ136" s="127"/>
      <c r="EK136" s="128"/>
      <c r="EL136" s="127"/>
      <c r="EM136" s="128"/>
      <c r="EN136" s="127"/>
      <c r="EO136" s="128"/>
      <c r="EP136" s="127"/>
      <c r="EQ136" s="124"/>
      <c r="ER136" s="127"/>
      <c r="ES136" s="124"/>
      <c r="ET136" s="127"/>
      <c r="EU136" s="124"/>
      <c r="EV136" s="127"/>
      <c r="EW136" s="124"/>
      <c r="EX136" s="127"/>
      <c r="EY136" s="124"/>
      <c r="EZ136" s="127"/>
      <c r="FA136" s="124"/>
      <c r="FB136" s="127"/>
      <c r="FC136" s="133">
        <f t="shared" ref="FC136:FC199" si="32">FA136+EY136+EW136+EU136+ES136+EQ136+EO136+EM136+EK136+EI136+EG136+EE136+EB136+DZ136+DX136+DV136+DT136+DR136+DP136+DN136+DL136+DJ136+DH136+DF136+DC136+DA136+CY136+CW136+CU136+CS136+CQ136+CO136+CM136+CK136+CI136+CG136+CE136+CA136+BY136+BW136+CC136</f>
        <v>44480</v>
      </c>
      <c r="FD136" s="133">
        <f t="shared" ref="FD136:FD199" si="33">FB136+EZ136+EX136+EV136+ET136+ER136+EP136+EN136+EL136+EJ136+EH136+EF136+EC136+EA136+DY136+DW136+DU136+DS136+DQ136+DO136+DM136+DK136+DI136+DG136+DD136+DB136+CZ136+CX136+CV136+CT136+CR136+CP136+CN136+CL136+CJ136+CH136+CF136+CB136+BZ136+BX136+CD136</f>
        <v>41260</v>
      </c>
      <c r="FE136" s="133">
        <f t="shared" ref="FE136:FE199" si="34">FC136-FD136</f>
        <v>3220</v>
      </c>
    </row>
    <row r="137" spans="1:161" ht="25.5" customHeight="1">
      <c r="A137" s="181">
        <v>3200044</v>
      </c>
      <c r="B137" s="148" t="s">
        <v>1054</v>
      </c>
      <c r="C137" s="95" t="s">
        <v>953</v>
      </c>
      <c r="D137" s="83" t="s">
        <v>1063</v>
      </c>
      <c r="E137" s="95" t="s">
        <v>956</v>
      </c>
      <c r="F137" s="88" t="s">
        <v>954</v>
      </c>
      <c r="G137" s="88" t="s">
        <v>1094</v>
      </c>
      <c r="H137" s="135"/>
      <c r="I137" s="136" t="s">
        <v>1083</v>
      </c>
      <c r="J137" s="136"/>
      <c r="K137" s="93">
        <v>7200</v>
      </c>
      <c r="L137" s="88" t="s">
        <v>1071</v>
      </c>
      <c r="M137" s="122">
        <f t="shared" ref="M137:M200" si="35">IF(I137="",K137*$M$6*0.3+SUM(O137:P137),K137*G137*0.3+SUM(O137:P137))</f>
        <v>29440</v>
      </c>
      <c r="N137" s="123">
        <f t="shared" si="31"/>
        <v>2160</v>
      </c>
      <c r="O137" s="124">
        <v>4000</v>
      </c>
      <c r="P137" s="124">
        <f t="shared" ref="P137:P200" si="36">IF(I137="",0,IF(I137="‡nv‡÷j Z¨vM",6000-J137,IF(I137="mxU evwZj",0,0)))</f>
        <v>6000</v>
      </c>
      <c r="Q137" s="125">
        <v>4000</v>
      </c>
      <c r="R137" s="180">
        <f>IF(AND(I137="‡nv‡÷j Z¨vM",M137&lt;=BV137),6000-J137,0)</f>
        <v>0</v>
      </c>
      <c r="S137" s="127">
        <f>IF(OR($I137="‡nv‡÷j Z¨vM",$I137="wUwm"),(IF(VALUE($G137)&gt;=S$6,(IF(($BV137-SUM($Q137:R137))&gt;=$K137*0.3,$K137*0.3,($BV137-SUM($Q137:R137)))),"")),(IF(($BV137-SUM($Q137:R137))&gt;=$K137*0.3,$K137*0.3,($BV137-SUM($Q137:R137)))))</f>
        <v>2160</v>
      </c>
      <c r="T137" s="127">
        <f>IF(OR($I137="‡nv‡÷j Z¨vM",$I137="wUwm"),(IF(VALUE($G137)&gt;=T$6,(IF(($BV137-SUM($Q137:S137))&gt;=$K137*0.3,$K137*0.3,($BV137-SUM($Q137:S137)))),"")),(IF(($BV137-SUM($Q137:S137))&gt;=$K137*0.3,$K137*0.3,($BV137-SUM($Q137:S137)))))</f>
        <v>2160</v>
      </c>
      <c r="U137" s="127">
        <f>IF(OR($I137="‡nv‡÷j Z¨vM",$I137="wUwm"),(IF(VALUE($G137)&gt;=U$6,(IF(($BV137-SUM($Q137:T137))&gt;=$K137*0.3,$K137*0.3,($BV137-SUM($Q137:T137)))),"")),(IF(($BV137-SUM($Q137:T137))&gt;=$K137*0.3,$K137*0.3,($BV137-SUM($Q137:T137)))))</f>
        <v>2160</v>
      </c>
      <c r="V137" s="127">
        <f>IF(OR($I137="‡nv‡÷j Z¨vM",$I137="wUwm"),(IF(VALUE($G137)&gt;=V$6,(IF(($BV137-SUM($Q137:U137))&gt;=$K137*0.3,$K137*0.3,($BV137-SUM($Q137:U137)))),"")),(IF(($BV137-SUM($Q137:U137))&gt;=$K137*0.3,$K137*0.3,($BV137-SUM($Q137:U137)))))</f>
        <v>2160</v>
      </c>
      <c r="W137" s="127">
        <f>IF(OR($I137="‡nv‡÷j Z¨vM",$I137="wUwm"),(IF(VALUE($G137)&gt;=W$6,(IF(($BV137-SUM($Q137:V137))&gt;=$K137*0.3,$K137*0.3,($BV137-SUM($Q137:V137)))),"")),(IF(($BV137-SUM($Q137:V137))&gt;=$K137*0.3,$K137*0.3,($BV137-SUM($Q137:V137)))))</f>
        <v>2160</v>
      </c>
      <c r="X137" s="127">
        <f>IF(OR($I137="‡nv‡÷j Z¨vM",$I137="wUwm"),(IF(VALUE($G137)&gt;=X$6,(IF(($BV137-SUM($Q137:W137))&gt;=$K137*0.3,$K137*0.3,($BV137-SUM($Q137:W137)))),"")),(IF(($BV137-SUM($Q137:W137))&gt;=$K137*0.3,$K137*0.3,($BV137-SUM($Q137:W137)))))</f>
        <v>2160</v>
      </c>
      <c r="Y137" s="127">
        <f>IF(OR($I137="‡nv‡÷j Z¨vM",$I137="wUwm"),(IF(VALUE($G137)&gt;=Y$6,(IF(($BV137-SUM($Q137:X137))&gt;=$K137*0.3,$K137*0.3,($BV137-SUM($Q137:X137)))),"")),(IF(($BV137-SUM($Q137:X137))&gt;=$K137*0.3,$K137*0.3,($BV137-SUM($Q137:X137)))))</f>
        <v>2160</v>
      </c>
      <c r="Z137" s="127">
        <f>IF(OR($I137="‡nv‡÷j Z¨vM",$I137="wUwm"),(IF(VALUE($G137)&gt;=Z$6,(IF(($BV137-SUM($Q137:Y137))&gt;=$K137*0.3,$K137*0.3,($BV137-SUM($Q137:Y137)))),"")),(IF(($BV137-SUM($Q137:Y137))&gt;=$K137*0.3,$K137*0.3,($BV137-SUM($Q137:Y137)))))</f>
        <v>2160</v>
      </c>
      <c r="AA137" s="127">
        <f>IF(OR($I137="‡nv‡÷j Z¨vM",$I137="wUwm"),(IF(VALUE($G137)&gt;=AA$6,(IF(($BV137-SUM($Q137:Z137))&gt;=$K137*0.3,$K137*0.3,($BV137-SUM($Q137:Z137)))),"")),(IF(($BV137-SUM($Q137:Z137))&gt;=$K137*0.3,$K137*0.3,($BV137-SUM($Q137:Z137)))))</f>
        <v>2160</v>
      </c>
      <c r="AB137" s="127" t="str">
        <f>IF(OR($I137="‡nv‡÷j Z¨vM",$I137="wUwm"),(IF(VALUE($G137)&gt;=AB$6,(IF(($BV137-SUM($Q137:AA137))&gt;=$K137*0.3,$K137*0.3,($BV137-SUM($Q137:AA137)))),"")),(IF(($BV137-SUM($Q137:AA137))&gt;=$K137*0.3,$K137*0.3,($BV137-SUM($Q137:AA137)))))</f>
        <v/>
      </c>
      <c r="AC137" s="127" t="str">
        <f>IF(OR($I137="‡nv‡÷j Z¨vM",$I137="wUwm"),(IF(VALUE($G137)&gt;=AC$6,(IF(($BV137-SUM($Q137:AB137))&gt;=$K137*0.3,$K137*0.3,($BV137-SUM($Q137:AB137)))),"")),(IF(($BV137-SUM($Q137:AB137))&gt;=$K137*0.3,$K137*0.3,($BV137-SUM($Q137:AB137)))))</f>
        <v/>
      </c>
      <c r="AD137" s="127" t="str">
        <f>IF(OR($I137="‡nv‡÷j Z¨vM",$I137="wUwm"),(IF(VALUE($G137)&gt;=AD$6,(IF(($BV137-SUM($Q137:AC137))&gt;=$K137*0.3,$K137*0.3,($BV137-SUM($Q137:AC137)))),"")),(IF(($BV137-SUM($Q137:AC137))&gt;=$K137*0.3,$K137*0.3,($BV137-SUM($Q137:AC137)))))</f>
        <v/>
      </c>
      <c r="AE137" s="127" t="str">
        <f>IF(OR($I137="‡nv‡÷j Z¨vM",$I137="wUwm"),(IF(VALUE($G137)&gt;=AE$6,(IF(($BV137-SUM($Q137:AD137))&gt;=$K137*0.3,$K137*0.3,($BV137-SUM($Q137:AD137)))),"")),(IF(($BV137-SUM($Q137:AD137))&gt;=$K137*0.3,$K137*0.3,($BV137-SUM($Q137:AD137)))))</f>
        <v/>
      </c>
      <c r="AF137" s="127" t="str">
        <f>IF(OR($I137="‡nv‡÷j Z¨vM",$I137="wUwm"),(IF(VALUE($G137)&gt;=AF$6,(IF(($BV137-SUM($Q137:AE137))&gt;=$K137*0.3,$K137*0.3,($BV137-SUM($Q137:AE137)))),"")),(IF(($BV137-SUM($Q137:AE137))&gt;=$K137*0.3,$K137*0.3,($BV137-SUM($Q137:AE137)))))</f>
        <v/>
      </c>
      <c r="AG137" s="127" t="str">
        <f>IF(OR($I137="‡nv‡÷j Z¨vM",$I137="wUwm"),(IF(VALUE($G137)&gt;=AG$6,(IF(($BV137-SUM($Q137:AF137))&gt;=$K137*0.3,$K137*0.3,($BV137-SUM($Q137:AF137)))),"")),(IF(($BV137-SUM($Q137:AF137))&gt;=$K137*0.3,$K137*0.3,($BV137-SUM($Q137:AF137)))))</f>
        <v/>
      </c>
      <c r="AH137" s="127" t="str">
        <f>IF(OR($I137="‡nv‡÷j Z¨vM",$I137="wUwm"),(IF(VALUE($G137)&gt;=AH$6,(IF(($BV137-SUM($Q137:AG137))&gt;=$K137*0.3,$K137*0.3,($BV137-SUM($Q137:AG137)))),"")),(IF(($BV137-SUM($Q137:AG137))&gt;=$K137*0.3,$K137*0.3,($BV137-SUM($Q137:AG137)))))</f>
        <v/>
      </c>
      <c r="AI137" s="127" t="str">
        <f>IF(OR($I137="‡nv‡÷j Z¨vM",$I137="wUwm"),(IF(VALUE($G137)&gt;=AI$6,(IF(($BV137-SUM($Q137:AH137))&gt;=$K137*0.3,$K137*0.3,($BV137-SUM($Q137:AH137)))),"")),(IF(($BV137-SUM($Q137:AH137))&gt;=$K137*0.3,$K137*0.3,($BV137-SUM($Q137:AH137)))))</f>
        <v/>
      </c>
      <c r="AJ137" s="127" t="str">
        <f>IF(OR($I137="‡nv‡÷j Z¨vM",$I137="wUwm"),(IF(VALUE($G137)&gt;=AJ$6,(IF(($BV137-SUM($Q137:AI137))&gt;=$K137*0.3,$K137*0.3,($BV137-SUM($Q137:AI137)))),"")),(IF(($BV137-SUM($Q137:AI137))&gt;=$K137*0.3,$K137*0.3,($BV137-SUM($Q137:AI137)))))</f>
        <v/>
      </c>
      <c r="AK137" s="127" t="str">
        <f>IF(OR($I137="‡nv‡÷j Z¨vM",$I137="wUwm"),(IF(VALUE($G137)&gt;=AK$6,(IF(($BV137-SUM($Q137:AJ137))&gt;=$K137*0.3,$K137*0.3,($BV137-SUM($Q137:AJ137)))),"")),(IF(($BV137-SUM($Q137:AJ137))&gt;=$K137*0.3,$K137*0.3,($BV137-SUM($Q137:AJ137)))))</f>
        <v/>
      </c>
      <c r="AL137" s="127" t="str">
        <f>IF(OR($I137="‡nv‡÷j Z¨vM",$I137="wUwm"),(IF(VALUE($G137)&gt;=AL$6,(IF(($BV137-SUM($Q137:AK137))&gt;=$K137*0.3,$K137*0.3,($BV137-SUM($Q137:AK137)))),"")),(IF(($BV137-SUM($Q137:AK137))&gt;=$K137*0.3,$K137*0.3,($BV137-SUM($Q137:AK137)))))</f>
        <v/>
      </c>
      <c r="AM137" s="127" t="str">
        <f>IF(OR($I137="‡nv‡÷j Z¨vM",$I137="wUwm"),(IF(VALUE($G137)&gt;=AM$6,(IF(($BV137-SUM($Q137:AL137))&gt;=$K137*0.3,$K137*0.3,($BV137-SUM($Q137:AL137)))),"")),(IF(($BV137-SUM($Q137:AL137))&gt;=$K137*0.3,$K137*0.3,($BV137-SUM($Q137:AL137)))))</f>
        <v/>
      </c>
      <c r="AN137" s="127" t="str">
        <f>IF(OR($I137="‡nv‡÷j Z¨vM",$I137="wUwm"),(IF(VALUE($G137)&gt;=AN$6,(IF(($BV137-SUM($Q137:AM137))&gt;=$K137*0.3,$K137*0.3,($BV137-SUM($Q137:AM137)))),"")),(IF(($BV137-SUM($Q137:AM137))&gt;=$K137*0.3,$K137*0.3,($BV137-SUM($Q137:AM137)))))</f>
        <v/>
      </c>
      <c r="AO137" s="127" t="str">
        <f>IF(OR($I137="‡nv‡÷j Z¨vM",$I137="wUwm"),(IF(VALUE($G137)&gt;=AO$6,(IF(($BV137-SUM($Q137:AN137))&gt;=$K137*0.3,$K137*0.3,($BV137-SUM($Q137:AN137)))),"")),(IF(($BV137-SUM($Q137:AN137))&gt;=$K137*0.3,$K137*0.3,($BV137-SUM($Q137:AN137)))))</f>
        <v/>
      </c>
      <c r="AP137" s="127" t="str">
        <f>IF(OR($I137="‡nv‡÷j Z¨vM",$I137="wUwm"),(IF(VALUE($G137)&gt;=AP$6,(IF(($BV137-SUM($Q137:AO137))&gt;=$K137*0.3,$K137*0.3,($BV137-SUM($Q137:AO137)))),"")),(IF(($BV137-SUM($Q137:AO137))&gt;=$K137*0.3,$K137*0.3,($BV137-SUM($Q137:AO137)))))</f>
        <v/>
      </c>
      <c r="AQ137" s="125">
        <f t="shared" si="26"/>
        <v>23440</v>
      </c>
      <c r="AR137" s="125">
        <v>27280</v>
      </c>
      <c r="AS137" s="125">
        <f>IF(LinkRpt!C$4=LinkRpt!C$2,VLOOKUP(LinkRpt!$A134,Rpt,LinkRpt!C$2+1),"")</f>
        <v>0</v>
      </c>
      <c r="AT137" s="125">
        <f>IF(LinkRpt!D$4=LinkRpt!D$2,VLOOKUP(LinkRpt!$A134,Rpt,LinkRpt!D$2+1),"")</f>
        <v>0</v>
      </c>
      <c r="AU137" s="125">
        <f>IF(LinkRpt!E$4=LinkRpt!E$2,VLOOKUP(LinkRpt!$A134,Rpt,LinkRpt!E$2+1),"")</f>
        <v>0</v>
      </c>
      <c r="AV137" s="125">
        <f>IF(LinkRpt!F$4=LinkRpt!F$2,VLOOKUP(LinkRpt!$A134,Rpt,LinkRpt!F$2+1),"")</f>
        <v>0</v>
      </c>
      <c r="AW137" s="125">
        <f>IF(LinkRpt!G$4=LinkRpt!G$2,VLOOKUP(LinkRpt!$A134,Rpt,LinkRpt!G$2+1),"")</f>
        <v>0</v>
      </c>
      <c r="AX137" s="125">
        <f>IF(LinkRpt!H$4=LinkRpt!H$2,VLOOKUP(LinkRpt!$A134,Rpt,LinkRpt!H$2+1),"")</f>
        <v>0</v>
      </c>
      <c r="AY137" s="125">
        <f>IF(LinkRpt!I$4=LinkRpt!I$2,VLOOKUP(LinkRpt!$A134,Rpt,LinkRpt!I$2+1),"")</f>
        <v>0</v>
      </c>
      <c r="AZ137" s="125">
        <f>IF(LinkRpt!J$4=LinkRpt!J$2,VLOOKUP(LinkRpt!$A134,Rpt,LinkRpt!J$2+1),"")</f>
        <v>0</v>
      </c>
      <c r="BA137" s="125">
        <f>IF(LinkRpt!K$4=LinkRpt!K$2,VLOOKUP(LinkRpt!$A134,Rpt,LinkRpt!K$2+1),"")</f>
        <v>0</v>
      </c>
      <c r="BB137" s="125">
        <f>IF(LinkRpt!L$4=LinkRpt!L$2,VLOOKUP(LinkRpt!$A134,Rpt,LinkRpt!L$2+1),"")</f>
        <v>0</v>
      </c>
      <c r="BC137" s="125">
        <f>IF(LinkRpt!M$4=LinkRpt!M$2,VLOOKUP(LinkRpt!$A134,Rpt,LinkRpt!M$2+1),"")</f>
        <v>0</v>
      </c>
      <c r="BD137" s="125">
        <f>IF(LinkRpt!N$4=LinkRpt!N$2,VLOOKUP(LinkRpt!$A134,Rpt,LinkRpt!N$2+1),"")</f>
        <v>0</v>
      </c>
      <c r="BE137" s="125">
        <f>IF(LinkRpt!O$4=LinkRpt!O$2,VLOOKUP(LinkRpt!$A134,Rpt,LinkRpt!O$2+1),"")</f>
        <v>0</v>
      </c>
      <c r="BF137" s="125">
        <f>IF(LinkRpt!P$4=LinkRpt!P$2,VLOOKUP(LinkRpt!$A134,Rpt,LinkRpt!P$2+1),"")</f>
        <v>0</v>
      </c>
      <c r="BG137" s="125">
        <f>IF(LinkRpt!Q$4=LinkRpt!Q$2,VLOOKUP(LinkRpt!$A134,Rpt,LinkRpt!Q$2+1),"")</f>
        <v>0</v>
      </c>
      <c r="BH137" s="125">
        <f>IF(LinkRpt!R$4=LinkRpt!R$2,VLOOKUP(LinkRpt!$A134,Rpt,LinkRpt!R$2+1),"")</f>
        <v>0</v>
      </c>
      <c r="BI137" s="125">
        <f>IF(LinkRpt!S$4=LinkRpt!S$2,VLOOKUP(LinkRpt!$A134,Rpt,LinkRpt!S$2+1),"")</f>
        <v>0</v>
      </c>
      <c r="BJ137" s="125">
        <f>IF(LinkRpt!T$4=LinkRpt!T$2,VLOOKUP(LinkRpt!$A134,Rpt,LinkRpt!T$2+1),"")</f>
        <v>0</v>
      </c>
      <c r="BK137" s="125">
        <f>IF(LinkRpt!U$4=LinkRpt!U$2,VLOOKUP(LinkRpt!$A134,Rpt,LinkRpt!U$2+1),"")</f>
        <v>0</v>
      </c>
      <c r="BL137" s="125">
        <f>IF(LinkRpt!V$4=LinkRpt!V$2,VLOOKUP(LinkRpt!$A134,Rpt,LinkRpt!V$2+1),"")</f>
        <v>0</v>
      </c>
      <c r="BM137" s="125">
        <f>IF(LinkRpt!W$4=LinkRpt!W$2,VLOOKUP(LinkRpt!$A134,Rpt,LinkRpt!W$2+1),"")</f>
        <v>0</v>
      </c>
      <c r="BN137" s="125">
        <f>IF(LinkRpt!X$4=LinkRpt!X$2,VLOOKUP(LinkRpt!$A134,Rpt,LinkRpt!X$2+1),"")</f>
        <v>0</v>
      </c>
      <c r="BO137" s="125">
        <f>IF(LinkRpt!Y$4=LinkRpt!Y$2,VLOOKUP(LinkRpt!$A134,Rpt,LinkRpt!Y$2+1),"")</f>
        <v>0</v>
      </c>
      <c r="BP137" s="125">
        <f>IF(LinkRpt!Z$4=LinkRpt!Z$2,VLOOKUP(LinkRpt!$A134,Rpt,LinkRpt!Z$2+1),"")</f>
        <v>0</v>
      </c>
      <c r="BQ137" s="125">
        <f>IF(LinkRpt!AA$4=LinkRpt!AA$2,VLOOKUP(LinkRpt!$A134,Rpt,LinkRpt!AA$2+1),"")</f>
        <v>0</v>
      </c>
      <c r="BR137" s="125">
        <f>IF(LinkRpt!AB$4=LinkRpt!AB$2,VLOOKUP(LinkRpt!$A134,Rpt,LinkRpt!AB$2+1),"")</f>
        <v>0</v>
      </c>
      <c r="BS137" s="125">
        <f>IF(LinkRpt!AC$4=LinkRpt!AC$2,VLOOKUP(LinkRpt!$A134,Rpt,LinkRpt!AC$2+1),"")</f>
        <v>0</v>
      </c>
      <c r="BT137" s="125">
        <f>IF(LinkRpt!AD$4=LinkRpt!AD$2,VLOOKUP(LinkRpt!$A134,Rpt,LinkRpt!AD$2+1),"")</f>
        <v>0</v>
      </c>
      <c r="BU137" s="125">
        <f>IF(LinkRpt!AE$4=LinkRpt!AE$2,VLOOKUP(LinkRpt!$A134,Rpt,LinkRpt!AE$2+1),"")</f>
        <v>0</v>
      </c>
      <c r="BV137" s="125">
        <f t="shared" ref="BV137:BV200" si="37">SUM(AR137:BU137)</f>
        <v>27280</v>
      </c>
      <c r="BW137" s="124">
        <v>1500</v>
      </c>
      <c r="BX137" s="127">
        <v>1500</v>
      </c>
      <c r="BY137" s="124">
        <v>1000</v>
      </c>
      <c r="BZ137" s="127">
        <v>1000</v>
      </c>
      <c r="CA137" s="124">
        <v>5000</v>
      </c>
      <c r="CB137" s="127">
        <v>5000</v>
      </c>
      <c r="CC137" s="124">
        <v>8000</v>
      </c>
      <c r="CD137" s="127">
        <v>1500</v>
      </c>
      <c r="CE137" s="124"/>
      <c r="CF137" s="127"/>
      <c r="CG137" s="129">
        <v>4620</v>
      </c>
      <c r="CH137" s="127">
        <v>0</v>
      </c>
      <c r="CI137" s="129">
        <v>4620</v>
      </c>
      <c r="CJ137" s="127">
        <v>4620</v>
      </c>
      <c r="CK137" s="129">
        <v>4620</v>
      </c>
      <c r="CL137" s="127"/>
      <c r="CM137" s="129">
        <v>4620</v>
      </c>
      <c r="CN137" s="127"/>
      <c r="CO137" s="129">
        <v>4620</v>
      </c>
      <c r="CP137" s="127">
        <v>20360</v>
      </c>
      <c r="CQ137" s="129">
        <v>4620</v>
      </c>
      <c r="CR137" s="127"/>
      <c r="CS137" s="129">
        <v>4620</v>
      </c>
      <c r="CT137" s="127">
        <v>4620</v>
      </c>
      <c r="CU137" s="129">
        <v>4620</v>
      </c>
      <c r="CV137" s="127"/>
      <c r="CW137" s="129">
        <v>4620</v>
      </c>
      <c r="CX137" s="127"/>
      <c r="CY137" s="131"/>
      <c r="CZ137" s="127"/>
      <c r="DA137" s="131"/>
      <c r="DB137" s="127"/>
      <c r="DC137" s="131"/>
      <c r="DD137" s="127"/>
      <c r="DE137" s="130"/>
      <c r="DF137" s="131"/>
      <c r="DG137" s="127"/>
      <c r="DH137" s="131"/>
      <c r="DI137" s="127"/>
      <c r="DJ137" s="131"/>
      <c r="DK137" s="127"/>
      <c r="DL137" s="131"/>
      <c r="DM137" s="127"/>
      <c r="DN137" s="131"/>
      <c r="DO137" s="127"/>
      <c r="DP137" s="131"/>
      <c r="DQ137" s="127"/>
      <c r="DR137" s="131"/>
      <c r="DS137" s="127"/>
      <c r="DT137" s="131"/>
      <c r="DU137" s="127"/>
      <c r="DV137" s="131"/>
      <c r="DW137" s="127"/>
      <c r="DX137" s="131"/>
      <c r="DY137" s="127"/>
      <c r="DZ137" s="131"/>
      <c r="EA137" s="127"/>
      <c r="EB137" s="128"/>
      <c r="EC137" s="127"/>
      <c r="ED137" s="132"/>
      <c r="EE137" s="128"/>
      <c r="EF137" s="127"/>
      <c r="EG137" s="128"/>
      <c r="EH137" s="127"/>
      <c r="EI137" s="128"/>
      <c r="EJ137" s="127"/>
      <c r="EK137" s="128"/>
      <c r="EL137" s="127"/>
      <c r="EM137" s="128"/>
      <c r="EN137" s="127"/>
      <c r="EO137" s="128"/>
      <c r="EP137" s="127"/>
      <c r="EQ137" s="124"/>
      <c r="ER137" s="127"/>
      <c r="ES137" s="124"/>
      <c r="ET137" s="127"/>
      <c r="EU137" s="124"/>
      <c r="EV137" s="127"/>
      <c r="EW137" s="124"/>
      <c r="EX137" s="127"/>
      <c r="EY137" s="124"/>
      <c r="EZ137" s="127"/>
      <c r="FA137" s="124"/>
      <c r="FB137" s="127"/>
      <c r="FC137" s="133">
        <f t="shared" si="32"/>
        <v>57080</v>
      </c>
      <c r="FD137" s="133">
        <f t="shared" si="33"/>
        <v>38600</v>
      </c>
      <c r="FE137" s="133">
        <f t="shared" si="34"/>
        <v>18480</v>
      </c>
    </row>
    <row r="138" spans="1:161" ht="25.5" customHeight="1">
      <c r="A138" s="184">
        <v>2200001</v>
      </c>
      <c r="B138" s="154" t="s">
        <v>14</v>
      </c>
      <c r="C138" s="96" t="s">
        <v>15</v>
      </c>
      <c r="D138" s="83" t="s">
        <v>1062</v>
      </c>
      <c r="E138" s="95" t="s">
        <v>956</v>
      </c>
      <c r="F138" s="89" t="s">
        <v>16</v>
      </c>
      <c r="G138" s="89"/>
      <c r="H138" s="120"/>
      <c r="I138" s="121"/>
      <c r="J138" s="121"/>
      <c r="K138" s="94">
        <v>6800</v>
      </c>
      <c r="L138" s="92" t="s">
        <v>1076</v>
      </c>
      <c r="M138" s="122">
        <f t="shared" si="35"/>
        <v>24400</v>
      </c>
      <c r="N138" s="123">
        <f t="shared" si="31"/>
        <v>12240</v>
      </c>
      <c r="O138" s="124">
        <v>4000</v>
      </c>
      <c r="P138" s="124">
        <f t="shared" si="36"/>
        <v>0</v>
      </c>
      <c r="Q138" s="125">
        <v>4000</v>
      </c>
      <c r="R138" s="126">
        <f t="shared" si="24"/>
        <v>0</v>
      </c>
      <c r="S138" s="127">
        <f>IF(OR($I138="‡nv‡÷j Z¨vM",$I138="wUwm"),(IF(VALUE($G138)&gt;=S$6,(IF(($BV138-SUM($Q138:R138))&gt;=$K138*0.3,$K138*0.3,($BV138-SUM($Q138:R138)))),"")),(IF(($BV138-SUM($Q138:R138))&gt;=$K138*0.3,$K138*0.3,($BV138-SUM($Q138:R138)))))</f>
        <v>2040</v>
      </c>
      <c r="T138" s="127">
        <f>IF(OR($I138="‡nv‡÷j Z¨vM",$I138="wUwm"),(IF(VALUE($G138)&gt;=T$6,(IF(($BV138-SUM($Q138:S138))&gt;=$K138*0.3,$K138*0.3,($BV138-SUM($Q138:S138)))),"")),(IF(($BV138-SUM($Q138:S138))&gt;=$K138*0.3,$K138*0.3,($BV138-SUM($Q138:S138)))))</f>
        <v>2040</v>
      </c>
      <c r="U138" s="127">
        <f>IF(OR($I138="‡nv‡÷j Z¨vM",$I138="wUwm"),(IF(VALUE($G138)&gt;=U$6,(IF(($BV138-SUM($Q138:T138))&gt;=$K138*0.3,$K138*0.3,($BV138-SUM($Q138:T138)))),"")),(IF(($BV138-SUM($Q138:T138))&gt;=$K138*0.3,$K138*0.3,($BV138-SUM($Q138:T138)))))</f>
        <v>2040</v>
      </c>
      <c r="V138" s="127">
        <f>IF(OR($I138="‡nv‡÷j Z¨vM",$I138="wUwm"),(IF(VALUE($G138)&gt;=V$6,(IF(($BV138-SUM($Q138:U138))&gt;=$K138*0.3,$K138*0.3,($BV138-SUM($Q138:U138)))),"")),(IF(($BV138-SUM($Q138:U138))&gt;=$K138*0.3,$K138*0.3,($BV138-SUM($Q138:U138)))))</f>
        <v>2040</v>
      </c>
      <c r="W138" s="127">
        <f>IF(OR($I138="‡nv‡÷j Z¨vM",$I138="wUwm"),(IF(VALUE($G138)&gt;=W$6,(IF(($BV138-SUM($Q138:V138))&gt;=$K138*0.3,$K138*0.3,($BV138-SUM($Q138:V138)))),"")),(IF(($BV138-SUM($Q138:V138))&gt;=$K138*0.3,$K138*0.3,($BV138-SUM($Q138:V138)))))</f>
        <v>0</v>
      </c>
      <c r="X138" s="127">
        <f>IF(OR($I138="‡nv‡÷j Z¨vM",$I138="wUwm"),(IF(VALUE($G138)&gt;=X$6,(IF(($BV138-SUM($Q138:W138))&gt;=$K138*0.3,$K138*0.3,($BV138-SUM($Q138:W138)))),"")),(IF(($BV138-SUM($Q138:W138))&gt;=$K138*0.3,$K138*0.3,($BV138-SUM($Q138:W138)))))</f>
        <v>0</v>
      </c>
      <c r="Y138" s="127">
        <f>IF(OR($I138="‡nv‡÷j Z¨vM",$I138="wUwm"),(IF(VALUE($G138)&gt;=Y$6,(IF(($BV138-SUM($Q138:X138))&gt;=$K138*0.3,$K138*0.3,($BV138-SUM($Q138:X138)))),"")),(IF(($BV138-SUM($Q138:X138))&gt;=$K138*0.3,$K138*0.3,($BV138-SUM($Q138:X138)))))</f>
        <v>0</v>
      </c>
      <c r="Z138" s="127">
        <f>IF(OR($I138="‡nv‡÷j Z¨vM",$I138="wUwm"),(IF(VALUE($G138)&gt;=Z$6,(IF(($BV138-SUM($Q138:Y138))&gt;=$K138*0.3,$K138*0.3,($BV138-SUM($Q138:Y138)))),"")),(IF(($BV138-SUM($Q138:Y138))&gt;=$K138*0.3,$K138*0.3,($BV138-SUM($Q138:Y138)))))</f>
        <v>0</v>
      </c>
      <c r="AA138" s="127">
        <f>IF(OR($I138="‡nv‡÷j Z¨vM",$I138="wUwm"),(IF(VALUE($G138)&gt;=AA$6,(IF(($BV138-SUM($Q138:Z138))&gt;=$K138*0.3,$K138*0.3,($BV138-SUM($Q138:Z138)))),"")),(IF(($BV138-SUM($Q138:Z138))&gt;=$K138*0.3,$K138*0.3,($BV138-SUM($Q138:Z138)))))</f>
        <v>0</v>
      </c>
      <c r="AB138" s="127">
        <f>IF(OR($I138="‡nv‡÷j Z¨vM",$I138="wUwm"),(IF(VALUE($G138)&gt;=AB$6,(IF(($BV138-SUM($Q138:AA138))&gt;=$K138*0.3,$K138*0.3,($BV138-SUM($Q138:AA138)))),"")),(IF(($BV138-SUM($Q138:AA138))&gt;=$K138*0.3,$K138*0.3,($BV138-SUM($Q138:AA138)))))</f>
        <v>0</v>
      </c>
      <c r="AC138" s="127">
        <f>IF(OR($I138="‡nv‡÷j Z¨vM",$I138="wUwm"),(IF(VALUE($G138)&gt;=AC$6,(IF(($BV138-SUM($Q138:AB138))&gt;=$K138*0.3,$K138*0.3,($BV138-SUM($Q138:AB138)))),"")),(IF(($BV138-SUM($Q138:AB138))&gt;=$K138*0.3,$K138*0.3,($BV138-SUM($Q138:AB138)))))</f>
        <v>0</v>
      </c>
      <c r="AD138" s="127">
        <f>IF(OR($I138="‡nv‡÷j Z¨vM",$I138="wUwm"),(IF(VALUE($G138)&gt;=AD$6,(IF(($BV138-SUM($Q138:AC138))&gt;=$K138*0.3,$K138*0.3,($BV138-SUM($Q138:AC138)))),"")),(IF(($BV138-SUM($Q138:AC138))&gt;=$K138*0.3,$K138*0.3,($BV138-SUM($Q138:AC138)))))</f>
        <v>0</v>
      </c>
      <c r="AE138" s="127">
        <f>IF(OR($I138="‡nv‡÷j Z¨vM",$I138="wUwm"),(IF(VALUE($G138)&gt;=AE$6,(IF(($BV138-SUM($Q138:AD138))&gt;=$K138*0.3,$K138*0.3,($BV138-SUM($Q138:AD138)))),"")),(IF(($BV138-SUM($Q138:AD138))&gt;=$K138*0.3,$K138*0.3,($BV138-SUM($Q138:AD138)))))</f>
        <v>0</v>
      </c>
      <c r="AF138" s="127">
        <f>IF(OR($I138="‡nv‡÷j Z¨vM",$I138="wUwm"),(IF(VALUE($G138)&gt;=AF$6,(IF(($BV138-SUM($Q138:AE138))&gt;=$K138*0.3,$K138*0.3,($BV138-SUM($Q138:AE138)))),"")),(IF(($BV138-SUM($Q138:AE138))&gt;=$K138*0.3,$K138*0.3,($BV138-SUM($Q138:AE138)))))</f>
        <v>0</v>
      </c>
      <c r="AG138" s="127">
        <f>IF(OR($I138="‡nv‡÷j Z¨vM",$I138="wUwm"),(IF(VALUE($G138)&gt;=AG$6,(IF(($BV138-SUM($Q138:AF138))&gt;=$K138*0.3,$K138*0.3,($BV138-SUM($Q138:AF138)))),"")),(IF(($BV138-SUM($Q138:AF138))&gt;=$K138*0.3,$K138*0.3,($BV138-SUM($Q138:AF138)))))</f>
        <v>0</v>
      </c>
      <c r="AH138" s="127">
        <f>IF(OR($I138="‡nv‡÷j Z¨vM",$I138="wUwm"),(IF(VALUE($G138)&gt;=AH$6,(IF(($BV138-SUM($Q138:AG138))&gt;=$K138*0.3,$K138*0.3,($BV138-SUM($Q138:AG138)))),"")),(IF(($BV138-SUM($Q138:AG138))&gt;=$K138*0.3,$K138*0.3,($BV138-SUM($Q138:AG138)))))</f>
        <v>0</v>
      </c>
      <c r="AI138" s="127">
        <f>IF(OR($I138="‡nv‡÷j Z¨vM",$I138="wUwm"),(IF(VALUE($G138)&gt;=AI$6,(IF(($BV138-SUM($Q138:AH138))&gt;=$K138*0.3,$K138*0.3,($BV138-SUM($Q138:AH138)))),"")),(IF(($BV138-SUM($Q138:AH138))&gt;=$K138*0.3,$K138*0.3,($BV138-SUM($Q138:AH138)))))</f>
        <v>0</v>
      </c>
      <c r="AJ138" s="127">
        <f>IF(OR($I138="‡nv‡÷j Z¨vM",$I138="wUwm"),(IF(VALUE($G138)&gt;=AJ$6,(IF(($BV138-SUM($Q138:AI138))&gt;=$K138*0.3,$K138*0.3,($BV138-SUM($Q138:AI138)))),"")),(IF(($BV138-SUM($Q138:AI138))&gt;=$K138*0.3,$K138*0.3,($BV138-SUM($Q138:AI138)))))</f>
        <v>0</v>
      </c>
      <c r="AK138" s="127">
        <f>IF(OR($I138="‡nv‡÷j Z¨vM",$I138="wUwm"),(IF(VALUE($G138)&gt;=AK$6,(IF(($BV138-SUM($Q138:AJ138))&gt;=$K138*0.3,$K138*0.3,($BV138-SUM($Q138:AJ138)))),"")),(IF(($BV138-SUM($Q138:AJ138))&gt;=$K138*0.3,$K138*0.3,($BV138-SUM($Q138:AJ138)))))</f>
        <v>0</v>
      </c>
      <c r="AL138" s="127">
        <f>IF(OR($I138="‡nv‡÷j Z¨vM",$I138="wUwm"),(IF(VALUE($G138)&gt;=AL$6,(IF(($BV138-SUM($Q138:AK138))&gt;=$K138*0.3,$K138*0.3,($BV138-SUM($Q138:AK138)))),"")),(IF(($BV138-SUM($Q138:AK138))&gt;=$K138*0.3,$K138*0.3,($BV138-SUM($Q138:AK138)))))</f>
        <v>0</v>
      </c>
      <c r="AM138" s="127">
        <f>IF(OR($I138="‡nv‡÷j Z¨vM",$I138="wUwm"),(IF(VALUE($G138)&gt;=AM$6,(IF(($BV138-SUM($Q138:AL138))&gt;=$K138*0.3,$K138*0.3,($BV138-SUM($Q138:AL138)))),"")),(IF(($BV138-SUM($Q138:AL138))&gt;=$K138*0.3,$K138*0.3,($BV138-SUM($Q138:AL138)))))</f>
        <v>0</v>
      </c>
      <c r="AN138" s="127">
        <f>IF(OR($I138="‡nv‡÷j Z¨vM",$I138="wUwm"),(IF(VALUE($G138)&gt;=AN$6,(IF(($BV138-SUM($Q138:AM138))&gt;=$K138*0.3,$K138*0.3,($BV138-SUM($Q138:AM138)))),"")),(IF(($BV138-SUM($Q138:AM138))&gt;=$K138*0.3,$K138*0.3,($BV138-SUM($Q138:AM138)))))</f>
        <v>0</v>
      </c>
      <c r="AO138" s="127">
        <f>IF(OR($I138="‡nv‡÷j Z¨vM",$I138="wUwm"),(IF(VALUE($G138)&gt;=AO$6,(IF(($BV138-SUM($Q138:AN138))&gt;=$K138*0.3,$K138*0.3,($BV138-SUM($Q138:AN138)))),"")),(IF(($BV138-SUM($Q138:AN138))&gt;=$K138*0.3,$K138*0.3,($BV138-SUM($Q138:AN138)))))</f>
        <v>0</v>
      </c>
      <c r="AP138" s="127">
        <f>IF(OR($I138="‡nv‡÷j Z¨vM",$I138="wUwm"),(IF(VALUE($G138)&gt;=AP$6,(IF(($BV138-SUM($Q138:AO138))&gt;=$K138*0.3,$K138*0.3,($BV138-SUM($Q138:AO138)))),"")),(IF(($BV138-SUM($Q138:AO138))&gt;=$K138*0.3,$K138*0.3,($BV138-SUM($Q138:AO138)))))</f>
        <v>0</v>
      </c>
      <c r="AQ138" s="125">
        <f t="shared" si="26"/>
        <v>12160</v>
      </c>
      <c r="AR138" s="125">
        <v>12160</v>
      </c>
      <c r="AS138" s="125">
        <f>IF(LinkRpt!C$4=LinkRpt!C$2,VLOOKUP(LinkRpt!$A135,Rpt,LinkRpt!C$2+1),"")</f>
        <v>0</v>
      </c>
      <c r="AT138" s="125">
        <f>IF(LinkRpt!D$4=LinkRpt!D$2,VLOOKUP(LinkRpt!$A135,Rpt,LinkRpt!D$2+1),"")</f>
        <v>0</v>
      </c>
      <c r="AU138" s="125">
        <f>IF(LinkRpt!E$4=LinkRpt!E$2,VLOOKUP(LinkRpt!$A135,Rpt,LinkRpt!E$2+1),"")</f>
        <v>0</v>
      </c>
      <c r="AV138" s="125">
        <f>IF(LinkRpt!F$4=LinkRpt!F$2,VLOOKUP(LinkRpt!$A135,Rpt,LinkRpt!F$2+1),"")</f>
        <v>0</v>
      </c>
      <c r="AW138" s="125">
        <f>IF(LinkRpt!G$4=LinkRpt!G$2,VLOOKUP(LinkRpt!$A135,Rpt,LinkRpt!G$2+1),"")</f>
        <v>0</v>
      </c>
      <c r="AX138" s="125">
        <f>IF(LinkRpt!H$4=LinkRpt!H$2,VLOOKUP(LinkRpt!$A135,Rpt,LinkRpt!H$2+1),"")</f>
        <v>0</v>
      </c>
      <c r="AY138" s="125">
        <f>IF(LinkRpt!I$4=LinkRpt!I$2,VLOOKUP(LinkRpt!$A135,Rpt,LinkRpt!I$2+1),"")</f>
        <v>0</v>
      </c>
      <c r="AZ138" s="125">
        <f>IF(LinkRpt!J$4=LinkRpt!J$2,VLOOKUP(LinkRpt!$A135,Rpt,LinkRpt!J$2+1),"")</f>
        <v>0</v>
      </c>
      <c r="BA138" s="125">
        <f>IF(LinkRpt!K$4=LinkRpt!K$2,VLOOKUP(LinkRpt!$A135,Rpt,LinkRpt!K$2+1),"")</f>
        <v>0</v>
      </c>
      <c r="BB138" s="125">
        <f>IF(LinkRpt!L$4=LinkRpt!L$2,VLOOKUP(LinkRpt!$A135,Rpt,LinkRpt!L$2+1),"")</f>
        <v>0</v>
      </c>
      <c r="BC138" s="125">
        <f>IF(LinkRpt!M$4=LinkRpt!M$2,VLOOKUP(LinkRpt!$A135,Rpt,LinkRpt!M$2+1),"")</f>
        <v>0</v>
      </c>
      <c r="BD138" s="125">
        <f>IF(LinkRpt!N$4=LinkRpt!N$2,VLOOKUP(LinkRpt!$A135,Rpt,LinkRpt!N$2+1),"")</f>
        <v>0</v>
      </c>
      <c r="BE138" s="125">
        <f>IF(LinkRpt!O$4=LinkRpt!O$2,VLOOKUP(LinkRpt!$A135,Rpt,LinkRpt!O$2+1),"")</f>
        <v>0</v>
      </c>
      <c r="BF138" s="125">
        <f>IF(LinkRpt!P$4=LinkRpt!P$2,VLOOKUP(LinkRpt!$A135,Rpt,LinkRpt!P$2+1),"")</f>
        <v>0</v>
      </c>
      <c r="BG138" s="125">
        <f>IF(LinkRpt!Q$4=LinkRpt!Q$2,VLOOKUP(LinkRpt!$A135,Rpt,LinkRpt!Q$2+1),"")</f>
        <v>0</v>
      </c>
      <c r="BH138" s="125">
        <f>IF(LinkRpt!R$4=LinkRpt!R$2,VLOOKUP(LinkRpt!$A135,Rpt,LinkRpt!R$2+1),"")</f>
        <v>0</v>
      </c>
      <c r="BI138" s="125">
        <f>IF(LinkRpt!S$4=LinkRpt!S$2,VLOOKUP(LinkRpt!$A135,Rpt,LinkRpt!S$2+1),"")</f>
        <v>0</v>
      </c>
      <c r="BJ138" s="125">
        <f>IF(LinkRpt!T$4=LinkRpt!T$2,VLOOKUP(LinkRpt!$A135,Rpt,LinkRpt!T$2+1),"")</f>
        <v>0</v>
      </c>
      <c r="BK138" s="125">
        <f>IF(LinkRpt!U$4=LinkRpt!U$2,VLOOKUP(LinkRpt!$A135,Rpt,LinkRpt!U$2+1),"")</f>
        <v>0</v>
      </c>
      <c r="BL138" s="125">
        <f>IF(LinkRpt!V$4=LinkRpt!V$2,VLOOKUP(LinkRpt!$A135,Rpt,LinkRpt!V$2+1),"")</f>
        <v>0</v>
      </c>
      <c r="BM138" s="125">
        <f>IF(LinkRpt!W$4=LinkRpt!W$2,VLOOKUP(LinkRpt!$A135,Rpt,LinkRpt!W$2+1),"")</f>
        <v>0</v>
      </c>
      <c r="BN138" s="125">
        <f>IF(LinkRpt!X$4=LinkRpt!X$2,VLOOKUP(LinkRpt!$A135,Rpt,LinkRpt!X$2+1),"")</f>
        <v>0</v>
      </c>
      <c r="BO138" s="125">
        <f>IF(LinkRpt!Y$4=LinkRpt!Y$2,VLOOKUP(LinkRpt!$A135,Rpt,LinkRpt!Y$2+1),"")</f>
        <v>0</v>
      </c>
      <c r="BP138" s="125">
        <f>IF(LinkRpt!Z$4=LinkRpt!Z$2,VLOOKUP(LinkRpt!$A135,Rpt,LinkRpt!Z$2+1),"")</f>
        <v>0</v>
      </c>
      <c r="BQ138" s="125">
        <f>IF(LinkRpt!AA$4=LinkRpt!AA$2,VLOOKUP(LinkRpt!$A135,Rpt,LinkRpt!AA$2+1),"")</f>
        <v>0</v>
      </c>
      <c r="BR138" s="125">
        <f>IF(LinkRpt!AB$4=LinkRpt!AB$2,VLOOKUP(LinkRpt!$A135,Rpt,LinkRpt!AB$2+1),"")</f>
        <v>0</v>
      </c>
      <c r="BS138" s="125">
        <f>IF(LinkRpt!AC$4=LinkRpt!AC$2,VLOOKUP(LinkRpt!$A135,Rpt,LinkRpt!AC$2+1),"")</f>
        <v>0</v>
      </c>
      <c r="BT138" s="125">
        <f>IF(LinkRpt!AD$4=LinkRpt!AD$2,VLOOKUP(LinkRpt!$A135,Rpt,LinkRpt!AD$2+1),"")</f>
        <v>0</v>
      </c>
      <c r="BU138" s="125">
        <f>IF(LinkRpt!AE$4=LinkRpt!AE$2,VLOOKUP(LinkRpt!$A135,Rpt,LinkRpt!AE$2+1),"")</f>
        <v>0</v>
      </c>
      <c r="BV138" s="125">
        <f t="shared" si="37"/>
        <v>12160</v>
      </c>
      <c r="BW138" s="124">
        <v>1500</v>
      </c>
      <c r="BX138" s="127">
        <v>1500</v>
      </c>
      <c r="BY138" s="124">
        <v>1000</v>
      </c>
      <c r="BZ138" s="127">
        <f>500+500</f>
        <v>1000</v>
      </c>
      <c r="CA138" s="124">
        <v>5000</v>
      </c>
      <c r="CB138" s="127">
        <v>5000</v>
      </c>
      <c r="CC138" s="124">
        <v>8000</v>
      </c>
      <c r="CD138" s="127">
        <f>0+0</f>
        <v>0</v>
      </c>
      <c r="CE138" s="128"/>
      <c r="CF138" s="127"/>
      <c r="CG138" s="124"/>
      <c r="CH138" s="127"/>
      <c r="CI138" s="129">
        <v>4340</v>
      </c>
      <c r="CJ138" s="127">
        <v>4620</v>
      </c>
      <c r="CK138" s="129">
        <v>4340</v>
      </c>
      <c r="CL138" s="127">
        <v>6000</v>
      </c>
      <c r="CM138" s="129">
        <v>4340</v>
      </c>
      <c r="CN138" s="127">
        <v>3680</v>
      </c>
      <c r="CO138" s="129">
        <v>4340</v>
      </c>
      <c r="CP138" s="127">
        <v>4620</v>
      </c>
      <c r="CQ138" s="129">
        <v>4340</v>
      </c>
      <c r="CR138" s="127">
        <f>4620+7560</f>
        <v>12180</v>
      </c>
      <c r="CS138" s="129">
        <v>4340</v>
      </c>
      <c r="CT138" s="127">
        <v>4620</v>
      </c>
      <c r="CU138" s="129">
        <v>4340</v>
      </c>
      <c r="CV138" s="127">
        <v>4340</v>
      </c>
      <c r="CW138" s="129">
        <v>4340</v>
      </c>
      <c r="CX138" s="127">
        <v>2660</v>
      </c>
      <c r="CY138" s="129">
        <v>4340</v>
      </c>
      <c r="CZ138" s="127"/>
      <c r="DA138" s="128"/>
      <c r="DB138" s="127"/>
      <c r="DC138" s="128"/>
      <c r="DD138" s="127"/>
      <c r="DE138" s="130"/>
      <c r="DF138" s="131"/>
      <c r="DG138" s="127"/>
      <c r="DH138" s="131"/>
      <c r="DI138" s="127"/>
      <c r="DJ138" s="131"/>
      <c r="DK138" s="127"/>
      <c r="DL138" s="131"/>
      <c r="DM138" s="127"/>
      <c r="DN138" s="131"/>
      <c r="DO138" s="127"/>
      <c r="DP138" s="131"/>
      <c r="DQ138" s="127"/>
      <c r="DR138" s="131"/>
      <c r="DS138" s="127"/>
      <c r="DT138" s="131"/>
      <c r="DU138" s="127"/>
      <c r="DV138" s="131"/>
      <c r="DW138" s="127"/>
      <c r="DX138" s="131"/>
      <c r="DY138" s="127"/>
      <c r="DZ138" s="131"/>
      <c r="EA138" s="127"/>
      <c r="EB138" s="128"/>
      <c r="EC138" s="127"/>
      <c r="ED138" s="132"/>
      <c r="EE138" s="128"/>
      <c r="EF138" s="127"/>
      <c r="EG138" s="128"/>
      <c r="EH138" s="127"/>
      <c r="EI138" s="128"/>
      <c r="EJ138" s="127"/>
      <c r="EK138" s="128"/>
      <c r="EL138" s="127"/>
      <c r="EM138" s="128"/>
      <c r="EN138" s="127"/>
      <c r="EO138" s="128"/>
      <c r="EP138" s="127"/>
      <c r="EQ138" s="124"/>
      <c r="ER138" s="127"/>
      <c r="ES138" s="124"/>
      <c r="ET138" s="127"/>
      <c r="EU138" s="124"/>
      <c r="EV138" s="127"/>
      <c r="EW138" s="124"/>
      <c r="EX138" s="127"/>
      <c r="EY138" s="124"/>
      <c r="EZ138" s="127"/>
      <c r="FA138" s="124"/>
      <c r="FB138" s="127"/>
      <c r="FC138" s="133">
        <f t="shared" si="32"/>
        <v>54560</v>
      </c>
      <c r="FD138" s="133">
        <f t="shared" si="33"/>
        <v>50220</v>
      </c>
      <c r="FE138" s="133">
        <f t="shared" si="34"/>
        <v>4340</v>
      </c>
    </row>
    <row r="139" spans="1:161" ht="25.5" customHeight="1">
      <c r="A139" s="184">
        <v>2200002</v>
      </c>
      <c r="B139" s="154" t="s">
        <v>17</v>
      </c>
      <c r="C139" s="96" t="s">
        <v>18</v>
      </c>
      <c r="D139" s="83" t="s">
        <v>1062</v>
      </c>
      <c r="E139" s="95" t="s">
        <v>956</v>
      </c>
      <c r="F139" s="89" t="s">
        <v>19</v>
      </c>
      <c r="G139" s="89"/>
      <c r="H139" s="135"/>
      <c r="I139" s="136"/>
      <c r="J139" s="136"/>
      <c r="K139" s="94">
        <v>6500</v>
      </c>
      <c r="L139" s="92" t="s">
        <v>1076</v>
      </c>
      <c r="M139" s="122">
        <f t="shared" si="35"/>
        <v>23500</v>
      </c>
      <c r="N139" s="123">
        <f t="shared" si="31"/>
        <v>1950</v>
      </c>
      <c r="O139" s="124">
        <v>4000</v>
      </c>
      <c r="P139" s="124">
        <f t="shared" si="36"/>
        <v>0</v>
      </c>
      <c r="Q139" s="125">
        <v>4000</v>
      </c>
      <c r="R139" s="126">
        <f t="shared" si="24"/>
        <v>0</v>
      </c>
      <c r="S139" s="127">
        <f>IF(OR($I139="‡nv‡÷j Z¨vM",$I139="wUwm"),(IF(VALUE($G139)&gt;=S$6,(IF(($BV139-SUM($Q139:R139))&gt;=$K139*0.3,$K139*0.3,($BV139-SUM($Q139:R139)))),"")),(IF(($BV139-SUM($Q139:R139))&gt;=$K139*0.3,$K139*0.3,($BV139-SUM($Q139:R139)))))</f>
        <v>1950</v>
      </c>
      <c r="T139" s="127">
        <f>IF(OR($I139="‡nv‡÷j Z¨vM",$I139="wUwm"),(IF(VALUE($G139)&gt;=T$6,(IF(($BV139-SUM($Q139:S139))&gt;=$K139*0.3,$K139*0.3,($BV139-SUM($Q139:S139)))),"")),(IF(($BV139-SUM($Q139:S139))&gt;=$K139*0.3,$K139*0.3,($BV139-SUM($Q139:S139)))))</f>
        <v>1950</v>
      </c>
      <c r="U139" s="127">
        <f>IF(OR($I139="‡nv‡÷j Z¨vM",$I139="wUwm"),(IF(VALUE($G139)&gt;=U$6,(IF(($BV139-SUM($Q139:T139))&gt;=$K139*0.3,$K139*0.3,($BV139-SUM($Q139:T139)))),"")),(IF(($BV139-SUM($Q139:T139))&gt;=$K139*0.3,$K139*0.3,($BV139-SUM($Q139:T139)))))</f>
        <v>1950</v>
      </c>
      <c r="V139" s="127">
        <f>IF(OR($I139="‡nv‡÷j Z¨vM",$I139="wUwm"),(IF(VALUE($G139)&gt;=V$6,(IF(($BV139-SUM($Q139:U139))&gt;=$K139*0.3,$K139*0.3,($BV139-SUM($Q139:U139)))),"")),(IF(($BV139-SUM($Q139:U139))&gt;=$K139*0.3,$K139*0.3,($BV139-SUM($Q139:U139)))))</f>
        <v>1950</v>
      </c>
      <c r="W139" s="127">
        <f>IF(OR($I139="‡nv‡÷j Z¨vM",$I139="wUwm"),(IF(VALUE($G139)&gt;=W$6,(IF(($BV139-SUM($Q139:V139))&gt;=$K139*0.3,$K139*0.3,($BV139-SUM($Q139:V139)))),"")),(IF(($BV139-SUM($Q139:V139))&gt;=$K139*0.3,$K139*0.3,($BV139-SUM($Q139:V139)))))</f>
        <v>1950</v>
      </c>
      <c r="X139" s="127">
        <f>IF(OR($I139="‡nv‡÷j Z¨vM",$I139="wUwm"),(IF(VALUE($G139)&gt;=X$6,(IF(($BV139-SUM($Q139:W139))&gt;=$K139*0.3,$K139*0.3,($BV139-SUM($Q139:W139)))),"")),(IF(($BV139-SUM($Q139:W139))&gt;=$K139*0.3,$K139*0.3,($BV139-SUM($Q139:W139)))))</f>
        <v>1950</v>
      </c>
      <c r="Y139" s="127">
        <f>IF(OR($I139="‡nv‡÷j Z¨vM",$I139="wUwm"),(IF(VALUE($G139)&gt;=Y$6,(IF(($BV139-SUM($Q139:X139))&gt;=$K139*0.3,$K139*0.3,($BV139-SUM($Q139:X139)))),"")),(IF(($BV139-SUM($Q139:X139))&gt;=$K139*0.3,$K139*0.3,($BV139-SUM($Q139:X139)))))</f>
        <v>1950</v>
      </c>
      <c r="Z139" s="127">
        <f>IF(OR($I139="‡nv‡÷j Z¨vM",$I139="wUwm"),(IF(VALUE($G139)&gt;=Z$6,(IF(($BV139-SUM($Q139:Y139))&gt;=$K139*0.3,$K139*0.3,($BV139-SUM($Q139:Y139)))),"")),(IF(($BV139-SUM($Q139:Y139))&gt;=$K139*0.3,$K139*0.3,($BV139-SUM($Q139:Y139)))))</f>
        <v>1950</v>
      </c>
      <c r="AA139" s="127">
        <f>IF(OR($I139="‡nv‡÷j Z¨vM",$I139="wUwm"),(IF(VALUE($G139)&gt;=AA$6,(IF(($BV139-SUM($Q139:Z139))&gt;=$K139*0.3,$K139*0.3,($BV139-SUM($Q139:Z139)))),"")),(IF(($BV139-SUM($Q139:Z139))&gt;=$K139*0.3,$K139*0.3,($BV139-SUM($Q139:Z139)))))</f>
        <v>1950</v>
      </c>
      <c r="AB139" s="127">
        <f>IF(OR($I139="‡nv‡÷j Z¨vM",$I139="wUwm"),(IF(VALUE($G139)&gt;=AB$6,(IF(($BV139-SUM($Q139:AA139))&gt;=$K139*0.3,$K139*0.3,($BV139-SUM($Q139:AA139)))),"")),(IF(($BV139-SUM($Q139:AA139))&gt;=$K139*0.3,$K139*0.3,($BV139-SUM($Q139:AA139)))))</f>
        <v>0</v>
      </c>
      <c r="AC139" s="127">
        <f>IF(OR($I139="‡nv‡÷j Z¨vM",$I139="wUwm"),(IF(VALUE($G139)&gt;=AC$6,(IF(($BV139-SUM($Q139:AB139))&gt;=$K139*0.3,$K139*0.3,($BV139-SUM($Q139:AB139)))),"")),(IF(($BV139-SUM($Q139:AB139))&gt;=$K139*0.3,$K139*0.3,($BV139-SUM($Q139:AB139)))))</f>
        <v>0</v>
      </c>
      <c r="AD139" s="127">
        <f>IF(OR($I139="‡nv‡÷j Z¨vM",$I139="wUwm"),(IF(VALUE($G139)&gt;=AD$6,(IF(($BV139-SUM($Q139:AC139))&gt;=$K139*0.3,$K139*0.3,($BV139-SUM($Q139:AC139)))),"")),(IF(($BV139-SUM($Q139:AC139))&gt;=$K139*0.3,$K139*0.3,($BV139-SUM($Q139:AC139)))))</f>
        <v>0</v>
      </c>
      <c r="AE139" s="127">
        <f>IF(OR($I139="‡nv‡÷j Z¨vM",$I139="wUwm"),(IF(VALUE($G139)&gt;=AE$6,(IF(($BV139-SUM($Q139:AD139))&gt;=$K139*0.3,$K139*0.3,($BV139-SUM($Q139:AD139)))),"")),(IF(($BV139-SUM($Q139:AD139))&gt;=$K139*0.3,$K139*0.3,($BV139-SUM($Q139:AD139)))))</f>
        <v>0</v>
      </c>
      <c r="AF139" s="127">
        <f>IF(OR($I139="‡nv‡÷j Z¨vM",$I139="wUwm"),(IF(VALUE($G139)&gt;=AF$6,(IF(($BV139-SUM($Q139:AE139))&gt;=$K139*0.3,$K139*0.3,($BV139-SUM($Q139:AE139)))),"")),(IF(($BV139-SUM($Q139:AE139))&gt;=$K139*0.3,$K139*0.3,($BV139-SUM($Q139:AE139)))))</f>
        <v>0</v>
      </c>
      <c r="AG139" s="127">
        <f>IF(OR($I139="‡nv‡÷j Z¨vM",$I139="wUwm"),(IF(VALUE($G139)&gt;=AG$6,(IF(($BV139-SUM($Q139:AF139))&gt;=$K139*0.3,$K139*0.3,($BV139-SUM($Q139:AF139)))),"")),(IF(($BV139-SUM($Q139:AF139))&gt;=$K139*0.3,$K139*0.3,($BV139-SUM($Q139:AF139)))))</f>
        <v>0</v>
      </c>
      <c r="AH139" s="127">
        <f>IF(OR($I139="‡nv‡÷j Z¨vM",$I139="wUwm"),(IF(VALUE($G139)&gt;=AH$6,(IF(($BV139-SUM($Q139:AG139))&gt;=$K139*0.3,$K139*0.3,($BV139-SUM($Q139:AG139)))),"")),(IF(($BV139-SUM($Q139:AG139))&gt;=$K139*0.3,$K139*0.3,($BV139-SUM($Q139:AG139)))))</f>
        <v>0</v>
      </c>
      <c r="AI139" s="127">
        <f>IF(OR($I139="‡nv‡÷j Z¨vM",$I139="wUwm"),(IF(VALUE($G139)&gt;=AI$6,(IF(($BV139-SUM($Q139:AH139))&gt;=$K139*0.3,$K139*0.3,($BV139-SUM($Q139:AH139)))),"")),(IF(($BV139-SUM($Q139:AH139))&gt;=$K139*0.3,$K139*0.3,($BV139-SUM($Q139:AH139)))))</f>
        <v>0</v>
      </c>
      <c r="AJ139" s="127">
        <f>IF(OR($I139="‡nv‡÷j Z¨vM",$I139="wUwm"),(IF(VALUE($G139)&gt;=AJ$6,(IF(($BV139-SUM($Q139:AI139))&gt;=$K139*0.3,$K139*0.3,($BV139-SUM($Q139:AI139)))),"")),(IF(($BV139-SUM($Q139:AI139))&gt;=$K139*0.3,$K139*0.3,($BV139-SUM($Q139:AI139)))))</f>
        <v>0</v>
      </c>
      <c r="AK139" s="127">
        <f>IF(OR($I139="‡nv‡÷j Z¨vM",$I139="wUwm"),(IF(VALUE($G139)&gt;=AK$6,(IF(($BV139-SUM($Q139:AJ139))&gt;=$K139*0.3,$K139*0.3,($BV139-SUM($Q139:AJ139)))),"")),(IF(($BV139-SUM($Q139:AJ139))&gt;=$K139*0.3,$K139*0.3,($BV139-SUM($Q139:AJ139)))))</f>
        <v>0</v>
      </c>
      <c r="AL139" s="127">
        <f>IF(OR($I139="‡nv‡÷j Z¨vM",$I139="wUwm"),(IF(VALUE($G139)&gt;=AL$6,(IF(($BV139-SUM($Q139:AK139))&gt;=$K139*0.3,$K139*0.3,($BV139-SUM($Q139:AK139)))),"")),(IF(($BV139-SUM($Q139:AK139))&gt;=$K139*0.3,$K139*0.3,($BV139-SUM($Q139:AK139)))))</f>
        <v>0</v>
      </c>
      <c r="AM139" s="127">
        <f>IF(OR($I139="‡nv‡÷j Z¨vM",$I139="wUwm"),(IF(VALUE($G139)&gt;=AM$6,(IF(($BV139-SUM($Q139:AL139))&gt;=$K139*0.3,$K139*0.3,($BV139-SUM($Q139:AL139)))),"")),(IF(($BV139-SUM($Q139:AL139))&gt;=$K139*0.3,$K139*0.3,($BV139-SUM($Q139:AL139)))))</f>
        <v>0</v>
      </c>
      <c r="AN139" s="127">
        <f>IF(OR($I139="‡nv‡÷j Z¨vM",$I139="wUwm"),(IF(VALUE($G139)&gt;=AN$6,(IF(($BV139-SUM($Q139:AM139))&gt;=$K139*0.3,$K139*0.3,($BV139-SUM($Q139:AM139)))),"")),(IF(($BV139-SUM($Q139:AM139))&gt;=$K139*0.3,$K139*0.3,($BV139-SUM($Q139:AM139)))))</f>
        <v>0</v>
      </c>
      <c r="AO139" s="127">
        <f>IF(OR($I139="‡nv‡÷j Z¨vM",$I139="wUwm"),(IF(VALUE($G139)&gt;=AO$6,(IF(($BV139-SUM($Q139:AN139))&gt;=$K139*0.3,$K139*0.3,($BV139-SUM($Q139:AN139)))),"")),(IF(($BV139-SUM($Q139:AN139))&gt;=$K139*0.3,$K139*0.3,($BV139-SUM($Q139:AN139)))))</f>
        <v>0</v>
      </c>
      <c r="AP139" s="127">
        <f>IF(OR($I139="‡nv‡÷j Z¨vM",$I139="wUwm"),(IF(VALUE($G139)&gt;=AP$6,(IF(($BV139-SUM($Q139:AO139))&gt;=$K139*0.3,$K139*0.3,($BV139-SUM($Q139:AO139)))),"")),(IF(($BV139-SUM($Q139:AO139))&gt;=$K139*0.3,$K139*0.3,($BV139-SUM($Q139:AO139)))))</f>
        <v>0</v>
      </c>
      <c r="AQ139" s="125">
        <f t="shared" si="26"/>
        <v>21550</v>
      </c>
      <c r="AR139" s="125">
        <v>21550</v>
      </c>
      <c r="AS139" s="125">
        <f>IF(LinkRpt!C$4=LinkRpt!C$2,VLOOKUP(LinkRpt!$A136,Rpt,LinkRpt!C$2+1),"")</f>
        <v>0</v>
      </c>
      <c r="AT139" s="125">
        <f>IF(LinkRpt!D$4=LinkRpt!D$2,VLOOKUP(LinkRpt!$A136,Rpt,LinkRpt!D$2+1),"")</f>
        <v>0</v>
      </c>
      <c r="AU139" s="125">
        <f>IF(LinkRpt!E$4=LinkRpt!E$2,VLOOKUP(LinkRpt!$A136,Rpt,LinkRpt!E$2+1),"")</f>
        <v>0</v>
      </c>
      <c r="AV139" s="125">
        <f>IF(LinkRpt!F$4=LinkRpt!F$2,VLOOKUP(LinkRpt!$A136,Rpt,LinkRpt!F$2+1),"")</f>
        <v>0</v>
      </c>
      <c r="AW139" s="125">
        <f>IF(LinkRpt!G$4=LinkRpt!G$2,VLOOKUP(LinkRpt!$A136,Rpt,LinkRpt!G$2+1),"")</f>
        <v>0</v>
      </c>
      <c r="AX139" s="125">
        <f>IF(LinkRpt!H$4=LinkRpt!H$2,VLOOKUP(LinkRpt!$A136,Rpt,LinkRpt!H$2+1),"")</f>
        <v>0</v>
      </c>
      <c r="AY139" s="125">
        <f>IF(LinkRpt!I$4=LinkRpt!I$2,VLOOKUP(LinkRpt!$A136,Rpt,LinkRpt!I$2+1),"")</f>
        <v>0</v>
      </c>
      <c r="AZ139" s="125">
        <f>IF(LinkRpt!J$4=LinkRpt!J$2,VLOOKUP(LinkRpt!$A136,Rpt,LinkRpt!J$2+1),"")</f>
        <v>0</v>
      </c>
      <c r="BA139" s="125">
        <f>IF(LinkRpt!K$4=LinkRpt!K$2,VLOOKUP(LinkRpt!$A136,Rpt,LinkRpt!K$2+1),"")</f>
        <v>0</v>
      </c>
      <c r="BB139" s="125">
        <f>IF(LinkRpt!L$4=LinkRpt!L$2,VLOOKUP(LinkRpt!$A136,Rpt,LinkRpt!L$2+1),"")</f>
        <v>0</v>
      </c>
      <c r="BC139" s="125">
        <f>IF(LinkRpt!M$4=LinkRpt!M$2,VLOOKUP(LinkRpt!$A136,Rpt,LinkRpt!M$2+1),"")</f>
        <v>0</v>
      </c>
      <c r="BD139" s="125">
        <f>IF(LinkRpt!N$4=LinkRpt!N$2,VLOOKUP(LinkRpt!$A136,Rpt,LinkRpt!N$2+1),"")</f>
        <v>0</v>
      </c>
      <c r="BE139" s="125">
        <f>IF(LinkRpt!O$4=LinkRpt!O$2,VLOOKUP(LinkRpt!$A136,Rpt,LinkRpt!O$2+1),"")</f>
        <v>0</v>
      </c>
      <c r="BF139" s="125">
        <f>IF(LinkRpt!P$4=LinkRpt!P$2,VLOOKUP(LinkRpt!$A136,Rpt,LinkRpt!P$2+1),"")</f>
        <v>0</v>
      </c>
      <c r="BG139" s="125">
        <f>IF(LinkRpt!Q$4=LinkRpt!Q$2,VLOOKUP(LinkRpt!$A136,Rpt,LinkRpt!Q$2+1),"")</f>
        <v>0</v>
      </c>
      <c r="BH139" s="125">
        <f>IF(LinkRpt!R$4=LinkRpt!R$2,VLOOKUP(LinkRpt!$A136,Rpt,LinkRpt!R$2+1),"")</f>
        <v>0</v>
      </c>
      <c r="BI139" s="125">
        <f>IF(LinkRpt!S$4=LinkRpt!S$2,VLOOKUP(LinkRpt!$A136,Rpt,LinkRpt!S$2+1),"")</f>
        <v>0</v>
      </c>
      <c r="BJ139" s="125">
        <f>IF(LinkRpt!T$4=LinkRpt!T$2,VLOOKUP(LinkRpt!$A136,Rpt,LinkRpt!T$2+1),"")</f>
        <v>0</v>
      </c>
      <c r="BK139" s="125">
        <f>IF(LinkRpt!U$4=LinkRpt!U$2,VLOOKUP(LinkRpt!$A136,Rpt,LinkRpt!U$2+1),"")</f>
        <v>0</v>
      </c>
      <c r="BL139" s="125">
        <f>IF(LinkRpt!V$4=LinkRpt!V$2,VLOOKUP(LinkRpt!$A136,Rpt,LinkRpt!V$2+1),"")</f>
        <v>0</v>
      </c>
      <c r="BM139" s="125">
        <f>IF(LinkRpt!W$4=LinkRpt!W$2,VLOOKUP(LinkRpt!$A136,Rpt,LinkRpt!W$2+1),"")</f>
        <v>0</v>
      </c>
      <c r="BN139" s="125">
        <f>IF(LinkRpt!X$4=LinkRpt!X$2,VLOOKUP(LinkRpt!$A136,Rpt,LinkRpt!X$2+1),"")</f>
        <v>0</v>
      </c>
      <c r="BO139" s="125">
        <f>IF(LinkRpt!Y$4=LinkRpt!Y$2,VLOOKUP(LinkRpt!$A136,Rpt,LinkRpt!Y$2+1),"")</f>
        <v>0</v>
      </c>
      <c r="BP139" s="125">
        <f>IF(LinkRpt!Z$4=LinkRpt!Z$2,VLOOKUP(LinkRpt!$A136,Rpt,LinkRpt!Z$2+1),"")</f>
        <v>0</v>
      </c>
      <c r="BQ139" s="125">
        <f>IF(LinkRpt!AA$4=LinkRpt!AA$2,VLOOKUP(LinkRpt!$A136,Rpt,LinkRpt!AA$2+1),"")</f>
        <v>0</v>
      </c>
      <c r="BR139" s="125">
        <f>IF(LinkRpt!AB$4=LinkRpt!AB$2,VLOOKUP(LinkRpt!$A136,Rpt,LinkRpt!AB$2+1),"")</f>
        <v>0</v>
      </c>
      <c r="BS139" s="125">
        <f>IF(LinkRpt!AC$4=LinkRpt!AC$2,VLOOKUP(LinkRpt!$A136,Rpt,LinkRpt!AC$2+1),"")</f>
        <v>0</v>
      </c>
      <c r="BT139" s="125">
        <f>IF(LinkRpt!AD$4=LinkRpt!AD$2,VLOOKUP(LinkRpt!$A136,Rpt,LinkRpt!AD$2+1),"")</f>
        <v>0</v>
      </c>
      <c r="BU139" s="125">
        <f>IF(LinkRpt!AE$4=LinkRpt!AE$2,VLOOKUP(LinkRpt!$A136,Rpt,LinkRpt!AE$2+1),"")</f>
        <v>0</v>
      </c>
      <c r="BV139" s="125">
        <f t="shared" si="37"/>
        <v>21550</v>
      </c>
      <c r="BW139" s="124">
        <v>1500</v>
      </c>
      <c r="BX139" s="127">
        <v>1500</v>
      </c>
      <c r="BY139" s="124">
        <v>1000</v>
      </c>
      <c r="BZ139" s="127">
        <v>1000</v>
      </c>
      <c r="CA139" s="124">
        <v>5000</v>
      </c>
      <c r="CB139" s="127">
        <v>5000</v>
      </c>
      <c r="CC139" s="124">
        <v>8000</v>
      </c>
      <c r="CD139" s="127">
        <f>1500+0</f>
        <v>1500</v>
      </c>
      <c r="CE139" s="124"/>
      <c r="CF139" s="127"/>
      <c r="CG139" s="129">
        <v>4620</v>
      </c>
      <c r="CH139" s="127">
        <v>0</v>
      </c>
      <c r="CI139" s="129">
        <v>4620</v>
      </c>
      <c r="CJ139" s="127">
        <v>0</v>
      </c>
      <c r="CK139" s="129">
        <v>4620</v>
      </c>
      <c r="CL139" s="127"/>
      <c r="CM139" s="129">
        <v>4620</v>
      </c>
      <c r="CN139" s="127">
        <v>15740</v>
      </c>
      <c r="CO139" s="129">
        <v>4620</v>
      </c>
      <c r="CP139" s="127">
        <v>9240</v>
      </c>
      <c r="CQ139" s="129">
        <v>4620</v>
      </c>
      <c r="CR139" s="127"/>
      <c r="CS139" s="129">
        <v>4620</v>
      </c>
      <c r="CT139" s="127"/>
      <c r="CU139" s="129">
        <v>4620</v>
      </c>
      <c r="CV139" s="127"/>
      <c r="CW139" s="129">
        <v>4620</v>
      </c>
      <c r="CX139" s="127"/>
      <c r="CY139" s="131"/>
      <c r="CZ139" s="127"/>
      <c r="DA139" s="131"/>
      <c r="DB139" s="127"/>
      <c r="DC139" s="131"/>
      <c r="DD139" s="127"/>
      <c r="DE139" s="130"/>
      <c r="DF139" s="131"/>
      <c r="DG139" s="127"/>
      <c r="DH139" s="131"/>
      <c r="DI139" s="127"/>
      <c r="DJ139" s="131"/>
      <c r="DK139" s="127"/>
      <c r="DL139" s="131"/>
      <c r="DM139" s="127"/>
      <c r="DN139" s="131"/>
      <c r="DO139" s="127"/>
      <c r="DP139" s="131"/>
      <c r="DQ139" s="127"/>
      <c r="DR139" s="131"/>
      <c r="DS139" s="127"/>
      <c r="DT139" s="131"/>
      <c r="DU139" s="127"/>
      <c r="DV139" s="131"/>
      <c r="DW139" s="127"/>
      <c r="DX139" s="131"/>
      <c r="DY139" s="127"/>
      <c r="DZ139" s="131"/>
      <c r="EA139" s="127"/>
      <c r="EB139" s="128"/>
      <c r="EC139" s="127"/>
      <c r="ED139" s="132"/>
      <c r="EE139" s="128"/>
      <c r="EF139" s="127"/>
      <c r="EG139" s="128"/>
      <c r="EH139" s="127"/>
      <c r="EI139" s="128"/>
      <c r="EJ139" s="127"/>
      <c r="EK139" s="128"/>
      <c r="EL139" s="127"/>
      <c r="EM139" s="128"/>
      <c r="EN139" s="127"/>
      <c r="EO139" s="128"/>
      <c r="EP139" s="127"/>
      <c r="EQ139" s="124"/>
      <c r="ER139" s="127"/>
      <c r="ES139" s="124"/>
      <c r="ET139" s="127"/>
      <c r="EU139" s="124"/>
      <c r="EV139" s="127"/>
      <c r="EW139" s="124"/>
      <c r="EX139" s="127"/>
      <c r="EY139" s="124"/>
      <c r="EZ139" s="127"/>
      <c r="FA139" s="124"/>
      <c r="FB139" s="127"/>
      <c r="FC139" s="133">
        <f t="shared" si="32"/>
        <v>57080</v>
      </c>
      <c r="FD139" s="133">
        <f t="shared" si="33"/>
        <v>33980</v>
      </c>
      <c r="FE139" s="133">
        <f t="shared" si="34"/>
        <v>23100</v>
      </c>
    </row>
    <row r="140" spans="1:161" ht="25.5" customHeight="1">
      <c r="A140" s="184">
        <v>2200003</v>
      </c>
      <c r="B140" s="154" t="s">
        <v>20</v>
      </c>
      <c r="C140" s="96" t="s">
        <v>21</v>
      </c>
      <c r="D140" s="83" t="s">
        <v>1062</v>
      </c>
      <c r="E140" s="95" t="s">
        <v>956</v>
      </c>
      <c r="F140" s="89" t="s">
        <v>22</v>
      </c>
      <c r="G140" s="89"/>
      <c r="H140" s="142"/>
      <c r="I140" s="121"/>
      <c r="J140" s="121"/>
      <c r="K140" s="94">
        <v>7200</v>
      </c>
      <c r="L140" s="92" t="s">
        <v>1077</v>
      </c>
      <c r="M140" s="122">
        <f t="shared" si="35"/>
        <v>25600</v>
      </c>
      <c r="N140" s="123">
        <f t="shared" si="31"/>
        <v>2160</v>
      </c>
      <c r="O140" s="124">
        <v>4000</v>
      </c>
      <c r="P140" s="124">
        <f t="shared" si="36"/>
        <v>0</v>
      </c>
      <c r="Q140" s="125">
        <v>4000</v>
      </c>
      <c r="R140" s="126">
        <f t="shared" si="24"/>
        <v>0</v>
      </c>
      <c r="S140" s="127">
        <f>IF(OR($I140="‡nv‡÷j Z¨vM",$I140="wUwm"),(IF(VALUE($G140)&gt;=S$6,(IF(($BV140-SUM($Q140:R140))&gt;=$K140*0.3,$K140*0.3,($BV140-SUM($Q140:R140)))),"")),(IF(($BV140-SUM($Q140:R140))&gt;=$K140*0.3,$K140*0.3,($BV140-SUM($Q140:R140)))))</f>
        <v>2160</v>
      </c>
      <c r="T140" s="127">
        <f>IF(OR($I140="‡nv‡÷j Z¨vM",$I140="wUwm"),(IF(VALUE($G140)&gt;=T$6,(IF(($BV140-SUM($Q140:S140))&gt;=$K140*0.3,$K140*0.3,($BV140-SUM($Q140:S140)))),"")),(IF(($BV140-SUM($Q140:S140))&gt;=$K140*0.3,$K140*0.3,($BV140-SUM($Q140:S140)))))</f>
        <v>2160</v>
      </c>
      <c r="U140" s="127">
        <f>IF(OR($I140="‡nv‡÷j Z¨vM",$I140="wUwm"),(IF(VALUE($G140)&gt;=U$6,(IF(($BV140-SUM($Q140:T140))&gt;=$K140*0.3,$K140*0.3,($BV140-SUM($Q140:T140)))),"")),(IF(($BV140-SUM($Q140:T140))&gt;=$K140*0.3,$K140*0.3,($BV140-SUM($Q140:T140)))))</f>
        <v>2160</v>
      </c>
      <c r="V140" s="127">
        <f>IF(OR($I140="‡nv‡÷j Z¨vM",$I140="wUwm"),(IF(VALUE($G140)&gt;=V$6,(IF(($BV140-SUM($Q140:U140))&gt;=$K140*0.3,$K140*0.3,($BV140-SUM($Q140:U140)))),"")),(IF(($BV140-SUM($Q140:U140))&gt;=$K140*0.3,$K140*0.3,($BV140-SUM($Q140:U140)))))</f>
        <v>2160</v>
      </c>
      <c r="W140" s="127">
        <f>IF(OR($I140="‡nv‡÷j Z¨vM",$I140="wUwm"),(IF(VALUE($G140)&gt;=W$6,(IF(($BV140-SUM($Q140:V140))&gt;=$K140*0.3,$K140*0.3,($BV140-SUM($Q140:V140)))),"")),(IF(($BV140-SUM($Q140:V140))&gt;=$K140*0.3,$K140*0.3,($BV140-SUM($Q140:V140)))))</f>
        <v>2160</v>
      </c>
      <c r="X140" s="127">
        <f>IF(OR($I140="‡nv‡÷j Z¨vM",$I140="wUwm"),(IF(VALUE($G140)&gt;=X$6,(IF(($BV140-SUM($Q140:W140))&gt;=$K140*0.3,$K140*0.3,($BV140-SUM($Q140:W140)))),"")),(IF(($BV140-SUM($Q140:W140))&gt;=$K140*0.3,$K140*0.3,($BV140-SUM($Q140:W140)))))</f>
        <v>2160</v>
      </c>
      <c r="Y140" s="127">
        <f>IF(OR($I140="‡nv‡÷j Z¨vM",$I140="wUwm"),(IF(VALUE($G140)&gt;=Y$6,(IF(($BV140-SUM($Q140:X140))&gt;=$K140*0.3,$K140*0.3,($BV140-SUM($Q140:X140)))),"")),(IF(($BV140-SUM($Q140:X140))&gt;=$K140*0.3,$K140*0.3,($BV140-SUM($Q140:X140)))))</f>
        <v>2160</v>
      </c>
      <c r="Z140" s="127">
        <f>IF(OR($I140="‡nv‡÷j Z¨vM",$I140="wUwm"),(IF(VALUE($G140)&gt;=Z$6,(IF(($BV140-SUM($Q140:Y140))&gt;=$K140*0.3,$K140*0.3,($BV140-SUM($Q140:Y140)))),"")),(IF(($BV140-SUM($Q140:Y140))&gt;=$K140*0.3,$K140*0.3,($BV140-SUM($Q140:Y140)))))</f>
        <v>2160</v>
      </c>
      <c r="AA140" s="127">
        <f>IF(OR($I140="‡nv‡÷j Z¨vM",$I140="wUwm"),(IF(VALUE($G140)&gt;=AA$6,(IF(($BV140-SUM($Q140:Z140))&gt;=$K140*0.3,$K140*0.3,($BV140-SUM($Q140:Z140)))),"")),(IF(($BV140-SUM($Q140:Z140))&gt;=$K140*0.3,$K140*0.3,($BV140-SUM($Q140:Z140)))))</f>
        <v>2160</v>
      </c>
      <c r="AB140" s="127">
        <f>IF(OR($I140="‡nv‡÷j Z¨vM",$I140="wUwm"),(IF(VALUE($G140)&gt;=AB$6,(IF(($BV140-SUM($Q140:AA140))&gt;=$K140*0.3,$K140*0.3,($BV140-SUM($Q140:AA140)))),"")),(IF(($BV140-SUM($Q140:AA140))&gt;=$K140*0.3,$K140*0.3,($BV140-SUM($Q140:AA140)))))</f>
        <v>0</v>
      </c>
      <c r="AC140" s="127">
        <f>IF(OR($I140="‡nv‡÷j Z¨vM",$I140="wUwm"),(IF(VALUE($G140)&gt;=AC$6,(IF(($BV140-SUM($Q140:AB140))&gt;=$K140*0.3,$K140*0.3,($BV140-SUM($Q140:AB140)))),"")),(IF(($BV140-SUM($Q140:AB140))&gt;=$K140*0.3,$K140*0.3,($BV140-SUM($Q140:AB140)))))</f>
        <v>0</v>
      </c>
      <c r="AD140" s="127">
        <f>IF(OR($I140="‡nv‡÷j Z¨vM",$I140="wUwm"),(IF(VALUE($G140)&gt;=AD$6,(IF(($BV140-SUM($Q140:AC140))&gt;=$K140*0.3,$K140*0.3,($BV140-SUM($Q140:AC140)))),"")),(IF(($BV140-SUM($Q140:AC140))&gt;=$K140*0.3,$K140*0.3,($BV140-SUM($Q140:AC140)))))</f>
        <v>0</v>
      </c>
      <c r="AE140" s="127">
        <f>IF(OR($I140="‡nv‡÷j Z¨vM",$I140="wUwm"),(IF(VALUE($G140)&gt;=AE$6,(IF(($BV140-SUM($Q140:AD140))&gt;=$K140*0.3,$K140*0.3,($BV140-SUM($Q140:AD140)))),"")),(IF(($BV140-SUM($Q140:AD140))&gt;=$K140*0.3,$K140*0.3,($BV140-SUM($Q140:AD140)))))</f>
        <v>0</v>
      </c>
      <c r="AF140" s="127">
        <f>IF(OR($I140="‡nv‡÷j Z¨vM",$I140="wUwm"),(IF(VALUE($G140)&gt;=AF$6,(IF(($BV140-SUM($Q140:AE140))&gt;=$K140*0.3,$K140*0.3,($BV140-SUM($Q140:AE140)))),"")),(IF(($BV140-SUM($Q140:AE140))&gt;=$K140*0.3,$K140*0.3,($BV140-SUM($Q140:AE140)))))</f>
        <v>0</v>
      </c>
      <c r="AG140" s="127">
        <f>IF(OR($I140="‡nv‡÷j Z¨vM",$I140="wUwm"),(IF(VALUE($G140)&gt;=AG$6,(IF(($BV140-SUM($Q140:AF140))&gt;=$K140*0.3,$K140*0.3,($BV140-SUM($Q140:AF140)))),"")),(IF(($BV140-SUM($Q140:AF140))&gt;=$K140*0.3,$K140*0.3,($BV140-SUM($Q140:AF140)))))</f>
        <v>0</v>
      </c>
      <c r="AH140" s="127">
        <f>IF(OR($I140="‡nv‡÷j Z¨vM",$I140="wUwm"),(IF(VALUE($G140)&gt;=AH$6,(IF(($BV140-SUM($Q140:AG140))&gt;=$K140*0.3,$K140*0.3,($BV140-SUM($Q140:AG140)))),"")),(IF(($BV140-SUM($Q140:AG140))&gt;=$K140*0.3,$K140*0.3,($BV140-SUM($Q140:AG140)))))</f>
        <v>0</v>
      </c>
      <c r="AI140" s="127">
        <f>IF(OR($I140="‡nv‡÷j Z¨vM",$I140="wUwm"),(IF(VALUE($G140)&gt;=AI$6,(IF(($BV140-SUM($Q140:AH140))&gt;=$K140*0.3,$K140*0.3,($BV140-SUM($Q140:AH140)))),"")),(IF(($BV140-SUM($Q140:AH140))&gt;=$K140*0.3,$K140*0.3,($BV140-SUM($Q140:AH140)))))</f>
        <v>0</v>
      </c>
      <c r="AJ140" s="127">
        <f>IF(OR($I140="‡nv‡÷j Z¨vM",$I140="wUwm"),(IF(VALUE($G140)&gt;=AJ$6,(IF(($BV140-SUM($Q140:AI140))&gt;=$K140*0.3,$K140*0.3,($BV140-SUM($Q140:AI140)))),"")),(IF(($BV140-SUM($Q140:AI140))&gt;=$K140*0.3,$K140*0.3,($BV140-SUM($Q140:AI140)))))</f>
        <v>0</v>
      </c>
      <c r="AK140" s="127">
        <f>IF(OR($I140="‡nv‡÷j Z¨vM",$I140="wUwm"),(IF(VALUE($G140)&gt;=AK$6,(IF(($BV140-SUM($Q140:AJ140))&gt;=$K140*0.3,$K140*0.3,($BV140-SUM($Q140:AJ140)))),"")),(IF(($BV140-SUM($Q140:AJ140))&gt;=$K140*0.3,$K140*0.3,($BV140-SUM($Q140:AJ140)))))</f>
        <v>0</v>
      </c>
      <c r="AL140" s="127">
        <f>IF(OR($I140="‡nv‡÷j Z¨vM",$I140="wUwm"),(IF(VALUE($G140)&gt;=AL$6,(IF(($BV140-SUM($Q140:AK140))&gt;=$K140*0.3,$K140*0.3,($BV140-SUM($Q140:AK140)))),"")),(IF(($BV140-SUM($Q140:AK140))&gt;=$K140*0.3,$K140*0.3,($BV140-SUM($Q140:AK140)))))</f>
        <v>0</v>
      </c>
      <c r="AM140" s="127">
        <f>IF(OR($I140="‡nv‡÷j Z¨vM",$I140="wUwm"),(IF(VALUE($G140)&gt;=AM$6,(IF(($BV140-SUM($Q140:AL140))&gt;=$K140*0.3,$K140*0.3,($BV140-SUM($Q140:AL140)))),"")),(IF(($BV140-SUM($Q140:AL140))&gt;=$K140*0.3,$K140*0.3,($BV140-SUM($Q140:AL140)))))</f>
        <v>0</v>
      </c>
      <c r="AN140" s="127">
        <f>IF(OR($I140="‡nv‡÷j Z¨vM",$I140="wUwm"),(IF(VALUE($G140)&gt;=AN$6,(IF(($BV140-SUM($Q140:AM140))&gt;=$K140*0.3,$K140*0.3,($BV140-SUM($Q140:AM140)))),"")),(IF(($BV140-SUM($Q140:AM140))&gt;=$K140*0.3,$K140*0.3,($BV140-SUM($Q140:AM140)))))</f>
        <v>0</v>
      </c>
      <c r="AO140" s="127">
        <f>IF(OR($I140="‡nv‡÷j Z¨vM",$I140="wUwm"),(IF(VALUE($G140)&gt;=AO$6,(IF(($BV140-SUM($Q140:AN140))&gt;=$K140*0.3,$K140*0.3,($BV140-SUM($Q140:AN140)))),"")),(IF(($BV140-SUM($Q140:AN140))&gt;=$K140*0.3,$K140*0.3,($BV140-SUM($Q140:AN140)))))</f>
        <v>0</v>
      </c>
      <c r="AP140" s="127">
        <f>IF(OR($I140="‡nv‡÷j Z¨vM",$I140="wUwm"),(IF(VALUE($G140)&gt;=AP$6,(IF(($BV140-SUM($Q140:AO140))&gt;=$K140*0.3,$K140*0.3,($BV140-SUM($Q140:AO140)))),"")),(IF(($BV140-SUM($Q140:AO140))&gt;=$K140*0.3,$K140*0.3,($BV140-SUM($Q140:AO140)))))</f>
        <v>0</v>
      </c>
      <c r="AQ140" s="125">
        <f t="shared" si="26"/>
        <v>23440</v>
      </c>
      <c r="AR140" s="125">
        <v>23440</v>
      </c>
      <c r="AS140" s="125">
        <f>IF(LinkRpt!C$4=LinkRpt!C$2,VLOOKUP(LinkRpt!$A137,Rpt,LinkRpt!C$2+1),"")</f>
        <v>0</v>
      </c>
      <c r="AT140" s="125">
        <f>IF(LinkRpt!D$4=LinkRpt!D$2,VLOOKUP(LinkRpt!$A137,Rpt,LinkRpt!D$2+1),"")</f>
        <v>0</v>
      </c>
      <c r="AU140" s="125">
        <f>IF(LinkRpt!E$4=LinkRpt!E$2,VLOOKUP(LinkRpt!$A137,Rpt,LinkRpt!E$2+1),"")</f>
        <v>0</v>
      </c>
      <c r="AV140" s="125">
        <f>IF(LinkRpt!F$4=LinkRpt!F$2,VLOOKUP(LinkRpt!$A137,Rpt,LinkRpt!F$2+1),"")</f>
        <v>0</v>
      </c>
      <c r="AW140" s="125">
        <f>IF(LinkRpt!G$4=LinkRpt!G$2,VLOOKUP(LinkRpt!$A137,Rpt,LinkRpt!G$2+1),"")</f>
        <v>0</v>
      </c>
      <c r="AX140" s="125">
        <f>IF(LinkRpt!H$4=LinkRpt!H$2,VLOOKUP(LinkRpt!$A137,Rpt,LinkRpt!H$2+1),"")</f>
        <v>0</v>
      </c>
      <c r="AY140" s="125">
        <f>IF(LinkRpt!I$4=LinkRpt!I$2,VLOOKUP(LinkRpt!$A137,Rpt,LinkRpt!I$2+1),"")</f>
        <v>0</v>
      </c>
      <c r="AZ140" s="125">
        <f>IF(LinkRpt!J$4=LinkRpt!J$2,VLOOKUP(LinkRpt!$A137,Rpt,LinkRpt!J$2+1),"")</f>
        <v>0</v>
      </c>
      <c r="BA140" s="125">
        <f>IF(LinkRpt!K$4=LinkRpt!K$2,VLOOKUP(LinkRpt!$A137,Rpt,LinkRpt!K$2+1),"")</f>
        <v>0</v>
      </c>
      <c r="BB140" s="125">
        <f>IF(LinkRpt!L$4=LinkRpt!L$2,VLOOKUP(LinkRpt!$A137,Rpt,LinkRpt!L$2+1),"")</f>
        <v>0</v>
      </c>
      <c r="BC140" s="125">
        <f>IF(LinkRpt!M$4=LinkRpt!M$2,VLOOKUP(LinkRpt!$A137,Rpt,LinkRpt!M$2+1),"")</f>
        <v>0</v>
      </c>
      <c r="BD140" s="125">
        <f>IF(LinkRpt!N$4=LinkRpt!N$2,VLOOKUP(LinkRpt!$A137,Rpt,LinkRpt!N$2+1),"")</f>
        <v>0</v>
      </c>
      <c r="BE140" s="125">
        <f>IF(LinkRpt!O$4=LinkRpt!O$2,VLOOKUP(LinkRpt!$A137,Rpt,LinkRpt!O$2+1),"")</f>
        <v>0</v>
      </c>
      <c r="BF140" s="125">
        <f>IF(LinkRpt!P$4=LinkRpt!P$2,VLOOKUP(LinkRpt!$A137,Rpt,LinkRpt!P$2+1),"")</f>
        <v>0</v>
      </c>
      <c r="BG140" s="125">
        <f>IF(LinkRpt!Q$4=LinkRpt!Q$2,VLOOKUP(LinkRpt!$A137,Rpt,LinkRpt!Q$2+1),"")</f>
        <v>0</v>
      </c>
      <c r="BH140" s="125">
        <f>IF(LinkRpt!R$4=LinkRpt!R$2,VLOOKUP(LinkRpt!$A137,Rpt,LinkRpt!R$2+1),"")</f>
        <v>0</v>
      </c>
      <c r="BI140" s="125">
        <f>IF(LinkRpt!S$4=LinkRpt!S$2,VLOOKUP(LinkRpt!$A137,Rpt,LinkRpt!S$2+1),"")</f>
        <v>0</v>
      </c>
      <c r="BJ140" s="125">
        <f>IF(LinkRpt!T$4=LinkRpt!T$2,VLOOKUP(LinkRpt!$A137,Rpt,LinkRpt!T$2+1),"")</f>
        <v>0</v>
      </c>
      <c r="BK140" s="125">
        <f>IF(LinkRpt!U$4=LinkRpt!U$2,VLOOKUP(LinkRpt!$A137,Rpt,LinkRpt!U$2+1),"")</f>
        <v>0</v>
      </c>
      <c r="BL140" s="125">
        <f>IF(LinkRpt!V$4=LinkRpt!V$2,VLOOKUP(LinkRpt!$A137,Rpt,LinkRpt!V$2+1),"")</f>
        <v>0</v>
      </c>
      <c r="BM140" s="125">
        <f>IF(LinkRpt!W$4=LinkRpt!W$2,VLOOKUP(LinkRpt!$A137,Rpt,LinkRpt!W$2+1),"")</f>
        <v>0</v>
      </c>
      <c r="BN140" s="125">
        <f>IF(LinkRpt!X$4=LinkRpt!X$2,VLOOKUP(LinkRpt!$A137,Rpt,LinkRpt!X$2+1),"")</f>
        <v>0</v>
      </c>
      <c r="BO140" s="125">
        <f>IF(LinkRpt!Y$4=LinkRpt!Y$2,VLOOKUP(LinkRpt!$A137,Rpt,LinkRpt!Y$2+1),"")</f>
        <v>0</v>
      </c>
      <c r="BP140" s="125">
        <f>IF(LinkRpt!Z$4=LinkRpt!Z$2,VLOOKUP(LinkRpt!$A137,Rpt,LinkRpt!Z$2+1),"")</f>
        <v>0</v>
      </c>
      <c r="BQ140" s="125">
        <f>IF(LinkRpt!AA$4=LinkRpt!AA$2,VLOOKUP(LinkRpt!$A137,Rpt,LinkRpt!AA$2+1),"")</f>
        <v>0</v>
      </c>
      <c r="BR140" s="125">
        <f>IF(LinkRpt!AB$4=LinkRpt!AB$2,VLOOKUP(LinkRpt!$A137,Rpt,LinkRpt!AB$2+1),"")</f>
        <v>0</v>
      </c>
      <c r="BS140" s="125">
        <f>IF(LinkRpt!AC$4=LinkRpt!AC$2,VLOOKUP(LinkRpt!$A137,Rpt,LinkRpt!AC$2+1),"")</f>
        <v>0</v>
      </c>
      <c r="BT140" s="125">
        <f>IF(LinkRpt!AD$4=LinkRpt!AD$2,VLOOKUP(LinkRpt!$A137,Rpt,LinkRpt!AD$2+1),"")</f>
        <v>0</v>
      </c>
      <c r="BU140" s="125">
        <f>IF(LinkRpt!AE$4=LinkRpt!AE$2,VLOOKUP(LinkRpt!$A137,Rpt,LinkRpt!AE$2+1),"")</f>
        <v>0</v>
      </c>
      <c r="BV140" s="125">
        <f t="shared" si="37"/>
        <v>23440</v>
      </c>
      <c r="BW140" s="124">
        <v>1500</v>
      </c>
      <c r="BX140" s="127">
        <v>1500</v>
      </c>
      <c r="BY140" s="124">
        <v>1000</v>
      </c>
      <c r="BZ140" s="127">
        <v>1000</v>
      </c>
      <c r="CA140" s="124">
        <v>5000</v>
      </c>
      <c r="CB140" s="127">
        <v>5000</v>
      </c>
      <c r="CC140" s="124">
        <v>8000</v>
      </c>
      <c r="CD140" s="127">
        <f>1500+0</f>
        <v>1500</v>
      </c>
      <c r="CE140" s="124"/>
      <c r="CF140" s="127"/>
      <c r="CG140" s="129">
        <v>4340</v>
      </c>
      <c r="CH140" s="127">
        <v>0</v>
      </c>
      <c r="CI140" s="129">
        <v>4340</v>
      </c>
      <c r="CJ140" s="127">
        <v>0</v>
      </c>
      <c r="CK140" s="129">
        <v>4340</v>
      </c>
      <c r="CL140" s="127">
        <v>19520</v>
      </c>
      <c r="CM140" s="129">
        <v>4340</v>
      </c>
      <c r="CN140" s="127">
        <v>4340</v>
      </c>
      <c r="CO140" s="129">
        <v>4340</v>
      </c>
      <c r="CP140" s="127"/>
      <c r="CQ140" s="129">
        <v>4340</v>
      </c>
      <c r="CR140" s="127">
        <f>4340+4340</f>
        <v>8680</v>
      </c>
      <c r="CS140" s="129">
        <v>4340</v>
      </c>
      <c r="CT140" s="127"/>
      <c r="CU140" s="129">
        <v>4340</v>
      </c>
      <c r="CV140" s="127"/>
      <c r="CW140" s="129">
        <v>4340</v>
      </c>
      <c r="CX140" s="127">
        <v>4340</v>
      </c>
      <c r="CY140" s="131"/>
      <c r="CZ140" s="127"/>
      <c r="DA140" s="131"/>
      <c r="DB140" s="127"/>
      <c r="DC140" s="131"/>
      <c r="DD140" s="127"/>
      <c r="DE140" s="130"/>
      <c r="DF140" s="131"/>
      <c r="DG140" s="127"/>
      <c r="DH140" s="131"/>
      <c r="DI140" s="127"/>
      <c r="DJ140" s="131"/>
      <c r="DK140" s="127"/>
      <c r="DL140" s="131"/>
      <c r="DM140" s="127"/>
      <c r="DN140" s="131"/>
      <c r="DO140" s="127"/>
      <c r="DP140" s="131"/>
      <c r="DQ140" s="127"/>
      <c r="DR140" s="131"/>
      <c r="DS140" s="127"/>
      <c r="DT140" s="131"/>
      <c r="DU140" s="127"/>
      <c r="DV140" s="131"/>
      <c r="DW140" s="127"/>
      <c r="DX140" s="131"/>
      <c r="DY140" s="127"/>
      <c r="DZ140" s="131"/>
      <c r="EA140" s="127"/>
      <c r="EB140" s="128"/>
      <c r="EC140" s="127"/>
      <c r="ED140" s="132"/>
      <c r="EE140" s="128"/>
      <c r="EF140" s="127"/>
      <c r="EG140" s="128"/>
      <c r="EH140" s="127"/>
      <c r="EI140" s="128"/>
      <c r="EJ140" s="127"/>
      <c r="EK140" s="128"/>
      <c r="EL140" s="127"/>
      <c r="EM140" s="128"/>
      <c r="EN140" s="127"/>
      <c r="EO140" s="128"/>
      <c r="EP140" s="127"/>
      <c r="EQ140" s="124"/>
      <c r="ER140" s="127"/>
      <c r="ES140" s="124"/>
      <c r="ET140" s="127"/>
      <c r="EU140" s="124"/>
      <c r="EV140" s="127"/>
      <c r="EW140" s="124"/>
      <c r="EX140" s="127"/>
      <c r="EY140" s="124"/>
      <c r="EZ140" s="127"/>
      <c r="FA140" s="124"/>
      <c r="FB140" s="127"/>
      <c r="FC140" s="133">
        <f t="shared" si="32"/>
        <v>54560</v>
      </c>
      <c r="FD140" s="133">
        <f t="shared" si="33"/>
        <v>45880</v>
      </c>
      <c r="FE140" s="133">
        <f t="shared" si="34"/>
        <v>8680</v>
      </c>
    </row>
    <row r="141" spans="1:161" ht="25.5" customHeight="1">
      <c r="A141" s="185">
        <v>2200005</v>
      </c>
      <c r="B141" s="156" t="s">
        <v>23</v>
      </c>
      <c r="C141" s="155" t="s">
        <v>24</v>
      </c>
      <c r="D141" s="83" t="s">
        <v>1062</v>
      </c>
      <c r="E141" s="95" t="s">
        <v>956</v>
      </c>
      <c r="F141" s="89" t="s">
        <v>25</v>
      </c>
      <c r="G141" s="89"/>
      <c r="H141" s="120"/>
      <c r="I141" s="121"/>
      <c r="J141" s="121"/>
      <c r="K141" s="94">
        <v>6500</v>
      </c>
      <c r="L141" s="92" t="s">
        <v>1076</v>
      </c>
      <c r="M141" s="122">
        <f t="shared" si="35"/>
        <v>23500</v>
      </c>
      <c r="N141" s="123">
        <f t="shared" si="31"/>
        <v>15600</v>
      </c>
      <c r="O141" s="124">
        <v>4000</v>
      </c>
      <c r="P141" s="124">
        <f t="shared" si="36"/>
        <v>0</v>
      </c>
      <c r="Q141" s="125">
        <v>4000</v>
      </c>
      <c r="R141" s="126">
        <f t="shared" si="24"/>
        <v>0</v>
      </c>
      <c r="S141" s="127">
        <f>IF(OR($I141="‡nv‡÷j Z¨vM",$I141="wUwm"),(IF(VALUE($G141)&gt;=S$6,(IF(($BV141-SUM($Q141:R141))&gt;=$K141*0.3,$K141*0.3,($BV141-SUM($Q141:R141)))),"")),(IF(($BV141-SUM($Q141:R141))&gt;=$K141*0.3,$K141*0.3,($BV141-SUM($Q141:R141)))))</f>
        <v>1950</v>
      </c>
      <c r="T141" s="127">
        <f>IF(OR($I141="‡nv‡÷j Z¨vM",$I141="wUwm"),(IF(VALUE($G141)&gt;=T$6,(IF(($BV141-SUM($Q141:S141))&gt;=$K141*0.3,$K141*0.3,($BV141-SUM($Q141:S141)))),"")),(IF(($BV141-SUM($Q141:S141))&gt;=$K141*0.3,$K141*0.3,($BV141-SUM($Q141:S141)))))</f>
        <v>1950</v>
      </c>
      <c r="U141" s="127">
        <f>IF(OR($I141="‡nv‡÷j Z¨vM",$I141="wUwm"),(IF(VALUE($G141)&gt;=U$6,(IF(($BV141-SUM($Q141:T141))&gt;=$K141*0.3,$K141*0.3,($BV141-SUM($Q141:T141)))),"")),(IF(($BV141-SUM($Q141:T141))&gt;=$K141*0.3,$K141*0.3,($BV141-SUM($Q141:T141)))))</f>
        <v>0</v>
      </c>
      <c r="V141" s="127">
        <f>IF(OR($I141="‡nv‡÷j Z¨vM",$I141="wUwm"),(IF(VALUE($G141)&gt;=V$6,(IF(($BV141-SUM($Q141:U141))&gt;=$K141*0.3,$K141*0.3,($BV141-SUM($Q141:U141)))),"")),(IF(($BV141-SUM($Q141:U141))&gt;=$K141*0.3,$K141*0.3,($BV141-SUM($Q141:U141)))))</f>
        <v>0</v>
      </c>
      <c r="W141" s="127">
        <f>IF(OR($I141="‡nv‡÷j Z¨vM",$I141="wUwm"),(IF(VALUE($G141)&gt;=W$6,(IF(($BV141-SUM($Q141:V141))&gt;=$K141*0.3,$K141*0.3,($BV141-SUM($Q141:V141)))),"")),(IF(($BV141-SUM($Q141:V141))&gt;=$K141*0.3,$K141*0.3,($BV141-SUM($Q141:V141)))))</f>
        <v>0</v>
      </c>
      <c r="X141" s="127">
        <f>IF(OR($I141="‡nv‡÷j Z¨vM",$I141="wUwm"),(IF(VALUE($G141)&gt;=X$6,(IF(($BV141-SUM($Q141:W141))&gt;=$K141*0.3,$K141*0.3,($BV141-SUM($Q141:W141)))),"")),(IF(($BV141-SUM($Q141:W141))&gt;=$K141*0.3,$K141*0.3,($BV141-SUM($Q141:W141)))))</f>
        <v>0</v>
      </c>
      <c r="Y141" s="127">
        <f>IF(OR($I141="‡nv‡÷j Z¨vM",$I141="wUwm"),(IF(VALUE($G141)&gt;=Y$6,(IF(($BV141-SUM($Q141:X141))&gt;=$K141*0.3,$K141*0.3,($BV141-SUM($Q141:X141)))),"")),(IF(($BV141-SUM($Q141:X141))&gt;=$K141*0.3,$K141*0.3,($BV141-SUM($Q141:X141)))))</f>
        <v>0</v>
      </c>
      <c r="Z141" s="127">
        <f>IF(OR($I141="‡nv‡÷j Z¨vM",$I141="wUwm"),(IF(VALUE($G141)&gt;=Z$6,(IF(($BV141-SUM($Q141:Y141))&gt;=$K141*0.3,$K141*0.3,($BV141-SUM($Q141:Y141)))),"")),(IF(($BV141-SUM($Q141:Y141))&gt;=$K141*0.3,$K141*0.3,($BV141-SUM($Q141:Y141)))))</f>
        <v>0</v>
      </c>
      <c r="AA141" s="127">
        <f>IF(OR($I141="‡nv‡÷j Z¨vM",$I141="wUwm"),(IF(VALUE($G141)&gt;=AA$6,(IF(($BV141-SUM($Q141:Z141))&gt;=$K141*0.3,$K141*0.3,($BV141-SUM($Q141:Z141)))),"")),(IF(($BV141-SUM($Q141:Z141))&gt;=$K141*0.3,$K141*0.3,($BV141-SUM($Q141:Z141)))))</f>
        <v>0</v>
      </c>
      <c r="AB141" s="127">
        <f>IF(OR($I141="‡nv‡÷j Z¨vM",$I141="wUwm"),(IF(VALUE($G141)&gt;=AB$6,(IF(($BV141-SUM($Q141:AA141))&gt;=$K141*0.3,$K141*0.3,($BV141-SUM($Q141:AA141)))),"")),(IF(($BV141-SUM($Q141:AA141))&gt;=$K141*0.3,$K141*0.3,($BV141-SUM($Q141:AA141)))))</f>
        <v>0</v>
      </c>
      <c r="AC141" s="127">
        <f>IF(OR($I141="‡nv‡÷j Z¨vM",$I141="wUwm"),(IF(VALUE($G141)&gt;=AC$6,(IF(($BV141-SUM($Q141:AB141))&gt;=$K141*0.3,$K141*0.3,($BV141-SUM($Q141:AB141)))),"")),(IF(($BV141-SUM($Q141:AB141))&gt;=$K141*0.3,$K141*0.3,($BV141-SUM($Q141:AB141)))))</f>
        <v>0</v>
      </c>
      <c r="AD141" s="127">
        <f>IF(OR($I141="‡nv‡÷j Z¨vM",$I141="wUwm"),(IF(VALUE($G141)&gt;=AD$6,(IF(($BV141-SUM($Q141:AC141))&gt;=$K141*0.3,$K141*0.3,($BV141-SUM($Q141:AC141)))),"")),(IF(($BV141-SUM($Q141:AC141))&gt;=$K141*0.3,$K141*0.3,($BV141-SUM($Q141:AC141)))))</f>
        <v>0</v>
      </c>
      <c r="AE141" s="127">
        <f>IF(OR($I141="‡nv‡÷j Z¨vM",$I141="wUwm"),(IF(VALUE($G141)&gt;=AE$6,(IF(($BV141-SUM($Q141:AD141))&gt;=$K141*0.3,$K141*0.3,($BV141-SUM($Q141:AD141)))),"")),(IF(($BV141-SUM($Q141:AD141))&gt;=$K141*0.3,$K141*0.3,($BV141-SUM($Q141:AD141)))))</f>
        <v>0</v>
      </c>
      <c r="AF141" s="127">
        <f>IF(OR($I141="‡nv‡÷j Z¨vM",$I141="wUwm"),(IF(VALUE($G141)&gt;=AF$6,(IF(($BV141-SUM($Q141:AE141))&gt;=$K141*0.3,$K141*0.3,($BV141-SUM($Q141:AE141)))),"")),(IF(($BV141-SUM($Q141:AE141))&gt;=$K141*0.3,$K141*0.3,($BV141-SUM($Q141:AE141)))))</f>
        <v>0</v>
      </c>
      <c r="AG141" s="127">
        <f>IF(OR($I141="‡nv‡÷j Z¨vM",$I141="wUwm"),(IF(VALUE($G141)&gt;=AG$6,(IF(($BV141-SUM($Q141:AF141))&gt;=$K141*0.3,$K141*0.3,($BV141-SUM($Q141:AF141)))),"")),(IF(($BV141-SUM($Q141:AF141))&gt;=$K141*0.3,$K141*0.3,($BV141-SUM($Q141:AF141)))))</f>
        <v>0</v>
      </c>
      <c r="AH141" s="127">
        <f>IF(OR($I141="‡nv‡÷j Z¨vM",$I141="wUwm"),(IF(VALUE($G141)&gt;=AH$6,(IF(($BV141-SUM($Q141:AG141))&gt;=$K141*0.3,$K141*0.3,($BV141-SUM($Q141:AG141)))),"")),(IF(($BV141-SUM($Q141:AG141))&gt;=$K141*0.3,$K141*0.3,($BV141-SUM($Q141:AG141)))))</f>
        <v>0</v>
      </c>
      <c r="AI141" s="127">
        <f>IF(OR($I141="‡nv‡÷j Z¨vM",$I141="wUwm"),(IF(VALUE($G141)&gt;=AI$6,(IF(($BV141-SUM($Q141:AH141))&gt;=$K141*0.3,$K141*0.3,($BV141-SUM($Q141:AH141)))),"")),(IF(($BV141-SUM($Q141:AH141))&gt;=$K141*0.3,$K141*0.3,($BV141-SUM($Q141:AH141)))))</f>
        <v>0</v>
      </c>
      <c r="AJ141" s="127">
        <f>IF(OR($I141="‡nv‡÷j Z¨vM",$I141="wUwm"),(IF(VALUE($G141)&gt;=AJ$6,(IF(($BV141-SUM($Q141:AI141))&gt;=$K141*0.3,$K141*0.3,($BV141-SUM($Q141:AI141)))),"")),(IF(($BV141-SUM($Q141:AI141))&gt;=$K141*0.3,$K141*0.3,($BV141-SUM($Q141:AI141)))))</f>
        <v>0</v>
      </c>
      <c r="AK141" s="127">
        <f>IF(OR($I141="‡nv‡÷j Z¨vM",$I141="wUwm"),(IF(VALUE($G141)&gt;=AK$6,(IF(($BV141-SUM($Q141:AJ141))&gt;=$K141*0.3,$K141*0.3,($BV141-SUM($Q141:AJ141)))),"")),(IF(($BV141-SUM($Q141:AJ141))&gt;=$K141*0.3,$K141*0.3,($BV141-SUM($Q141:AJ141)))))</f>
        <v>0</v>
      </c>
      <c r="AL141" s="127">
        <f>IF(OR($I141="‡nv‡÷j Z¨vM",$I141="wUwm"),(IF(VALUE($G141)&gt;=AL$6,(IF(($BV141-SUM($Q141:AK141))&gt;=$K141*0.3,$K141*0.3,($BV141-SUM($Q141:AK141)))),"")),(IF(($BV141-SUM($Q141:AK141))&gt;=$K141*0.3,$K141*0.3,($BV141-SUM($Q141:AK141)))))</f>
        <v>0</v>
      </c>
      <c r="AM141" s="127">
        <f>IF(OR($I141="‡nv‡÷j Z¨vM",$I141="wUwm"),(IF(VALUE($G141)&gt;=AM$6,(IF(($BV141-SUM($Q141:AL141))&gt;=$K141*0.3,$K141*0.3,($BV141-SUM($Q141:AL141)))),"")),(IF(($BV141-SUM($Q141:AL141))&gt;=$K141*0.3,$K141*0.3,($BV141-SUM($Q141:AL141)))))</f>
        <v>0</v>
      </c>
      <c r="AN141" s="127">
        <f>IF(OR($I141="‡nv‡÷j Z¨vM",$I141="wUwm"),(IF(VALUE($G141)&gt;=AN$6,(IF(($BV141-SUM($Q141:AM141))&gt;=$K141*0.3,$K141*0.3,($BV141-SUM($Q141:AM141)))),"")),(IF(($BV141-SUM($Q141:AM141))&gt;=$K141*0.3,$K141*0.3,($BV141-SUM($Q141:AM141)))))</f>
        <v>0</v>
      </c>
      <c r="AO141" s="127">
        <f>IF(OR($I141="‡nv‡÷j Z¨vM",$I141="wUwm"),(IF(VALUE($G141)&gt;=AO$6,(IF(($BV141-SUM($Q141:AN141))&gt;=$K141*0.3,$K141*0.3,($BV141-SUM($Q141:AN141)))),"")),(IF(($BV141-SUM($Q141:AN141))&gt;=$K141*0.3,$K141*0.3,($BV141-SUM($Q141:AN141)))))</f>
        <v>0</v>
      </c>
      <c r="AP141" s="127">
        <f>IF(OR($I141="‡nv‡÷j Z¨vM",$I141="wUwm"),(IF(VALUE($G141)&gt;=AP$6,(IF(($BV141-SUM($Q141:AO141))&gt;=$K141*0.3,$K141*0.3,($BV141-SUM($Q141:AO141)))),"")),(IF(($BV141-SUM($Q141:AO141))&gt;=$K141*0.3,$K141*0.3,($BV141-SUM($Q141:AO141)))))</f>
        <v>0</v>
      </c>
      <c r="AQ141" s="125">
        <f t="shared" si="26"/>
        <v>7900</v>
      </c>
      <c r="AR141" s="125">
        <v>7900</v>
      </c>
      <c r="AS141" s="125">
        <f>IF(LinkRpt!C$4=LinkRpt!C$2,VLOOKUP(LinkRpt!$A138,Rpt,LinkRpt!C$2+1),"")</f>
        <v>0</v>
      </c>
      <c r="AT141" s="125">
        <f>IF(LinkRpt!D$4=LinkRpt!D$2,VLOOKUP(LinkRpt!$A138,Rpt,LinkRpt!D$2+1),"")</f>
        <v>0</v>
      </c>
      <c r="AU141" s="125">
        <f>IF(LinkRpt!E$4=LinkRpt!E$2,VLOOKUP(LinkRpt!$A138,Rpt,LinkRpt!E$2+1),"")</f>
        <v>0</v>
      </c>
      <c r="AV141" s="125">
        <f>IF(LinkRpt!F$4=LinkRpt!F$2,VLOOKUP(LinkRpt!$A138,Rpt,LinkRpt!F$2+1),"")</f>
        <v>0</v>
      </c>
      <c r="AW141" s="125">
        <f>IF(LinkRpt!G$4=LinkRpt!G$2,VLOOKUP(LinkRpt!$A138,Rpt,LinkRpt!G$2+1),"")</f>
        <v>0</v>
      </c>
      <c r="AX141" s="125">
        <f>IF(LinkRpt!H$4=LinkRpt!H$2,VLOOKUP(LinkRpt!$A138,Rpt,LinkRpt!H$2+1),"")</f>
        <v>0</v>
      </c>
      <c r="AY141" s="125">
        <f>IF(LinkRpt!I$4=LinkRpt!I$2,VLOOKUP(LinkRpt!$A138,Rpt,LinkRpt!I$2+1),"")</f>
        <v>0</v>
      </c>
      <c r="AZ141" s="125">
        <f>IF(LinkRpt!J$4=LinkRpt!J$2,VLOOKUP(LinkRpt!$A138,Rpt,LinkRpt!J$2+1),"")</f>
        <v>0</v>
      </c>
      <c r="BA141" s="125">
        <f>IF(LinkRpt!K$4=LinkRpt!K$2,VLOOKUP(LinkRpt!$A138,Rpt,LinkRpt!K$2+1),"")</f>
        <v>0</v>
      </c>
      <c r="BB141" s="125">
        <f>IF(LinkRpt!L$4=LinkRpt!L$2,VLOOKUP(LinkRpt!$A138,Rpt,LinkRpt!L$2+1),"")</f>
        <v>0</v>
      </c>
      <c r="BC141" s="125">
        <f>IF(LinkRpt!M$4=LinkRpt!M$2,VLOOKUP(LinkRpt!$A138,Rpt,LinkRpt!M$2+1),"")</f>
        <v>0</v>
      </c>
      <c r="BD141" s="125">
        <f>IF(LinkRpt!N$4=LinkRpt!N$2,VLOOKUP(LinkRpt!$A138,Rpt,LinkRpt!N$2+1),"")</f>
        <v>0</v>
      </c>
      <c r="BE141" s="125">
        <f>IF(LinkRpt!O$4=LinkRpt!O$2,VLOOKUP(LinkRpt!$A138,Rpt,LinkRpt!O$2+1),"")</f>
        <v>0</v>
      </c>
      <c r="BF141" s="125">
        <f>IF(LinkRpt!P$4=LinkRpt!P$2,VLOOKUP(LinkRpt!$A138,Rpt,LinkRpt!P$2+1),"")</f>
        <v>0</v>
      </c>
      <c r="BG141" s="125">
        <f>IF(LinkRpt!Q$4=LinkRpt!Q$2,VLOOKUP(LinkRpt!$A138,Rpt,LinkRpt!Q$2+1),"")</f>
        <v>0</v>
      </c>
      <c r="BH141" s="125">
        <f>IF(LinkRpt!R$4=LinkRpt!R$2,VLOOKUP(LinkRpt!$A138,Rpt,LinkRpt!R$2+1),"")</f>
        <v>0</v>
      </c>
      <c r="BI141" s="125">
        <f>IF(LinkRpt!S$4=LinkRpt!S$2,VLOOKUP(LinkRpt!$A138,Rpt,LinkRpt!S$2+1),"")</f>
        <v>0</v>
      </c>
      <c r="BJ141" s="125">
        <f>IF(LinkRpt!T$4=LinkRpt!T$2,VLOOKUP(LinkRpt!$A138,Rpt,LinkRpt!T$2+1),"")</f>
        <v>0</v>
      </c>
      <c r="BK141" s="125">
        <f>IF(LinkRpt!U$4=LinkRpt!U$2,VLOOKUP(LinkRpt!$A138,Rpt,LinkRpt!U$2+1),"")</f>
        <v>0</v>
      </c>
      <c r="BL141" s="125">
        <f>IF(LinkRpt!V$4=LinkRpt!V$2,VLOOKUP(LinkRpt!$A138,Rpt,LinkRpt!V$2+1),"")</f>
        <v>0</v>
      </c>
      <c r="BM141" s="125">
        <f>IF(LinkRpt!W$4=LinkRpt!W$2,VLOOKUP(LinkRpt!$A138,Rpt,LinkRpt!W$2+1),"")</f>
        <v>0</v>
      </c>
      <c r="BN141" s="125">
        <f>IF(LinkRpt!X$4=LinkRpt!X$2,VLOOKUP(LinkRpt!$A138,Rpt,LinkRpt!X$2+1),"")</f>
        <v>0</v>
      </c>
      <c r="BO141" s="125">
        <f>IF(LinkRpt!Y$4=LinkRpt!Y$2,VLOOKUP(LinkRpt!$A138,Rpt,LinkRpt!Y$2+1),"")</f>
        <v>0</v>
      </c>
      <c r="BP141" s="125">
        <f>IF(LinkRpt!Z$4=LinkRpt!Z$2,VLOOKUP(LinkRpt!$A138,Rpt,LinkRpt!Z$2+1),"")</f>
        <v>0</v>
      </c>
      <c r="BQ141" s="125">
        <f>IF(LinkRpt!AA$4=LinkRpt!AA$2,VLOOKUP(LinkRpt!$A138,Rpt,LinkRpt!AA$2+1),"")</f>
        <v>0</v>
      </c>
      <c r="BR141" s="125">
        <f>IF(LinkRpt!AB$4=LinkRpt!AB$2,VLOOKUP(LinkRpt!$A138,Rpt,LinkRpt!AB$2+1),"")</f>
        <v>0</v>
      </c>
      <c r="BS141" s="125">
        <f>IF(LinkRpt!AC$4=LinkRpt!AC$2,VLOOKUP(LinkRpt!$A138,Rpt,LinkRpt!AC$2+1),"")</f>
        <v>0</v>
      </c>
      <c r="BT141" s="125">
        <f>IF(LinkRpt!AD$4=LinkRpt!AD$2,VLOOKUP(LinkRpt!$A138,Rpt,LinkRpt!AD$2+1),"")</f>
        <v>0</v>
      </c>
      <c r="BU141" s="125">
        <f>IF(LinkRpt!AE$4=LinkRpt!AE$2,VLOOKUP(LinkRpt!$A138,Rpt,LinkRpt!AE$2+1),"")</f>
        <v>0</v>
      </c>
      <c r="BV141" s="125">
        <f t="shared" si="37"/>
        <v>7900</v>
      </c>
      <c r="BW141" s="124">
        <v>1500</v>
      </c>
      <c r="BX141" s="127">
        <v>1500</v>
      </c>
      <c r="BY141" s="124">
        <v>1000</v>
      </c>
      <c r="BZ141" s="127">
        <v>1000</v>
      </c>
      <c r="CA141" s="124">
        <v>5000</v>
      </c>
      <c r="CB141" s="127">
        <v>5000</v>
      </c>
      <c r="CC141" s="124">
        <v>8000</v>
      </c>
      <c r="CD141" s="127">
        <f>1500+0</f>
        <v>1500</v>
      </c>
      <c r="CE141" s="128"/>
      <c r="CF141" s="127"/>
      <c r="CG141" s="124"/>
      <c r="CH141" s="127"/>
      <c r="CI141" s="129">
        <v>4340</v>
      </c>
      <c r="CJ141" s="127">
        <v>11120</v>
      </c>
      <c r="CK141" s="129">
        <v>4340</v>
      </c>
      <c r="CL141" s="127">
        <v>4620</v>
      </c>
      <c r="CM141" s="129">
        <v>4340</v>
      </c>
      <c r="CN141" s="127">
        <v>3780</v>
      </c>
      <c r="CO141" s="129">
        <v>4340</v>
      </c>
      <c r="CP141" s="127">
        <v>4340</v>
      </c>
      <c r="CQ141" s="129">
        <v>4340</v>
      </c>
      <c r="CR141" s="127">
        <v>4340</v>
      </c>
      <c r="CS141" s="129">
        <v>4340</v>
      </c>
      <c r="CT141" s="127">
        <v>4340</v>
      </c>
      <c r="CU141" s="129">
        <v>4340</v>
      </c>
      <c r="CV141" s="127">
        <v>4340</v>
      </c>
      <c r="CW141" s="129">
        <v>4340</v>
      </c>
      <c r="CX141" s="127">
        <v>4340</v>
      </c>
      <c r="CY141" s="129">
        <v>4340</v>
      </c>
      <c r="CZ141" s="127">
        <v>4340</v>
      </c>
      <c r="DA141" s="128"/>
      <c r="DB141" s="127"/>
      <c r="DC141" s="128"/>
      <c r="DD141" s="127"/>
      <c r="DE141" s="130"/>
      <c r="DF141" s="131"/>
      <c r="DG141" s="127"/>
      <c r="DH141" s="131"/>
      <c r="DI141" s="127"/>
      <c r="DJ141" s="131"/>
      <c r="DK141" s="127"/>
      <c r="DL141" s="131"/>
      <c r="DM141" s="127"/>
      <c r="DN141" s="131"/>
      <c r="DO141" s="127"/>
      <c r="DP141" s="131"/>
      <c r="DQ141" s="127"/>
      <c r="DR141" s="131"/>
      <c r="DS141" s="127"/>
      <c r="DT141" s="131"/>
      <c r="DU141" s="127"/>
      <c r="DV141" s="131"/>
      <c r="DW141" s="127"/>
      <c r="DX141" s="131"/>
      <c r="DY141" s="127"/>
      <c r="DZ141" s="131"/>
      <c r="EA141" s="127"/>
      <c r="EB141" s="128"/>
      <c r="EC141" s="127"/>
      <c r="ED141" s="132"/>
      <c r="EE141" s="128"/>
      <c r="EF141" s="127"/>
      <c r="EG141" s="128"/>
      <c r="EH141" s="127"/>
      <c r="EI141" s="128"/>
      <c r="EJ141" s="127"/>
      <c r="EK141" s="128"/>
      <c r="EL141" s="127"/>
      <c r="EM141" s="128"/>
      <c r="EN141" s="127"/>
      <c r="EO141" s="128"/>
      <c r="EP141" s="127"/>
      <c r="EQ141" s="124"/>
      <c r="ER141" s="127"/>
      <c r="ES141" s="124"/>
      <c r="ET141" s="127"/>
      <c r="EU141" s="124"/>
      <c r="EV141" s="127"/>
      <c r="EW141" s="124"/>
      <c r="EX141" s="127"/>
      <c r="EY141" s="124"/>
      <c r="EZ141" s="127"/>
      <c r="FA141" s="124"/>
      <c r="FB141" s="127"/>
      <c r="FC141" s="133">
        <f t="shared" si="32"/>
        <v>54560</v>
      </c>
      <c r="FD141" s="133">
        <f t="shared" si="33"/>
        <v>54560</v>
      </c>
      <c r="FE141" s="133">
        <f t="shared" si="34"/>
        <v>0</v>
      </c>
    </row>
    <row r="142" spans="1:161" ht="25.5" customHeight="1">
      <c r="A142" s="184">
        <v>2200006</v>
      </c>
      <c r="B142" s="156" t="s">
        <v>26</v>
      </c>
      <c r="C142" s="96" t="s">
        <v>27</v>
      </c>
      <c r="D142" s="83" t="s">
        <v>1062</v>
      </c>
      <c r="E142" s="95" t="s">
        <v>956</v>
      </c>
      <c r="F142" s="89" t="s">
        <v>28</v>
      </c>
      <c r="G142" s="89"/>
      <c r="H142" s="135"/>
      <c r="I142" s="136"/>
      <c r="J142" s="136"/>
      <c r="K142" s="94"/>
      <c r="L142" s="92" t="s">
        <v>1077</v>
      </c>
      <c r="M142" s="122">
        <f t="shared" si="35"/>
        <v>4000</v>
      </c>
      <c r="N142" s="123">
        <f t="shared" si="31"/>
        <v>0</v>
      </c>
      <c r="O142" s="124">
        <v>4000</v>
      </c>
      <c r="P142" s="124">
        <f t="shared" si="36"/>
        <v>0</v>
      </c>
      <c r="Q142" s="125">
        <v>4000</v>
      </c>
      <c r="R142" s="126">
        <f t="shared" si="24"/>
        <v>0</v>
      </c>
      <c r="S142" s="127">
        <f>IF(OR($I142="‡nv‡÷j Z¨vM",$I142="wUwm"),(IF(VALUE($G142)&gt;=S$6,(IF(($BV142-SUM($Q142:R142))&gt;=$K142*0.3,$K142*0.3,($BV142-SUM($Q142:R142)))),"")),(IF(($BV142-SUM($Q142:R142))&gt;=$K142*0.3,$K142*0.3,($BV142-SUM($Q142:R142)))))</f>
        <v>0</v>
      </c>
      <c r="T142" s="127">
        <f>IF(OR($I142="‡nv‡÷j Z¨vM",$I142="wUwm"),(IF(VALUE($G142)&gt;=T$6,(IF(($BV142-SUM($Q142:S142))&gt;=$K142*0.3,$K142*0.3,($BV142-SUM($Q142:S142)))),"")),(IF(($BV142-SUM($Q142:S142))&gt;=$K142*0.3,$K142*0.3,($BV142-SUM($Q142:S142)))))</f>
        <v>0</v>
      </c>
      <c r="U142" s="127">
        <f>IF(OR($I142="‡nv‡÷j Z¨vM",$I142="wUwm"),(IF(VALUE($G142)&gt;=U$6,(IF(($BV142-SUM($Q142:T142))&gt;=$K142*0.3,$K142*0.3,($BV142-SUM($Q142:T142)))),"")),(IF(($BV142-SUM($Q142:T142))&gt;=$K142*0.3,$K142*0.3,($BV142-SUM($Q142:T142)))))</f>
        <v>0</v>
      </c>
      <c r="V142" s="127">
        <f>IF(OR($I142="‡nv‡÷j Z¨vM",$I142="wUwm"),(IF(VALUE($G142)&gt;=V$6,(IF(($BV142-SUM($Q142:U142))&gt;=$K142*0.3,$K142*0.3,($BV142-SUM($Q142:U142)))),"")),(IF(($BV142-SUM($Q142:U142))&gt;=$K142*0.3,$K142*0.3,($BV142-SUM($Q142:U142)))))</f>
        <v>0</v>
      </c>
      <c r="W142" s="127">
        <f>IF(OR($I142="‡nv‡÷j Z¨vM",$I142="wUwm"),(IF(VALUE($G142)&gt;=W$6,(IF(($BV142-SUM($Q142:V142))&gt;=$K142*0.3,$K142*0.3,($BV142-SUM($Q142:V142)))),"")),(IF(($BV142-SUM($Q142:V142))&gt;=$K142*0.3,$K142*0.3,($BV142-SUM($Q142:V142)))))</f>
        <v>0</v>
      </c>
      <c r="X142" s="127">
        <f>IF(OR($I142="‡nv‡÷j Z¨vM",$I142="wUwm"),(IF(VALUE($G142)&gt;=X$6,(IF(($BV142-SUM($Q142:W142))&gt;=$K142*0.3,$K142*0.3,($BV142-SUM($Q142:W142)))),"")),(IF(($BV142-SUM($Q142:W142))&gt;=$K142*0.3,$K142*0.3,($BV142-SUM($Q142:W142)))))</f>
        <v>0</v>
      </c>
      <c r="Y142" s="127">
        <f>IF(OR($I142="‡nv‡÷j Z¨vM",$I142="wUwm"),(IF(VALUE($G142)&gt;=Y$6,(IF(($BV142-SUM($Q142:X142))&gt;=$K142*0.3,$K142*0.3,($BV142-SUM($Q142:X142)))),"")),(IF(($BV142-SUM($Q142:X142))&gt;=$K142*0.3,$K142*0.3,($BV142-SUM($Q142:X142)))))</f>
        <v>0</v>
      </c>
      <c r="Z142" s="127">
        <f>IF(OR($I142="‡nv‡÷j Z¨vM",$I142="wUwm"),(IF(VALUE($G142)&gt;=Z$6,(IF(($BV142-SUM($Q142:Y142))&gt;=$K142*0.3,$K142*0.3,($BV142-SUM($Q142:Y142)))),"")),(IF(($BV142-SUM($Q142:Y142))&gt;=$K142*0.3,$K142*0.3,($BV142-SUM($Q142:Y142)))))</f>
        <v>0</v>
      </c>
      <c r="AA142" s="127">
        <f>IF(OR($I142="‡nv‡÷j Z¨vM",$I142="wUwm"),(IF(VALUE($G142)&gt;=AA$6,(IF(($BV142-SUM($Q142:Z142))&gt;=$K142*0.3,$K142*0.3,($BV142-SUM($Q142:Z142)))),"")),(IF(($BV142-SUM($Q142:Z142))&gt;=$K142*0.3,$K142*0.3,($BV142-SUM($Q142:Z142)))))</f>
        <v>0</v>
      </c>
      <c r="AB142" s="127">
        <f>IF(OR($I142="‡nv‡÷j Z¨vM",$I142="wUwm"),(IF(VALUE($G142)&gt;=AB$6,(IF(($BV142-SUM($Q142:AA142))&gt;=$K142*0.3,$K142*0.3,($BV142-SUM($Q142:AA142)))),"")),(IF(($BV142-SUM($Q142:AA142))&gt;=$K142*0.3,$K142*0.3,($BV142-SUM($Q142:AA142)))))</f>
        <v>0</v>
      </c>
      <c r="AC142" s="127">
        <f>IF(OR($I142="‡nv‡÷j Z¨vM",$I142="wUwm"),(IF(VALUE($G142)&gt;=AC$6,(IF(($BV142-SUM($Q142:AB142))&gt;=$K142*0.3,$K142*0.3,($BV142-SUM($Q142:AB142)))),"")),(IF(($BV142-SUM($Q142:AB142))&gt;=$K142*0.3,$K142*0.3,($BV142-SUM($Q142:AB142)))))</f>
        <v>0</v>
      </c>
      <c r="AD142" s="127">
        <f>IF(OR($I142="‡nv‡÷j Z¨vM",$I142="wUwm"),(IF(VALUE($G142)&gt;=AD$6,(IF(($BV142-SUM($Q142:AC142))&gt;=$K142*0.3,$K142*0.3,($BV142-SUM($Q142:AC142)))),"")),(IF(($BV142-SUM($Q142:AC142))&gt;=$K142*0.3,$K142*0.3,($BV142-SUM($Q142:AC142)))))</f>
        <v>0</v>
      </c>
      <c r="AE142" s="127">
        <f>IF(OR($I142="‡nv‡÷j Z¨vM",$I142="wUwm"),(IF(VALUE($G142)&gt;=AE$6,(IF(($BV142-SUM($Q142:AD142))&gt;=$K142*0.3,$K142*0.3,($BV142-SUM($Q142:AD142)))),"")),(IF(($BV142-SUM($Q142:AD142))&gt;=$K142*0.3,$K142*0.3,($BV142-SUM($Q142:AD142)))))</f>
        <v>0</v>
      </c>
      <c r="AF142" s="127">
        <f>IF(OR($I142="‡nv‡÷j Z¨vM",$I142="wUwm"),(IF(VALUE($G142)&gt;=AF$6,(IF(($BV142-SUM($Q142:AE142))&gt;=$K142*0.3,$K142*0.3,($BV142-SUM($Q142:AE142)))),"")),(IF(($BV142-SUM($Q142:AE142))&gt;=$K142*0.3,$K142*0.3,($BV142-SUM($Q142:AE142)))))</f>
        <v>0</v>
      </c>
      <c r="AG142" s="127">
        <f>IF(OR($I142="‡nv‡÷j Z¨vM",$I142="wUwm"),(IF(VALUE($G142)&gt;=AG$6,(IF(($BV142-SUM($Q142:AF142))&gt;=$K142*0.3,$K142*0.3,($BV142-SUM($Q142:AF142)))),"")),(IF(($BV142-SUM($Q142:AF142))&gt;=$K142*0.3,$K142*0.3,($BV142-SUM($Q142:AF142)))))</f>
        <v>0</v>
      </c>
      <c r="AH142" s="127">
        <f>IF(OR($I142="‡nv‡÷j Z¨vM",$I142="wUwm"),(IF(VALUE($G142)&gt;=AH$6,(IF(($BV142-SUM($Q142:AG142))&gt;=$K142*0.3,$K142*0.3,($BV142-SUM($Q142:AG142)))),"")),(IF(($BV142-SUM($Q142:AG142))&gt;=$K142*0.3,$K142*0.3,($BV142-SUM($Q142:AG142)))))</f>
        <v>0</v>
      </c>
      <c r="AI142" s="127">
        <f>IF(OR($I142="‡nv‡÷j Z¨vM",$I142="wUwm"),(IF(VALUE($G142)&gt;=AI$6,(IF(($BV142-SUM($Q142:AH142))&gt;=$K142*0.3,$K142*0.3,($BV142-SUM($Q142:AH142)))),"")),(IF(($BV142-SUM($Q142:AH142))&gt;=$K142*0.3,$K142*0.3,($BV142-SUM($Q142:AH142)))))</f>
        <v>0</v>
      </c>
      <c r="AJ142" s="127">
        <f>IF(OR($I142="‡nv‡÷j Z¨vM",$I142="wUwm"),(IF(VALUE($G142)&gt;=AJ$6,(IF(($BV142-SUM($Q142:AI142))&gt;=$K142*0.3,$K142*0.3,($BV142-SUM($Q142:AI142)))),"")),(IF(($BV142-SUM($Q142:AI142))&gt;=$K142*0.3,$K142*0.3,($BV142-SUM($Q142:AI142)))))</f>
        <v>0</v>
      </c>
      <c r="AK142" s="127">
        <f>IF(OR($I142="‡nv‡÷j Z¨vM",$I142="wUwm"),(IF(VALUE($G142)&gt;=AK$6,(IF(($BV142-SUM($Q142:AJ142))&gt;=$K142*0.3,$K142*0.3,($BV142-SUM($Q142:AJ142)))),"")),(IF(($BV142-SUM($Q142:AJ142))&gt;=$K142*0.3,$K142*0.3,($BV142-SUM($Q142:AJ142)))))</f>
        <v>0</v>
      </c>
      <c r="AL142" s="127">
        <f>IF(OR($I142="‡nv‡÷j Z¨vM",$I142="wUwm"),(IF(VALUE($G142)&gt;=AL$6,(IF(($BV142-SUM($Q142:AK142))&gt;=$K142*0.3,$K142*0.3,($BV142-SUM($Q142:AK142)))),"")),(IF(($BV142-SUM($Q142:AK142))&gt;=$K142*0.3,$K142*0.3,($BV142-SUM($Q142:AK142)))))</f>
        <v>0</v>
      </c>
      <c r="AM142" s="127">
        <f>IF(OR($I142="‡nv‡÷j Z¨vM",$I142="wUwm"),(IF(VALUE($G142)&gt;=AM$6,(IF(($BV142-SUM($Q142:AL142))&gt;=$K142*0.3,$K142*0.3,($BV142-SUM($Q142:AL142)))),"")),(IF(($BV142-SUM($Q142:AL142))&gt;=$K142*0.3,$K142*0.3,($BV142-SUM($Q142:AL142)))))</f>
        <v>0</v>
      </c>
      <c r="AN142" s="127">
        <f>IF(OR($I142="‡nv‡÷j Z¨vM",$I142="wUwm"),(IF(VALUE($G142)&gt;=AN$6,(IF(($BV142-SUM($Q142:AM142))&gt;=$K142*0.3,$K142*0.3,($BV142-SUM($Q142:AM142)))),"")),(IF(($BV142-SUM($Q142:AM142))&gt;=$K142*0.3,$K142*0.3,($BV142-SUM($Q142:AM142)))))</f>
        <v>0</v>
      </c>
      <c r="AO142" s="127">
        <f>IF(OR($I142="‡nv‡÷j Z¨vM",$I142="wUwm"),(IF(VALUE($G142)&gt;=AO$6,(IF(($BV142-SUM($Q142:AN142))&gt;=$K142*0.3,$K142*0.3,($BV142-SUM($Q142:AN142)))),"")),(IF(($BV142-SUM($Q142:AN142))&gt;=$K142*0.3,$K142*0.3,($BV142-SUM($Q142:AN142)))))</f>
        <v>0</v>
      </c>
      <c r="AP142" s="127">
        <f>IF(OR($I142="‡nv‡÷j Z¨vM",$I142="wUwm"),(IF(VALUE($G142)&gt;=AP$6,(IF(($BV142-SUM($Q142:AO142))&gt;=$K142*0.3,$K142*0.3,($BV142-SUM($Q142:AO142)))),"")),(IF(($BV142-SUM($Q142:AO142))&gt;=$K142*0.3,$K142*0.3,($BV142-SUM($Q142:AO142)))))</f>
        <v>0</v>
      </c>
      <c r="AQ142" s="125">
        <f t="shared" si="26"/>
        <v>4000</v>
      </c>
      <c r="AR142" s="125">
        <v>4000</v>
      </c>
      <c r="AS142" s="125">
        <f>IF(LinkRpt!C$4=LinkRpt!C$2,VLOOKUP(LinkRpt!$A139,Rpt,LinkRpt!C$2+1),"")</f>
        <v>0</v>
      </c>
      <c r="AT142" s="125">
        <f>IF(LinkRpt!D$4=LinkRpt!D$2,VLOOKUP(LinkRpt!$A139,Rpt,LinkRpt!D$2+1),"")</f>
        <v>0</v>
      </c>
      <c r="AU142" s="125">
        <f>IF(LinkRpt!E$4=LinkRpt!E$2,VLOOKUP(LinkRpt!$A139,Rpt,LinkRpt!E$2+1),"")</f>
        <v>0</v>
      </c>
      <c r="AV142" s="125">
        <f>IF(LinkRpt!F$4=LinkRpt!F$2,VLOOKUP(LinkRpt!$A139,Rpt,LinkRpt!F$2+1),"")</f>
        <v>0</v>
      </c>
      <c r="AW142" s="125">
        <f>IF(LinkRpt!G$4=LinkRpt!G$2,VLOOKUP(LinkRpt!$A139,Rpt,LinkRpt!G$2+1),"")</f>
        <v>0</v>
      </c>
      <c r="AX142" s="125">
        <f>IF(LinkRpt!H$4=LinkRpt!H$2,VLOOKUP(LinkRpt!$A139,Rpt,LinkRpt!H$2+1),"")</f>
        <v>0</v>
      </c>
      <c r="AY142" s="125">
        <f>IF(LinkRpt!I$4=LinkRpt!I$2,VLOOKUP(LinkRpt!$A139,Rpt,LinkRpt!I$2+1),"")</f>
        <v>0</v>
      </c>
      <c r="AZ142" s="125">
        <f>IF(LinkRpt!J$4=LinkRpt!J$2,VLOOKUP(LinkRpt!$A139,Rpt,LinkRpt!J$2+1),"")</f>
        <v>0</v>
      </c>
      <c r="BA142" s="125">
        <f>IF(LinkRpt!K$4=LinkRpt!K$2,VLOOKUP(LinkRpt!$A139,Rpt,LinkRpt!K$2+1),"")</f>
        <v>0</v>
      </c>
      <c r="BB142" s="125">
        <f>IF(LinkRpt!L$4=LinkRpt!L$2,VLOOKUP(LinkRpt!$A139,Rpt,LinkRpt!L$2+1),"")</f>
        <v>0</v>
      </c>
      <c r="BC142" s="125">
        <f>IF(LinkRpt!M$4=LinkRpt!M$2,VLOOKUP(LinkRpt!$A139,Rpt,LinkRpt!M$2+1),"")</f>
        <v>0</v>
      </c>
      <c r="BD142" s="125">
        <f>IF(LinkRpt!N$4=LinkRpt!N$2,VLOOKUP(LinkRpt!$A139,Rpt,LinkRpt!N$2+1),"")</f>
        <v>0</v>
      </c>
      <c r="BE142" s="125">
        <f>IF(LinkRpt!O$4=LinkRpt!O$2,VLOOKUP(LinkRpt!$A139,Rpt,LinkRpt!O$2+1),"")</f>
        <v>0</v>
      </c>
      <c r="BF142" s="125">
        <f>IF(LinkRpt!P$4=LinkRpt!P$2,VLOOKUP(LinkRpt!$A139,Rpt,LinkRpt!P$2+1),"")</f>
        <v>0</v>
      </c>
      <c r="BG142" s="125">
        <f>IF(LinkRpt!Q$4=LinkRpt!Q$2,VLOOKUP(LinkRpt!$A139,Rpt,LinkRpt!Q$2+1),"")</f>
        <v>0</v>
      </c>
      <c r="BH142" s="125">
        <f>IF(LinkRpt!R$4=LinkRpt!R$2,VLOOKUP(LinkRpt!$A139,Rpt,LinkRpt!R$2+1),"")</f>
        <v>0</v>
      </c>
      <c r="BI142" s="125">
        <f>IF(LinkRpt!S$4=LinkRpt!S$2,VLOOKUP(LinkRpt!$A139,Rpt,LinkRpt!S$2+1),"")</f>
        <v>0</v>
      </c>
      <c r="BJ142" s="125">
        <f>IF(LinkRpt!T$4=LinkRpt!T$2,VLOOKUP(LinkRpt!$A139,Rpt,LinkRpt!T$2+1),"")</f>
        <v>0</v>
      </c>
      <c r="BK142" s="125">
        <f>IF(LinkRpt!U$4=LinkRpt!U$2,VLOOKUP(LinkRpt!$A139,Rpt,LinkRpt!U$2+1),"")</f>
        <v>0</v>
      </c>
      <c r="BL142" s="125">
        <f>IF(LinkRpt!V$4=LinkRpt!V$2,VLOOKUP(LinkRpt!$A139,Rpt,LinkRpt!V$2+1),"")</f>
        <v>0</v>
      </c>
      <c r="BM142" s="125">
        <f>IF(LinkRpt!W$4=LinkRpt!W$2,VLOOKUP(LinkRpt!$A139,Rpt,LinkRpt!W$2+1),"")</f>
        <v>0</v>
      </c>
      <c r="BN142" s="125">
        <f>IF(LinkRpt!X$4=LinkRpt!X$2,VLOOKUP(LinkRpt!$A139,Rpt,LinkRpt!X$2+1),"")</f>
        <v>0</v>
      </c>
      <c r="BO142" s="125">
        <f>IF(LinkRpt!Y$4=LinkRpt!Y$2,VLOOKUP(LinkRpt!$A139,Rpt,LinkRpt!Y$2+1),"")</f>
        <v>0</v>
      </c>
      <c r="BP142" s="125">
        <f>IF(LinkRpt!Z$4=LinkRpt!Z$2,VLOOKUP(LinkRpt!$A139,Rpt,LinkRpt!Z$2+1),"")</f>
        <v>0</v>
      </c>
      <c r="BQ142" s="125">
        <f>IF(LinkRpt!AA$4=LinkRpt!AA$2,VLOOKUP(LinkRpt!$A139,Rpt,LinkRpt!AA$2+1),"")</f>
        <v>0</v>
      </c>
      <c r="BR142" s="125">
        <f>IF(LinkRpt!AB$4=LinkRpt!AB$2,VLOOKUP(LinkRpt!$A139,Rpt,LinkRpt!AB$2+1),"")</f>
        <v>0</v>
      </c>
      <c r="BS142" s="125">
        <f>IF(LinkRpt!AC$4=LinkRpt!AC$2,VLOOKUP(LinkRpt!$A139,Rpt,LinkRpt!AC$2+1),"")</f>
        <v>0</v>
      </c>
      <c r="BT142" s="125">
        <f>IF(LinkRpt!AD$4=LinkRpt!AD$2,VLOOKUP(LinkRpt!$A139,Rpt,LinkRpt!AD$2+1),"")</f>
        <v>0</v>
      </c>
      <c r="BU142" s="125">
        <f>IF(LinkRpt!AE$4=LinkRpt!AE$2,VLOOKUP(LinkRpt!$A139,Rpt,LinkRpt!AE$2+1),"")</f>
        <v>0</v>
      </c>
      <c r="BV142" s="125">
        <f t="shared" si="37"/>
        <v>4000</v>
      </c>
      <c r="BW142" s="124">
        <v>1500</v>
      </c>
      <c r="BX142" s="127">
        <v>1500</v>
      </c>
      <c r="BY142" s="124">
        <v>1000</v>
      </c>
      <c r="BZ142" s="127">
        <v>1000</v>
      </c>
      <c r="CA142" s="124">
        <v>5000</v>
      </c>
      <c r="CB142" s="127">
        <v>5000</v>
      </c>
      <c r="CC142" s="124">
        <v>8000</v>
      </c>
      <c r="CD142" s="127">
        <v>1500</v>
      </c>
      <c r="CE142" s="124"/>
      <c r="CF142" s="127"/>
      <c r="CG142" s="129">
        <v>4620</v>
      </c>
      <c r="CH142" s="127">
        <v>11120</v>
      </c>
      <c r="CI142" s="129">
        <v>4620</v>
      </c>
      <c r="CJ142" s="127">
        <v>4620</v>
      </c>
      <c r="CK142" s="129">
        <v>4620</v>
      </c>
      <c r="CL142" s="127">
        <v>4620</v>
      </c>
      <c r="CM142" s="129">
        <v>4620</v>
      </c>
      <c r="CN142" s="127">
        <v>4620</v>
      </c>
      <c r="CO142" s="129">
        <v>4620</v>
      </c>
      <c r="CP142" s="127">
        <v>4620</v>
      </c>
      <c r="CQ142" s="129">
        <v>4620</v>
      </c>
      <c r="CR142" s="127">
        <v>4620</v>
      </c>
      <c r="CS142" s="129">
        <v>4620</v>
      </c>
      <c r="CT142" s="127">
        <v>4620</v>
      </c>
      <c r="CU142" s="129">
        <v>4620</v>
      </c>
      <c r="CV142" s="127"/>
      <c r="CW142" s="129">
        <v>4620</v>
      </c>
      <c r="CX142" s="127"/>
      <c r="CY142" s="131"/>
      <c r="CZ142" s="127"/>
      <c r="DA142" s="131"/>
      <c r="DB142" s="127"/>
      <c r="DC142" s="131"/>
      <c r="DD142" s="127"/>
      <c r="DE142" s="130"/>
      <c r="DF142" s="131"/>
      <c r="DG142" s="127"/>
      <c r="DH142" s="131"/>
      <c r="DI142" s="127"/>
      <c r="DJ142" s="131"/>
      <c r="DK142" s="127"/>
      <c r="DL142" s="157"/>
      <c r="DM142" s="127"/>
      <c r="DN142" s="157"/>
      <c r="DO142" s="127"/>
      <c r="DP142" s="157"/>
      <c r="DQ142" s="127"/>
      <c r="DR142" s="157"/>
      <c r="DS142" s="127"/>
      <c r="DT142" s="157"/>
      <c r="DU142" s="127"/>
      <c r="DV142" s="157"/>
      <c r="DW142" s="127"/>
      <c r="DX142" s="157"/>
      <c r="DY142" s="127"/>
      <c r="DZ142" s="157"/>
      <c r="EA142" s="127"/>
      <c r="EB142" s="158"/>
      <c r="EC142" s="127"/>
      <c r="ED142" s="132"/>
      <c r="EE142" s="158"/>
      <c r="EF142" s="127"/>
      <c r="EG142" s="158"/>
      <c r="EH142" s="127"/>
      <c r="EI142" s="158"/>
      <c r="EJ142" s="127"/>
      <c r="EK142" s="158"/>
      <c r="EL142" s="127"/>
      <c r="EM142" s="158"/>
      <c r="EN142" s="127"/>
      <c r="EO142" s="158"/>
      <c r="EP142" s="127"/>
      <c r="EQ142" s="124"/>
      <c r="ER142" s="127"/>
      <c r="ES142" s="124"/>
      <c r="ET142" s="127"/>
      <c r="EU142" s="124"/>
      <c r="EV142" s="127"/>
      <c r="EW142" s="124"/>
      <c r="EX142" s="127"/>
      <c r="EY142" s="124"/>
      <c r="EZ142" s="127"/>
      <c r="FA142" s="124"/>
      <c r="FB142" s="127"/>
      <c r="FC142" s="133">
        <f t="shared" si="32"/>
        <v>57080</v>
      </c>
      <c r="FD142" s="133">
        <f t="shared" si="33"/>
        <v>47840</v>
      </c>
      <c r="FE142" s="133">
        <f t="shared" si="34"/>
        <v>9240</v>
      </c>
    </row>
    <row r="143" spans="1:161" ht="25.5" customHeight="1">
      <c r="A143" s="184">
        <v>2200010</v>
      </c>
      <c r="B143" s="156" t="s">
        <v>29</v>
      </c>
      <c r="C143" s="96" t="s">
        <v>30</v>
      </c>
      <c r="D143" s="83" t="s">
        <v>1062</v>
      </c>
      <c r="E143" s="95" t="s">
        <v>956</v>
      </c>
      <c r="F143" s="89" t="s">
        <v>31</v>
      </c>
      <c r="G143" s="89"/>
      <c r="H143" s="135"/>
      <c r="I143" s="136"/>
      <c r="J143" s="136"/>
      <c r="K143" s="94">
        <v>7200</v>
      </c>
      <c r="L143" s="92" t="s">
        <v>1076</v>
      </c>
      <c r="M143" s="122">
        <f t="shared" si="35"/>
        <v>25600</v>
      </c>
      <c r="N143" s="123">
        <f t="shared" si="31"/>
        <v>2160</v>
      </c>
      <c r="O143" s="124">
        <v>4000</v>
      </c>
      <c r="P143" s="124">
        <f t="shared" si="36"/>
        <v>0</v>
      </c>
      <c r="Q143" s="125">
        <v>4000</v>
      </c>
      <c r="R143" s="126">
        <f t="shared" ref="R143:R205" si="38">IF(AND(I143="‡nv‡÷j Z¨vM",M143=BV143),6000,0)</f>
        <v>0</v>
      </c>
      <c r="S143" s="127">
        <f>IF(OR($I143="‡nv‡÷j Z¨vM",$I143="wUwm"),(IF(VALUE($G143)&gt;=S$6,(IF(($BV143-SUM($Q143:R143))&gt;=$K143*0.3,$K143*0.3,($BV143-SUM($Q143:R143)))),"")),(IF(($BV143-SUM($Q143:R143))&gt;=$K143*0.3,$K143*0.3,($BV143-SUM($Q143:R143)))))</f>
        <v>2160</v>
      </c>
      <c r="T143" s="127">
        <f>IF(OR($I143="‡nv‡÷j Z¨vM",$I143="wUwm"),(IF(VALUE($G143)&gt;=T$6,(IF(($BV143-SUM($Q143:S143))&gt;=$K143*0.3,$K143*0.3,($BV143-SUM($Q143:S143)))),"")),(IF(($BV143-SUM($Q143:S143))&gt;=$K143*0.3,$K143*0.3,($BV143-SUM($Q143:S143)))))</f>
        <v>2160</v>
      </c>
      <c r="U143" s="127">
        <f>IF(OR($I143="‡nv‡÷j Z¨vM",$I143="wUwm"),(IF(VALUE($G143)&gt;=U$6,(IF(($BV143-SUM($Q143:T143))&gt;=$K143*0.3,$K143*0.3,($BV143-SUM($Q143:T143)))),"")),(IF(($BV143-SUM($Q143:T143))&gt;=$K143*0.3,$K143*0.3,($BV143-SUM($Q143:T143)))))</f>
        <v>2160</v>
      </c>
      <c r="V143" s="127">
        <f>IF(OR($I143="‡nv‡÷j Z¨vM",$I143="wUwm"),(IF(VALUE($G143)&gt;=V$6,(IF(($BV143-SUM($Q143:U143))&gt;=$K143*0.3,$K143*0.3,($BV143-SUM($Q143:U143)))),"")),(IF(($BV143-SUM($Q143:U143))&gt;=$K143*0.3,$K143*0.3,($BV143-SUM($Q143:U143)))))</f>
        <v>2160</v>
      </c>
      <c r="W143" s="127">
        <f>IF(OR($I143="‡nv‡÷j Z¨vM",$I143="wUwm"),(IF(VALUE($G143)&gt;=W$6,(IF(($BV143-SUM($Q143:V143))&gt;=$K143*0.3,$K143*0.3,($BV143-SUM($Q143:V143)))),"")),(IF(($BV143-SUM($Q143:V143))&gt;=$K143*0.3,$K143*0.3,($BV143-SUM($Q143:V143)))))</f>
        <v>2160</v>
      </c>
      <c r="X143" s="127">
        <f>IF(OR($I143="‡nv‡÷j Z¨vM",$I143="wUwm"),(IF(VALUE($G143)&gt;=X$6,(IF(($BV143-SUM($Q143:W143))&gt;=$K143*0.3,$K143*0.3,($BV143-SUM($Q143:W143)))),"")),(IF(($BV143-SUM($Q143:W143))&gt;=$K143*0.3,$K143*0.3,($BV143-SUM($Q143:W143)))))</f>
        <v>2160</v>
      </c>
      <c r="Y143" s="127">
        <f>IF(OR($I143="‡nv‡÷j Z¨vM",$I143="wUwm"),(IF(VALUE($G143)&gt;=Y$6,(IF(($BV143-SUM($Q143:X143))&gt;=$K143*0.3,$K143*0.3,($BV143-SUM($Q143:X143)))),"")),(IF(($BV143-SUM($Q143:X143))&gt;=$K143*0.3,$K143*0.3,($BV143-SUM($Q143:X143)))))</f>
        <v>2160</v>
      </c>
      <c r="Z143" s="127">
        <f>IF(OR($I143="‡nv‡÷j Z¨vM",$I143="wUwm"),(IF(VALUE($G143)&gt;=Z$6,(IF(($BV143-SUM($Q143:Y143))&gt;=$K143*0.3,$K143*0.3,($BV143-SUM($Q143:Y143)))),"")),(IF(($BV143-SUM($Q143:Y143))&gt;=$K143*0.3,$K143*0.3,($BV143-SUM($Q143:Y143)))))</f>
        <v>2160</v>
      </c>
      <c r="AA143" s="127">
        <f>IF(OR($I143="‡nv‡÷j Z¨vM",$I143="wUwm"),(IF(VALUE($G143)&gt;=AA$6,(IF(($BV143-SUM($Q143:Z143))&gt;=$K143*0.3,$K143*0.3,($BV143-SUM($Q143:Z143)))),"")),(IF(($BV143-SUM($Q143:Z143))&gt;=$K143*0.3,$K143*0.3,($BV143-SUM($Q143:Z143)))))</f>
        <v>2160</v>
      </c>
      <c r="AB143" s="127">
        <f>IF(OR($I143="‡nv‡÷j Z¨vM",$I143="wUwm"),(IF(VALUE($G143)&gt;=AB$6,(IF(($BV143-SUM($Q143:AA143))&gt;=$K143*0.3,$K143*0.3,($BV143-SUM($Q143:AA143)))),"")),(IF(($BV143-SUM($Q143:AA143))&gt;=$K143*0.3,$K143*0.3,($BV143-SUM($Q143:AA143)))))</f>
        <v>0</v>
      </c>
      <c r="AC143" s="127">
        <f>IF(OR($I143="‡nv‡÷j Z¨vM",$I143="wUwm"),(IF(VALUE($G143)&gt;=AC$6,(IF(($BV143-SUM($Q143:AB143))&gt;=$K143*0.3,$K143*0.3,($BV143-SUM($Q143:AB143)))),"")),(IF(($BV143-SUM($Q143:AB143))&gt;=$K143*0.3,$K143*0.3,($BV143-SUM($Q143:AB143)))))</f>
        <v>0</v>
      </c>
      <c r="AD143" s="127">
        <f>IF(OR($I143="‡nv‡÷j Z¨vM",$I143="wUwm"),(IF(VALUE($G143)&gt;=AD$6,(IF(($BV143-SUM($Q143:AC143))&gt;=$K143*0.3,$K143*0.3,($BV143-SUM($Q143:AC143)))),"")),(IF(($BV143-SUM($Q143:AC143))&gt;=$K143*0.3,$K143*0.3,($BV143-SUM($Q143:AC143)))))</f>
        <v>0</v>
      </c>
      <c r="AE143" s="127">
        <f>IF(OR($I143="‡nv‡÷j Z¨vM",$I143="wUwm"),(IF(VALUE($G143)&gt;=AE$6,(IF(($BV143-SUM($Q143:AD143))&gt;=$K143*0.3,$K143*0.3,($BV143-SUM($Q143:AD143)))),"")),(IF(($BV143-SUM($Q143:AD143))&gt;=$K143*0.3,$K143*0.3,($BV143-SUM($Q143:AD143)))))</f>
        <v>0</v>
      </c>
      <c r="AF143" s="127">
        <f>IF(OR($I143="‡nv‡÷j Z¨vM",$I143="wUwm"),(IF(VALUE($G143)&gt;=AF$6,(IF(($BV143-SUM($Q143:AE143))&gt;=$K143*0.3,$K143*0.3,($BV143-SUM($Q143:AE143)))),"")),(IF(($BV143-SUM($Q143:AE143))&gt;=$K143*0.3,$K143*0.3,($BV143-SUM($Q143:AE143)))))</f>
        <v>0</v>
      </c>
      <c r="AG143" s="127">
        <f>IF(OR($I143="‡nv‡÷j Z¨vM",$I143="wUwm"),(IF(VALUE($G143)&gt;=AG$6,(IF(($BV143-SUM($Q143:AF143))&gt;=$K143*0.3,$K143*0.3,($BV143-SUM($Q143:AF143)))),"")),(IF(($BV143-SUM($Q143:AF143))&gt;=$K143*0.3,$K143*0.3,($BV143-SUM($Q143:AF143)))))</f>
        <v>0</v>
      </c>
      <c r="AH143" s="127">
        <f>IF(OR($I143="‡nv‡÷j Z¨vM",$I143="wUwm"),(IF(VALUE($G143)&gt;=AH$6,(IF(($BV143-SUM($Q143:AG143))&gt;=$K143*0.3,$K143*0.3,($BV143-SUM($Q143:AG143)))),"")),(IF(($BV143-SUM($Q143:AG143))&gt;=$K143*0.3,$K143*0.3,($BV143-SUM($Q143:AG143)))))</f>
        <v>0</v>
      </c>
      <c r="AI143" s="127">
        <f>IF(OR($I143="‡nv‡÷j Z¨vM",$I143="wUwm"),(IF(VALUE($G143)&gt;=AI$6,(IF(($BV143-SUM($Q143:AH143))&gt;=$K143*0.3,$K143*0.3,($BV143-SUM($Q143:AH143)))),"")),(IF(($BV143-SUM($Q143:AH143))&gt;=$K143*0.3,$K143*0.3,($BV143-SUM($Q143:AH143)))))</f>
        <v>0</v>
      </c>
      <c r="AJ143" s="127">
        <f>IF(OR($I143="‡nv‡÷j Z¨vM",$I143="wUwm"),(IF(VALUE($G143)&gt;=AJ$6,(IF(($BV143-SUM($Q143:AI143))&gt;=$K143*0.3,$K143*0.3,($BV143-SUM($Q143:AI143)))),"")),(IF(($BV143-SUM($Q143:AI143))&gt;=$K143*0.3,$K143*0.3,($BV143-SUM($Q143:AI143)))))</f>
        <v>0</v>
      </c>
      <c r="AK143" s="127">
        <f>IF(OR($I143="‡nv‡÷j Z¨vM",$I143="wUwm"),(IF(VALUE($G143)&gt;=AK$6,(IF(($BV143-SUM($Q143:AJ143))&gt;=$K143*0.3,$K143*0.3,($BV143-SUM($Q143:AJ143)))),"")),(IF(($BV143-SUM($Q143:AJ143))&gt;=$K143*0.3,$K143*0.3,($BV143-SUM($Q143:AJ143)))))</f>
        <v>0</v>
      </c>
      <c r="AL143" s="127">
        <f>IF(OR($I143="‡nv‡÷j Z¨vM",$I143="wUwm"),(IF(VALUE($G143)&gt;=AL$6,(IF(($BV143-SUM($Q143:AK143))&gt;=$K143*0.3,$K143*0.3,($BV143-SUM($Q143:AK143)))),"")),(IF(($BV143-SUM($Q143:AK143))&gt;=$K143*0.3,$K143*0.3,($BV143-SUM($Q143:AK143)))))</f>
        <v>0</v>
      </c>
      <c r="AM143" s="127">
        <f>IF(OR($I143="‡nv‡÷j Z¨vM",$I143="wUwm"),(IF(VALUE($G143)&gt;=AM$6,(IF(($BV143-SUM($Q143:AL143))&gt;=$K143*0.3,$K143*0.3,($BV143-SUM($Q143:AL143)))),"")),(IF(($BV143-SUM($Q143:AL143))&gt;=$K143*0.3,$K143*0.3,($BV143-SUM($Q143:AL143)))))</f>
        <v>0</v>
      </c>
      <c r="AN143" s="127">
        <f>IF(OR($I143="‡nv‡÷j Z¨vM",$I143="wUwm"),(IF(VALUE($G143)&gt;=AN$6,(IF(($BV143-SUM($Q143:AM143))&gt;=$K143*0.3,$K143*0.3,($BV143-SUM($Q143:AM143)))),"")),(IF(($BV143-SUM($Q143:AM143))&gt;=$K143*0.3,$K143*0.3,($BV143-SUM($Q143:AM143)))))</f>
        <v>0</v>
      </c>
      <c r="AO143" s="127">
        <f>IF(OR($I143="‡nv‡÷j Z¨vM",$I143="wUwm"),(IF(VALUE($G143)&gt;=AO$6,(IF(($BV143-SUM($Q143:AN143))&gt;=$K143*0.3,$K143*0.3,($BV143-SUM($Q143:AN143)))),"")),(IF(($BV143-SUM($Q143:AN143))&gt;=$K143*0.3,$K143*0.3,($BV143-SUM($Q143:AN143)))))</f>
        <v>0</v>
      </c>
      <c r="AP143" s="127">
        <f>IF(OR($I143="‡nv‡÷j Z¨vM",$I143="wUwm"),(IF(VALUE($G143)&gt;=AP$6,(IF(($BV143-SUM($Q143:AO143))&gt;=$K143*0.3,$K143*0.3,($BV143-SUM($Q143:AO143)))),"")),(IF(($BV143-SUM($Q143:AO143))&gt;=$K143*0.3,$K143*0.3,($BV143-SUM($Q143:AO143)))))</f>
        <v>0</v>
      </c>
      <c r="AQ143" s="125">
        <f t="shared" si="26"/>
        <v>23440</v>
      </c>
      <c r="AR143" s="125">
        <v>23440</v>
      </c>
      <c r="AS143" s="125">
        <f>IF(LinkRpt!C$4=LinkRpt!C$2,VLOOKUP(LinkRpt!$A140,Rpt,LinkRpt!C$2+1),"")</f>
        <v>0</v>
      </c>
      <c r="AT143" s="125">
        <f>IF(LinkRpt!D$4=LinkRpt!D$2,VLOOKUP(LinkRpt!$A140,Rpt,LinkRpt!D$2+1),"")</f>
        <v>0</v>
      </c>
      <c r="AU143" s="125">
        <f>IF(LinkRpt!E$4=LinkRpt!E$2,VLOOKUP(LinkRpt!$A140,Rpt,LinkRpt!E$2+1),"")</f>
        <v>0</v>
      </c>
      <c r="AV143" s="125">
        <f>IF(LinkRpt!F$4=LinkRpt!F$2,VLOOKUP(LinkRpt!$A140,Rpt,LinkRpt!F$2+1),"")</f>
        <v>0</v>
      </c>
      <c r="AW143" s="125">
        <f>IF(LinkRpt!G$4=LinkRpt!G$2,VLOOKUP(LinkRpt!$A140,Rpt,LinkRpt!G$2+1),"")</f>
        <v>0</v>
      </c>
      <c r="AX143" s="125">
        <f>IF(LinkRpt!H$4=LinkRpt!H$2,VLOOKUP(LinkRpt!$A140,Rpt,LinkRpt!H$2+1),"")</f>
        <v>0</v>
      </c>
      <c r="AY143" s="125">
        <f>IF(LinkRpt!I$4=LinkRpt!I$2,VLOOKUP(LinkRpt!$A140,Rpt,LinkRpt!I$2+1),"")</f>
        <v>0</v>
      </c>
      <c r="AZ143" s="125">
        <f>IF(LinkRpt!J$4=LinkRpt!J$2,VLOOKUP(LinkRpt!$A140,Rpt,LinkRpt!J$2+1),"")</f>
        <v>0</v>
      </c>
      <c r="BA143" s="125">
        <f>IF(LinkRpt!K$4=LinkRpt!K$2,VLOOKUP(LinkRpt!$A140,Rpt,LinkRpt!K$2+1),"")</f>
        <v>0</v>
      </c>
      <c r="BB143" s="125">
        <f>IF(LinkRpt!L$4=LinkRpt!L$2,VLOOKUP(LinkRpt!$A140,Rpt,LinkRpt!L$2+1),"")</f>
        <v>0</v>
      </c>
      <c r="BC143" s="125">
        <f>IF(LinkRpt!M$4=LinkRpt!M$2,VLOOKUP(LinkRpt!$A140,Rpt,LinkRpt!M$2+1),"")</f>
        <v>0</v>
      </c>
      <c r="BD143" s="125">
        <f>IF(LinkRpt!N$4=LinkRpt!N$2,VLOOKUP(LinkRpt!$A140,Rpt,LinkRpt!N$2+1),"")</f>
        <v>0</v>
      </c>
      <c r="BE143" s="125">
        <f>IF(LinkRpt!O$4=LinkRpt!O$2,VLOOKUP(LinkRpt!$A140,Rpt,LinkRpt!O$2+1),"")</f>
        <v>0</v>
      </c>
      <c r="BF143" s="125">
        <f>IF(LinkRpt!P$4=LinkRpt!P$2,VLOOKUP(LinkRpt!$A140,Rpt,LinkRpt!P$2+1),"")</f>
        <v>0</v>
      </c>
      <c r="BG143" s="125">
        <f>IF(LinkRpt!Q$4=LinkRpt!Q$2,VLOOKUP(LinkRpt!$A140,Rpt,LinkRpt!Q$2+1),"")</f>
        <v>0</v>
      </c>
      <c r="BH143" s="125">
        <f>IF(LinkRpt!R$4=LinkRpt!R$2,VLOOKUP(LinkRpt!$A140,Rpt,LinkRpt!R$2+1),"")</f>
        <v>0</v>
      </c>
      <c r="BI143" s="125">
        <f>IF(LinkRpt!S$4=LinkRpt!S$2,VLOOKUP(LinkRpt!$A140,Rpt,LinkRpt!S$2+1),"")</f>
        <v>0</v>
      </c>
      <c r="BJ143" s="125">
        <f>IF(LinkRpt!T$4=LinkRpt!T$2,VLOOKUP(LinkRpt!$A140,Rpt,LinkRpt!T$2+1),"")</f>
        <v>0</v>
      </c>
      <c r="BK143" s="125">
        <f>IF(LinkRpt!U$4=LinkRpt!U$2,VLOOKUP(LinkRpt!$A140,Rpt,LinkRpt!U$2+1),"")</f>
        <v>0</v>
      </c>
      <c r="BL143" s="125">
        <f>IF(LinkRpt!V$4=LinkRpt!V$2,VLOOKUP(LinkRpt!$A140,Rpt,LinkRpt!V$2+1),"")</f>
        <v>0</v>
      </c>
      <c r="BM143" s="125">
        <f>IF(LinkRpt!W$4=LinkRpt!W$2,VLOOKUP(LinkRpt!$A140,Rpt,LinkRpt!W$2+1),"")</f>
        <v>0</v>
      </c>
      <c r="BN143" s="125">
        <f>IF(LinkRpt!X$4=LinkRpt!X$2,VLOOKUP(LinkRpt!$A140,Rpt,LinkRpt!X$2+1),"")</f>
        <v>0</v>
      </c>
      <c r="BO143" s="125">
        <f>IF(LinkRpt!Y$4=LinkRpt!Y$2,VLOOKUP(LinkRpt!$A140,Rpt,LinkRpt!Y$2+1),"")</f>
        <v>0</v>
      </c>
      <c r="BP143" s="125">
        <f>IF(LinkRpt!Z$4=LinkRpt!Z$2,VLOOKUP(LinkRpt!$A140,Rpt,LinkRpt!Z$2+1),"")</f>
        <v>0</v>
      </c>
      <c r="BQ143" s="125">
        <f>IF(LinkRpt!AA$4=LinkRpt!AA$2,VLOOKUP(LinkRpt!$A140,Rpt,LinkRpt!AA$2+1),"")</f>
        <v>0</v>
      </c>
      <c r="BR143" s="125">
        <f>IF(LinkRpt!AB$4=LinkRpt!AB$2,VLOOKUP(LinkRpt!$A140,Rpt,LinkRpt!AB$2+1),"")</f>
        <v>0</v>
      </c>
      <c r="BS143" s="125">
        <f>IF(LinkRpt!AC$4=LinkRpt!AC$2,VLOOKUP(LinkRpt!$A140,Rpt,LinkRpt!AC$2+1),"")</f>
        <v>0</v>
      </c>
      <c r="BT143" s="125">
        <f>IF(LinkRpt!AD$4=LinkRpt!AD$2,VLOOKUP(LinkRpt!$A140,Rpt,LinkRpt!AD$2+1),"")</f>
        <v>0</v>
      </c>
      <c r="BU143" s="125">
        <f>IF(LinkRpt!AE$4=LinkRpt!AE$2,VLOOKUP(LinkRpt!$A140,Rpt,LinkRpt!AE$2+1),"")</f>
        <v>0</v>
      </c>
      <c r="BV143" s="125">
        <f t="shared" si="37"/>
        <v>23440</v>
      </c>
      <c r="BW143" s="124">
        <v>1500</v>
      </c>
      <c r="BX143" s="127">
        <v>1500</v>
      </c>
      <c r="BY143" s="124">
        <v>1000</v>
      </c>
      <c r="BZ143" s="127">
        <v>1000</v>
      </c>
      <c r="CA143" s="124">
        <v>5000</v>
      </c>
      <c r="CB143" s="127">
        <v>5000</v>
      </c>
      <c r="CC143" s="124">
        <v>8000</v>
      </c>
      <c r="CD143" s="127">
        <f>1500+0</f>
        <v>1500</v>
      </c>
      <c r="CE143" s="124"/>
      <c r="CF143" s="127"/>
      <c r="CG143" s="129">
        <v>4620</v>
      </c>
      <c r="CH143" s="127">
        <v>0</v>
      </c>
      <c r="CI143" s="129">
        <v>4620</v>
      </c>
      <c r="CJ143" s="127">
        <v>4620</v>
      </c>
      <c r="CK143" s="129">
        <v>4620</v>
      </c>
      <c r="CL143" s="127">
        <f>6500+0</f>
        <v>6500</v>
      </c>
      <c r="CM143" s="129">
        <v>4620</v>
      </c>
      <c r="CN143" s="127">
        <v>4620</v>
      </c>
      <c r="CO143" s="129">
        <v>4620</v>
      </c>
      <c r="CP143" s="127"/>
      <c r="CQ143" s="129">
        <v>4620</v>
      </c>
      <c r="CR143" s="127"/>
      <c r="CS143" s="129">
        <v>4620</v>
      </c>
      <c r="CT143" s="127"/>
      <c r="CU143" s="129">
        <v>4620</v>
      </c>
      <c r="CV143" s="127"/>
      <c r="CW143" s="129">
        <v>4620</v>
      </c>
      <c r="CX143" s="127">
        <v>9240</v>
      </c>
      <c r="CY143" s="131"/>
      <c r="CZ143" s="127"/>
      <c r="DA143" s="131"/>
      <c r="DB143" s="127"/>
      <c r="DC143" s="131"/>
      <c r="DD143" s="127"/>
      <c r="DE143" s="130"/>
      <c r="DF143" s="131"/>
      <c r="DG143" s="127"/>
      <c r="DH143" s="131"/>
      <c r="DI143" s="127"/>
      <c r="DJ143" s="131"/>
      <c r="DK143" s="127"/>
      <c r="DL143" s="131"/>
      <c r="DM143" s="127"/>
      <c r="DN143" s="131"/>
      <c r="DO143" s="127"/>
      <c r="DP143" s="131"/>
      <c r="DQ143" s="127"/>
      <c r="DR143" s="131"/>
      <c r="DS143" s="127"/>
      <c r="DT143" s="131"/>
      <c r="DU143" s="127"/>
      <c r="DV143" s="131"/>
      <c r="DW143" s="127"/>
      <c r="DX143" s="131"/>
      <c r="DY143" s="127"/>
      <c r="DZ143" s="131"/>
      <c r="EA143" s="127"/>
      <c r="EB143" s="128"/>
      <c r="EC143" s="127"/>
      <c r="ED143" s="132"/>
      <c r="EE143" s="128"/>
      <c r="EF143" s="127"/>
      <c r="EG143" s="128"/>
      <c r="EH143" s="127"/>
      <c r="EI143" s="128"/>
      <c r="EJ143" s="127"/>
      <c r="EK143" s="128"/>
      <c r="EL143" s="127"/>
      <c r="EM143" s="128"/>
      <c r="EN143" s="127"/>
      <c r="EO143" s="128"/>
      <c r="EP143" s="127"/>
      <c r="EQ143" s="124"/>
      <c r="ER143" s="127"/>
      <c r="ES143" s="124"/>
      <c r="ET143" s="127"/>
      <c r="EU143" s="124"/>
      <c r="EV143" s="127"/>
      <c r="EW143" s="124"/>
      <c r="EX143" s="127"/>
      <c r="EY143" s="124"/>
      <c r="EZ143" s="127"/>
      <c r="FA143" s="124"/>
      <c r="FB143" s="127"/>
      <c r="FC143" s="133">
        <f t="shared" si="32"/>
        <v>57080</v>
      </c>
      <c r="FD143" s="133">
        <f t="shared" si="33"/>
        <v>33980</v>
      </c>
      <c r="FE143" s="133">
        <f t="shared" si="34"/>
        <v>23100</v>
      </c>
    </row>
    <row r="144" spans="1:161" ht="25.5" customHeight="1">
      <c r="A144" s="184">
        <v>2200011</v>
      </c>
      <c r="B144" s="156" t="s">
        <v>32</v>
      </c>
      <c r="C144" s="96" t="s">
        <v>33</v>
      </c>
      <c r="D144" s="83" t="s">
        <v>1062</v>
      </c>
      <c r="E144" s="95" t="s">
        <v>956</v>
      </c>
      <c r="F144" s="89" t="s">
        <v>34</v>
      </c>
      <c r="G144" s="89"/>
      <c r="H144" s="135"/>
      <c r="I144" s="136"/>
      <c r="J144" s="136"/>
      <c r="K144" s="94">
        <v>7200</v>
      </c>
      <c r="L144" s="92" t="s">
        <v>1076</v>
      </c>
      <c r="M144" s="122">
        <f t="shared" si="35"/>
        <v>25600</v>
      </c>
      <c r="N144" s="123">
        <f t="shared" si="31"/>
        <v>2160</v>
      </c>
      <c r="O144" s="124">
        <v>4000</v>
      </c>
      <c r="P144" s="124">
        <f t="shared" si="36"/>
        <v>0</v>
      </c>
      <c r="Q144" s="125">
        <v>4000</v>
      </c>
      <c r="R144" s="126">
        <f t="shared" si="38"/>
        <v>0</v>
      </c>
      <c r="S144" s="127">
        <f>IF(OR($I144="‡nv‡÷j Z¨vM",$I144="wUwm"),(IF(VALUE($G144)&gt;=S$6,(IF(($BV144-SUM($Q144:R144))&gt;=$K144*0.3,$K144*0.3,($BV144-SUM($Q144:R144)))),"")),(IF(($BV144-SUM($Q144:R144))&gt;=$K144*0.3,$K144*0.3,($BV144-SUM($Q144:R144)))))</f>
        <v>2160</v>
      </c>
      <c r="T144" s="127">
        <f>IF(OR($I144="‡nv‡÷j Z¨vM",$I144="wUwm"),(IF(VALUE($G144)&gt;=T$6,(IF(($BV144-SUM($Q144:S144))&gt;=$K144*0.3,$K144*0.3,($BV144-SUM($Q144:S144)))),"")),(IF(($BV144-SUM($Q144:S144))&gt;=$K144*0.3,$K144*0.3,($BV144-SUM($Q144:S144)))))</f>
        <v>2160</v>
      </c>
      <c r="U144" s="127">
        <f>IF(OR($I144="‡nv‡÷j Z¨vM",$I144="wUwm"),(IF(VALUE($G144)&gt;=U$6,(IF(($BV144-SUM($Q144:T144))&gt;=$K144*0.3,$K144*0.3,($BV144-SUM($Q144:T144)))),"")),(IF(($BV144-SUM($Q144:T144))&gt;=$K144*0.3,$K144*0.3,($BV144-SUM($Q144:T144)))))</f>
        <v>2160</v>
      </c>
      <c r="V144" s="127">
        <f>IF(OR($I144="‡nv‡÷j Z¨vM",$I144="wUwm"),(IF(VALUE($G144)&gt;=V$6,(IF(($BV144-SUM($Q144:U144))&gt;=$K144*0.3,$K144*0.3,($BV144-SUM($Q144:U144)))),"")),(IF(($BV144-SUM($Q144:U144))&gt;=$K144*0.3,$K144*0.3,($BV144-SUM($Q144:U144)))))</f>
        <v>2160</v>
      </c>
      <c r="W144" s="127">
        <f>IF(OR($I144="‡nv‡÷j Z¨vM",$I144="wUwm"),(IF(VALUE($G144)&gt;=W$6,(IF(($BV144-SUM($Q144:V144))&gt;=$K144*0.3,$K144*0.3,($BV144-SUM($Q144:V144)))),"")),(IF(($BV144-SUM($Q144:V144))&gt;=$K144*0.3,$K144*0.3,($BV144-SUM($Q144:V144)))))</f>
        <v>2160</v>
      </c>
      <c r="X144" s="127">
        <f>IF(OR($I144="‡nv‡÷j Z¨vM",$I144="wUwm"),(IF(VALUE($G144)&gt;=X$6,(IF(($BV144-SUM($Q144:W144))&gt;=$K144*0.3,$K144*0.3,($BV144-SUM($Q144:W144)))),"")),(IF(($BV144-SUM($Q144:W144))&gt;=$K144*0.3,$K144*0.3,($BV144-SUM($Q144:W144)))))</f>
        <v>2160</v>
      </c>
      <c r="Y144" s="127">
        <f>IF(OR($I144="‡nv‡÷j Z¨vM",$I144="wUwm"),(IF(VALUE($G144)&gt;=Y$6,(IF(($BV144-SUM($Q144:X144))&gt;=$K144*0.3,$K144*0.3,($BV144-SUM($Q144:X144)))),"")),(IF(($BV144-SUM($Q144:X144))&gt;=$K144*0.3,$K144*0.3,($BV144-SUM($Q144:X144)))))</f>
        <v>2160</v>
      </c>
      <c r="Z144" s="127">
        <f>IF(OR($I144="‡nv‡÷j Z¨vM",$I144="wUwm"),(IF(VALUE($G144)&gt;=Z$6,(IF(($BV144-SUM($Q144:Y144))&gt;=$K144*0.3,$K144*0.3,($BV144-SUM($Q144:Y144)))),"")),(IF(($BV144-SUM($Q144:Y144))&gt;=$K144*0.3,$K144*0.3,($BV144-SUM($Q144:Y144)))))</f>
        <v>2160</v>
      </c>
      <c r="AA144" s="127">
        <f>IF(OR($I144="‡nv‡÷j Z¨vM",$I144="wUwm"),(IF(VALUE($G144)&gt;=AA$6,(IF(($BV144-SUM($Q144:Z144))&gt;=$K144*0.3,$K144*0.3,($BV144-SUM($Q144:Z144)))),"")),(IF(($BV144-SUM($Q144:Z144))&gt;=$K144*0.3,$K144*0.3,($BV144-SUM($Q144:Z144)))))</f>
        <v>2160</v>
      </c>
      <c r="AB144" s="127">
        <f>IF(OR($I144="‡nv‡÷j Z¨vM",$I144="wUwm"),(IF(VALUE($G144)&gt;=AB$6,(IF(($BV144-SUM($Q144:AA144))&gt;=$K144*0.3,$K144*0.3,($BV144-SUM($Q144:AA144)))),"")),(IF(($BV144-SUM($Q144:AA144))&gt;=$K144*0.3,$K144*0.3,($BV144-SUM($Q144:AA144)))))</f>
        <v>0</v>
      </c>
      <c r="AC144" s="127">
        <f>IF(OR($I144="‡nv‡÷j Z¨vM",$I144="wUwm"),(IF(VALUE($G144)&gt;=AC$6,(IF(($BV144-SUM($Q144:AB144))&gt;=$K144*0.3,$K144*0.3,($BV144-SUM($Q144:AB144)))),"")),(IF(($BV144-SUM($Q144:AB144))&gt;=$K144*0.3,$K144*0.3,($BV144-SUM($Q144:AB144)))))</f>
        <v>0</v>
      </c>
      <c r="AD144" s="127">
        <f>IF(OR($I144="‡nv‡÷j Z¨vM",$I144="wUwm"),(IF(VALUE($G144)&gt;=AD$6,(IF(($BV144-SUM($Q144:AC144))&gt;=$K144*0.3,$K144*0.3,($BV144-SUM($Q144:AC144)))),"")),(IF(($BV144-SUM($Q144:AC144))&gt;=$K144*0.3,$K144*0.3,($BV144-SUM($Q144:AC144)))))</f>
        <v>0</v>
      </c>
      <c r="AE144" s="127">
        <f>IF(OR($I144="‡nv‡÷j Z¨vM",$I144="wUwm"),(IF(VALUE($G144)&gt;=AE$6,(IF(($BV144-SUM($Q144:AD144))&gt;=$K144*0.3,$K144*0.3,($BV144-SUM($Q144:AD144)))),"")),(IF(($BV144-SUM($Q144:AD144))&gt;=$K144*0.3,$K144*0.3,($BV144-SUM($Q144:AD144)))))</f>
        <v>0</v>
      </c>
      <c r="AF144" s="127">
        <f>IF(OR($I144="‡nv‡÷j Z¨vM",$I144="wUwm"),(IF(VALUE($G144)&gt;=AF$6,(IF(($BV144-SUM($Q144:AE144))&gt;=$K144*0.3,$K144*0.3,($BV144-SUM($Q144:AE144)))),"")),(IF(($BV144-SUM($Q144:AE144))&gt;=$K144*0.3,$K144*0.3,($BV144-SUM($Q144:AE144)))))</f>
        <v>0</v>
      </c>
      <c r="AG144" s="127">
        <f>IF(OR($I144="‡nv‡÷j Z¨vM",$I144="wUwm"),(IF(VALUE($G144)&gt;=AG$6,(IF(($BV144-SUM($Q144:AF144))&gt;=$K144*0.3,$K144*0.3,($BV144-SUM($Q144:AF144)))),"")),(IF(($BV144-SUM($Q144:AF144))&gt;=$K144*0.3,$K144*0.3,($BV144-SUM($Q144:AF144)))))</f>
        <v>0</v>
      </c>
      <c r="AH144" s="127">
        <f>IF(OR($I144="‡nv‡÷j Z¨vM",$I144="wUwm"),(IF(VALUE($G144)&gt;=AH$6,(IF(($BV144-SUM($Q144:AG144))&gt;=$K144*0.3,$K144*0.3,($BV144-SUM($Q144:AG144)))),"")),(IF(($BV144-SUM($Q144:AG144))&gt;=$K144*0.3,$K144*0.3,($BV144-SUM($Q144:AG144)))))</f>
        <v>0</v>
      </c>
      <c r="AI144" s="127">
        <f>IF(OR($I144="‡nv‡÷j Z¨vM",$I144="wUwm"),(IF(VALUE($G144)&gt;=AI$6,(IF(($BV144-SUM($Q144:AH144))&gt;=$K144*0.3,$K144*0.3,($BV144-SUM($Q144:AH144)))),"")),(IF(($BV144-SUM($Q144:AH144))&gt;=$K144*0.3,$K144*0.3,($BV144-SUM($Q144:AH144)))))</f>
        <v>0</v>
      </c>
      <c r="AJ144" s="127">
        <f>IF(OR($I144="‡nv‡÷j Z¨vM",$I144="wUwm"),(IF(VALUE($G144)&gt;=AJ$6,(IF(($BV144-SUM($Q144:AI144))&gt;=$K144*0.3,$K144*0.3,($BV144-SUM($Q144:AI144)))),"")),(IF(($BV144-SUM($Q144:AI144))&gt;=$K144*0.3,$K144*0.3,($BV144-SUM($Q144:AI144)))))</f>
        <v>0</v>
      </c>
      <c r="AK144" s="127">
        <f>IF(OR($I144="‡nv‡÷j Z¨vM",$I144="wUwm"),(IF(VALUE($G144)&gt;=AK$6,(IF(($BV144-SUM($Q144:AJ144))&gt;=$K144*0.3,$K144*0.3,($BV144-SUM($Q144:AJ144)))),"")),(IF(($BV144-SUM($Q144:AJ144))&gt;=$K144*0.3,$K144*0.3,($BV144-SUM($Q144:AJ144)))))</f>
        <v>0</v>
      </c>
      <c r="AL144" s="127">
        <f>IF(OR($I144="‡nv‡÷j Z¨vM",$I144="wUwm"),(IF(VALUE($G144)&gt;=AL$6,(IF(($BV144-SUM($Q144:AK144))&gt;=$K144*0.3,$K144*0.3,($BV144-SUM($Q144:AK144)))),"")),(IF(($BV144-SUM($Q144:AK144))&gt;=$K144*0.3,$K144*0.3,($BV144-SUM($Q144:AK144)))))</f>
        <v>0</v>
      </c>
      <c r="AM144" s="127">
        <f>IF(OR($I144="‡nv‡÷j Z¨vM",$I144="wUwm"),(IF(VALUE($G144)&gt;=AM$6,(IF(($BV144-SUM($Q144:AL144))&gt;=$K144*0.3,$K144*0.3,($BV144-SUM($Q144:AL144)))),"")),(IF(($BV144-SUM($Q144:AL144))&gt;=$K144*0.3,$K144*0.3,($BV144-SUM($Q144:AL144)))))</f>
        <v>0</v>
      </c>
      <c r="AN144" s="127">
        <f>IF(OR($I144="‡nv‡÷j Z¨vM",$I144="wUwm"),(IF(VALUE($G144)&gt;=AN$6,(IF(($BV144-SUM($Q144:AM144))&gt;=$K144*0.3,$K144*0.3,($BV144-SUM($Q144:AM144)))),"")),(IF(($BV144-SUM($Q144:AM144))&gt;=$K144*0.3,$K144*0.3,($BV144-SUM($Q144:AM144)))))</f>
        <v>0</v>
      </c>
      <c r="AO144" s="127">
        <f>IF(OR($I144="‡nv‡÷j Z¨vM",$I144="wUwm"),(IF(VALUE($G144)&gt;=AO$6,(IF(($BV144-SUM($Q144:AN144))&gt;=$K144*0.3,$K144*0.3,($BV144-SUM($Q144:AN144)))),"")),(IF(($BV144-SUM($Q144:AN144))&gt;=$K144*0.3,$K144*0.3,($BV144-SUM($Q144:AN144)))))</f>
        <v>0</v>
      </c>
      <c r="AP144" s="127">
        <f>IF(OR($I144="‡nv‡÷j Z¨vM",$I144="wUwm"),(IF(VALUE($G144)&gt;=AP$6,(IF(($BV144-SUM($Q144:AO144))&gt;=$K144*0.3,$K144*0.3,($BV144-SUM($Q144:AO144)))),"")),(IF(($BV144-SUM($Q144:AO144))&gt;=$K144*0.3,$K144*0.3,($BV144-SUM($Q144:AO144)))))</f>
        <v>0</v>
      </c>
      <c r="AQ144" s="125">
        <f t="shared" si="26"/>
        <v>23440</v>
      </c>
      <c r="AR144" s="125">
        <v>23440</v>
      </c>
      <c r="AS144" s="125">
        <f>IF(LinkRpt!C$4=LinkRpt!C$2,VLOOKUP(LinkRpt!$A141,Rpt,LinkRpt!C$2+1),"")</f>
        <v>0</v>
      </c>
      <c r="AT144" s="125">
        <f>IF(LinkRpt!D$4=LinkRpt!D$2,VLOOKUP(LinkRpt!$A141,Rpt,LinkRpt!D$2+1),"")</f>
        <v>0</v>
      </c>
      <c r="AU144" s="125">
        <f>IF(LinkRpt!E$4=LinkRpt!E$2,VLOOKUP(LinkRpt!$A141,Rpt,LinkRpt!E$2+1),"")</f>
        <v>0</v>
      </c>
      <c r="AV144" s="125">
        <f>IF(LinkRpt!F$4=LinkRpt!F$2,VLOOKUP(LinkRpt!$A141,Rpt,LinkRpt!F$2+1),"")</f>
        <v>0</v>
      </c>
      <c r="AW144" s="125">
        <f>IF(LinkRpt!G$4=LinkRpt!G$2,VLOOKUP(LinkRpt!$A141,Rpt,LinkRpt!G$2+1),"")</f>
        <v>0</v>
      </c>
      <c r="AX144" s="125">
        <f>IF(LinkRpt!H$4=LinkRpt!H$2,VLOOKUP(LinkRpt!$A141,Rpt,LinkRpt!H$2+1),"")</f>
        <v>0</v>
      </c>
      <c r="AY144" s="125">
        <f>IF(LinkRpt!I$4=LinkRpt!I$2,VLOOKUP(LinkRpt!$A141,Rpt,LinkRpt!I$2+1),"")</f>
        <v>0</v>
      </c>
      <c r="AZ144" s="125">
        <f>IF(LinkRpt!J$4=LinkRpt!J$2,VLOOKUP(LinkRpt!$A141,Rpt,LinkRpt!J$2+1),"")</f>
        <v>0</v>
      </c>
      <c r="BA144" s="125">
        <f>IF(LinkRpt!K$4=LinkRpt!K$2,VLOOKUP(LinkRpt!$A141,Rpt,LinkRpt!K$2+1),"")</f>
        <v>0</v>
      </c>
      <c r="BB144" s="125">
        <f>IF(LinkRpt!L$4=LinkRpt!L$2,VLOOKUP(LinkRpt!$A141,Rpt,LinkRpt!L$2+1),"")</f>
        <v>0</v>
      </c>
      <c r="BC144" s="125">
        <f>IF(LinkRpt!M$4=LinkRpt!M$2,VLOOKUP(LinkRpt!$A141,Rpt,LinkRpt!M$2+1),"")</f>
        <v>0</v>
      </c>
      <c r="BD144" s="125">
        <f>IF(LinkRpt!N$4=LinkRpt!N$2,VLOOKUP(LinkRpt!$A141,Rpt,LinkRpt!N$2+1),"")</f>
        <v>0</v>
      </c>
      <c r="BE144" s="125">
        <f>IF(LinkRpt!O$4=LinkRpt!O$2,VLOOKUP(LinkRpt!$A141,Rpt,LinkRpt!O$2+1),"")</f>
        <v>0</v>
      </c>
      <c r="BF144" s="125">
        <f>IF(LinkRpt!P$4=LinkRpt!P$2,VLOOKUP(LinkRpt!$A141,Rpt,LinkRpt!P$2+1),"")</f>
        <v>0</v>
      </c>
      <c r="BG144" s="125">
        <f>IF(LinkRpt!Q$4=LinkRpt!Q$2,VLOOKUP(LinkRpt!$A141,Rpt,LinkRpt!Q$2+1),"")</f>
        <v>0</v>
      </c>
      <c r="BH144" s="125">
        <f>IF(LinkRpt!R$4=LinkRpt!R$2,VLOOKUP(LinkRpt!$A141,Rpt,LinkRpt!R$2+1),"")</f>
        <v>0</v>
      </c>
      <c r="BI144" s="125">
        <f>IF(LinkRpt!S$4=LinkRpt!S$2,VLOOKUP(LinkRpt!$A141,Rpt,LinkRpt!S$2+1),"")</f>
        <v>0</v>
      </c>
      <c r="BJ144" s="125">
        <f>IF(LinkRpt!T$4=LinkRpt!T$2,VLOOKUP(LinkRpt!$A141,Rpt,LinkRpt!T$2+1),"")</f>
        <v>0</v>
      </c>
      <c r="BK144" s="125">
        <f>IF(LinkRpt!U$4=LinkRpt!U$2,VLOOKUP(LinkRpt!$A141,Rpt,LinkRpt!U$2+1),"")</f>
        <v>0</v>
      </c>
      <c r="BL144" s="125">
        <f>IF(LinkRpt!V$4=LinkRpt!V$2,VLOOKUP(LinkRpt!$A141,Rpt,LinkRpt!V$2+1),"")</f>
        <v>0</v>
      </c>
      <c r="BM144" s="125">
        <f>IF(LinkRpt!W$4=LinkRpt!W$2,VLOOKUP(LinkRpt!$A141,Rpt,LinkRpt!W$2+1),"")</f>
        <v>0</v>
      </c>
      <c r="BN144" s="125">
        <f>IF(LinkRpt!X$4=LinkRpt!X$2,VLOOKUP(LinkRpt!$A141,Rpt,LinkRpt!X$2+1),"")</f>
        <v>0</v>
      </c>
      <c r="BO144" s="125">
        <f>IF(LinkRpt!Y$4=LinkRpt!Y$2,VLOOKUP(LinkRpt!$A141,Rpt,LinkRpt!Y$2+1),"")</f>
        <v>0</v>
      </c>
      <c r="BP144" s="125">
        <f>IF(LinkRpt!Z$4=LinkRpt!Z$2,VLOOKUP(LinkRpt!$A141,Rpt,LinkRpt!Z$2+1),"")</f>
        <v>0</v>
      </c>
      <c r="BQ144" s="125">
        <f>IF(LinkRpt!AA$4=LinkRpt!AA$2,VLOOKUP(LinkRpt!$A141,Rpt,LinkRpt!AA$2+1),"")</f>
        <v>0</v>
      </c>
      <c r="BR144" s="125">
        <f>IF(LinkRpt!AB$4=LinkRpt!AB$2,VLOOKUP(LinkRpt!$A141,Rpt,LinkRpt!AB$2+1),"")</f>
        <v>0</v>
      </c>
      <c r="BS144" s="125">
        <f>IF(LinkRpt!AC$4=LinkRpt!AC$2,VLOOKUP(LinkRpt!$A141,Rpt,LinkRpt!AC$2+1),"")</f>
        <v>0</v>
      </c>
      <c r="BT144" s="125">
        <f>IF(LinkRpt!AD$4=LinkRpt!AD$2,VLOOKUP(LinkRpt!$A141,Rpt,LinkRpt!AD$2+1),"")</f>
        <v>0</v>
      </c>
      <c r="BU144" s="125">
        <f>IF(LinkRpt!AE$4=LinkRpt!AE$2,VLOOKUP(LinkRpt!$A141,Rpt,LinkRpt!AE$2+1),"")</f>
        <v>0</v>
      </c>
      <c r="BV144" s="125">
        <f t="shared" si="37"/>
        <v>23440</v>
      </c>
      <c r="BW144" s="124">
        <v>1500</v>
      </c>
      <c r="BX144" s="127">
        <v>1500</v>
      </c>
      <c r="BY144" s="124">
        <v>1000</v>
      </c>
      <c r="BZ144" s="127">
        <v>1000</v>
      </c>
      <c r="CA144" s="124">
        <v>5000</v>
      </c>
      <c r="CB144" s="127">
        <v>5000</v>
      </c>
      <c r="CC144" s="124">
        <v>8000</v>
      </c>
      <c r="CD144" s="127">
        <f>1500+0</f>
        <v>1500</v>
      </c>
      <c r="CE144" s="124"/>
      <c r="CF144" s="127"/>
      <c r="CG144" s="129">
        <v>4620</v>
      </c>
      <c r="CH144" s="127">
        <v>0</v>
      </c>
      <c r="CI144" s="129">
        <v>4620</v>
      </c>
      <c r="CJ144" s="127">
        <v>0</v>
      </c>
      <c r="CK144" s="129">
        <v>4620</v>
      </c>
      <c r="CL144" s="127"/>
      <c r="CM144" s="129">
        <v>4620</v>
      </c>
      <c r="CN144" s="127">
        <v>14980</v>
      </c>
      <c r="CO144" s="129">
        <v>4620</v>
      </c>
      <c r="CP144" s="127">
        <v>10000</v>
      </c>
      <c r="CQ144" s="129">
        <v>4620</v>
      </c>
      <c r="CR144" s="127"/>
      <c r="CS144" s="129">
        <v>4620</v>
      </c>
      <c r="CT144" s="127"/>
      <c r="CU144" s="129">
        <v>4620</v>
      </c>
      <c r="CV144" s="127"/>
      <c r="CW144" s="129">
        <v>4620</v>
      </c>
      <c r="CX144" s="127">
        <v>23100</v>
      </c>
      <c r="CY144" s="131"/>
      <c r="CZ144" s="127"/>
      <c r="DA144" s="131"/>
      <c r="DB144" s="127"/>
      <c r="DC144" s="131"/>
      <c r="DD144" s="127"/>
      <c r="DE144" s="130"/>
      <c r="DF144" s="131"/>
      <c r="DG144" s="127"/>
      <c r="DH144" s="131"/>
      <c r="DI144" s="127"/>
      <c r="DJ144" s="131"/>
      <c r="DK144" s="127"/>
      <c r="DL144" s="131"/>
      <c r="DM144" s="127"/>
      <c r="DN144" s="131"/>
      <c r="DO144" s="127"/>
      <c r="DP144" s="131"/>
      <c r="DQ144" s="127"/>
      <c r="DR144" s="131"/>
      <c r="DS144" s="127"/>
      <c r="DT144" s="131"/>
      <c r="DU144" s="127"/>
      <c r="DV144" s="131"/>
      <c r="DW144" s="127"/>
      <c r="DX144" s="131"/>
      <c r="DY144" s="127"/>
      <c r="DZ144" s="131"/>
      <c r="EA144" s="127"/>
      <c r="EB144" s="128"/>
      <c r="EC144" s="127"/>
      <c r="ED144" s="132"/>
      <c r="EE144" s="128"/>
      <c r="EF144" s="127"/>
      <c r="EG144" s="128"/>
      <c r="EH144" s="127"/>
      <c r="EI144" s="128"/>
      <c r="EJ144" s="127"/>
      <c r="EK144" s="128"/>
      <c r="EL144" s="127"/>
      <c r="EM144" s="128"/>
      <c r="EN144" s="127"/>
      <c r="EO144" s="128"/>
      <c r="EP144" s="127"/>
      <c r="EQ144" s="124"/>
      <c r="ER144" s="127"/>
      <c r="ES144" s="124"/>
      <c r="ET144" s="127"/>
      <c r="EU144" s="124"/>
      <c r="EV144" s="127"/>
      <c r="EW144" s="124"/>
      <c r="EX144" s="127"/>
      <c r="EY144" s="124"/>
      <c r="EZ144" s="127"/>
      <c r="FA144" s="124"/>
      <c r="FB144" s="127"/>
      <c r="FC144" s="133">
        <f t="shared" si="32"/>
        <v>57080</v>
      </c>
      <c r="FD144" s="133">
        <f t="shared" si="33"/>
        <v>57080</v>
      </c>
      <c r="FE144" s="133">
        <f t="shared" si="34"/>
        <v>0</v>
      </c>
    </row>
    <row r="145" spans="1:161" ht="25.5" customHeight="1">
      <c r="A145" s="184">
        <v>2200012</v>
      </c>
      <c r="B145" s="156" t="s">
        <v>35</v>
      </c>
      <c r="C145" s="96" t="s">
        <v>36</v>
      </c>
      <c r="D145" s="83" t="s">
        <v>1062</v>
      </c>
      <c r="E145" s="95" t="s">
        <v>956</v>
      </c>
      <c r="F145" s="89" t="s">
        <v>37</v>
      </c>
      <c r="G145" s="89"/>
      <c r="H145" s="135"/>
      <c r="I145" s="121"/>
      <c r="J145" s="121"/>
      <c r="K145" s="94">
        <v>7200</v>
      </c>
      <c r="L145" s="92" t="s">
        <v>1076</v>
      </c>
      <c r="M145" s="122">
        <f t="shared" si="35"/>
        <v>25600</v>
      </c>
      <c r="N145" s="123">
        <f t="shared" si="31"/>
        <v>2160</v>
      </c>
      <c r="O145" s="124">
        <v>4000</v>
      </c>
      <c r="P145" s="124">
        <f t="shared" si="36"/>
        <v>0</v>
      </c>
      <c r="Q145" s="125">
        <v>4000</v>
      </c>
      <c r="R145" s="126">
        <f t="shared" si="38"/>
        <v>0</v>
      </c>
      <c r="S145" s="127">
        <f>IF(OR($I145="‡nv‡÷j Z¨vM",$I145="wUwm"),(IF(VALUE($G145)&gt;=S$6,(IF(($BV145-SUM($Q145:R145))&gt;=$K145*0.3,$K145*0.3,($BV145-SUM($Q145:R145)))),"")),(IF(($BV145-SUM($Q145:R145))&gt;=$K145*0.3,$K145*0.3,($BV145-SUM($Q145:R145)))))</f>
        <v>2160</v>
      </c>
      <c r="T145" s="127">
        <f>IF(OR($I145="‡nv‡÷j Z¨vM",$I145="wUwm"),(IF(VALUE($G145)&gt;=T$6,(IF(($BV145-SUM($Q145:S145))&gt;=$K145*0.3,$K145*0.3,($BV145-SUM($Q145:S145)))),"")),(IF(($BV145-SUM($Q145:S145))&gt;=$K145*0.3,$K145*0.3,($BV145-SUM($Q145:S145)))))</f>
        <v>2160</v>
      </c>
      <c r="U145" s="127">
        <f>IF(OR($I145="‡nv‡÷j Z¨vM",$I145="wUwm"),(IF(VALUE($G145)&gt;=U$6,(IF(($BV145-SUM($Q145:T145))&gt;=$K145*0.3,$K145*0.3,($BV145-SUM($Q145:T145)))),"")),(IF(($BV145-SUM($Q145:T145))&gt;=$K145*0.3,$K145*0.3,($BV145-SUM($Q145:T145)))))</f>
        <v>2160</v>
      </c>
      <c r="V145" s="127">
        <f>IF(OR($I145="‡nv‡÷j Z¨vM",$I145="wUwm"),(IF(VALUE($G145)&gt;=V$6,(IF(($BV145-SUM($Q145:U145))&gt;=$K145*0.3,$K145*0.3,($BV145-SUM($Q145:U145)))),"")),(IF(($BV145-SUM($Q145:U145))&gt;=$K145*0.3,$K145*0.3,($BV145-SUM($Q145:U145)))))</f>
        <v>2160</v>
      </c>
      <c r="W145" s="127">
        <f>IF(OR($I145="‡nv‡÷j Z¨vM",$I145="wUwm"),(IF(VALUE($G145)&gt;=W$6,(IF(($BV145-SUM($Q145:V145))&gt;=$K145*0.3,$K145*0.3,($BV145-SUM($Q145:V145)))),"")),(IF(($BV145-SUM($Q145:V145))&gt;=$K145*0.3,$K145*0.3,($BV145-SUM($Q145:V145)))))</f>
        <v>2160</v>
      </c>
      <c r="X145" s="127">
        <f>IF(OR($I145="‡nv‡÷j Z¨vM",$I145="wUwm"),(IF(VALUE($G145)&gt;=X$6,(IF(($BV145-SUM($Q145:W145))&gt;=$K145*0.3,$K145*0.3,($BV145-SUM($Q145:W145)))),"")),(IF(($BV145-SUM($Q145:W145))&gt;=$K145*0.3,$K145*0.3,($BV145-SUM($Q145:W145)))))</f>
        <v>2160</v>
      </c>
      <c r="Y145" s="127">
        <f>IF(OR($I145="‡nv‡÷j Z¨vM",$I145="wUwm"),(IF(VALUE($G145)&gt;=Y$6,(IF(($BV145-SUM($Q145:X145))&gt;=$K145*0.3,$K145*0.3,($BV145-SUM($Q145:X145)))),"")),(IF(($BV145-SUM($Q145:X145))&gt;=$K145*0.3,$K145*0.3,($BV145-SUM($Q145:X145)))))</f>
        <v>2160</v>
      </c>
      <c r="Z145" s="127">
        <f>IF(OR($I145="‡nv‡÷j Z¨vM",$I145="wUwm"),(IF(VALUE($G145)&gt;=Z$6,(IF(($BV145-SUM($Q145:Y145))&gt;=$K145*0.3,$K145*0.3,($BV145-SUM($Q145:Y145)))),"")),(IF(($BV145-SUM($Q145:Y145))&gt;=$K145*0.3,$K145*0.3,($BV145-SUM($Q145:Y145)))))</f>
        <v>2160</v>
      </c>
      <c r="AA145" s="127">
        <f>IF(OR($I145="‡nv‡÷j Z¨vM",$I145="wUwm"),(IF(VALUE($G145)&gt;=AA$6,(IF(($BV145-SUM($Q145:Z145))&gt;=$K145*0.3,$K145*0.3,($BV145-SUM($Q145:Z145)))),"")),(IF(($BV145-SUM($Q145:Z145))&gt;=$K145*0.3,$K145*0.3,($BV145-SUM($Q145:Z145)))))</f>
        <v>2160</v>
      </c>
      <c r="AB145" s="127">
        <f>IF(OR($I145="‡nv‡÷j Z¨vM",$I145="wUwm"),(IF(VALUE($G145)&gt;=AB$6,(IF(($BV145-SUM($Q145:AA145))&gt;=$K145*0.3,$K145*0.3,($BV145-SUM($Q145:AA145)))),"")),(IF(($BV145-SUM($Q145:AA145))&gt;=$K145*0.3,$K145*0.3,($BV145-SUM($Q145:AA145)))))</f>
        <v>0</v>
      </c>
      <c r="AC145" s="127">
        <f>IF(OR($I145="‡nv‡÷j Z¨vM",$I145="wUwm"),(IF(VALUE($G145)&gt;=AC$6,(IF(($BV145-SUM($Q145:AB145))&gt;=$K145*0.3,$K145*0.3,($BV145-SUM($Q145:AB145)))),"")),(IF(($BV145-SUM($Q145:AB145))&gt;=$K145*0.3,$K145*0.3,($BV145-SUM($Q145:AB145)))))</f>
        <v>0</v>
      </c>
      <c r="AD145" s="127">
        <f>IF(OR($I145="‡nv‡÷j Z¨vM",$I145="wUwm"),(IF(VALUE($G145)&gt;=AD$6,(IF(($BV145-SUM($Q145:AC145))&gt;=$K145*0.3,$K145*0.3,($BV145-SUM($Q145:AC145)))),"")),(IF(($BV145-SUM($Q145:AC145))&gt;=$K145*0.3,$K145*0.3,($BV145-SUM($Q145:AC145)))))</f>
        <v>0</v>
      </c>
      <c r="AE145" s="127">
        <f>IF(OR($I145="‡nv‡÷j Z¨vM",$I145="wUwm"),(IF(VALUE($G145)&gt;=AE$6,(IF(($BV145-SUM($Q145:AD145))&gt;=$K145*0.3,$K145*0.3,($BV145-SUM($Q145:AD145)))),"")),(IF(($BV145-SUM($Q145:AD145))&gt;=$K145*0.3,$K145*0.3,($BV145-SUM($Q145:AD145)))))</f>
        <v>0</v>
      </c>
      <c r="AF145" s="127">
        <f>IF(OR($I145="‡nv‡÷j Z¨vM",$I145="wUwm"),(IF(VALUE($G145)&gt;=AF$6,(IF(($BV145-SUM($Q145:AE145))&gt;=$K145*0.3,$K145*0.3,($BV145-SUM($Q145:AE145)))),"")),(IF(($BV145-SUM($Q145:AE145))&gt;=$K145*0.3,$K145*0.3,($BV145-SUM($Q145:AE145)))))</f>
        <v>0</v>
      </c>
      <c r="AG145" s="127">
        <f>IF(OR($I145="‡nv‡÷j Z¨vM",$I145="wUwm"),(IF(VALUE($G145)&gt;=AG$6,(IF(($BV145-SUM($Q145:AF145))&gt;=$K145*0.3,$K145*0.3,($BV145-SUM($Q145:AF145)))),"")),(IF(($BV145-SUM($Q145:AF145))&gt;=$K145*0.3,$K145*0.3,($BV145-SUM($Q145:AF145)))))</f>
        <v>0</v>
      </c>
      <c r="AH145" s="127">
        <f>IF(OR($I145="‡nv‡÷j Z¨vM",$I145="wUwm"),(IF(VALUE($G145)&gt;=AH$6,(IF(($BV145-SUM($Q145:AG145))&gt;=$K145*0.3,$K145*0.3,($BV145-SUM($Q145:AG145)))),"")),(IF(($BV145-SUM($Q145:AG145))&gt;=$K145*0.3,$K145*0.3,($BV145-SUM($Q145:AG145)))))</f>
        <v>0</v>
      </c>
      <c r="AI145" s="127">
        <f>IF(OR($I145="‡nv‡÷j Z¨vM",$I145="wUwm"),(IF(VALUE($G145)&gt;=AI$6,(IF(($BV145-SUM($Q145:AH145))&gt;=$K145*0.3,$K145*0.3,($BV145-SUM($Q145:AH145)))),"")),(IF(($BV145-SUM($Q145:AH145))&gt;=$K145*0.3,$K145*0.3,($BV145-SUM($Q145:AH145)))))</f>
        <v>0</v>
      </c>
      <c r="AJ145" s="127">
        <f>IF(OR($I145="‡nv‡÷j Z¨vM",$I145="wUwm"),(IF(VALUE($G145)&gt;=AJ$6,(IF(($BV145-SUM($Q145:AI145))&gt;=$K145*0.3,$K145*0.3,($BV145-SUM($Q145:AI145)))),"")),(IF(($BV145-SUM($Q145:AI145))&gt;=$K145*0.3,$K145*0.3,($BV145-SUM($Q145:AI145)))))</f>
        <v>0</v>
      </c>
      <c r="AK145" s="127">
        <f>IF(OR($I145="‡nv‡÷j Z¨vM",$I145="wUwm"),(IF(VALUE($G145)&gt;=AK$6,(IF(($BV145-SUM($Q145:AJ145))&gt;=$K145*0.3,$K145*0.3,($BV145-SUM($Q145:AJ145)))),"")),(IF(($BV145-SUM($Q145:AJ145))&gt;=$K145*0.3,$K145*0.3,($BV145-SUM($Q145:AJ145)))))</f>
        <v>0</v>
      </c>
      <c r="AL145" s="127">
        <f>IF(OR($I145="‡nv‡÷j Z¨vM",$I145="wUwm"),(IF(VALUE($G145)&gt;=AL$6,(IF(($BV145-SUM($Q145:AK145))&gt;=$K145*0.3,$K145*0.3,($BV145-SUM($Q145:AK145)))),"")),(IF(($BV145-SUM($Q145:AK145))&gt;=$K145*0.3,$K145*0.3,($BV145-SUM($Q145:AK145)))))</f>
        <v>0</v>
      </c>
      <c r="AM145" s="127">
        <f>IF(OR($I145="‡nv‡÷j Z¨vM",$I145="wUwm"),(IF(VALUE($G145)&gt;=AM$6,(IF(($BV145-SUM($Q145:AL145))&gt;=$K145*0.3,$K145*0.3,($BV145-SUM($Q145:AL145)))),"")),(IF(($BV145-SUM($Q145:AL145))&gt;=$K145*0.3,$K145*0.3,($BV145-SUM($Q145:AL145)))))</f>
        <v>0</v>
      </c>
      <c r="AN145" s="127">
        <f>IF(OR($I145="‡nv‡÷j Z¨vM",$I145="wUwm"),(IF(VALUE($G145)&gt;=AN$6,(IF(($BV145-SUM($Q145:AM145))&gt;=$K145*0.3,$K145*0.3,($BV145-SUM($Q145:AM145)))),"")),(IF(($BV145-SUM($Q145:AM145))&gt;=$K145*0.3,$K145*0.3,($BV145-SUM($Q145:AM145)))))</f>
        <v>0</v>
      </c>
      <c r="AO145" s="127">
        <f>IF(OR($I145="‡nv‡÷j Z¨vM",$I145="wUwm"),(IF(VALUE($G145)&gt;=AO$6,(IF(($BV145-SUM($Q145:AN145))&gt;=$K145*0.3,$K145*0.3,($BV145-SUM($Q145:AN145)))),"")),(IF(($BV145-SUM($Q145:AN145))&gt;=$K145*0.3,$K145*0.3,($BV145-SUM($Q145:AN145)))))</f>
        <v>0</v>
      </c>
      <c r="AP145" s="127">
        <f>IF(OR($I145="‡nv‡÷j Z¨vM",$I145="wUwm"),(IF(VALUE($G145)&gt;=AP$6,(IF(($BV145-SUM($Q145:AO145))&gt;=$K145*0.3,$K145*0.3,($BV145-SUM($Q145:AO145)))),"")),(IF(($BV145-SUM($Q145:AO145))&gt;=$K145*0.3,$K145*0.3,($BV145-SUM($Q145:AO145)))))</f>
        <v>0</v>
      </c>
      <c r="AQ145" s="125">
        <f t="shared" si="26"/>
        <v>23440</v>
      </c>
      <c r="AR145" s="125">
        <v>23440</v>
      </c>
      <c r="AS145" s="125">
        <f>IF(LinkRpt!C$4=LinkRpt!C$2,VLOOKUP(LinkRpt!$A142,Rpt,LinkRpt!C$2+1),"")</f>
        <v>0</v>
      </c>
      <c r="AT145" s="125">
        <f>IF(LinkRpt!D$4=LinkRpt!D$2,VLOOKUP(LinkRpt!$A142,Rpt,LinkRpt!D$2+1),"")</f>
        <v>0</v>
      </c>
      <c r="AU145" s="125">
        <f>IF(LinkRpt!E$4=LinkRpt!E$2,VLOOKUP(LinkRpt!$A142,Rpt,LinkRpt!E$2+1),"")</f>
        <v>0</v>
      </c>
      <c r="AV145" s="125">
        <f>IF(LinkRpt!F$4=LinkRpt!F$2,VLOOKUP(LinkRpt!$A142,Rpt,LinkRpt!F$2+1),"")</f>
        <v>0</v>
      </c>
      <c r="AW145" s="125">
        <f>IF(LinkRpt!G$4=LinkRpt!G$2,VLOOKUP(LinkRpt!$A142,Rpt,LinkRpt!G$2+1),"")</f>
        <v>0</v>
      </c>
      <c r="AX145" s="125">
        <f>IF(LinkRpt!H$4=LinkRpt!H$2,VLOOKUP(LinkRpt!$A142,Rpt,LinkRpt!H$2+1),"")</f>
        <v>0</v>
      </c>
      <c r="AY145" s="125">
        <f>IF(LinkRpt!I$4=LinkRpt!I$2,VLOOKUP(LinkRpt!$A142,Rpt,LinkRpt!I$2+1),"")</f>
        <v>0</v>
      </c>
      <c r="AZ145" s="125">
        <f>IF(LinkRpt!J$4=LinkRpt!J$2,VLOOKUP(LinkRpt!$A142,Rpt,LinkRpt!J$2+1),"")</f>
        <v>0</v>
      </c>
      <c r="BA145" s="125">
        <f>IF(LinkRpt!K$4=LinkRpt!K$2,VLOOKUP(LinkRpt!$A142,Rpt,LinkRpt!K$2+1),"")</f>
        <v>0</v>
      </c>
      <c r="BB145" s="125">
        <f>IF(LinkRpt!L$4=LinkRpt!L$2,VLOOKUP(LinkRpt!$A142,Rpt,LinkRpt!L$2+1),"")</f>
        <v>0</v>
      </c>
      <c r="BC145" s="125">
        <f>IF(LinkRpt!M$4=LinkRpt!M$2,VLOOKUP(LinkRpt!$A142,Rpt,LinkRpt!M$2+1),"")</f>
        <v>0</v>
      </c>
      <c r="BD145" s="125">
        <f>IF(LinkRpt!N$4=LinkRpt!N$2,VLOOKUP(LinkRpt!$A142,Rpt,LinkRpt!N$2+1),"")</f>
        <v>0</v>
      </c>
      <c r="BE145" s="125">
        <f>IF(LinkRpt!O$4=LinkRpt!O$2,VLOOKUP(LinkRpt!$A142,Rpt,LinkRpt!O$2+1),"")</f>
        <v>0</v>
      </c>
      <c r="BF145" s="125">
        <f>IF(LinkRpt!P$4=LinkRpt!P$2,VLOOKUP(LinkRpt!$A142,Rpt,LinkRpt!P$2+1),"")</f>
        <v>0</v>
      </c>
      <c r="BG145" s="125">
        <f>IF(LinkRpt!Q$4=LinkRpt!Q$2,VLOOKUP(LinkRpt!$A142,Rpt,LinkRpt!Q$2+1),"")</f>
        <v>0</v>
      </c>
      <c r="BH145" s="125">
        <f>IF(LinkRpt!R$4=LinkRpt!R$2,VLOOKUP(LinkRpt!$A142,Rpt,LinkRpt!R$2+1),"")</f>
        <v>0</v>
      </c>
      <c r="BI145" s="125">
        <f>IF(LinkRpt!S$4=LinkRpt!S$2,VLOOKUP(LinkRpt!$A142,Rpt,LinkRpt!S$2+1),"")</f>
        <v>0</v>
      </c>
      <c r="BJ145" s="125">
        <f>IF(LinkRpt!T$4=LinkRpt!T$2,VLOOKUP(LinkRpt!$A142,Rpt,LinkRpt!T$2+1),"")</f>
        <v>0</v>
      </c>
      <c r="BK145" s="125">
        <f>IF(LinkRpt!U$4=LinkRpt!U$2,VLOOKUP(LinkRpt!$A142,Rpt,LinkRpt!U$2+1),"")</f>
        <v>0</v>
      </c>
      <c r="BL145" s="125">
        <f>IF(LinkRpt!V$4=LinkRpt!V$2,VLOOKUP(LinkRpt!$A142,Rpt,LinkRpt!V$2+1),"")</f>
        <v>0</v>
      </c>
      <c r="BM145" s="125">
        <f>IF(LinkRpt!W$4=LinkRpt!W$2,VLOOKUP(LinkRpt!$A142,Rpt,LinkRpt!W$2+1),"")</f>
        <v>0</v>
      </c>
      <c r="BN145" s="125">
        <f>IF(LinkRpt!X$4=LinkRpt!X$2,VLOOKUP(LinkRpt!$A142,Rpt,LinkRpt!X$2+1),"")</f>
        <v>0</v>
      </c>
      <c r="BO145" s="125">
        <f>IF(LinkRpt!Y$4=LinkRpt!Y$2,VLOOKUP(LinkRpt!$A142,Rpt,LinkRpt!Y$2+1),"")</f>
        <v>0</v>
      </c>
      <c r="BP145" s="125">
        <f>IF(LinkRpt!Z$4=LinkRpt!Z$2,VLOOKUP(LinkRpt!$A142,Rpt,LinkRpt!Z$2+1),"")</f>
        <v>0</v>
      </c>
      <c r="BQ145" s="125">
        <f>IF(LinkRpt!AA$4=LinkRpt!AA$2,VLOOKUP(LinkRpt!$A142,Rpt,LinkRpt!AA$2+1),"")</f>
        <v>0</v>
      </c>
      <c r="BR145" s="125">
        <f>IF(LinkRpt!AB$4=LinkRpt!AB$2,VLOOKUP(LinkRpt!$A142,Rpt,LinkRpt!AB$2+1),"")</f>
        <v>0</v>
      </c>
      <c r="BS145" s="125">
        <f>IF(LinkRpt!AC$4=LinkRpt!AC$2,VLOOKUP(LinkRpt!$A142,Rpt,LinkRpt!AC$2+1),"")</f>
        <v>0</v>
      </c>
      <c r="BT145" s="125">
        <f>IF(LinkRpt!AD$4=LinkRpt!AD$2,VLOOKUP(LinkRpt!$A142,Rpt,LinkRpt!AD$2+1),"")</f>
        <v>0</v>
      </c>
      <c r="BU145" s="125">
        <f>IF(LinkRpt!AE$4=LinkRpt!AE$2,VLOOKUP(LinkRpt!$A142,Rpt,LinkRpt!AE$2+1),"")</f>
        <v>0</v>
      </c>
      <c r="BV145" s="125">
        <f t="shared" si="37"/>
        <v>23440</v>
      </c>
      <c r="BW145" s="124">
        <v>1500</v>
      </c>
      <c r="BX145" s="127">
        <v>1500</v>
      </c>
      <c r="BY145" s="124">
        <v>1000</v>
      </c>
      <c r="BZ145" s="127">
        <v>1000</v>
      </c>
      <c r="CA145" s="124">
        <v>5000</v>
      </c>
      <c r="CB145" s="127">
        <v>5000</v>
      </c>
      <c r="CC145" s="124">
        <v>8000</v>
      </c>
      <c r="CD145" s="127">
        <f>1500+0</f>
        <v>1500</v>
      </c>
      <c r="CE145" s="128"/>
      <c r="CF145" s="127"/>
      <c r="CG145" s="124"/>
      <c r="CH145" s="127"/>
      <c r="CI145" s="129">
        <v>4620</v>
      </c>
      <c r="CJ145" s="127">
        <v>11120</v>
      </c>
      <c r="CK145" s="129">
        <v>4620</v>
      </c>
      <c r="CL145" s="127">
        <v>4620</v>
      </c>
      <c r="CM145" s="129">
        <v>4620</v>
      </c>
      <c r="CN145" s="127">
        <v>4620</v>
      </c>
      <c r="CO145" s="129">
        <v>4620</v>
      </c>
      <c r="CP145" s="127">
        <v>4620</v>
      </c>
      <c r="CQ145" s="129">
        <v>4620</v>
      </c>
      <c r="CR145" s="127"/>
      <c r="CS145" s="129">
        <v>4620</v>
      </c>
      <c r="CT145" s="127"/>
      <c r="CU145" s="129">
        <v>4620</v>
      </c>
      <c r="CV145" s="127"/>
      <c r="CW145" s="129">
        <v>4620</v>
      </c>
      <c r="CX145" s="127">
        <v>9240</v>
      </c>
      <c r="CY145" s="129">
        <v>4620</v>
      </c>
      <c r="CZ145" s="127"/>
      <c r="DA145" s="128"/>
      <c r="DB145" s="127"/>
      <c r="DC145" s="128"/>
      <c r="DD145" s="127"/>
      <c r="DE145" s="130"/>
      <c r="DF145" s="131"/>
      <c r="DG145" s="127"/>
      <c r="DH145" s="131"/>
      <c r="DI145" s="127"/>
      <c r="DJ145" s="131"/>
      <c r="DK145" s="127"/>
      <c r="DL145" s="131"/>
      <c r="DM145" s="127"/>
      <c r="DN145" s="131"/>
      <c r="DO145" s="127"/>
      <c r="DP145" s="131"/>
      <c r="DQ145" s="127"/>
      <c r="DR145" s="131"/>
      <c r="DS145" s="127"/>
      <c r="DT145" s="131"/>
      <c r="DU145" s="127"/>
      <c r="DV145" s="131"/>
      <c r="DW145" s="127"/>
      <c r="DX145" s="131"/>
      <c r="DY145" s="127"/>
      <c r="DZ145" s="131"/>
      <c r="EA145" s="127"/>
      <c r="EB145" s="128"/>
      <c r="EC145" s="127"/>
      <c r="ED145" s="132"/>
      <c r="EE145" s="128"/>
      <c r="EF145" s="127"/>
      <c r="EG145" s="128"/>
      <c r="EH145" s="127"/>
      <c r="EI145" s="128"/>
      <c r="EJ145" s="127"/>
      <c r="EK145" s="128"/>
      <c r="EL145" s="127"/>
      <c r="EM145" s="128"/>
      <c r="EN145" s="127"/>
      <c r="EO145" s="128"/>
      <c r="EP145" s="127"/>
      <c r="EQ145" s="124"/>
      <c r="ER145" s="127"/>
      <c r="ES145" s="124"/>
      <c r="ET145" s="127"/>
      <c r="EU145" s="124"/>
      <c r="EV145" s="127"/>
      <c r="EW145" s="124"/>
      <c r="EX145" s="127"/>
      <c r="EY145" s="124"/>
      <c r="EZ145" s="127"/>
      <c r="FA145" s="124"/>
      <c r="FB145" s="127"/>
      <c r="FC145" s="133">
        <f t="shared" si="32"/>
        <v>57080</v>
      </c>
      <c r="FD145" s="133">
        <f t="shared" si="33"/>
        <v>43220</v>
      </c>
      <c r="FE145" s="133">
        <f t="shared" si="34"/>
        <v>13860</v>
      </c>
    </row>
    <row r="146" spans="1:161" ht="25.5" customHeight="1">
      <c r="A146" s="184">
        <v>2200013</v>
      </c>
      <c r="B146" s="156" t="s">
        <v>38</v>
      </c>
      <c r="C146" s="96" t="s">
        <v>39</v>
      </c>
      <c r="D146" s="83" t="s">
        <v>1062</v>
      </c>
      <c r="E146" s="95" t="s">
        <v>956</v>
      </c>
      <c r="F146" s="90" t="s">
        <v>1066</v>
      </c>
      <c r="G146" s="90"/>
      <c r="H146" s="135"/>
      <c r="I146" s="136"/>
      <c r="J146" s="136"/>
      <c r="K146" s="94">
        <v>6500</v>
      </c>
      <c r="L146" s="92" t="s">
        <v>1076</v>
      </c>
      <c r="M146" s="122">
        <f t="shared" si="35"/>
        <v>23500</v>
      </c>
      <c r="N146" s="123">
        <f t="shared" si="31"/>
        <v>1950</v>
      </c>
      <c r="O146" s="124">
        <v>4000</v>
      </c>
      <c r="P146" s="124">
        <f t="shared" si="36"/>
        <v>0</v>
      </c>
      <c r="Q146" s="125">
        <v>4000</v>
      </c>
      <c r="R146" s="126">
        <f t="shared" si="38"/>
        <v>0</v>
      </c>
      <c r="S146" s="127">
        <f>IF(OR($I146="‡nv‡÷j Z¨vM",$I146="wUwm"),(IF(VALUE($G146)&gt;=S$6,(IF(($BV146-SUM($Q146:R146))&gt;=$K146*0.3,$K146*0.3,($BV146-SUM($Q146:R146)))),"")),(IF(($BV146-SUM($Q146:R146))&gt;=$K146*0.3,$K146*0.3,($BV146-SUM($Q146:R146)))))</f>
        <v>1950</v>
      </c>
      <c r="T146" s="127">
        <f>IF(OR($I146="‡nv‡÷j Z¨vM",$I146="wUwm"),(IF(VALUE($G146)&gt;=T$6,(IF(($BV146-SUM($Q146:S146))&gt;=$K146*0.3,$K146*0.3,($BV146-SUM($Q146:S146)))),"")),(IF(($BV146-SUM($Q146:S146))&gt;=$K146*0.3,$K146*0.3,($BV146-SUM($Q146:S146)))))</f>
        <v>1950</v>
      </c>
      <c r="U146" s="127">
        <f>IF(OR($I146="‡nv‡÷j Z¨vM",$I146="wUwm"),(IF(VALUE($G146)&gt;=U$6,(IF(($BV146-SUM($Q146:T146))&gt;=$K146*0.3,$K146*0.3,($BV146-SUM($Q146:T146)))),"")),(IF(($BV146-SUM($Q146:T146))&gt;=$K146*0.3,$K146*0.3,($BV146-SUM($Q146:T146)))))</f>
        <v>1950</v>
      </c>
      <c r="V146" s="127">
        <f>IF(OR($I146="‡nv‡÷j Z¨vM",$I146="wUwm"),(IF(VALUE($G146)&gt;=V$6,(IF(($BV146-SUM($Q146:U146))&gt;=$K146*0.3,$K146*0.3,($BV146-SUM($Q146:U146)))),"")),(IF(($BV146-SUM($Q146:U146))&gt;=$K146*0.3,$K146*0.3,($BV146-SUM($Q146:U146)))))</f>
        <v>1950</v>
      </c>
      <c r="W146" s="127">
        <f>IF(OR($I146="‡nv‡÷j Z¨vM",$I146="wUwm"),(IF(VALUE($G146)&gt;=W$6,(IF(($BV146-SUM($Q146:V146))&gt;=$K146*0.3,$K146*0.3,($BV146-SUM($Q146:V146)))),"")),(IF(($BV146-SUM($Q146:V146))&gt;=$K146*0.3,$K146*0.3,($BV146-SUM($Q146:V146)))))</f>
        <v>1950</v>
      </c>
      <c r="X146" s="127">
        <f>IF(OR($I146="‡nv‡÷j Z¨vM",$I146="wUwm"),(IF(VALUE($G146)&gt;=X$6,(IF(($BV146-SUM($Q146:W146))&gt;=$K146*0.3,$K146*0.3,($BV146-SUM($Q146:W146)))),"")),(IF(($BV146-SUM($Q146:W146))&gt;=$K146*0.3,$K146*0.3,($BV146-SUM($Q146:W146)))))</f>
        <v>1950</v>
      </c>
      <c r="Y146" s="127">
        <f>IF(OR($I146="‡nv‡÷j Z¨vM",$I146="wUwm"),(IF(VALUE($G146)&gt;=Y$6,(IF(($BV146-SUM($Q146:X146))&gt;=$K146*0.3,$K146*0.3,($BV146-SUM($Q146:X146)))),"")),(IF(($BV146-SUM($Q146:X146))&gt;=$K146*0.3,$K146*0.3,($BV146-SUM($Q146:X146)))))</f>
        <v>1950</v>
      </c>
      <c r="Z146" s="127">
        <f>IF(OR($I146="‡nv‡÷j Z¨vM",$I146="wUwm"),(IF(VALUE($G146)&gt;=Z$6,(IF(($BV146-SUM($Q146:Y146))&gt;=$K146*0.3,$K146*0.3,($BV146-SUM($Q146:Y146)))),"")),(IF(($BV146-SUM($Q146:Y146))&gt;=$K146*0.3,$K146*0.3,($BV146-SUM($Q146:Y146)))))</f>
        <v>1950</v>
      </c>
      <c r="AA146" s="127">
        <f>IF(OR($I146="‡nv‡÷j Z¨vM",$I146="wUwm"),(IF(VALUE($G146)&gt;=AA$6,(IF(($BV146-SUM($Q146:Z146))&gt;=$K146*0.3,$K146*0.3,($BV146-SUM($Q146:Z146)))),"")),(IF(($BV146-SUM($Q146:Z146))&gt;=$K146*0.3,$K146*0.3,($BV146-SUM($Q146:Z146)))))</f>
        <v>1950</v>
      </c>
      <c r="AB146" s="127">
        <f>IF(OR($I146="‡nv‡÷j Z¨vM",$I146="wUwm"),(IF(VALUE($G146)&gt;=AB$6,(IF(($BV146-SUM($Q146:AA146))&gt;=$K146*0.3,$K146*0.3,($BV146-SUM($Q146:AA146)))),"")),(IF(($BV146-SUM($Q146:AA146))&gt;=$K146*0.3,$K146*0.3,($BV146-SUM($Q146:AA146)))))</f>
        <v>0</v>
      </c>
      <c r="AC146" s="127">
        <f>IF(OR($I146="‡nv‡÷j Z¨vM",$I146="wUwm"),(IF(VALUE($G146)&gt;=AC$6,(IF(($BV146-SUM($Q146:AB146))&gt;=$K146*0.3,$K146*0.3,($BV146-SUM($Q146:AB146)))),"")),(IF(($BV146-SUM($Q146:AB146))&gt;=$K146*0.3,$K146*0.3,($BV146-SUM($Q146:AB146)))))</f>
        <v>0</v>
      </c>
      <c r="AD146" s="127">
        <f>IF(OR($I146="‡nv‡÷j Z¨vM",$I146="wUwm"),(IF(VALUE($G146)&gt;=AD$6,(IF(($BV146-SUM($Q146:AC146))&gt;=$K146*0.3,$K146*0.3,($BV146-SUM($Q146:AC146)))),"")),(IF(($BV146-SUM($Q146:AC146))&gt;=$K146*0.3,$K146*0.3,($BV146-SUM($Q146:AC146)))))</f>
        <v>0</v>
      </c>
      <c r="AE146" s="127">
        <f>IF(OR($I146="‡nv‡÷j Z¨vM",$I146="wUwm"),(IF(VALUE($G146)&gt;=AE$6,(IF(($BV146-SUM($Q146:AD146))&gt;=$K146*0.3,$K146*0.3,($BV146-SUM($Q146:AD146)))),"")),(IF(($BV146-SUM($Q146:AD146))&gt;=$K146*0.3,$K146*0.3,($BV146-SUM($Q146:AD146)))))</f>
        <v>0</v>
      </c>
      <c r="AF146" s="127">
        <f>IF(OR($I146="‡nv‡÷j Z¨vM",$I146="wUwm"),(IF(VALUE($G146)&gt;=AF$6,(IF(($BV146-SUM($Q146:AE146))&gt;=$K146*0.3,$K146*0.3,($BV146-SUM($Q146:AE146)))),"")),(IF(($BV146-SUM($Q146:AE146))&gt;=$K146*0.3,$K146*0.3,($BV146-SUM($Q146:AE146)))))</f>
        <v>0</v>
      </c>
      <c r="AG146" s="127">
        <f>IF(OR($I146="‡nv‡÷j Z¨vM",$I146="wUwm"),(IF(VALUE($G146)&gt;=AG$6,(IF(($BV146-SUM($Q146:AF146))&gt;=$K146*0.3,$K146*0.3,($BV146-SUM($Q146:AF146)))),"")),(IF(($BV146-SUM($Q146:AF146))&gt;=$K146*0.3,$K146*0.3,($BV146-SUM($Q146:AF146)))))</f>
        <v>0</v>
      </c>
      <c r="AH146" s="127">
        <f>IF(OR($I146="‡nv‡÷j Z¨vM",$I146="wUwm"),(IF(VALUE($G146)&gt;=AH$6,(IF(($BV146-SUM($Q146:AG146))&gt;=$K146*0.3,$K146*0.3,($BV146-SUM($Q146:AG146)))),"")),(IF(($BV146-SUM($Q146:AG146))&gt;=$K146*0.3,$K146*0.3,($BV146-SUM($Q146:AG146)))))</f>
        <v>0</v>
      </c>
      <c r="AI146" s="127">
        <f>IF(OR($I146="‡nv‡÷j Z¨vM",$I146="wUwm"),(IF(VALUE($G146)&gt;=AI$6,(IF(($BV146-SUM($Q146:AH146))&gt;=$K146*0.3,$K146*0.3,($BV146-SUM($Q146:AH146)))),"")),(IF(($BV146-SUM($Q146:AH146))&gt;=$K146*0.3,$K146*0.3,($BV146-SUM($Q146:AH146)))))</f>
        <v>0</v>
      </c>
      <c r="AJ146" s="127">
        <f>IF(OR($I146="‡nv‡÷j Z¨vM",$I146="wUwm"),(IF(VALUE($G146)&gt;=AJ$6,(IF(($BV146-SUM($Q146:AI146))&gt;=$K146*0.3,$K146*0.3,($BV146-SUM($Q146:AI146)))),"")),(IF(($BV146-SUM($Q146:AI146))&gt;=$K146*0.3,$K146*0.3,($BV146-SUM($Q146:AI146)))))</f>
        <v>0</v>
      </c>
      <c r="AK146" s="127">
        <f>IF(OR($I146="‡nv‡÷j Z¨vM",$I146="wUwm"),(IF(VALUE($G146)&gt;=AK$6,(IF(($BV146-SUM($Q146:AJ146))&gt;=$K146*0.3,$K146*0.3,($BV146-SUM($Q146:AJ146)))),"")),(IF(($BV146-SUM($Q146:AJ146))&gt;=$K146*0.3,$K146*0.3,($BV146-SUM($Q146:AJ146)))))</f>
        <v>0</v>
      </c>
      <c r="AL146" s="127">
        <f>IF(OR($I146="‡nv‡÷j Z¨vM",$I146="wUwm"),(IF(VALUE($G146)&gt;=AL$6,(IF(($BV146-SUM($Q146:AK146))&gt;=$K146*0.3,$K146*0.3,($BV146-SUM($Q146:AK146)))),"")),(IF(($BV146-SUM($Q146:AK146))&gt;=$K146*0.3,$K146*0.3,($BV146-SUM($Q146:AK146)))))</f>
        <v>0</v>
      </c>
      <c r="AM146" s="127">
        <f>IF(OR($I146="‡nv‡÷j Z¨vM",$I146="wUwm"),(IF(VALUE($G146)&gt;=AM$6,(IF(($BV146-SUM($Q146:AL146))&gt;=$K146*0.3,$K146*0.3,($BV146-SUM($Q146:AL146)))),"")),(IF(($BV146-SUM($Q146:AL146))&gt;=$K146*0.3,$K146*0.3,($BV146-SUM($Q146:AL146)))))</f>
        <v>0</v>
      </c>
      <c r="AN146" s="127">
        <f>IF(OR($I146="‡nv‡÷j Z¨vM",$I146="wUwm"),(IF(VALUE($G146)&gt;=AN$6,(IF(($BV146-SUM($Q146:AM146))&gt;=$K146*0.3,$K146*0.3,($BV146-SUM($Q146:AM146)))),"")),(IF(($BV146-SUM($Q146:AM146))&gt;=$K146*0.3,$K146*0.3,($BV146-SUM($Q146:AM146)))))</f>
        <v>0</v>
      </c>
      <c r="AO146" s="127">
        <f>IF(OR($I146="‡nv‡÷j Z¨vM",$I146="wUwm"),(IF(VALUE($G146)&gt;=AO$6,(IF(($BV146-SUM($Q146:AN146))&gt;=$K146*0.3,$K146*0.3,($BV146-SUM($Q146:AN146)))),"")),(IF(($BV146-SUM($Q146:AN146))&gt;=$K146*0.3,$K146*0.3,($BV146-SUM($Q146:AN146)))))</f>
        <v>0</v>
      </c>
      <c r="AP146" s="127">
        <f>IF(OR($I146="‡nv‡÷j Z¨vM",$I146="wUwm"),(IF(VALUE($G146)&gt;=AP$6,(IF(($BV146-SUM($Q146:AO146))&gt;=$K146*0.3,$K146*0.3,($BV146-SUM($Q146:AO146)))),"")),(IF(($BV146-SUM($Q146:AO146))&gt;=$K146*0.3,$K146*0.3,($BV146-SUM($Q146:AO146)))))</f>
        <v>0</v>
      </c>
      <c r="AQ146" s="125">
        <f t="shared" si="26"/>
        <v>21550</v>
      </c>
      <c r="AR146" s="125">
        <v>21550</v>
      </c>
      <c r="AS146" s="125">
        <f>IF(LinkRpt!C$4=LinkRpt!C$2,VLOOKUP(LinkRpt!$A143,Rpt,LinkRpt!C$2+1),"")</f>
        <v>0</v>
      </c>
      <c r="AT146" s="125">
        <f>IF(LinkRpt!D$4=LinkRpt!D$2,VLOOKUP(LinkRpt!$A143,Rpt,LinkRpt!D$2+1),"")</f>
        <v>0</v>
      </c>
      <c r="AU146" s="125">
        <f>IF(LinkRpt!E$4=LinkRpt!E$2,VLOOKUP(LinkRpt!$A143,Rpt,LinkRpt!E$2+1),"")</f>
        <v>0</v>
      </c>
      <c r="AV146" s="125">
        <f>IF(LinkRpt!F$4=LinkRpt!F$2,VLOOKUP(LinkRpt!$A143,Rpt,LinkRpt!F$2+1),"")</f>
        <v>0</v>
      </c>
      <c r="AW146" s="125">
        <f>IF(LinkRpt!G$4=LinkRpt!G$2,VLOOKUP(LinkRpt!$A143,Rpt,LinkRpt!G$2+1),"")</f>
        <v>0</v>
      </c>
      <c r="AX146" s="125">
        <f>IF(LinkRpt!H$4=LinkRpt!H$2,VLOOKUP(LinkRpt!$A143,Rpt,LinkRpt!H$2+1),"")</f>
        <v>0</v>
      </c>
      <c r="AY146" s="125">
        <f>IF(LinkRpt!I$4=LinkRpt!I$2,VLOOKUP(LinkRpt!$A143,Rpt,LinkRpt!I$2+1),"")</f>
        <v>0</v>
      </c>
      <c r="AZ146" s="125">
        <f>IF(LinkRpt!J$4=LinkRpt!J$2,VLOOKUP(LinkRpt!$A143,Rpt,LinkRpt!J$2+1),"")</f>
        <v>0</v>
      </c>
      <c r="BA146" s="125">
        <f>IF(LinkRpt!K$4=LinkRpt!K$2,VLOOKUP(LinkRpt!$A143,Rpt,LinkRpt!K$2+1),"")</f>
        <v>0</v>
      </c>
      <c r="BB146" s="125">
        <f>IF(LinkRpt!L$4=LinkRpt!L$2,VLOOKUP(LinkRpt!$A143,Rpt,LinkRpt!L$2+1),"")</f>
        <v>0</v>
      </c>
      <c r="BC146" s="125">
        <f>IF(LinkRpt!M$4=LinkRpt!M$2,VLOOKUP(LinkRpt!$A143,Rpt,LinkRpt!M$2+1),"")</f>
        <v>0</v>
      </c>
      <c r="BD146" s="125">
        <f>IF(LinkRpt!N$4=LinkRpt!N$2,VLOOKUP(LinkRpt!$A143,Rpt,LinkRpt!N$2+1),"")</f>
        <v>0</v>
      </c>
      <c r="BE146" s="125">
        <f>IF(LinkRpt!O$4=LinkRpt!O$2,VLOOKUP(LinkRpt!$A143,Rpt,LinkRpt!O$2+1),"")</f>
        <v>0</v>
      </c>
      <c r="BF146" s="125">
        <f>IF(LinkRpt!P$4=LinkRpt!P$2,VLOOKUP(LinkRpt!$A143,Rpt,LinkRpt!P$2+1),"")</f>
        <v>0</v>
      </c>
      <c r="BG146" s="125">
        <f>IF(LinkRpt!Q$4=LinkRpt!Q$2,VLOOKUP(LinkRpt!$A143,Rpt,LinkRpt!Q$2+1),"")</f>
        <v>0</v>
      </c>
      <c r="BH146" s="125">
        <f>IF(LinkRpt!R$4=LinkRpt!R$2,VLOOKUP(LinkRpt!$A143,Rpt,LinkRpt!R$2+1),"")</f>
        <v>0</v>
      </c>
      <c r="BI146" s="125">
        <f>IF(LinkRpt!S$4=LinkRpt!S$2,VLOOKUP(LinkRpt!$A143,Rpt,LinkRpt!S$2+1),"")</f>
        <v>0</v>
      </c>
      <c r="BJ146" s="125">
        <f>IF(LinkRpt!T$4=LinkRpt!T$2,VLOOKUP(LinkRpt!$A143,Rpt,LinkRpt!T$2+1),"")</f>
        <v>0</v>
      </c>
      <c r="BK146" s="125">
        <f>IF(LinkRpt!U$4=LinkRpt!U$2,VLOOKUP(LinkRpt!$A143,Rpt,LinkRpt!U$2+1),"")</f>
        <v>0</v>
      </c>
      <c r="BL146" s="125">
        <f>IF(LinkRpt!V$4=LinkRpt!V$2,VLOOKUP(LinkRpt!$A143,Rpt,LinkRpt!V$2+1),"")</f>
        <v>0</v>
      </c>
      <c r="BM146" s="125">
        <f>IF(LinkRpt!W$4=LinkRpt!W$2,VLOOKUP(LinkRpt!$A143,Rpt,LinkRpt!W$2+1),"")</f>
        <v>0</v>
      </c>
      <c r="BN146" s="125">
        <f>IF(LinkRpt!X$4=LinkRpt!X$2,VLOOKUP(LinkRpt!$A143,Rpt,LinkRpt!X$2+1),"")</f>
        <v>0</v>
      </c>
      <c r="BO146" s="125">
        <f>IF(LinkRpt!Y$4=LinkRpt!Y$2,VLOOKUP(LinkRpt!$A143,Rpt,LinkRpt!Y$2+1),"")</f>
        <v>0</v>
      </c>
      <c r="BP146" s="125">
        <f>IF(LinkRpt!Z$4=LinkRpt!Z$2,VLOOKUP(LinkRpt!$A143,Rpt,LinkRpt!Z$2+1),"")</f>
        <v>0</v>
      </c>
      <c r="BQ146" s="125">
        <f>IF(LinkRpt!AA$4=LinkRpt!AA$2,VLOOKUP(LinkRpt!$A143,Rpt,LinkRpt!AA$2+1),"")</f>
        <v>0</v>
      </c>
      <c r="BR146" s="125">
        <f>IF(LinkRpt!AB$4=LinkRpt!AB$2,VLOOKUP(LinkRpt!$A143,Rpt,LinkRpt!AB$2+1),"")</f>
        <v>0</v>
      </c>
      <c r="BS146" s="125">
        <f>IF(LinkRpt!AC$4=LinkRpt!AC$2,VLOOKUP(LinkRpt!$A143,Rpt,LinkRpt!AC$2+1),"")</f>
        <v>0</v>
      </c>
      <c r="BT146" s="125">
        <f>IF(LinkRpt!AD$4=LinkRpt!AD$2,VLOOKUP(LinkRpt!$A143,Rpt,LinkRpt!AD$2+1),"")</f>
        <v>0</v>
      </c>
      <c r="BU146" s="125">
        <f>IF(LinkRpt!AE$4=LinkRpt!AE$2,VLOOKUP(LinkRpt!$A143,Rpt,LinkRpt!AE$2+1),"")</f>
        <v>0</v>
      </c>
      <c r="BV146" s="125">
        <f t="shared" si="37"/>
        <v>21550</v>
      </c>
      <c r="BW146" s="124">
        <v>1500</v>
      </c>
      <c r="BX146" s="127">
        <v>1500</v>
      </c>
      <c r="BY146" s="124">
        <v>1000</v>
      </c>
      <c r="BZ146" s="127">
        <v>1000</v>
      </c>
      <c r="CA146" s="124">
        <v>5000</v>
      </c>
      <c r="CB146" s="127">
        <v>5000</v>
      </c>
      <c r="CC146" s="124">
        <v>8000</v>
      </c>
      <c r="CD146" s="127">
        <v>1500</v>
      </c>
      <c r="CE146" s="124"/>
      <c r="CF146" s="127"/>
      <c r="CG146" s="129">
        <v>4620</v>
      </c>
      <c r="CH146" s="144">
        <v>4620</v>
      </c>
      <c r="CI146" s="129">
        <v>4620</v>
      </c>
      <c r="CJ146" s="127">
        <v>4620</v>
      </c>
      <c r="CK146" s="129">
        <v>4620</v>
      </c>
      <c r="CL146" s="127">
        <v>0</v>
      </c>
      <c r="CM146" s="129">
        <v>4620</v>
      </c>
      <c r="CN146" s="127">
        <v>9240</v>
      </c>
      <c r="CO146" s="129">
        <v>4620</v>
      </c>
      <c r="CP146" s="127">
        <v>6500</v>
      </c>
      <c r="CQ146" s="129">
        <v>4620</v>
      </c>
      <c r="CR146" s="127"/>
      <c r="CS146" s="129">
        <v>4620</v>
      </c>
      <c r="CT146" s="127"/>
      <c r="CU146" s="129">
        <v>4620</v>
      </c>
      <c r="CV146" s="127"/>
      <c r="CW146" s="129">
        <v>4620</v>
      </c>
      <c r="CX146" s="127">
        <v>9240</v>
      </c>
      <c r="CY146" s="131"/>
      <c r="CZ146" s="127"/>
      <c r="DA146" s="131"/>
      <c r="DB146" s="127"/>
      <c r="DC146" s="131"/>
      <c r="DD146" s="127"/>
      <c r="DE146" s="130"/>
      <c r="DF146" s="131"/>
      <c r="DG146" s="127"/>
      <c r="DH146" s="131"/>
      <c r="DI146" s="127"/>
      <c r="DJ146" s="131"/>
      <c r="DK146" s="127"/>
      <c r="DL146" s="131"/>
      <c r="DM146" s="127"/>
      <c r="DN146" s="131"/>
      <c r="DO146" s="127"/>
      <c r="DP146" s="131"/>
      <c r="DQ146" s="127"/>
      <c r="DR146" s="131"/>
      <c r="DS146" s="127"/>
      <c r="DT146" s="131"/>
      <c r="DU146" s="127"/>
      <c r="DV146" s="131"/>
      <c r="DW146" s="127"/>
      <c r="DX146" s="131"/>
      <c r="DY146" s="127"/>
      <c r="DZ146" s="131"/>
      <c r="EA146" s="127"/>
      <c r="EB146" s="128"/>
      <c r="EC146" s="127"/>
      <c r="ED146" s="132"/>
      <c r="EE146" s="128"/>
      <c r="EF146" s="127"/>
      <c r="EG146" s="128"/>
      <c r="EH146" s="127"/>
      <c r="EI146" s="128"/>
      <c r="EJ146" s="127"/>
      <c r="EK146" s="128"/>
      <c r="EL146" s="127"/>
      <c r="EM146" s="128"/>
      <c r="EN146" s="127"/>
      <c r="EO146" s="128"/>
      <c r="EP146" s="127"/>
      <c r="EQ146" s="124"/>
      <c r="ER146" s="127"/>
      <c r="ES146" s="124"/>
      <c r="ET146" s="127"/>
      <c r="EU146" s="124"/>
      <c r="EV146" s="127"/>
      <c r="EW146" s="124"/>
      <c r="EX146" s="127"/>
      <c r="EY146" s="124"/>
      <c r="EZ146" s="127"/>
      <c r="FA146" s="124"/>
      <c r="FB146" s="127"/>
      <c r="FC146" s="133">
        <f t="shared" si="32"/>
        <v>57080</v>
      </c>
      <c r="FD146" s="133">
        <f t="shared" si="33"/>
        <v>43220</v>
      </c>
      <c r="FE146" s="133">
        <f t="shared" si="34"/>
        <v>13860</v>
      </c>
    </row>
    <row r="147" spans="1:161" ht="25.5" customHeight="1">
      <c r="A147" s="184">
        <v>2200014</v>
      </c>
      <c r="B147" s="156" t="s">
        <v>1055</v>
      </c>
      <c r="C147" s="96" t="s">
        <v>40</v>
      </c>
      <c r="D147" s="83" t="s">
        <v>1062</v>
      </c>
      <c r="E147" s="95" t="s">
        <v>956</v>
      </c>
      <c r="F147" s="90" t="s">
        <v>1067</v>
      </c>
      <c r="G147" s="90"/>
      <c r="H147" s="142"/>
      <c r="I147" s="121"/>
      <c r="J147" s="121"/>
      <c r="K147" s="94">
        <v>6500</v>
      </c>
      <c r="L147" s="92" t="s">
        <v>1077</v>
      </c>
      <c r="M147" s="122">
        <f t="shared" si="35"/>
        <v>23500</v>
      </c>
      <c r="N147" s="123">
        <f t="shared" si="31"/>
        <v>1790</v>
      </c>
      <c r="O147" s="124">
        <v>4000</v>
      </c>
      <c r="P147" s="124">
        <f t="shared" si="36"/>
        <v>0</v>
      </c>
      <c r="Q147" s="125">
        <v>4000</v>
      </c>
      <c r="R147" s="126">
        <f t="shared" si="38"/>
        <v>0</v>
      </c>
      <c r="S147" s="127">
        <f>IF(OR($I147="‡nv‡÷j Z¨vM",$I147="wUwm"),(IF(VALUE($G147)&gt;=S$6,(IF(($BV147-SUM($Q147:R147))&gt;=$K147*0.3,$K147*0.3,($BV147-SUM($Q147:R147)))),"")),(IF(($BV147-SUM($Q147:R147))&gt;=$K147*0.3,$K147*0.3,($BV147-SUM($Q147:R147)))))</f>
        <v>1950</v>
      </c>
      <c r="T147" s="127">
        <f>IF(OR($I147="‡nv‡÷j Z¨vM",$I147="wUwm"),(IF(VALUE($G147)&gt;=T$6,(IF(($BV147-SUM($Q147:S147))&gt;=$K147*0.3,$K147*0.3,($BV147-SUM($Q147:S147)))),"")),(IF(($BV147-SUM($Q147:S147))&gt;=$K147*0.3,$K147*0.3,($BV147-SUM($Q147:S147)))))</f>
        <v>1950</v>
      </c>
      <c r="U147" s="127">
        <f>IF(OR($I147="‡nv‡÷j Z¨vM",$I147="wUwm"),(IF(VALUE($G147)&gt;=U$6,(IF(($BV147-SUM($Q147:T147))&gt;=$K147*0.3,$K147*0.3,($BV147-SUM($Q147:T147)))),"")),(IF(($BV147-SUM($Q147:T147))&gt;=$K147*0.3,$K147*0.3,($BV147-SUM($Q147:T147)))))</f>
        <v>1950</v>
      </c>
      <c r="V147" s="127">
        <f>IF(OR($I147="‡nv‡÷j Z¨vM",$I147="wUwm"),(IF(VALUE($G147)&gt;=V$6,(IF(($BV147-SUM($Q147:U147))&gt;=$K147*0.3,$K147*0.3,($BV147-SUM($Q147:U147)))),"")),(IF(($BV147-SUM($Q147:U147))&gt;=$K147*0.3,$K147*0.3,($BV147-SUM($Q147:U147)))))</f>
        <v>1950</v>
      </c>
      <c r="W147" s="127">
        <f>IF(OR($I147="‡nv‡÷j Z¨vM",$I147="wUwm"),(IF(VALUE($G147)&gt;=W$6,(IF(($BV147-SUM($Q147:V147))&gt;=$K147*0.3,$K147*0.3,($BV147-SUM($Q147:V147)))),"")),(IF(($BV147-SUM($Q147:V147))&gt;=$K147*0.3,$K147*0.3,($BV147-SUM($Q147:V147)))))</f>
        <v>1950</v>
      </c>
      <c r="X147" s="127">
        <f>IF(OR($I147="‡nv‡÷j Z¨vM",$I147="wUwm"),(IF(VALUE($G147)&gt;=X$6,(IF(($BV147-SUM($Q147:W147))&gt;=$K147*0.3,$K147*0.3,($BV147-SUM($Q147:W147)))),"")),(IF(($BV147-SUM($Q147:W147))&gt;=$K147*0.3,$K147*0.3,($BV147-SUM($Q147:W147)))))</f>
        <v>1950</v>
      </c>
      <c r="Y147" s="127">
        <f>IF(OR($I147="‡nv‡÷j Z¨vM",$I147="wUwm"),(IF(VALUE($G147)&gt;=Y$6,(IF(($BV147-SUM($Q147:X147))&gt;=$K147*0.3,$K147*0.3,($BV147-SUM($Q147:X147)))),"")),(IF(($BV147-SUM($Q147:X147))&gt;=$K147*0.3,$K147*0.3,($BV147-SUM($Q147:X147)))))</f>
        <v>1950</v>
      </c>
      <c r="Z147" s="127">
        <f>IF(OR($I147="‡nv‡÷j Z¨vM",$I147="wUwm"),(IF(VALUE($G147)&gt;=Z$6,(IF(($BV147-SUM($Q147:Y147))&gt;=$K147*0.3,$K147*0.3,($BV147-SUM($Q147:Y147)))),"")),(IF(($BV147-SUM($Q147:Y147))&gt;=$K147*0.3,$K147*0.3,($BV147-SUM($Q147:Y147)))))</f>
        <v>1950</v>
      </c>
      <c r="AA147" s="127">
        <f>IF(OR($I147="‡nv‡÷j Z¨vM",$I147="wUwm"),(IF(VALUE($G147)&gt;=AA$6,(IF(($BV147-SUM($Q147:Z147))&gt;=$K147*0.3,$K147*0.3,($BV147-SUM($Q147:Z147)))),"")),(IF(($BV147-SUM($Q147:Z147))&gt;=$K147*0.3,$K147*0.3,($BV147-SUM($Q147:Z147)))))</f>
        <v>1950</v>
      </c>
      <c r="AB147" s="127">
        <f>IF(OR($I147="‡nv‡÷j Z¨vM",$I147="wUwm"),(IF(VALUE($G147)&gt;=AB$6,(IF(($BV147-SUM($Q147:AA147))&gt;=$K147*0.3,$K147*0.3,($BV147-SUM($Q147:AA147)))),"")),(IF(($BV147-SUM($Q147:AA147))&gt;=$K147*0.3,$K147*0.3,($BV147-SUM($Q147:AA147)))))</f>
        <v>160</v>
      </c>
      <c r="AC147" s="127">
        <f>IF(OR($I147="‡nv‡÷j Z¨vM",$I147="wUwm"),(IF(VALUE($G147)&gt;=AC$6,(IF(($BV147-SUM($Q147:AB147))&gt;=$K147*0.3,$K147*0.3,($BV147-SUM($Q147:AB147)))),"")),(IF(($BV147-SUM($Q147:AB147))&gt;=$K147*0.3,$K147*0.3,($BV147-SUM($Q147:AB147)))))</f>
        <v>0</v>
      </c>
      <c r="AD147" s="127">
        <f>IF(OR($I147="‡nv‡÷j Z¨vM",$I147="wUwm"),(IF(VALUE($G147)&gt;=AD$6,(IF(($BV147-SUM($Q147:AC147))&gt;=$K147*0.3,$K147*0.3,($BV147-SUM($Q147:AC147)))),"")),(IF(($BV147-SUM($Q147:AC147))&gt;=$K147*0.3,$K147*0.3,($BV147-SUM($Q147:AC147)))))</f>
        <v>0</v>
      </c>
      <c r="AE147" s="127">
        <f>IF(OR($I147="‡nv‡÷j Z¨vM",$I147="wUwm"),(IF(VALUE($G147)&gt;=AE$6,(IF(($BV147-SUM($Q147:AD147))&gt;=$K147*0.3,$K147*0.3,($BV147-SUM($Q147:AD147)))),"")),(IF(($BV147-SUM($Q147:AD147))&gt;=$K147*0.3,$K147*0.3,($BV147-SUM($Q147:AD147)))))</f>
        <v>0</v>
      </c>
      <c r="AF147" s="127">
        <f>IF(OR($I147="‡nv‡÷j Z¨vM",$I147="wUwm"),(IF(VALUE($G147)&gt;=AF$6,(IF(($BV147-SUM($Q147:AE147))&gt;=$K147*0.3,$K147*0.3,($BV147-SUM($Q147:AE147)))),"")),(IF(($BV147-SUM($Q147:AE147))&gt;=$K147*0.3,$K147*0.3,($BV147-SUM($Q147:AE147)))))</f>
        <v>0</v>
      </c>
      <c r="AG147" s="127">
        <f>IF(OR($I147="‡nv‡÷j Z¨vM",$I147="wUwm"),(IF(VALUE($G147)&gt;=AG$6,(IF(($BV147-SUM($Q147:AF147))&gt;=$K147*0.3,$K147*0.3,($BV147-SUM($Q147:AF147)))),"")),(IF(($BV147-SUM($Q147:AF147))&gt;=$K147*0.3,$K147*0.3,($BV147-SUM($Q147:AF147)))))</f>
        <v>0</v>
      </c>
      <c r="AH147" s="127">
        <f>IF(OR($I147="‡nv‡÷j Z¨vM",$I147="wUwm"),(IF(VALUE($G147)&gt;=AH$6,(IF(($BV147-SUM($Q147:AG147))&gt;=$K147*0.3,$K147*0.3,($BV147-SUM($Q147:AG147)))),"")),(IF(($BV147-SUM($Q147:AG147))&gt;=$K147*0.3,$K147*0.3,($BV147-SUM($Q147:AG147)))))</f>
        <v>0</v>
      </c>
      <c r="AI147" s="127">
        <f>IF(OR($I147="‡nv‡÷j Z¨vM",$I147="wUwm"),(IF(VALUE($G147)&gt;=AI$6,(IF(($BV147-SUM($Q147:AH147))&gt;=$K147*0.3,$K147*0.3,($BV147-SUM($Q147:AH147)))),"")),(IF(($BV147-SUM($Q147:AH147))&gt;=$K147*0.3,$K147*0.3,($BV147-SUM($Q147:AH147)))))</f>
        <v>0</v>
      </c>
      <c r="AJ147" s="127">
        <f>IF(OR($I147="‡nv‡÷j Z¨vM",$I147="wUwm"),(IF(VALUE($G147)&gt;=AJ$6,(IF(($BV147-SUM($Q147:AI147))&gt;=$K147*0.3,$K147*0.3,($BV147-SUM($Q147:AI147)))),"")),(IF(($BV147-SUM($Q147:AI147))&gt;=$K147*0.3,$K147*0.3,($BV147-SUM($Q147:AI147)))))</f>
        <v>0</v>
      </c>
      <c r="AK147" s="127">
        <f>IF(OR($I147="‡nv‡÷j Z¨vM",$I147="wUwm"),(IF(VALUE($G147)&gt;=AK$6,(IF(($BV147-SUM($Q147:AJ147))&gt;=$K147*0.3,$K147*0.3,($BV147-SUM($Q147:AJ147)))),"")),(IF(($BV147-SUM($Q147:AJ147))&gt;=$K147*0.3,$K147*0.3,($BV147-SUM($Q147:AJ147)))))</f>
        <v>0</v>
      </c>
      <c r="AL147" s="127">
        <f>IF(OR($I147="‡nv‡÷j Z¨vM",$I147="wUwm"),(IF(VALUE($G147)&gt;=AL$6,(IF(($BV147-SUM($Q147:AK147))&gt;=$K147*0.3,$K147*0.3,($BV147-SUM($Q147:AK147)))),"")),(IF(($BV147-SUM($Q147:AK147))&gt;=$K147*0.3,$K147*0.3,($BV147-SUM($Q147:AK147)))))</f>
        <v>0</v>
      </c>
      <c r="AM147" s="127">
        <f>IF(OR($I147="‡nv‡÷j Z¨vM",$I147="wUwm"),(IF(VALUE($G147)&gt;=AM$6,(IF(($BV147-SUM($Q147:AL147))&gt;=$K147*0.3,$K147*0.3,($BV147-SUM($Q147:AL147)))),"")),(IF(($BV147-SUM($Q147:AL147))&gt;=$K147*0.3,$K147*0.3,($BV147-SUM($Q147:AL147)))))</f>
        <v>0</v>
      </c>
      <c r="AN147" s="127">
        <f>IF(OR($I147="‡nv‡÷j Z¨vM",$I147="wUwm"),(IF(VALUE($G147)&gt;=AN$6,(IF(($BV147-SUM($Q147:AM147))&gt;=$K147*0.3,$K147*0.3,($BV147-SUM($Q147:AM147)))),"")),(IF(($BV147-SUM($Q147:AM147))&gt;=$K147*0.3,$K147*0.3,($BV147-SUM($Q147:AM147)))))</f>
        <v>0</v>
      </c>
      <c r="AO147" s="127">
        <f>IF(OR($I147="‡nv‡÷j Z¨vM",$I147="wUwm"),(IF(VALUE($G147)&gt;=AO$6,(IF(($BV147-SUM($Q147:AN147))&gt;=$K147*0.3,$K147*0.3,($BV147-SUM($Q147:AN147)))),"")),(IF(($BV147-SUM($Q147:AN147))&gt;=$K147*0.3,$K147*0.3,($BV147-SUM($Q147:AN147)))))</f>
        <v>0</v>
      </c>
      <c r="AP147" s="127">
        <f>IF(OR($I147="‡nv‡÷j Z¨vM",$I147="wUwm"),(IF(VALUE($G147)&gt;=AP$6,(IF(($BV147-SUM($Q147:AO147))&gt;=$K147*0.3,$K147*0.3,($BV147-SUM($Q147:AO147)))),"")),(IF(($BV147-SUM($Q147:AO147))&gt;=$K147*0.3,$K147*0.3,($BV147-SUM($Q147:AO147)))))</f>
        <v>0</v>
      </c>
      <c r="AQ147" s="125">
        <f t="shared" si="26"/>
        <v>21710</v>
      </c>
      <c r="AR147" s="125">
        <v>21710</v>
      </c>
      <c r="AS147" s="125">
        <f>IF(LinkRpt!C$4=LinkRpt!C$2,VLOOKUP(LinkRpt!$A144,Rpt,LinkRpt!C$2+1),"")</f>
        <v>0</v>
      </c>
      <c r="AT147" s="125">
        <f>IF(LinkRpt!D$4=LinkRpt!D$2,VLOOKUP(LinkRpt!$A144,Rpt,LinkRpt!D$2+1),"")</f>
        <v>0</v>
      </c>
      <c r="AU147" s="125">
        <f>IF(LinkRpt!E$4=LinkRpt!E$2,VLOOKUP(LinkRpt!$A144,Rpt,LinkRpt!E$2+1),"")</f>
        <v>0</v>
      </c>
      <c r="AV147" s="125">
        <f>IF(LinkRpt!F$4=LinkRpt!F$2,VLOOKUP(LinkRpt!$A144,Rpt,LinkRpt!F$2+1),"")</f>
        <v>0</v>
      </c>
      <c r="AW147" s="125">
        <f>IF(LinkRpt!G$4=LinkRpt!G$2,VLOOKUP(LinkRpt!$A144,Rpt,LinkRpt!G$2+1),"")</f>
        <v>0</v>
      </c>
      <c r="AX147" s="125">
        <f>IF(LinkRpt!H$4=LinkRpt!H$2,VLOOKUP(LinkRpt!$A144,Rpt,LinkRpt!H$2+1),"")</f>
        <v>0</v>
      </c>
      <c r="AY147" s="125">
        <f>IF(LinkRpt!I$4=LinkRpt!I$2,VLOOKUP(LinkRpt!$A144,Rpt,LinkRpt!I$2+1),"")</f>
        <v>0</v>
      </c>
      <c r="AZ147" s="125">
        <f>IF(LinkRpt!J$4=LinkRpt!J$2,VLOOKUP(LinkRpt!$A144,Rpt,LinkRpt!J$2+1),"")</f>
        <v>0</v>
      </c>
      <c r="BA147" s="125">
        <f>IF(LinkRpt!K$4=LinkRpt!K$2,VLOOKUP(LinkRpt!$A144,Rpt,LinkRpt!K$2+1),"")</f>
        <v>0</v>
      </c>
      <c r="BB147" s="125">
        <f>IF(LinkRpt!L$4=LinkRpt!L$2,VLOOKUP(LinkRpt!$A144,Rpt,LinkRpt!L$2+1),"")</f>
        <v>0</v>
      </c>
      <c r="BC147" s="125">
        <f>IF(LinkRpt!M$4=LinkRpt!M$2,VLOOKUP(LinkRpt!$A144,Rpt,LinkRpt!M$2+1),"")</f>
        <v>0</v>
      </c>
      <c r="BD147" s="125">
        <f>IF(LinkRpt!N$4=LinkRpt!N$2,VLOOKUP(LinkRpt!$A144,Rpt,LinkRpt!N$2+1),"")</f>
        <v>0</v>
      </c>
      <c r="BE147" s="125">
        <f>IF(LinkRpt!O$4=LinkRpt!O$2,VLOOKUP(LinkRpt!$A144,Rpt,LinkRpt!O$2+1),"")</f>
        <v>0</v>
      </c>
      <c r="BF147" s="125">
        <f>IF(LinkRpt!P$4=LinkRpt!P$2,VLOOKUP(LinkRpt!$A144,Rpt,LinkRpt!P$2+1),"")</f>
        <v>0</v>
      </c>
      <c r="BG147" s="125">
        <f>IF(LinkRpt!Q$4=LinkRpt!Q$2,VLOOKUP(LinkRpt!$A144,Rpt,LinkRpt!Q$2+1),"")</f>
        <v>0</v>
      </c>
      <c r="BH147" s="125">
        <f>IF(LinkRpt!R$4=LinkRpt!R$2,VLOOKUP(LinkRpt!$A144,Rpt,LinkRpt!R$2+1),"")</f>
        <v>0</v>
      </c>
      <c r="BI147" s="125">
        <f>IF(LinkRpt!S$4=LinkRpt!S$2,VLOOKUP(LinkRpt!$A144,Rpt,LinkRpt!S$2+1),"")</f>
        <v>0</v>
      </c>
      <c r="BJ147" s="125">
        <f>IF(LinkRpt!T$4=LinkRpt!T$2,VLOOKUP(LinkRpt!$A144,Rpt,LinkRpt!T$2+1),"")</f>
        <v>0</v>
      </c>
      <c r="BK147" s="125">
        <f>IF(LinkRpt!U$4=LinkRpt!U$2,VLOOKUP(LinkRpt!$A144,Rpt,LinkRpt!U$2+1),"")</f>
        <v>0</v>
      </c>
      <c r="BL147" s="125">
        <f>IF(LinkRpt!V$4=LinkRpt!V$2,VLOOKUP(LinkRpt!$A144,Rpt,LinkRpt!V$2+1),"")</f>
        <v>0</v>
      </c>
      <c r="BM147" s="125">
        <f>IF(LinkRpt!W$4=LinkRpt!W$2,VLOOKUP(LinkRpt!$A144,Rpt,LinkRpt!W$2+1),"")</f>
        <v>0</v>
      </c>
      <c r="BN147" s="125">
        <f>IF(LinkRpt!X$4=LinkRpt!X$2,VLOOKUP(LinkRpt!$A144,Rpt,LinkRpt!X$2+1),"")</f>
        <v>0</v>
      </c>
      <c r="BO147" s="125">
        <f>IF(LinkRpt!Y$4=LinkRpt!Y$2,VLOOKUP(LinkRpt!$A144,Rpt,LinkRpt!Y$2+1),"")</f>
        <v>0</v>
      </c>
      <c r="BP147" s="125">
        <f>IF(LinkRpt!Z$4=LinkRpt!Z$2,VLOOKUP(LinkRpt!$A144,Rpt,LinkRpt!Z$2+1),"")</f>
        <v>0</v>
      </c>
      <c r="BQ147" s="125">
        <f>IF(LinkRpt!AA$4=LinkRpt!AA$2,VLOOKUP(LinkRpt!$A144,Rpt,LinkRpt!AA$2+1),"")</f>
        <v>0</v>
      </c>
      <c r="BR147" s="125">
        <f>IF(LinkRpt!AB$4=LinkRpt!AB$2,VLOOKUP(LinkRpt!$A144,Rpt,LinkRpt!AB$2+1),"")</f>
        <v>0</v>
      </c>
      <c r="BS147" s="125">
        <f>IF(LinkRpt!AC$4=LinkRpt!AC$2,VLOOKUP(LinkRpt!$A144,Rpt,LinkRpt!AC$2+1),"")</f>
        <v>0</v>
      </c>
      <c r="BT147" s="125">
        <f>IF(LinkRpt!AD$4=LinkRpt!AD$2,VLOOKUP(LinkRpt!$A144,Rpt,LinkRpt!AD$2+1),"")</f>
        <v>0</v>
      </c>
      <c r="BU147" s="125">
        <f>IF(LinkRpt!AE$4=LinkRpt!AE$2,VLOOKUP(LinkRpt!$A144,Rpt,LinkRpt!AE$2+1),"")</f>
        <v>0</v>
      </c>
      <c r="BV147" s="125">
        <f t="shared" si="37"/>
        <v>21710</v>
      </c>
      <c r="BW147" s="124">
        <v>1500</v>
      </c>
      <c r="BX147" s="127">
        <v>1500</v>
      </c>
      <c r="BY147" s="124">
        <v>1000</v>
      </c>
      <c r="BZ147" s="127">
        <v>1000</v>
      </c>
      <c r="CA147" s="124">
        <v>5000</v>
      </c>
      <c r="CB147" s="127">
        <v>5000</v>
      </c>
      <c r="CC147" s="124">
        <v>8000</v>
      </c>
      <c r="CD147" s="127">
        <v>1500</v>
      </c>
      <c r="CE147" s="124"/>
      <c r="CF147" s="127"/>
      <c r="CG147" s="129">
        <v>4340</v>
      </c>
      <c r="CH147" s="144">
        <v>4620</v>
      </c>
      <c r="CI147" s="129">
        <v>4340</v>
      </c>
      <c r="CJ147" s="127">
        <v>4620</v>
      </c>
      <c r="CK147" s="129">
        <v>4340</v>
      </c>
      <c r="CL147" s="127">
        <v>0</v>
      </c>
      <c r="CM147" s="129">
        <v>4340</v>
      </c>
      <c r="CN147" s="127">
        <v>9240</v>
      </c>
      <c r="CO147" s="129">
        <v>4340</v>
      </c>
      <c r="CP147" s="127">
        <v>6500</v>
      </c>
      <c r="CQ147" s="129">
        <v>4340</v>
      </c>
      <c r="CR147" s="127"/>
      <c r="CS147" s="129">
        <v>4340</v>
      </c>
      <c r="CT147" s="127"/>
      <c r="CU147" s="129">
        <v>4340</v>
      </c>
      <c r="CV147" s="127">
        <v>13860</v>
      </c>
      <c r="CW147" s="129">
        <v>4340</v>
      </c>
      <c r="CX147" s="127"/>
      <c r="CY147" s="131"/>
      <c r="CZ147" s="127"/>
      <c r="DA147" s="131"/>
      <c r="DB147" s="127"/>
      <c r="DC147" s="131"/>
      <c r="DD147" s="127"/>
      <c r="DE147" s="130"/>
      <c r="DF147" s="131"/>
      <c r="DG147" s="127"/>
      <c r="DH147" s="131"/>
      <c r="DI147" s="127"/>
      <c r="DJ147" s="131"/>
      <c r="DK147" s="127"/>
      <c r="DL147" s="131"/>
      <c r="DM147" s="127"/>
      <c r="DN147" s="131"/>
      <c r="DO147" s="127"/>
      <c r="DP147" s="131"/>
      <c r="DQ147" s="127"/>
      <c r="DR147" s="131"/>
      <c r="DS147" s="127"/>
      <c r="DT147" s="131"/>
      <c r="DU147" s="127"/>
      <c r="DV147" s="131"/>
      <c r="DW147" s="127"/>
      <c r="DX147" s="131"/>
      <c r="DY147" s="127"/>
      <c r="DZ147" s="131"/>
      <c r="EA147" s="127"/>
      <c r="EB147" s="128"/>
      <c r="EC147" s="127"/>
      <c r="ED147" s="132"/>
      <c r="EE147" s="128"/>
      <c r="EF147" s="127"/>
      <c r="EG147" s="128"/>
      <c r="EH147" s="127"/>
      <c r="EI147" s="128"/>
      <c r="EJ147" s="127"/>
      <c r="EK147" s="128"/>
      <c r="EL147" s="127"/>
      <c r="EM147" s="128"/>
      <c r="EN147" s="127"/>
      <c r="EO147" s="128"/>
      <c r="EP147" s="127"/>
      <c r="EQ147" s="124"/>
      <c r="ER147" s="127"/>
      <c r="ES147" s="124"/>
      <c r="ET147" s="127"/>
      <c r="EU147" s="124"/>
      <c r="EV147" s="127"/>
      <c r="EW147" s="124"/>
      <c r="EX147" s="127"/>
      <c r="EY147" s="124"/>
      <c r="EZ147" s="127"/>
      <c r="FA147" s="124"/>
      <c r="FB147" s="127"/>
      <c r="FC147" s="133">
        <f t="shared" si="32"/>
        <v>54560</v>
      </c>
      <c r="FD147" s="133">
        <f t="shared" si="33"/>
        <v>47840</v>
      </c>
      <c r="FE147" s="133">
        <f t="shared" si="34"/>
        <v>6720</v>
      </c>
    </row>
    <row r="148" spans="1:161" ht="25.5" customHeight="1">
      <c r="A148" s="184">
        <v>2200016</v>
      </c>
      <c r="B148" s="156" t="s">
        <v>41</v>
      </c>
      <c r="C148" s="96" t="s">
        <v>42</v>
      </c>
      <c r="D148" s="83" t="s">
        <v>1062</v>
      </c>
      <c r="E148" s="95" t="s">
        <v>956</v>
      </c>
      <c r="F148" s="89" t="s">
        <v>43</v>
      </c>
      <c r="G148" s="89"/>
      <c r="H148" s="135"/>
      <c r="I148" s="121"/>
      <c r="J148" s="121"/>
      <c r="K148" s="94">
        <v>6800</v>
      </c>
      <c r="L148" s="92" t="s">
        <v>1076</v>
      </c>
      <c r="M148" s="122">
        <f t="shared" si="35"/>
        <v>24400</v>
      </c>
      <c r="N148" s="123">
        <f t="shared" si="31"/>
        <v>960</v>
      </c>
      <c r="O148" s="124">
        <v>4000</v>
      </c>
      <c r="P148" s="124">
        <f t="shared" si="36"/>
        <v>0</v>
      </c>
      <c r="Q148" s="125">
        <v>4000</v>
      </c>
      <c r="R148" s="126">
        <f t="shared" si="38"/>
        <v>0</v>
      </c>
      <c r="S148" s="127">
        <f>IF(OR($I148="‡nv‡÷j Z¨vM",$I148="wUwm"),(IF(VALUE($G148)&gt;=S$6,(IF(($BV148-SUM($Q148:R148))&gt;=$K148*0.3,$K148*0.3,($BV148-SUM($Q148:R148)))),"")),(IF(($BV148-SUM($Q148:R148))&gt;=$K148*0.3,$K148*0.3,($BV148-SUM($Q148:R148)))))</f>
        <v>2040</v>
      </c>
      <c r="T148" s="127">
        <f>IF(OR($I148="‡nv‡÷j Z¨vM",$I148="wUwm"),(IF(VALUE($G148)&gt;=T$6,(IF(($BV148-SUM($Q148:S148))&gt;=$K148*0.3,$K148*0.3,($BV148-SUM($Q148:S148)))),"")),(IF(($BV148-SUM($Q148:S148))&gt;=$K148*0.3,$K148*0.3,($BV148-SUM($Q148:S148)))))</f>
        <v>2040</v>
      </c>
      <c r="U148" s="127">
        <f>IF(OR($I148="‡nv‡÷j Z¨vM",$I148="wUwm"),(IF(VALUE($G148)&gt;=U$6,(IF(($BV148-SUM($Q148:T148))&gt;=$K148*0.3,$K148*0.3,($BV148-SUM($Q148:T148)))),"")),(IF(($BV148-SUM($Q148:T148))&gt;=$K148*0.3,$K148*0.3,($BV148-SUM($Q148:T148)))))</f>
        <v>2040</v>
      </c>
      <c r="V148" s="127">
        <f>IF(OR($I148="‡nv‡÷j Z¨vM",$I148="wUwm"),(IF(VALUE($G148)&gt;=V$6,(IF(($BV148-SUM($Q148:U148))&gt;=$K148*0.3,$K148*0.3,($BV148-SUM($Q148:U148)))),"")),(IF(($BV148-SUM($Q148:U148))&gt;=$K148*0.3,$K148*0.3,($BV148-SUM($Q148:U148)))))</f>
        <v>2040</v>
      </c>
      <c r="W148" s="127">
        <f>IF(OR($I148="‡nv‡÷j Z¨vM",$I148="wUwm"),(IF(VALUE($G148)&gt;=W$6,(IF(($BV148-SUM($Q148:V148))&gt;=$K148*0.3,$K148*0.3,($BV148-SUM($Q148:V148)))),"")),(IF(($BV148-SUM($Q148:V148))&gt;=$K148*0.3,$K148*0.3,($BV148-SUM($Q148:V148)))))</f>
        <v>2040</v>
      </c>
      <c r="X148" s="127">
        <f>IF(OR($I148="‡nv‡÷j Z¨vM",$I148="wUwm"),(IF(VALUE($G148)&gt;=X$6,(IF(($BV148-SUM($Q148:W148))&gt;=$K148*0.3,$K148*0.3,($BV148-SUM($Q148:W148)))),"")),(IF(($BV148-SUM($Q148:W148))&gt;=$K148*0.3,$K148*0.3,($BV148-SUM($Q148:W148)))))</f>
        <v>2040</v>
      </c>
      <c r="Y148" s="127">
        <f>IF(OR($I148="‡nv‡÷j Z¨vM",$I148="wUwm"),(IF(VALUE($G148)&gt;=Y$6,(IF(($BV148-SUM($Q148:X148))&gt;=$K148*0.3,$K148*0.3,($BV148-SUM($Q148:X148)))),"")),(IF(($BV148-SUM($Q148:X148))&gt;=$K148*0.3,$K148*0.3,($BV148-SUM($Q148:X148)))))</f>
        <v>2040</v>
      </c>
      <c r="Z148" s="127">
        <f>IF(OR($I148="‡nv‡÷j Z¨vM",$I148="wUwm"),(IF(VALUE($G148)&gt;=Z$6,(IF(($BV148-SUM($Q148:Y148))&gt;=$K148*0.3,$K148*0.3,($BV148-SUM($Q148:Y148)))),"")),(IF(($BV148-SUM($Q148:Y148))&gt;=$K148*0.3,$K148*0.3,($BV148-SUM($Q148:Y148)))))</f>
        <v>2040</v>
      </c>
      <c r="AA148" s="127">
        <f>IF(OR($I148="‡nv‡÷j Z¨vM",$I148="wUwm"),(IF(VALUE($G148)&gt;=AA$6,(IF(($BV148-SUM($Q148:Z148))&gt;=$K148*0.3,$K148*0.3,($BV148-SUM($Q148:Z148)))),"")),(IF(($BV148-SUM($Q148:Z148))&gt;=$K148*0.3,$K148*0.3,($BV148-SUM($Q148:Z148)))))</f>
        <v>2040</v>
      </c>
      <c r="AB148" s="127">
        <f>IF(OR($I148="‡nv‡÷j Z¨vM",$I148="wUwm"),(IF(VALUE($G148)&gt;=AB$6,(IF(($BV148-SUM($Q148:AA148))&gt;=$K148*0.3,$K148*0.3,($BV148-SUM($Q148:AA148)))),"")),(IF(($BV148-SUM($Q148:AA148))&gt;=$K148*0.3,$K148*0.3,($BV148-SUM($Q148:AA148)))))</f>
        <v>1080</v>
      </c>
      <c r="AC148" s="127">
        <f>IF(OR($I148="‡nv‡÷j Z¨vM",$I148="wUwm"),(IF(VALUE($G148)&gt;=AC$6,(IF(($BV148-SUM($Q148:AB148))&gt;=$K148*0.3,$K148*0.3,($BV148-SUM($Q148:AB148)))),"")),(IF(($BV148-SUM($Q148:AB148))&gt;=$K148*0.3,$K148*0.3,($BV148-SUM($Q148:AB148)))))</f>
        <v>0</v>
      </c>
      <c r="AD148" s="127">
        <f>IF(OR($I148="‡nv‡÷j Z¨vM",$I148="wUwm"),(IF(VALUE($G148)&gt;=AD$6,(IF(($BV148-SUM($Q148:AC148))&gt;=$K148*0.3,$K148*0.3,($BV148-SUM($Q148:AC148)))),"")),(IF(($BV148-SUM($Q148:AC148))&gt;=$K148*0.3,$K148*0.3,($BV148-SUM($Q148:AC148)))))</f>
        <v>0</v>
      </c>
      <c r="AE148" s="127">
        <f>IF(OR($I148="‡nv‡÷j Z¨vM",$I148="wUwm"),(IF(VALUE($G148)&gt;=AE$6,(IF(($BV148-SUM($Q148:AD148))&gt;=$K148*0.3,$K148*0.3,($BV148-SUM($Q148:AD148)))),"")),(IF(($BV148-SUM($Q148:AD148))&gt;=$K148*0.3,$K148*0.3,($BV148-SUM($Q148:AD148)))))</f>
        <v>0</v>
      </c>
      <c r="AF148" s="127">
        <f>IF(OR($I148="‡nv‡÷j Z¨vM",$I148="wUwm"),(IF(VALUE($G148)&gt;=AF$6,(IF(($BV148-SUM($Q148:AE148))&gt;=$K148*0.3,$K148*0.3,($BV148-SUM($Q148:AE148)))),"")),(IF(($BV148-SUM($Q148:AE148))&gt;=$K148*0.3,$K148*0.3,($BV148-SUM($Q148:AE148)))))</f>
        <v>0</v>
      </c>
      <c r="AG148" s="127">
        <f>IF(OR($I148="‡nv‡÷j Z¨vM",$I148="wUwm"),(IF(VALUE($G148)&gt;=AG$6,(IF(($BV148-SUM($Q148:AF148))&gt;=$K148*0.3,$K148*0.3,($BV148-SUM($Q148:AF148)))),"")),(IF(($BV148-SUM($Q148:AF148))&gt;=$K148*0.3,$K148*0.3,($BV148-SUM($Q148:AF148)))))</f>
        <v>0</v>
      </c>
      <c r="AH148" s="127">
        <f>IF(OR($I148="‡nv‡÷j Z¨vM",$I148="wUwm"),(IF(VALUE($G148)&gt;=AH$6,(IF(($BV148-SUM($Q148:AG148))&gt;=$K148*0.3,$K148*0.3,($BV148-SUM($Q148:AG148)))),"")),(IF(($BV148-SUM($Q148:AG148))&gt;=$K148*0.3,$K148*0.3,($BV148-SUM($Q148:AG148)))))</f>
        <v>0</v>
      </c>
      <c r="AI148" s="127">
        <f>IF(OR($I148="‡nv‡÷j Z¨vM",$I148="wUwm"),(IF(VALUE($G148)&gt;=AI$6,(IF(($BV148-SUM($Q148:AH148))&gt;=$K148*0.3,$K148*0.3,($BV148-SUM($Q148:AH148)))),"")),(IF(($BV148-SUM($Q148:AH148))&gt;=$K148*0.3,$K148*0.3,($BV148-SUM($Q148:AH148)))))</f>
        <v>0</v>
      </c>
      <c r="AJ148" s="127">
        <f>IF(OR($I148="‡nv‡÷j Z¨vM",$I148="wUwm"),(IF(VALUE($G148)&gt;=AJ$6,(IF(($BV148-SUM($Q148:AI148))&gt;=$K148*0.3,$K148*0.3,($BV148-SUM($Q148:AI148)))),"")),(IF(($BV148-SUM($Q148:AI148))&gt;=$K148*0.3,$K148*0.3,($BV148-SUM($Q148:AI148)))))</f>
        <v>0</v>
      </c>
      <c r="AK148" s="127">
        <f>IF(OR($I148="‡nv‡÷j Z¨vM",$I148="wUwm"),(IF(VALUE($G148)&gt;=AK$6,(IF(($BV148-SUM($Q148:AJ148))&gt;=$K148*0.3,$K148*0.3,($BV148-SUM($Q148:AJ148)))),"")),(IF(($BV148-SUM($Q148:AJ148))&gt;=$K148*0.3,$K148*0.3,($BV148-SUM($Q148:AJ148)))))</f>
        <v>0</v>
      </c>
      <c r="AL148" s="127">
        <f>IF(OR($I148="‡nv‡÷j Z¨vM",$I148="wUwm"),(IF(VALUE($G148)&gt;=AL$6,(IF(($BV148-SUM($Q148:AK148))&gt;=$K148*0.3,$K148*0.3,($BV148-SUM($Q148:AK148)))),"")),(IF(($BV148-SUM($Q148:AK148))&gt;=$K148*0.3,$K148*0.3,($BV148-SUM($Q148:AK148)))))</f>
        <v>0</v>
      </c>
      <c r="AM148" s="127">
        <f>IF(OR($I148="‡nv‡÷j Z¨vM",$I148="wUwm"),(IF(VALUE($G148)&gt;=AM$6,(IF(($BV148-SUM($Q148:AL148))&gt;=$K148*0.3,$K148*0.3,($BV148-SUM($Q148:AL148)))),"")),(IF(($BV148-SUM($Q148:AL148))&gt;=$K148*0.3,$K148*0.3,($BV148-SUM($Q148:AL148)))))</f>
        <v>0</v>
      </c>
      <c r="AN148" s="127">
        <f>IF(OR($I148="‡nv‡÷j Z¨vM",$I148="wUwm"),(IF(VALUE($G148)&gt;=AN$6,(IF(($BV148-SUM($Q148:AM148))&gt;=$K148*0.3,$K148*0.3,($BV148-SUM($Q148:AM148)))),"")),(IF(($BV148-SUM($Q148:AM148))&gt;=$K148*0.3,$K148*0.3,($BV148-SUM($Q148:AM148)))))</f>
        <v>0</v>
      </c>
      <c r="AO148" s="127">
        <f>IF(OR($I148="‡nv‡÷j Z¨vM",$I148="wUwm"),(IF(VALUE($G148)&gt;=AO$6,(IF(($BV148-SUM($Q148:AN148))&gt;=$K148*0.3,$K148*0.3,($BV148-SUM($Q148:AN148)))),"")),(IF(($BV148-SUM($Q148:AN148))&gt;=$K148*0.3,$K148*0.3,($BV148-SUM($Q148:AN148)))))</f>
        <v>0</v>
      </c>
      <c r="AP148" s="127">
        <f>IF(OR($I148="‡nv‡÷j Z¨vM",$I148="wUwm"),(IF(VALUE($G148)&gt;=AP$6,(IF(($BV148-SUM($Q148:AO148))&gt;=$K148*0.3,$K148*0.3,($BV148-SUM($Q148:AO148)))),"")),(IF(($BV148-SUM($Q148:AO148))&gt;=$K148*0.3,$K148*0.3,($BV148-SUM($Q148:AO148)))))</f>
        <v>0</v>
      </c>
      <c r="AQ148" s="125">
        <f t="shared" ref="AQ148:AQ211" si="39">SUM(Q148:AP148)</f>
        <v>23440</v>
      </c>
      <c r="AR148" s="125">
        <v>23440</v>
      </c>
      <c r="AS148" s="125">
        <f>IF(LinkRpt!C$4=LinkRpt!C$2,VLOOKUP(LinkRpt!$A145,Rpt,LinkRpt!C$2+1),"")</f>
        <v>0</v>
      </c>
      <c r="AT148" s="125">
        <f>IF(LinkRpt!D$4=LinkRpt!D$2,VLOOKUP(LinkRpt!$A145,Rpt,LinkRpt!D$2+1),"")</f>
        <v>0</v>
      </c>
      <c r="AU148" s="125">
        <f>IF(LinkRpt!E$4=LinkRpt!E$2,VLOOKUP(LinkRpt!$A145,Rpt,LinkRpt!E$2+1),"")</f>
        <v>0</v>
      </c>
      <c r="AV148" s="125">
        <f>IF(LinkRpt!F$4=LinkRpt!F$2,VLOOKUP(LinkRpt!$A145,Rpt,LinkRpt!F$2+1),"")</f>
        <v>0</v>
      </c>
      <c r="AW148" s="125">
        <f>IF(LinkRpt!G$4=LinkRpt!G$2,VLOOKUP(LinkRpt!$A145,Rpt,LinkRpt!G$2+1),"")</f>
        <v>0</v>
      </c>
      <c r="AX148" s="125">
        <f>IF(LinkRpt!H$4=LinkRpt!H$2,VLOOKUP(LinkRpt!$A145,Rpt,LinkRpt!H$2+1),"")</f>
        <v>0</v>
      </c>
      <c r="AY148" s="125">
        <f>IF(LinkRpt!I$4=LinkRpt!I$2,VLOOKUP(LinkRpt!$A145,Rpt,LinkRpt!I$2+1),"")</f>
        <v>0</v>
      </c>
      <c r="AZ148" s="125">
        <f>IF(LinkRpt!J$4=LinkRpt!J$2,VLOOKUP(LinkRpt!$A145,Rpt,LinkRpt!J$2+1),"")</f>
        <v>0</v>
      </c>
      <c r="BA148" s="125">
        <f>IF(LinkRpt!K$4=LinkRpt!K$2,VLOOKUP(LinkRpt!$A145,Rpt,LinkRpt!K$2+1),"")</f>
        <v>0</v>
      </c>
      <c r="BB148" s="125">
        <f>IF(LinkRpt!L$4=LinkRpt!L$2,VLOOKUP(LinkRpt!$A145,Rpt,LinkRpt!L$2+1),"")</f>
        <v>0</v>
      </c>
      <c r="BC148" s="125">
        <f>IF(LinkRpt!M$4=LinkRpt!M$2,VLOOKUP(LinkRpt!$A145,Rpt,LinkRpt!M$2+1),"")</f>
        <v>0</v>
      </c>
      <c r="BD148" s="125">
        <f>IF(LinkRpt!N$4=LinkRpt!N$2,VLOOKUP(LinkRpt!$A145,Rpt,LinkRpt!N$2+1),"")</f>
        <v>0</v>
      </c>
      <c r="BE148" s="125">
        <f>IF(LinkRpt!O$4=LinkRpt!O$2,VLOOKUP(LinkRpt!$A145,Rpt,LinkRpt!O$2+1),"")</f>
        <v>0</v>
      </c>
      <c r="BF148" s="125">
        <f>IF(LinkRpt!P$4=LinkRpt!P$2,VLOOKUP(LinkRpt!$A145,Rpt,LinkRpt!P$2+1),"")</f>
        <v>0</v>
      </c>
      <c r="BG148" s="125">
        <f>IF(LinkRpt!Q$4=LinkRpt!Q$2,VLOOKUP(LinkRpt!$A145,Rpt,LinkRpt!Q$2+1),"")</f>
        <v>0</v>
      </c>
      <c r="BH148" s="125">
        <f>IF(LinkRpt!R$4=LinkRpt!R$2,VLOOKUP(LinkRpt!$A145,Rpt,LinkRpt!R$2+1),"")</f>
        <v>0</v>
      </c>
      <c r="BI148" s="125">
        <f>IF(LinkRpt!S$4=LinkRpt!S$2,VLOOKUP(LinkRpt!$A145,Rpt,LinkRpt!S$2+1),"")</f>
        <v>0</v>
      </c>
      <c r="BJ148" s="125">
        <f>IF(LinkRpt!T$4=LinkRpt!T$2,VLOOKUP(LinkRpt!$A145,Rpt,LinkRpt!T$2+1),"")</f>
        <v>0</v>
      </c>
      <c r="BK148" s="125">
        <f>IF(LinkRpt!U$4=LinkRpt!U$2,VLOOKUP(LinkRpt!$A145,Rpt,LinkRpt!U$2+1),"")</f>
        <v>0</v>
      </c>
      <c r="BL148" s="125">
        <f>IF(LinkRpt!V$4=LinkRpt!V$2,VLOOKUP(LinkRpt!$A145,Rpt,LinkRpt!V$2+1),"")</f>
        <v>0</v>
      </c>
      <c r="BM148" s="125">
        <f>IF(LinkRpt!W$4=LinkRpt!W$2,VLOOKUP(LinkRpt!$A145,Rpt,LinkRpt!W$2+1),"")</f>
        <v>0</v>
      </c>
      <c r="BN148" s="125">
        <f>IF(LinkRpt!X$4=LinkRpt!X$2,VLOOKUP(LinkRpt!$A145,Rpt,LinkRpt!X$2+1),"")</f>
        <v>0</v>
      </c>
      <c r="BO148" s="125">
        <f>IF(LinkRpt!Y$4=LinkRpt!Y$2,VLOOKUP(LinkRpt!$A145,Rpt,LinkRpt!Y$2+1),"")</f>
        <v>0</v>
      </c>
      <c r="BP148" s="125">
        <f>IF(LinkRpt!Z$4=LinkRpt!Z$2,VLOOKUP(LinkRpt!$A145,Rpt,LinkRpt!Z$2+1),"")</f>
        <v>0</v>
      </c>
      <c r="BQ148" s="125">
        <f>IF(LinkRpt!AA$4=LinkRpt!AA$2,VLOOKUP(LinkRpt!$A145,Rpt,LinkRpt!AA$2+1),"")</f>
        <v>0</v>
      </c>
      <c r="BR148" s="125">
        <f>IF(LinkRpt!AB$4=LinkRpt!AB$2,VLOOKUP(LinkRpt!$A145,Rpt,LinkRpt!AB$2+1),"")</f>
        <v>0</v>
      </c>
      <c r="BS148" s="125">
        <f>IF(LinkRpt!AC$4=LinkRpt!AC$2,VLOOKUP(LinkRpt!$A145,Rpt,LinkRpt!AC$2+1),"")</f>
        <v>0</v>
      </c>
      <c r="BT148" s="125">
        <f>IF(LinkRpt!AD$4=LinkRpt!AD$2,VLOOKUP(LinkRpt!$A145,Rpt,LinkRpt!AD$2+1),"")</f>
        <v>0</v>
      </c>
      <c r="BU148" s="125">
        <f>IF(LinkRpt!AE$4=LinkRpt!AE$2,VLOOKUP(LinkRpt!$A145,Rpt,LinkRpt!AE$2+1),"")</f>
        <v>0</v>
      </c>
      <c r="BV148" s="125">
        <f t="shared" si="37"/>
        <v>23440</v>
      </c>
      <c r="BW148" s="124">
        <v>1500</v>
      </c>
      <c r="BX148" s="127">
        <v>1500</v>
      </c>
      <c r="BY148" s="124">
        <v>1000</v>
      </c>
      <c r="BZ148" s="127">
        <v>1000</v>
      </c>
      <c r="CA148" s="124">
        <v>5000</v>
      </c>
      <c r="CB148" s="127">
        <v>5000</v>
      </c>
      <c r="CC148" s="124">
        <v>1500</v>
      </c>
      <c r="CD148" s="127">
        <v>1500</v>
      </c>
      <c r="CE148" s="128"/>
      <c r="CF148" s="127"/>
      <c r="CG148" s="124"/>
      <c r="CH148" s="127"/>
      <c r="CI148" s="129"/>
      <c r="CJ148" s="127"/>
      <c r="CK148" s="129"/>
      <c r="CL148" s="127"/>
      <c r="CM148" s="129"/>
      <c r="CN148" s="127"/>
      <c r="CO148" s="129"/>
      <c r="CP148" s="127"/>
      <c r="CQ148" s="129"/>
      <c r="CR148" s="127"/>
      <c r="CS148" s="129"/>
      <c r="CT148" s="127"/>
      <c r="CU148" s="129"/>
      <c r="CV148" s="127"/>
      <c r="CW148" s="129"/>
      <c r="CX148" s="127"/>
      <c r="CY148" s="129"/>
      <c r="CZ148" s="127"/>
      <c r="DA148" s="128"/>
      <c r="DB148" s="127"/>
      <c r="DC148" s="128"/>
      <c r="DD148" s="127"/>
      <c r="DE148" s="130"/>
      <c r="DF148" s="131"/>
      <c r="DG148" s="127"/>
      <c r="DH148" s="131"/>
      <c r="DI148" s="127"/>
      <c r="DJ148" s="131"/>
      <c r="DK148" s="127"/>
      <c r="DL148" s="131"/>
      <c r="DM148" s="127"/>
      <c r="DN148" s="131"/>
      <c r="DO148" s="127"/>
      <c r="DP148" s="131"/>
      <c r="DQ148" s="127"/>
      <c r="DR148" s="131"/>
      <c r="DS148" s="127"/>
      <c r="DT148" s="131"/>
      <c r="DU148" s="127"/>
      <c r="DV148" s="131"/>
      <c r="DW148" s="127"/>
      <c r="DX148" s="131"/>
      <c r="DY148" s="127"/>
      <c r="DZ148" s="131"/>
      <c r="EA148" s="127"/>
      <c r="EB148" s="128"/>
      <c r="EC148" s="127"/>
      <c r="ED148" s="132"/>
      <c r="EE148" s="128"/>
      <c r="EF148" s="127"/>
      <c r="EG148" s="128"/>
      <c r="EH148" s="127"/>
      <c r="EI148" s="128"/>
      <c r="EJ148" s="127"/>
      <c r="EK148" s="128"/>
      <c r="EL148" s="127"/>
      <c r="EM148" s="128"/>
      <c r="EN148" s="127"/>
      <c r="EO148" s="128"/>
      <c r="EP148" s="127"/>
      <c r="EQ148" s="124"/>
      <c r="ER148" s="127"/>
      <c r="ES148" s="124"/>
      <c r="ET148" s="127"/>
      <c r="EU148" s="124"/>
      <c r="EV148" s="127"/>
      <c r="EW148" s="124"/>
      <c r="EX148" s="127"/>
      <c r="EY148" s="124"/>
      <c r="EZ148" s="127"/>
      <c r="FA148" s="124"/>
      <c r="FB148" s="127"/>
      <c r="FC148" s="133">
        <f t="shared" si="32"/>
        <v>9000</v>
      </c>
      <c r="FD148" s="133">
        <f t="shared" si="33"/>
        <v>9000</v>
      </c>
      <c r="FE148" s="133">
        <f t="shared" si="34"/>
        <v>0</v>
      </c>
    </row>
    <row r="149" spans="1:161" ht="25.5" customHeight="1">
      <c r="A149" s="184">
        <v>2200018</v>
      </c>
      <c r="B149" s="156" t="s">
        <v>44</v>
      </c>
      <c r="C149" s="96" t="s">
        <v>45</v>
      </c>
      <c r="D149" s="83" t="s">
        <v>1062</v>
      </c>
      <c r="E149" s="95" t="s">
        <v>956</v>
      </c>
      <c r="F149" s="89" t="s">
        <v>46</v>
      </c>
      <c r="G149" s="89"/>
      <c r="H149" s="135"/>
      <c r="I149" s="136"/>
      <c r="J149" s="136"/>
      <c r="K149" s="94">
        <v>6500</v>
      </c>
      <c r="L149" s="92" t="s">
        <v>1078</v>
      </c>
      <c r="M149" s="122">
        <f t="shared" si="35"/>
        <v>23500</v>
      </c>
      <c r="N149" s="123">
        <f t="shared" si="31"/>
        <v>19500</v>
      </c>
      <c r="O149" s="124">
        <v>4000</v>
      </c>
      <c r="P149" s="124">
        <f t="shared" si="36"/>
        <v>0</v>
      </c>
      <c r="Q149" s="125">
        <v>4000</v>
      </c>
      <c r="R149" s="126">
        <f t="shared" si="38"/>
        <v>0</v>
      </c>
      <c r="S149" s="127">
        <f>IF(OR($I149="‡nv‡÷j Z¨vM",$I149="wUwm"),(IF(VALUE($G149)&gt;=S$6,(IF(($BV149-SUM($Q149:R149))&gt;=$K149*0.3,$K149*0.3,($BV149-SUM($Q149:R149)))),"")),(IF(($BV149-SUM($Q149:R149))&gt;=$K149*0.3,$K149*0.3,($BV149-SUM($Q149:R149)))))</f>
        <v>0</v>
      </c>
      <c r="T149" s="127">
        <f>IF(OR($I149="‡nv‡÷j Z¨vM",$I149="wUwm"),(IF(VALUE($G149)&gt;=T$6,(IF(($BV149-SUM($Q149:S149))&gt;=$K149*0.3,$K149*0.3,($BV149-SUM($Q149:S149)))),"")),(IF(($BV149-SUM($Q149:S149))&gt;=$K149*0.3,$K149*0.3,($BV149-SUM($Q149:S149)))))</f>
        <v>0</v>
      </c>
      <c r="U149" s="127">
        <f>IF(OR($I149="‡nv‡÷j Z¨vM",$I149="wUwm"),(IF(VALUE($G149)&gt;=U$6,(IF(($BV149-SUM($Q149:T149))&gt;=$K149*0.3,$K149*0.3,($BV149-SUM($Q149:T149)))),"")),(IF(($BV149-SUM($Q149:T149))&gt;=$K149*0.3,$K149*0.3,($BV149-SUM($Q149:T149)))))</f>
        <v>0</v>
      </c>
      <c r="V149" s="127">
        <f>IF(OR($I149="‡nv‡÷j Z¨vM",$I149="wUwm"),(IF(VALUE($G149)&gt;=V$6,(IF(($BV149-SUM($Q149:U149))&gt;=$K149*0.3,$K149*0.3,($BV149-SUM($Q149:U149)))),"")),(IF(($BV149-SUM($Q149:U149))&gt;=$K149*0.3,$K149*0.3,($BV149-SUM($Q149:U149)))))</f>
        <v>0</v>
      </c>
      <c r="W149" s="127">
        <f>IF(OR($I149="‡nv‡÷j Z¨vM",$I149="wUwm"),(IF(VALUE($G149)&gt;=W$6,(IF(($BV149-SUM($Q149:V149))&gt;=$K149*0.3,$K149*0.3,($BV149-SUM($Q149:V149)))),"")),(IF(($BV149-SUM($Q149:V149))&gt;=$K149*0.3,$K149*0.3,($BV149-SUM($Q149:V149)))))</f>
        <v>0</v>
      </c>
      <c r="X149" s="127">
        <f>IF(OR($I149="‡nv‡÷j Z¨vM",$I149="wUwm"),(IF(VALUE($G149)&gt;=X$6,(IF(($BV149-SUM($Q149:W149))&gt;=$K149*0.3,$K149*0.3,($BV149-SUM($Q149:W149)))),"")),(IF(($BV149-SUM($Q149:W149))&gt;=$K149*0.3,$K149*0.3,($BV149-SUM($Q149:W149)))))</f>
        <v>0</v>
      </c>
      <c r="Y149" s="127">
        <f>IF(OR($I149="‡nv‡÷j Z¨vM",$I149="wUwm"),(IF(VALUE($G149)&gt;=Y$6,(IF(($BV149-SUM($Q149:X149))&gt;=$K149*0.3,$K149*0.3,($BV149-SUM($Q149:X149)))),"")),(IF(($BV149-SUM($Q149:X149))&gt;=$K149*0.3,$K149*0.3,($BV149-SUM($Q149:X149)))))</f>
        <v>0</v>
      </c>
      <c r="Z149" s="127">
        <f>IF(OR($I149="‡nv‡÷j Z¨vM",$I149="wUwm"),(IF(VALUE($G149)&gt;=Z$6,(IF(($BV149-SUM($Q149:Y149))&gt;=$K149*0.3,$K149*0.3,($BV149-SUM($Q149:Y149)))),"")),(IF(($BV149-SUM($Q149:Y149))&gt;=$K149*0.3,$K149*0.3,($BV149-SUM($Q149:Y149)))))</f>
        <v>0</v>
      </c>
      <c r="AA149" s="127">
        <f>IF(OR($I149="‡nv‡÷j Z¨vM",$I149="wUwm"),(IF(VALUE($G149)&gt;=AA$6,(IF(($BV149-SUM($Q149:Z149))&gt;=$K149*0.3,$K149*0.3,($BV149-SUM($Q149:Z149)))),"")),(IF(($BV149-SUM($Q149:Z149))&gt;=$K149*0.3,$K149*0.3,($BV149-SUM($Q149:Z149)))))</f>
        <v>0</v>
      </c>
      <c r="AB149" s="127">
        <f>IF(OR($I149="‡nv‡÷j Z¨vM",$I149="wUwm"),(IF(VALUE($G149)&gt;=AB$6,(IF(($BV149-SUM($Q149:AA149))&gt;=$K149*0.3,$K149*0.3,($BV149-SUM($Q149:AA149)))),"")),(IF(($BV149-SUM($Q149:AA149))&gt;=$K149*0.3,$K149*0.3,($BV149-SUM($Q149:AA149)))))</f>
        <v>0</v>
      </c>
      <c r="AC149" s="127">
        <f>IF(OR($I149="‡nv‡÷j Z¨vM",$I149="wUwm"),(IF(VALUE($G149)&gt;=AC$6,(IF(($BV149-SUM($Q149:AB149))&gt;=$K149*0.3,$K149*0.3,($BV149-SUM($Q149:AB149)))),"")),(IF(($BV149-SUM($Q149:AB149))&gt;=$K149*0.3,$K149*0.3,($BV149-SUM($Q149:AB149)))))</f>
        <v>0</v>
      </c>
      <c r="AD149" s="127">
        <f>IF(OR($I149="‡nv‡÷j Z¨vM",$I149="wUwm"),(IF(VALUE($G149)&gt;=AD$6,(IF(($BV149-SUM($Q149:AC149))&gt;=$K149*0.3,$K149*0.3,($BV149-SUM($Q149:AC149)))),"")),(IF(($BV149-SUM($Q149:AC149))&gt;=$K149*0.3,$K149*0.3,($BV149-SUM($Q149:AC149)))))</f>
        <v>0</v>
      </c>
      <c r="AE149" s="127">
        <f>IF(OR($I149="‡nv‡÷j Z¨vM",$I149="wUwm"),(IF(VALUE($G149)&gt;=AE$6,(IF(($BV149-SUM($Q149:AD149))&gt;=$K149*0.3,$K149*0.3,($BV149-SUM($Q149:AD149)))),"")),(IF(($BV149-SUM($Q149:AD149))&gt;=$K149*0.3,$K149*0.3,($BV149-SUM($Q149:AD149)))))</f>
        <v>0</v>
      </c>
      <c r="AF149" s="127">
        <f>IF(OR($I149="‡nv‡÷j Z¨vM",$I149="wUwm"),(IF(VALUE($G149)&gt;=AF$6,(IF(($BV149-SUM($Q149:AE149))&gt;=$K149*0.3,$K149*0.3,($BV149-SUM($Q149:AE149)))),"")),(IF(($BV149-SUM($Q149:AE149))&gt;=$K149*0.3,$K149*0.3,($BV149-SUM($Q149:AE149)))))</f>
        <v>0</v>
      </c>
      <c r="AG149" s="127">
        <f>IF(OR($I149="‡nv‡÷j Z¨vM",$I149="wUwm"),(IF(VALUE($G149)&gt;=AG$6,(IF(($BV149-SUM($Q149:AF149))&gt;=$K149*0.3,$K149*0.3,($BV149-SUM($Q149:AF149)))),"")),(IF(($BV149-SUM($Q149:AF149))&gt;=$K149*0.3,$K149*0.3,($BV149-SUM($Q149:AF149)))))</f>
        <v>0</v>
      </c>
      <c r="AH149" s="127">
        <f>IF(OR($I149="‡nv‡÷j Z¨vM",$I149="wUwm"),(IF(VALUE($G149)&gt;=AH$6,(IF(($BV149-SUM($Q149:AG149))&gt;=$K149*0.3,$K149*0.3,($BV149-SUM($Q149:AG149)))),"")),(IF(($BV149-SUM($Q149:AG149))&gt;=$K149*0.3,$K149*0.3,($BV149-SUM($Q149:AG149)))))</f>
        <v>0</v>
      </c>
      <c r="AI149" s="127">
        <f>IF(OR($I149="‡nv‡÷j Z¨vM",$I149="wUwm"),(IF(VALUE($G149)&gt;=AI$6,(IF(($BV149-SUM($Q149:AH149))&gt;=$K149*0.3,$K149*0.3,($BV149-SUM($Q149:AH149)))),"")),(IF(($BV149-SUM($Q149:AH149))&gt;=$K149*0.3,$K149*0.3,($BV149-SUM($Q149:AH149)))))</f>
        <v>0</v>
      </c>
      <c r="AJ149" s="127">
        <f>IF(OR($I149="‡nv‡÷j Z¨vM",$I149="wUwm"),(IF(VALUE($G149)&gt;=AJ$6,(IF(($BV149-SUM($Q149:AI149))&gt;=$K149*0.3,$K149*0.3,($BV149-SUM($Q149:AI149)))),"")),(IF(($BV149-SUM($Q149:AI149))&gt;=$K149*0.3,$K149*0.3,($BV149-SUM($Q149:AI149)))))</f>
        <v>0</v>
      </c>
      <c r="AK149" s="127">
        <f>IF(OR($I149="‡nv‡÷j Z¨vM",$I149="wUwm"),(IF(VALUE($G149)&gt;=AK$6,(IF(($BV149-SUM($Q149:AJ149))&gt;=$K149*0.3,$K149*0.3,($BV149-SUM($Q149:AJ149)))),"")),(IF(($BV149-SUM($Q149:AJ149))&gt;=$K149*0.3,$K149*0.3,($BV149-SUM($Q149:AJ149)))))</f>
        <v>0</v>
      </c>
      <c r="AL149" s="127">
        <f>IF(OR($I149="‡nv‡÷j Z¨vM",$I149="wUwm"),(IF(VALUE($G149)&gt;=AL$6,(IF(($BV149-SUM($Q149:AK149))&gt;=$K149*0.3,$K149*0.3,($BV149-SUM($Q149:AK149)))),"")),(IF(($BV149-SUM($Q149:AK149))&gt;=$K149*0.3,$K149*0.3,($BV149-SUM($Q149:AK149)))))</f>
        <v>0</v>
      </c>
      <c r="AM149" s="127">
        <f>IF(OR($I149="‡nv‡÷j Z¨vM",$I149="wUwm"),(IF(VALUE($G149)&gt;=AM$6,(IF(($BV149-SUM($Q149:AL149))&gt;=$K149*0.3,$K149*0.3,($BV149-SUM($Q149:AL149)))),"")),(IF(($BV149-SUM($Q149:AL149))&gt;=$K149*0.3,$K149*0.3,($BV149-SUM($Q149:AL149)))))</f>
        <v>0</v>
      </c>
      <c r="AN149" s="127">
        <f>IF(OR($I149="‡nv‡÷j Z¨vM",$I149="wUwm"),(IF(VALUE($G149)&gt;=AN$6,(IF(($BV149-SUM($Q149:AM149))&gt;=$K149*0.3,$K149*0.3,($BV149-SUM($Q149:AM149)))),"")),(IF(($BV149-SUM($Q149:AM149))&gt;=$K149*0.3,$K149*0.3,($BV149-SUM($Q149:AM149)))))</f>
        <v>0</v>
      </c>
      <c r="AO149" s="127">
        <f>IF(OR($I149="‡nv‡÷j Z¨vM",$I149="wUwm"),(IF(VALUE($G149)&gt;=AO$6,(IF(($BV149-SUM($Q149:AN149))&gt;=$K149*0.3,$K149*0.3,($BV149-SUM($Q149:AN149)))),"")),(IF(($BV149-SUM($Q149:AN149))&gt;=$K149*0.3,$K149*0.3,($BV149-SUM($Q149:AN149)))))</f>
        <v>0</v>
      </c>
      <c r="AP149" s="127">
        <f>IF(OR($I149="‡nv‡÷j Z¨vM",$I149="wUwm"),(IF(VALUE($G149)&gt;=AP$6,(IF(($BV149-SUM($Q149:AO149))&gt;=$K149*0.3,$K149*0.3,($BV149-SUM($Q149:AO149)))),"")),(IF(($BV149-SUM($Q149:AO149))&gt;=$K149*0.3,$K149*0.3,($BV149-SUM($Q149:AO149)))))</f>
        <v>0</v>
      </c>
      <c r="AQ149" s="125">
        <f t="shared" si="39"/>
        <v>4000</v>
      </c>
      <c r="AR149" s="125">
        <v>4000</v>
      </c>
      <c r="AS149" s="125">
        <f>IF(LinkRpt!C$4=LinkRpt!C$2,VLOOKUP(LinkRpt!$A146,Rpt,LinkRpt!C$2+1),"")</f>
        <v>0</v>
      </c>
      <c r="AT149" s="125">
        <f>IF(LinkRpt!D$4=LinkRpt!D$2,VLOOKUP(LinkRpt!$A146,Rpt,LinkRpt!D$2+1),"")</f>
        <v>0</v>
      </c>
      <c r="AU149" s="125">
        <f>IF(LinkRpt!E$4=LinkRpt!E$2,VLOOKUP(LinkRpt!$A146,Rpt,LinkRpt!E$2+1),"")</f>
        <v>0</v>
      </c>
      <c r="AV149" s="125">
        <f>IF(LinkRpt!F$4=LinkRpt!F$2,VLOOKUP(LinkRpt!$A146,Rpt,LinkRpt!F$2+1),"")</f>
        <v>0</v>
      </c>
      <c r="AW149" s="125">
        <f>IF(LinkRpt!G$4=LinkRpt!G$2,VLOOKUP(LinkRpt!$A146,Rpt,LinkRpt!G$2+1),"")</f>
        <v>0</v>
      </c>
      <c r="AX149" s="125">
        <f>IF(LinkRpt!H$4=LinkRpt!H$2,VLOOKUP(LinkRpt!$A146,Rpt,LinkRpt!H$2+1),"")</f>
        <v>0</v>
      </c>
      <c r="AY149" s="125">
        <f>IF(LinkRpt!I$4=LinkRpt!I$2,VLOOKUP(LinkRpt!$A146,Rpt,LinkRpt!I$2+1),"")</f>
        <v>0</v>
      </c>
      <c r="AZ149" s="125">
        <f>IF(LinkRpt!J$4=LinkRpt!J$2,VLOOKUP(LinkRpt!$A146,Rpt,LinkRpt!J$2+1),"")</f>
        <v>0</v>
      </c>
      <c r="BA149" s="125">
        <f>IF(LinkRpt!K$4=LinkRpt!K$2,VLOOKUP(LinkRpt!$A146,Rpt,LinkRpt!K$2+1),"")</f>
        <v>0</v>
      </c>
      <c r="BB149" s="125">
        <f>IF(LinkRpt!L$4=LinkRpt!L$2,VLOOKUP(LinkRpt!$A146,Rpt,LinkRpt!L$2+1),"")</f>
        <v>0</v>
      </c>
      <c r="BC149" s="125">
        <f>IF(LinkRpt!M$4=LinkRpt!M$2,VLOOKUP(LinkRpt!$A146,Rpt,LinkRpt!M$2+1),"")</f>
        <v>0</v>
      </c>
      <c r="BD149" s="125">
        <f>IF(LinkRpt!N$4=LinkRpt!N$2,VLOOKUP(LinkRpt!$A146,Rpt,LinkRpt!N$2+1),"")</f>
        <v>0</v>
      </c>
      <c r="BE149" s="125">
        <f>IF(LinkRpt!O$4=LinkRpt!O$2,VLOOKUP(LinkRpt!$A146,Rpt,LinkRpt!O$2+1),"")</f>
        <v>0</v>
      </c>
      <c r="BF149" s="125">
        <f>IF(LinkRpt!P$4=LinkRpt!P$2,VLOOKUP(LinkRpt!$A146,Rpt,LinkRpt!P$2+1),"")</f>
        <v>0</v>
      </c>
      <c r="BG149" s="125">
        <f>IF(LinkRpt!Q$4=LinkRpt!Q$2,VLOOKUP(LinkRpt!$A146,Rpt,LinkRpt!Q$2+1),"")</f>
        <v>0</v>
      </c>
      <c r="BH149" s="125">
        <f>IF(LinkRpt!R$4=LinkRpt!R$2,VLOOKUP(LinkRpt!$A146,Rpt,LinkRpt!R$2+1),"")</f>
        <v>0</v>
      </c>
      <c r="BI149" s="125">
        <f>IF(LinkRpt!S$4=LinkRpt!S$2,VLOOKUP(LinkRpt!$A146,Rpt,LinkRpt!S$2+1),"")</f>
        <v>0</v>
      </c>
      <c r="BJ149" s="125">
        <f>IF(LinkRpt!T$4=LinkRpt!T$2,VLOOKUP(LinkRpt!$A146,Rpt,LinkRpt!T$2+1),"")</f>
        <v>0</v>
      </c>
      <c r="BK149" s="125">
        <f>IF(LinkRpt!U$4=LinkRpt!U$2,VLOOKUP(LinkRpt!$A146,Rpt,LinkRpt!U$2+1),"")</f>
        <v>0</v>
      </c>
      <c r="BL149" s="125">
        <f>IF(LinkRpt!V$4=LinkRpt!V$2,VLOOKUP(LinkRpt!$A146,Rpt,LinkRpt!V$2+1),"")</f>
        <v>0</v>
      </c>
      <c r="BM149" s="125">
        <f>IF(LinkRpt!W$4=LinkRpt!W$2,VLOOKUP(LinkRpt!$A146,Rpt,LinkRpt!W$2+1),"")</f>
        <v>0</v>
      </c>
      <c r="BN149" s="125">
        <f>IF(LinkRpt!X$4=LinkRpt!X$2,VLOOKUP(LinkRpt!$A146,Rpt,LinkRpt!X$2+1),"")</f>
        <v>0</v>
      </c>
      <c r="BO149" s="125">
        <f>IF(LinkRpt!Y$4=LinkRpt!Y$2,VLOOKUP(LinkRpt!$A146,Rpt,LinkRpt!Y$2+1),"")</f>
        <v>0</v>
      </c>
      <c r="BP149" s="125">
        <f>IF(LinkRpt!Z$4=LinkRpt!Z$2,VLOOKUP(LinkRpt!$A146,Rpt,LinkRpt!Z$2+1),"")</f>
        <v>0</v>
      </c>
      <c r="BQ149" s="125">
        <f>IF(LinkRpt!AA$4=LinkRpt!AA$2,VLOOKUP(LinkRpt!$A146,Rpt,LinkRpt!AA$2+1),"")</f>
        <v>0</v>
      </c>
      <c r="BR149" s="125">
        <f>IF(LinkRpt!AB$4=LinkRpt!AB$2,VLOOKUP(LinkRpt!$A146,Rpt,LinkRpt!AB$2+1),"")</f>
        <v>0</v>
      </c>
      <c r="BS149" s="125">
        <f>IF(LinkRpt!AC$4=LinkRpt!AC$2,VLOOKUP(LinkRpt!$A146,Rpt,LinkRpt!AC$2+1),"")</f>
        <v>0</v>
      </c>
      <c r="BT149" s="125">
        <f>IF(LinkRpt!AD$4=LinkRpt!AD$2,VLOOKUP(LinkRpt!$A146,Rpt,LinkRpt!AD$2+1),"")</f>
        <v>0</v>
      </c>
      <c r="BU149" s="125">
        <f>IF(LinkRpt!AE$4=LinkRpt!AE$2,VLOOKUP(LinkRpt!$A146,Rpt,LinkRpt!AE$2+1),"")</f>
        <v>0</v>
      </c>
      <c r="BV149" s="125">
        <f t="shared" si="37"/>
        <v>4000</v>
      </c>
      <c r="BW149" s="124">
        <v>1500</v>
      </c>
      <c r="BX149" s="127">
        <v>1500</v>
      </c>
      <c r="BY149" s="124">
        <v>1000</v>
      </c>
      <c r="BZ149" s="127">
        <v>1000</v>
      </c>
      <c r="CA149" s="124">
        <v>5000</v>
      </c>
      <c r="CB149" s="127">
        <v>5000</v>
      </c>
      <c r="CC149" s="124">
        <v>8000</v>
      </c>
      <c r="CD149" s="127">
        <f>1500+0</f>
        <v>1500</v>
      </c>
      <c r="CE149" s="124"/>
      <c r="CF149" s="127"/>
      <c r="CG149" s="129">
        <v>4620</v>
      </c>
      <c r="CH149" s="127">
        <v>0</v>
      </c>
      <c r="CI149" s="129">
        <v>4620</v>
      </c>
      <c r="CJ149" s="127">
        <v>0</v>
      </c>
      <c r="CK149" s="129">
        <v>4620</v>
      </c>
      <c r="CL149" s="127">
        <v>0</v>
      </c>
      <c r="CM149" s="129">
        <v>4620</v>
      </c>
      <c r="CN149" s="127">
        <v>24980</v>
      </c>
      <c r="CO149" s="129">
        <v>4620</v>
      </c>
      <c r="CP149" s="127"/>
      <c r="CQ149" s="129">
        <v>4620</v>
      </c>
      <c r="CR149" s="127"/>
      <c r="CS149" s="129">
        <v>4620</v>
      </c>
      <c r="CT149" s="127"/>
      <c r="CU149" s="129">
        <v>4620</v>
      </c>
      <c r="CV149" s="127"/>
      <c r="CW149" s="129">
        <v>4620</v>
      </c>
      <c r="CX149" s="127">
        <v>23100</v>
      </c>
      <c r="CY149" s="131"/>
      <c r="CZ149" s="127"/>
      <c r="DA149" s="131"/>
      <c r="DB149" s="127"/>
      <c r="DC149" s="131"/>
      <c r="DD149" s="127"/>
      <c r="DE149" s="130"/>
      <c r="DF149" s="131"/>
      <c r="DG149" s="127"/>
      <c r="DH149" s="131"/>
      <c r="DI149" s="127"/>
      <c r="DJ149" s="131"/>
      <c r="DK149" s="127"/>
      <c r="DL149" s="131"/>
      <c r="DM149" s="127"/>
      <c r="DN149" s="131"/>
      <c r="DO149" s="127"/>
      <c r="DP149" s="131"/>
      <c r="DQ149" s="127"/>
      <c r="DR149" s="131"/>
      <c r="DS149" s="127"/>
      <c r="DT149" s="131"/>
      <c r="DU149" s="127"/>
      <c r="DV149" s="143"/>
      <c r="DW149" s="98"/>
      <c r="DX149" s="143"/>
      <c r="DY149" s="98"/>
      <c r="DZ149" s="131"/>
      <c r="EA149" s="127"/>
      <c r="EB149" s="128"/>
      <c r="EC149" s="127"/>
      <c r="ED149" s="132"/>
      <c r="EE149" s="128"/>
      <c r="EF149" s="127"/>
      <c r="EG149" s="128"/>
      <c r="EH149" s="127"/>
      <c r="EI149" s="128"/>
      <c r="EJ149" s="127"/>
      <c r="EK149" s="128"/>
      <c r="EL149" s="127"/>
      <c r="EM149" s="128"/>
      <c r="EN149" s="127"/>
      <c r="EO149" s="128"/>
      <c r="EP149" s="127"/>
      <c r="EQ149" s="124"/>
      <c r="ER149" s="127"/>
      <c r="ES149" s="124"/>
      <c r="ET149" s="127"/>
      <c r="EU149" s="124"/>
      <c r="EV149" s="127"/>
      <c r="EW149" s="124"/>
      <c r="EX149" s="127"/>
      <c r="EY149" s="124"/>
      <c r="EZ149" s="127"/>
      <c r="FA149" s="124"/>
      <c r="FB149" s="127"/>
      <c r="FC149" s="133">
        <f t="shared" si="32"/>
        <v>57080</v>
      </c>
      <c r="FD149" s="133">
        <f t="shared" si="33"/>
        <v>57080</v>
      </c>
      <c r="FE149" s="133">
        <f t="shared" si="34"/>
        <v>0</v>
      </c>
    </row>
    <row r="150" spans="1:161" ht="25.5" customHeight="1">
      <c r="A150" s="184">
        <v>2200019</v>
      </c>
      <c r="B150" s="156" t="s">
        <v>47</v>
      </c>
      <c r="C150" s="96" t="s">
        <v>48</v>
      </c>
      <c r="D150" s="83" t="s">
        <v>1062</v>
      </c>
      <c r="E150" s="95" t="s">
        <v>956</v>
      </c>
      <c r="F150" s="89" t="s">
        <v>1068</v>
      </c>
      <c r="G150" s="89"/>
      <c r="H150" s="135"/>
      <c r="I150" s="121"/>
      <c r="J150" s="121"/>
      <c r="K150" s="94">
        <v>6500</v>
      </c>
      <c r="L150" s="92" t="s">
        <v>1076</v>
      </c>
      <c r="M150" s="122">
        <f t="shared" si="35"/>
        <v>23500</v>
      </c>
      <c r="N150" s="123">
        <f t="shared" si="31"/>
        <v>3060</v>
      </c>
      <c r="O150" s="124">
        <v>4000</v>
      </c>
      <c r="P150" s="124">
        <f t="shared" si="36"/>
        <v>0</v>
      </c>
      <c r="Q150" s="125">
        <v>4000</v>
      </c>
      <c r="R150" s="126">
        <f t="shared" si="38"/>
        <v>0</v>
      </c>
      <c r="S150" s="127">
        <f>IF(OR($I150="‡nv‡÷j Z¨vM",$I150="wUwm"),(IF(VALUE($G150)&gt;=S$6,(IF(($BV150-SUM($Q150:R150))&gt;=$K150*0.3,$K150*0.3,($BV150-SUM($Q150:R150)))),"")),(IF(($BV150-SUM($Q150:R150))&gt;=$K150*0.3,$K150*0.3,($BV150-SUM($Q150:R150)))))</f>
        <v>1950</v>
      </c>
      <c r="T150" s="127">
        <f>IF(OR($I150="‡nv‡÷j Z¨vM",$I150="wUwm"),(IF(VALUE($G150)&gt;=T$6,(IF(($BV150-SUM($Q150:S150))&gt;=$K150*0.3,$K150*0.3,($BV150-SUM($Q150:S150)))),"")),(IF(($BV150-SUM($Q150:S150))&gt;=$K150*0.3,$K150*0.3,($BV150-SUM($Q150:S150)))))</f>
        <v>1950</v>
      </c>
      <c r="U150" s="127">
        <f>IF(OR($I150="‡nv‡÷j Z¨vM",$I150="wUwm"),(IF(VALUE($G150)&gt;=U$6,(IF(($BV150-SUM($Q150:T150))&gt;=$K150*0.3,$K150*0.3,($BV150-SUM($Q150:T150)))),"")),(IF(($BV150-SUM($Q150:T150))&gt;=$K150*0.3,$K150*0.3,($BV150-SUM($Q150:T150)))))</f>
        <v>1950</v>
      </c>
      <c r="V150" s="127">
        <f>IF(OR($I150="‡nv‡÷j Z¨vM",$I150="wUwm"),(IF(VALUE($G150)&gt;=V$6,(IF(($BV150-SUM($Q150:U150))&gt;=$K150*0.3,$K150*0.3,($BV150-SUM($Q150:U150)))),"")),(IF(($BV150-SUM($Q150:U150))&gt;=$K150*0.3,$K150*0.3,($BV150-SUM($Q150:U150)))))</f>
        <v>1950</v>
      </c>
      <c r="W150" s="127">
        <f>IF(OR($I150="‡nv‡÷j Z¨vM",$I150="wUwm"),(IF(VALUE($G150)&gt;=W$6,(IF(($BV150-SUM($Q150:V150))&gt;=$K150*0.3,$K150*0.3,($BV150-SUM($Q150:V150)))),"")),(IF(($BV150-SUM($Q150:V150))&gt;=$K150*0.3,$K150*0.3,($BV150-SUM($Q150:V150)))))</f>
        <v>1950</v>
      </c>
      <c r="X150" s="127">
        <f>IF(OR($I150="‡nv‡÷j Z¨vM",$I150="wUwm"),(IF(VALUE($G150)&gt;=X$6,(IF(($BV150-SUM($Q150:W150))&gt;=$K150*0.3,$K150*0.3,($BV150-SUM($Q150:W150)))),"")),(IF(($BV150-SUM($Q150:W150))&gt;=$K150*0.3,$K150*0.3,($BV150-SUM($Q150:W150)))))</f>
        <v>1950</v>
      </c>
      <c r="Y150" s="127">
        <f>IF(OR($I150="‡nv‡÷j Z¨vM",$I150="wUwm"),(IF(VALUE($G150)&gt;=Y$6,(IF(($BV150-SUM($Q150:X150))&gt;=$K150*0.3,$K150*0.3,($BV150-SUM($Q150:X150)))),"")),(IF(($BV150-SUM($Q150:X150))&gt;=$K150*0.3,$K150*0.3,($BV150-SUM($Q150:X150)))))</f>
        <v>1950</v>
      </c>
      <c r="Z150" s="127">
        <f>IF(OR($I150="‡nv‡÷j Z¨vM",$I150="wUwm"),(IF(VALUE($G150)&gt;=Z$6,(IF(($BV150-SUM($Q150:Y150))&gt;=$K150*0.3,$K150*0.3,($BV150-SUM($Q150:Y150)))),"")),(IF(($BV150-SUM($Q150:Y150))&gt;=$K150*0.3,$K150*0.3,($BV150-SUM($Q150:Y150)))))</f>
        <v>1950</v>
      </c>
      <c r="AA150" s="127">
        <f>IF(OR($I150="‡nv‡÷j Z¨vM",$I150="wUwm"),(IF(VALUE($G150)&gt;=AA$6,(IF(($BV150-SUM($Q150:Z150))&gt;=$K150*0.3,$K150*0.3,($BV150-SUM($Q150:Z150)))),"")),(IF(($BV150-SUM($Q150:Z150))&gt;=$K150*0.3,$K150*0.3,($BV150-SUM($Q150:Z150)))))</f>
        <v>840</v>
      </c>
      <c r="AB150" s="127">
        <f>IF(OR($I150="‡nv‡÷j Z¨vM",$I150="wUwm"),(IF(VALUE($G150)&gt;=AB$6,(IF(($BV150-SUM($Q150:AA150))&gt;=$K150*0.3,$K150*0.3,($BV150-SUM($Q150:AA150)))),"")),(IF(($BV150-SUM($Q150:AA150))&gt;=$K150*0.3,$K150*0.3,($BV150-SUM($Q150:AA150)))))</f>
        <v>0</v>
      </c>
      <c r="AC150" s="127">
        <f>IF(OR($I150="‡nv‡÷j Z¨vM",$I150="wUwm"),(IF(VALUE($G150)&gt;=AC$6,(IF(($BV150-SUM($Q150:AB150))&gt;=$K150*0.3,$K150*0.3,($BV150-SUM($Q150:AB150)))),"")),(IF(($BV150-SUM($Q150:AB150))&gt;=$K150*0.3,$K150*0.3,($BV150-SUM($Q150:AB150)))))</f>
        <v>0</v>
      </c>
      <c r="AD150" s="127">
        <f>IF(OR($I150="‡nv‡÷j Z¨vM",$I150="wUwm"),(IF(VALUE($G150)&gt;=AD$6,(IF(($BV150-SUM($Q150:AC150))&gt;=$K150*0.3,$K150*0.3,($BV150-SUM($Q150:AC150)))),"")),(IF(($BV150-SUM($Q150:AC150))&gt;=$K150*0.3,$K150*0.3,($BV150-SUM($Q150:AC150)))))</f>
        <v>0</v>
      </c>
      <c r="AE150" s="127">
        <f>IF(OR($I150="‡nv‡÷j Z¨vM",$I150="wUwm"),(IF(VALUE($G150)&gt;=AE$6,(IF(($BV150-SUM($Q150:AD150))&gt;=$K150*0.3,$K150*0.3,($BV150-SUM($Q150:AD150)))),"")),(IF(($BV150-SUM($Q150:AD150))&gt;=$K150*0.3,$K150*0.3,($BV150-SUM($Q150:AD150)))))</f>
        <v>0</v>
      </c>
      <c r="AF150" s="127">
        <f>IF(OR($I150="‡nv‡÷j Z¨vM",$I150="wUwm"),(IF(VALUE($G150)&gt;=AF$6,(IF(($BV150-SUM($Q150:AE150))&gt;=$K150*0.3,$K150*0.3,($BV150-SUM($Q150:AE150)))),"")),(IF(($BV150-SUM($Q150:AE150))&gt;=$K150*0.3,$K150*0.3,($BV150-SUM($Q150:AE150)))))</f>
        <v>0</v>
      </c>
      <c r="AG150" s="127">
        <f>IF(OR($I150="‡nv‡÷j Z¨vM",$I150="wUwm"),(IF(VALUE($G150)&gt;=AG$6,(IF(($BV150-SUM($Q150:AF150))&gt;=$K150*0.3,$K150*0.3,($BV150-SUM($Q150:AF150)))),"")),(IF(($BV150-SUM($Q150:AF150))&gt;=$K150*0.3,$K150*0.3,($BV150-SUM($Q150:AF150)))))</f>
        <v>0</v>
      </c>
      <c r="AH150" s="127">
        <f>IF(OR($I150="‡nv‡÷j Z¨vM",$I150="wUwm"),(IF(VALUE($G150)&gt;=AH$6,(IF(($BV150-SUM($Q150:AG150))&gt;=$K150*0.3,$K150*0.3,($BV150-SUM($Q150:AG150)))),"")),(IF(($BV150-SUM($Q150:AG150))&gt;=$K150*0.3,$K150*0.3,($BV150-SUM($Q150:AG150)))))</f>
        <v>0</v>
      </c>
      <c r="AI150" s="127">
        <f>IF(OR($I150="‡nv‡÷j Z¨vM",$I150="wUwm"),(IF(VALUE($G150)&gt;=AI$6,(IF(($BV150-SUM($Q150:AH150))&gt;=$K150*0.3,$K150*0.3,($BV150-SUM($Q150:AH150)))),"")),(IF(($BV150-SUM($Q150:AH150))&gt;=$K150*0.3,$K150*0.3,($BV150-SUM($Q150:AH150)))))</f>
        <v>0</v>
      </c>
      <c r="AJ150" s="127">
        <f>IF(OR($I150="‡nv‡÷j Z¨vM",$I150="wUwm"),(IF(VALUE($G150)&gt;=AJ$6,(IF(($BV150-SUM($Q150:AI150))&gt;=$K150*0.3,$K150*0.3,($BV150-SUM($Q150:AI150)))),"")),(IF(($BV150-SUM($Q150:AI150))&gt;=$K150*0.3,$K150*0.3,($BV150-SUM($Q150:AI150)))))</f>
        <v>0</v>
      </c>
      <c r="AK150" s="127">
        <f>IF(OR($I150="‡nv‡÷j Z¨vM",$I150="wUwm"),(IF(VALUE($G150)&gt;=AK$6,(IF(($BV150-SUM($Q150:AJ150))&gt;=$K150*0.3,$K150*0.3,($BV150-SUM($Q150:AJ150)))),"")),(IF(($BV150-SUM($Q150:AJ150))&gt;=$K150*0.3,$K150*0.3,($BV150-SUM($Q150:AJ150)))))</f>
        <v>0</v>
      </c>
      <c r="AL150" s="127">
        <f>IF(OR($I150="‡nv‡÷j Z¨vM",$I150="wUwm"),(IF(VALUE($G150)&gt;=AL$6,(IF(($BV150-SUM($Q150:AK150))&gt;=$K150*0.3,$K150*0.3,($BV150-SUM($Q150:AK150)))),"")),(IF(($BV150-SUM($Q150:AK150))&gt;=$K150*0.3,$K150*0.3,($BV150-SUM($Q150:AK150)))))</f>
        <v>0</v>
      </c>
      <c r="AM150" s="127">
        <f>IF(OR($I150="‡nv‡÷j Z¨vM",$I150="wUwm"),(IF(VALUE($G150)&gt;=AM$6,(IF(($BV150-SUM($Q150:AL150))&gt;=$K150*0.3,$K150*0.3,($BV150-SUM($Q150:AL150)))),"")),(IF(($BV150-SUM($Q150:AL150))&gt;=$K150*0.3,$K150*0.3,($BV150-SUM($Q150:AL150)))))</f>
        <v>0</v>
      </c>
      <c r="AN150" s="127">
        <f>IF(OR($I150="‡nv‡÷j Z¨vM",$I150="wUwm"),(IF(VALUE($G150)&gt;=AN$6,(IF(($BV150-SUM($Q150:AM150))&gt;=$K150*0.3,$K150*0.3,($BV150-SUM($Q150:AM150)))),"")),(IF(($BV150-SUM($Q150:AM150))&gt;=$K150*0.3,$K150*0.3,($BV150-SUM($Q150:AM150)))))</f>
        <v>0</v>
      </c>
      <c r="AO150" s="127">
        <f>IF(OR($I150="‡nv‡÷j Z¨vM",$I150="wUwm"),(IF(VALUE($G150)&gt;=AO$6,(IF(($BV150-SUM($Q150:AN150))&gt;=$K150*0.3,$K150*0.3,($BV150-SUM($Q150:AN150)))),"")),(IF(($BV150-SUM($Q150:AN150))&gt;=$K150*0.3,$K150*0.3,($BV150-SUM($Q150:AN150)))))</f>
        <v>0</v>
      </c>
      <c r="AP150" s="127">
        <f>IF(OR($I150="‡nv‡÷j Z¨vM",$I150="wUwm"),(IF(VALUE($G150)&gt;=AP$6,(IF(($BV150-SUM($Q150:AO150))&gt;=$K150*0.3,$K150*0.3,($BV150-SUM($Q150:AO150)))),"")),(IF(($BV150-SUM($Q150:AO150))&gt;=$K150*0.3,$K150*0.3,($BV150-SUM($Q150:AO150)))))</f>
        <v>0</v>
      </c>
      <c r="AQ150" s="125">
        <f t="shared" si="39"/>
        <v>20440</v>
      </c>
      <c r="AR150" s="125">
        <v>20440</v>
      </c>
      <c r="AS150" s="125">
        <f>IF(LinkRpt!C$4=LinkRpt!C$2,VLOOKUP(LinkRpt!$A147,Rpt,LinkRpt!C$2+1),"")</f>
        <v>0</v>
      </c>
      <c r="AT150" s="125">
        <f>IF(LinkRpt!D$4=LinkRpt!D$2,VLOOKUP(LinkRpt!$A147,Rpt,LinkRpt!D$2+1),"")</f>
        <v>0</v>
      </c>
      <c r="AU150" s="125">
        <f>IF(LinkRpt!E$4=LinkRpt!E$2,VLOOKUP(LinkRpt!$A147,Rpt,LinkRpt!E$2+1),"")</f>
        <v>0</v>
      </c>
      <c r="AV150" s="125">
        <f>IF(LinkRpt!F$4=LinkRpt!F$2,VLOOKUP(LinkRpt!$A147,Rpt,LinkRpt!F$2+1),"")</f>
        <v>0</v>
      </c>
      <c r="AW150" s="125">
        <f>IF(LinkRpt!G$4=LinkRpt!G$2,VLOOKUP(LinkRpt!$A147,Rpt,LinkRpt!G$2+1),"")</f>
        <v>0</v>
      </c>
      <c r="AX150" s="125">
        <f>IF(LinkRpt!H$4=LinkRpt!H$2,VLOOKUP(LinkRpt!$A147,Rpt,LinkRpt!H$2+1),"")</f>
        <v>0</v>
      </c>
      <c r="AY150" s="125">
        <f>IF(LinkRpt!I$4=LinkRpt!I$2,VLOOKUP(LinkRpt!$A147,Rpt,LinkRpt!I$2+1),"")</f>
        <v>0</v>
      </c>
      <c r="AZ150" s="125">
        <f>IF(LinkRpt!J$4=LinkRpt!J$2,VLOOKUP(LinkRpt!$A147,Rpt,LinkRpt!J$2+1),"")</f>
        <v>0</v>
      </c>
      <c r="BA150" s="125">
        <f>IF(LinkRpt!K$4=LinkRpt!K$2,VLOOKUP(LinkRpt!$A147,Rpt,LinkRpt!K$2+1),"")</f>
        <v>0</v>
      </c>
      <c r="BB150" s="125">
        <f>IF(LinkRpt!L$4=LinkRpt!L$2,VLOOKUP(LinkRpt!$A147,Rpt,LinkRpt!L$2+1),"")</f>
        <v>0</v>
      </c>
      <c r="BC150" s="125">
        <f>IF(LinkRpt!M$4=LinkRpt!M$2,VLOOKUP(LinkRpt!$A147,Rpt,LinkRpt!M$2+1),"")</f>
        <v>0</v>
      </c>
      <c r="BD150" s="125">
        <f>IF(LinkRpt!N$4=LinkRpt!N$2,VLOOKUP(LinkRpt!$A147,Rpt,LinkRpt!N$2+1),"")</f>
        <v>0</v>
      </c>
      <c r="BE150" s="125">
        <f>IF(LinkRpt!O$4=LinkRpt!O$2,VLOOKUP(LinkRpt!$A147,Rpt,LinkRpt!O$2+1),"")</f>
        <v>0</v>
      </c>
      <c r="BF150" s="125">
        <f>IF(LinkRpt!P$4=LinkRpt!P$2,VLOOKUP(LinkRpt!$A147,Rpt,LinkRpt!P$2+1),"")</f>
        <v>0</v>
      </c>
      <c r="BG150" s="125">
        <f>IF(LinkRpt!Q$4=LinkRpt!Q$2,VLOOKUP(LinkRpt!$A147,Rpt,LinkRpt!Q$2+1),"")</f>
        <v>0</v>
      </c>
      <c r="BH150" s="125">
        <f>IF(LinkRpt!R$4=LinkRpt!R$2,VLOOKUP(LinkRpt!$A147,Rpt,LinkRpt!R$2+1),"")</f>
        <v>0</v>
      </c>
      <c r="BI150" s="125">
        <f>IF(LinkRpt!S$4=LinkRpt!S$2,VLOOKUP(LinkRpt!$A147,Rpt,LinkRpt!S$2+1),"")</f>
        <v>0</v>
      </c>
      <c r="BJ150" s="125">
        <f>IF(LinkRpt!T$4=LinkRpt!T$2,VLOOKUP(LinkRpt!$A147,Rpt,LinkRpt!T$2+1),"")</f>
        <v>0</v>
      </c>
      <c r="BK150" s="125">
        <f>IF(LinkRpt!U$4=LinkRpt!U$2,VLOOKUP(LinkRpt!$A147,Rpt,LinkRpt!U$2+1),"")</f>
        <v>0</v>
      </c>
      <c r="BL150" s="125">
        <f>IF(LinkRpt!V$4=LinkRpt!V$2,VLOOKUP(LinkRpt!$A147,Rpt,LinkRpt!V$2+1),"")</f>
        <v>0</v>
      </c>
      <c r="BM150" s="125">
        <f>IF(LinkRpt!W$4=LinkRpt!W$2,VLOOKUP(LinkRpt!$A147,Rpt,LinkRpt!W$2+1),"")</f>
        <v>0</v>
      </c>
      <c r="BN150" s="125">
        <f>IF(LinkRpt!X$4=LinkRpt!X$2,VLOOKUP(LinkRpt!$A147,Rpt,LinkRpt!X$2+1),"")</f>
        <v>0</v>
      </c>
      <c r="BO150" s="125">
        <f>IF(LinkRpt!Y$4=LinkRpt!Y$2,VLOOKUP(LinkRpt!$A147,Rpt,LinkRpt!Y$2+1),"")</f>
        <v>0</v>
      </c>
      <c r="BP150" s="125">
        <f>IF(LinkRpt!Z$4=LinkRpt!Z$2,VLOOKUP(LinkRpt!$A147,Rpt,LinkRpt!Z$2+1),"")</f>
        <v>0</v>
      </c>
      <c r="BQ150" s="125">
        <f>IF(LinkRpt!AA$4=LinkRpt!AA$2,VLOOKUP(LinkRpt!$A147,Rpt,LinkRpt!AA$2+1),"")</f>
        <v>0</v>
      </c>
      <c r="BR150" s="125">
        <f>IF(LinkRpt!AB$4=LinkRpt!AB$2,VLOOKUP(LinkRpt!$A147,Rpt,LinkRpt!AB$2+1),"")</f>
        <v>0</v>
      </c>
      <c r="BS150" s="125">
        <f>IF(LinkRpt!AC$4=LinkRpt!AC$2,VLOOKUP(LinkRpt!$A147,Rpt,LinkRpt!AC$2+1),"")</f>
        <v>0</v>
      </c>
      <c r="BT150" s="125">
        <f>IF(LinkRpt!AD$4=LinkRpt!AD$2,VLOOKUP(LinkRpt!$A147,Rpt,LinkRpt!AD$2+1),"")</f>
        <v>0</v>
      </c>
      <c r="BU150" s="125">
        <f>IF(LinkRpt!AE$4=LinkRpt!AE$2,VLOOKUP(LinkRpt!$A147,Rpt,LinkRpt!AE$2+1),"")</f>
        <v>0</v>
      </c>
      <c r="BV150" s="125">
        <f t="shared" si="37"/>
        <v>20440</v>
      </c>
      <c r="BW150" s="124">
        <v>1500</v>
      </c>
      <c r="BX150" s="127">
        <v>1500</v>
      </c>
      <c r="BY150" s="124">
        <v>1000</v>
      </c>
      <c r="BZ150" s="127">
        <v>1000</v>
      </c>
      <c r="CA150" s="124">
        <v>5000</v>
      </c>
      <c r="CB150" s="127">
        <v>5000</v>
      </c>
      <c r="CC150" s="124">
        <v>8000</v>
      </c>
      <c r="CD150" s="127">
        <v>8000</v>
      </c>
      <c r="CE150" s="128"/>
      <c r="CF150" s="127"/>
      <c r="CG150" s="124"/>
      <c r="CH150" s="127"/>
      <c r="CI150" s="129">
        <v>4620</v>
      </c>
      <c r="CJ150" s="127">
        <v>4620</v>
      </c>
      <c r="CK150" s="129">
        <v>4620</v>
      </c>
      <c r="CL150" s="127">
        <v>4620</v>
      </c>
      <c r="CM150" s="129">
        <v>4620</v>
      </c>
      <c r="CN150" s="127">
        <v>4620</v>
      </c>
      <c r="CO150" s="129">
        <v>4620</v>
      </c>
      <c r="CP150" s="127">
        <f>4620+4620</f>
        <v>9240</v>
      </c>
      <c r="CQ150" s="129">
        <v>4620</v>
      </c>
      <c r="CR150" s="127">
        <v>0</v>
      </c>
      <c r="CS150" s="129">
        <v>4620</v>
      </c>
      <c r="CT150" s="127">
        <v>4620</v>
      </c>
      <c r="CU150" s="129">
        <v>4620</v>
      </c>
      <c r="CV150" s="127">
        <v>4620</v>
      </c>
      <c r="CW150" s="129">
        <v>4620</v>
      </c>
      <c r="CX150" s="127">
        <v>4620</v>
      </c>
      <c r="CY150" s="129">
        <v>4620</v>
      </c>
      <c r="CZ150" s="127">
        <v>4620</v>
      </c>
      <c r="DA150" s="128"/>
      <c r="DB150" s="127"/>
      <c r="DC150" s="128"/>
      <c r="DD150" s="127"/>
      <c r="DE150" s="130"/>
      <c r="DF150" s="131"/>
      <c r="DG150" s="127"/>
      <c r="DH150" s="131"/>
      <c r="DI150" s="127"/>
      <c r="DJ150" s="131"/>
      <c r="DK150" s="127"/>
      <c r="DL150" s="131"/>
      <c r="DM150" s="127"/>
      <c r="DN150" s="131"/>
      <c r="DO150" s="127"/>
      <c r="DP150" s="131"/>
      <c r="DQ150" s="127"/>
      <c r="DR150" s="131"/>
      <c r="DS150" s="127"/>
      <c r="DT150" s="131"/>
      <c r="DU150" s="127"/>
      <c r="DV150" s="131"/>
      <c r="DW150" s="127"/>
      <c r="DX150" s="131"/>
      <c r="DY150" s="127"/>
      <c r="DZ150" s="131"/>
      <c r="EA150" s="127"/>
      <c r="EB150" s="128"/>
      <c r="EC150" s="127"/>
      <c r="ED150" s="132"/>
      <c r="EE150" s="128"/>
      <c r="EF150" s="127"/>
      <c r="EG150" s="128"/>
      <c r="EH150" s="127"/>
      <c r="EI150" s="128"/>
      <c r="EJ150" s="127"/>
      <c r="EK150" s="128"/>
      <c r="EL150" s="127"/>
      <c r="EM150" s="128"/>
      <c r="EN150" s="127"/>
      <c r="EO150" s="128"/>
      <c r="EP150" s="127"/>
      <c r="EQ150" s="124"/>
      <c r="ER150" s="127"/>
      <c r="ES150" s="124"/>
      <c r="ET150" s="127"/>
      <c r="EU150" s="124"/>
      <c r="EV150" s="127"/>
      <c r="EW150" s="124"/>
      <c r="EX150" s="127"/>
      <c r="EY150" s="124"/>
      <c r="EZ150" s="127"/>
      <c r="FA150" s="124"/>
      <c r="FB150" s="127"/>
      <c r="FC150" s="133">
        <f t="shared" si="32"/>
        <v>57080</v>
      </c>
      <c r="FD150" s="133">
        <f t="shared" si="33"/>
        <v>57080</v>
      </c>
      <c r="FE150" s="133">
        <f t="shared" si="34"/>
        <v>0</v>
      </c>
    </row>
    <row r="151" spans="1:161" ht="25.5" customHeight="1">
      <c r="A151" s="184">
        <v>2200020</v>
      </c>
      <c r="B151" s="156" t="s">
        <v>49</v>
      </c>
      <c r="C151" s="96" t="s">
        <v>50</v>
      </c>
      <c r="D151" s="83" t="s">
        <v>1062</v>
      </c>
      <c r="E151" s="95" t="s">
        <v>956</v>
      </c>
      <c r="F151" s="89" t="s">
        <v>51</v>
      </c>
      <c r="G151" s="89"/>
      <c r="H151" s="135"/>
      <c r="I151" s="136"/>
      <c r="J151" s="136"/>
      <c r="K151" s="94">
        <v>6800</v>
      </c>
      <c r="L151" s="92" t="s">
        <v>1076</v>
      </c>
      <c r="M151" s="122">
        <f t="shared" si="35"/>
        <v>24400</v>
      </c>
      <c r="N151" s="123">
        <f t="shared" si="31"/>
        <v>6120</v>
      </c>
      <c r="O151" s="124">
        <v>4000</v>
      </c>
      <c r="P151" s="124">
        <f t="shared" si="36"/>
        <v>0</v>
      </c>
      <c r="Q151" s="125">
        <v>4000</v>
      </c>
      <c r="R151" s="126">
        <f t="shared" si="38"/>
        <v>0</v>
      </c>
      <c r="S151" s="127">
        <f>IF(OR($I151="‡nv‡÷j Z¨vM",$I151="wUwm"),(IF(VALUE($G151)&gt;=S$6,(IF(($BV151-SUM($Q151:R151))&gt;=$K151*0.3,$K151*0.3,($BV151-SUM($Q151:R151)))),"")),(IF(($BV151-SUM($Q151:R151))&gt;=$K151*0.3,$K151*0.3,($BV151-SUM($Q151:R151)))))</f>
        <v>2040</v>
      </c>
      <c r="T151" s="127">
        <f>IF(OR($I151="‡nv‡÷j Z¨vM",$I151="wUwm"),(IF(VALUE($G151)&gt;=T$6,(IF(($BV151-SUM($Q151:S151))&gt;=$K151*0.3,$K151*0.3,($BV151-SUM($Q151:S151)))),"")),(IF(($BV151-SUM($Q151:S151))&gt;=$K151*0.3,$K151*0.3,($BV151-SUM($Q151:S151)))))</f>
        <v>2040</v>
      </c>
      <c r="U151" s="127">
        <f>IF(OR($I151="‡nv‡÷j Z¨vM",$I151="wUwm"),(IF(VALUE($G151)&gt;=U$6,(IF(($BV151-SUM($Q151:T151))&gt;=$K151*0.3,$K151*0.3,($BV151-SUM($Q151:T151)))),"")),(IF(($BV151-SUM($Q151:T151))&gt;=$K151*0.3,$K151*0.3,($BV151-SUM($Q151:T151)))))</f>
        <v>2040</v>
      </c>
      <c r="V151" s="127">
        <f>IF(OR($I151="‡nv‡÷j Z¨vM",$I151="wUwm"),(IF(VALUE($G151)&gt;=V$6,(IF(($BV151-SUM($Q151:U151))&gt;=$K151*0.3,$K151*0.3,($BV151-SUM($Q151:U151)))),"")),(IF(($BV151-SUM($Q151:U151))&gt;=$K151*0.3,$K151*0.3,($BV151-SUM($Q151:U151)))))</f>
        <v>2040</v>
      </c>
      <c r="W151" s="127">
        <f>IF(OR($I151="‡nv‡÷j Z¨vM",$I151="wUwm"),(IF(VALUE($G151)&gt;=W$6,(IF(($BV151-SUM($Q151:V151))&gt;=$K151*0.3,$K151*0.3,($BV151-SUM($Q151:V151)))),"")),(IF(($BV151-SUM($Q151:V151))&gt;=$K151*0.3,$K151*0.3,($BV151-SUM($Q151:V151)))))</f>
        <v>2040</v>
      </c>
      <c r="X151" s="127">
        <f>IF(OR($I151="‡nv‡÷j Z¨vM",$I151="wUwm"),(IF(VALUE($G151)&gt;=X$6,(IF(($BV151-SUM($Q151:W151))&gt;=$K151*0.3,$K151*0.3,($BV151-SUM($Q151:W151)))),"")),(IF(($BV151-SUM($Q151:W151))&gt;=$K151*0.3,$K151*0.3,($BV151-SUM($Q151:W151)))))</f>
        <v>2040</v>
      </c>
      <c r="Y151" s="127">
        <f>IF(OR($I151="‡nv‡÷j Z¨vM",$I151="wUwm"),(IF(VALUE($G151)&gt;=Y$6,(IF(($BV151-SUM($Q151:X151))&gt;=$K151*0.3,$K151*0.3,($BV151-SUM($Q151:X151)))),"")),(IF(($BV151-SUM($Q151:X151))&gt;=$K151*0.3,$K151*0.3,($BV151-SUM($Q151:X151)))))</f>
        <v>2040</v>
      </c>
      <c r="Z151" s="127">
        <f>IF(OR($I151="‡nv‡÷j Z¨vM",$I151="wUwm"),(IF(VALUE($G151)&gt;=Z$6,(IF(($BV151-SUM($Q151:Y151))&gt;=$K151*0.3,$K151*0.3,($BV151-SUM($Q151:Y151)))),"")),(IF(($BV151-SUM($Q151:Y151))&gt;=$K151*0.3,$K151*0.3,($BV151-SUM($Q151:Y151)))))</f>
        <v>0</v>
      </c>
      <c r="AA151" s="127">
        <f>IF(OR($I151="‡nv‡÷j Z¨vM",$I151="wUwm"),(IF(VALUE($G151)&gt;=AA$6,(IF(($BV151-SUM($Q151:Z151))&gt;=$K151*0.3,$K151*0.3,($BV151-SUM($Q151:Z151)))),"")),(IF(($BV151-SUM($Q151:Z151))&gt;=$K151*0.3,$K151*0.3,($BV151-SUM($Q151:Z151)))))</f>
        <v>0</v>
      </c>
      <c r="AB151" s="127">
        <f>IF(OR($I151="‡nv‡÷j Z¨vM",$I151="wUwm"),(IF(VALUE($G151)&gt;=AB$6,(IF(($BV151-SUM($Q151:AA151))&gt;=$K151*0.3,$K151*0.3,($BV151-SUM($Q151:AA151)))),"")),(IF(($BV151-SUM($Q151:AA151))&gt;=$K151*0.3,$K151*0.3,($BV151-SUM($Q151:AA151)))))</f>
        <v>0</v>
      </c>
      <c r="AC151" s="127">
        <f>IF(OR($I151="‡nv‡÷j Z¨vM",$I151="wUwm"),(IF(VALUE($G151)&gt;=AC$6,(IF(($BV151-SUM($Q151:AB151))&gt;=$K151*0.3,$K151*0.3,($BV151-SUM($Q151:AB151)))),"")),(IF(($BV151-SUM($Q151:AB151))&gt;=$K151*0.3,$K151*0.3,($BV151-SUM($Q151:AB151)))))</f>
        <v>0</v>
      </c>
      <c r="AD151" s="127">
        <f>IF(OR($I151="‡nv‡÷j Z¨vM",$I151="wUwm"),(IF(VALUE($G151)&gt;=AD$6,(IF(($BV151-SUM($Q151:AC151))&gt;=$K151*0.3,$K151*0.3,($BV151-SUM($Q151:AC151)))),"")),(IF(($BV151-SUM($Q151:AC151))&gt;=$K151*0.3,$K151*0.3,($BV151-SUM($Q151:AC151)))))</f>
        <v>0</v>
      </c>
      <c r="AE151" s="127">
        <f>IF(OR($I151="‡nv‡÷j Z¨vM",$I151="wUwm"),(IF(VALUE($G151)&gt;=AE$6,(IF(($BV151-SUM($Q151:AD151))&gt;=$K151*0.3,$K151*0.3,($BV151-SUM($Q151:AD151)))),"")),(IF(($BV151-SUM($Q151:AD151))&gt;=$K151*0.3,$K151*0.3,($BV151-SUM($Q151:AD151)))))</f>
        <v>0</v>
      </c>
      <c r="AF151" s="127">
        <f>IF(OR($I151="‡nv‡÷j Z¨vM",$I151="wUwm"),(IF(VALUE($G151)&gt;=AF$6,(IF(($BV151-SUM($Q151:AE151))&gt;=$K151*0.3,$K151*0.3,($BV151-SUM($Q151:AE151)))),"")),(IF(($BV151-SUM($Q151:AE151))&gt;=$K151*0.3,$K151*0.3,($BV151-SUM($Q151:AE151)))))</f>
        <v>0</v>
      </c>
      <c r="AG151" s="127">
        <f>IF(OR($I151="‡nv‡÷j Z¨vM",$I151="wUwm"),(IF(VALUE($G151)&gt;=AG$6,(IF(($BV151-SUM($Q151:AF151))&gt;=$K151*0.3,$K151*0.3,($BV151-SUM($Q151:AF151)))),"")),(IF(($BV151-SUM($Q151:AF151))&gt;=$K151*0.3,$K151*0.3,($BV151-SUM($Q151:AF151)))))</f>
        <v>0</v>
      </c>
      <c r="AH151" s="127">
        <f>IF(OR($I151="‡nv‡÷j Z¨vM",$I151="wUwm"),(IF(VALUE($G151)&gt;=AH$6,(IF(($BV151-SUM($Q151:AG151))&gt;=$K151*0.3,$K151*0.3,($BV151-SUM($Q151:AG151)))),"")),(IF(($BV151-SUM($Q151:AG151))&gt;=$K151*0.3,$K151*0.3,($BV151-SUM($Q151:AG151)))))</f>
        <v>0</v>
      </c>
      <c r="AI151" s="127">
        <f>IF(OR($I151="‡nv‡÷j Z¨vM",$I151="wUwm"),(IF(VALUE($G151)&gt;=AI$6,(IF(($BV151-SUM($Q151:AH151))&gt;=$K151*0.3,$K151*0.3,($BV151-SUM($Q151:AH151)))),"")),(IF(($BV151-SUM($Q151:AH151))&gt;=$K151*0.3,$K151*0.3,($BV151-SUM($Q151:AH151)))))</f>
        <v>0</v>
      </c>
      <c r="AJ151" s="127">
        <f>IF(OR($I151="‡nv‡÷j Z¨vM",$I151="wUwm"),(IF(VALUE($G151)&gt;=AJ$6,(IF(($BV151-SUM($Q151:AI151))&gt;=$K151*0.3,$K151*0.3,($BV151-SUM($Q151:AI151)))),"")),(IF(($BV151-SUM($Q151:AI151))&gt;=$K151*0.3,$K151*0.3,($BV151-SUM($Q151:AI151)))))</f>
        <v>0</v>
      </c>
      <c r="AK151" s="127">
        <f>IF(OR($I151="‡nv‡÷j Z¨vM",$I151="wUwm"),(IF(VALUE($G151)&gt;=AK$6,(IF(($BV151-SUM($Q151:AJ151))&gt;=$K151*0.3,$K151*0.3,($BV151-SUM($Q151:AJ151)))),"")),(IF(($BV151-SUM($Q151:AJ151))&gt;=$K151*0.3,$K151*0.3,($BV151-SUM($Q151:AJ151)))))</f>
        <v>0</v>
      </c>
      <c r="AL151" s="127">
        <f>IF(OR($I151="‡nv‡÷j Z¨vM",$I151="wUwm"),(IF(VALUE($G151)&gt;=AL$6,(IF(($BV151-SUM($Q151:AK151))&gt;=$K151*0.3,$K151*0.3,($BV151-SUM($Q151:AK151)))),"")),(IF(($BV151-SUM($Q151:AK151))&gt;=$K151*0.3,$K151*0.3,($BV151-SUM($Q151:AK151)))))</f>
        <v>0</v>
      </c>
      <c r="AM151" s="127">
        <f>IF(OR($I151="‡nv‡÷j Z¨vM",$I151="wUwm"),(IF(VALUE($G151)&gt;=AM$6,(IF(($BV151-SUM($Q151:AL151))&gt;=$K151*0.3,$K151*0.3,($BV151-SUM($Q151:AL151)))),"")),(IF(($BV151-SUM($Q151:AL151))&gt;=$K151*0.3,$K151*0.3,($BV151-SUM($Q151:AL151)))))</f>
        <v>0</v>
      </c>
      <c r="AN151" s="127">
        <f>IF(OR($I151="‡nv‡÷j Z¨vM",$I151="wUwm"),(IF(VALUE($G151)&gt;=AN$6,(IF(($BV151-SUM($Q151:AM151))&gt;=$K151*0.3,$K151*0.3,($BV151-SUM($Q151:AM151)))),"")),(IF(($BV151-SUM($Q151:AM151))&gt;=$K151*0.3,$K151*0.3,($BV151-SUM($Q151:AM151)))))</f>
        <v>0</v>
      </c>
      <c r="AO151" s="127">
        <f>IF(OR($I151="‡nv‡÷j Z¨vM",$I151="wUwm"),(IF(VALUE($G151)&gt;=AO$6,(IF(($BV151-SUM($Q151:AN151))&gt;=$K151*0.3,$K151*0.3,($BV151-SUM($Q151:AN151)))),"")),(IF(($BV151-SUM($Q151:AN151))&gt;=$K151*0.3,$K151*0.3,($BV151-SUM($Q151:AN151)))))</f>
        <v>0</v>
      </c>
      <c r="AP151" s="127">
        <f>IF(OR($I151="‡nv‡÷j Z¨vM",$I151="wUwm"),(IF(VALUE($G151)&gt;=AP$6,(IF(($BV151-SUM($Q151:AO151))&gt;=$K151*0.3,$K151*0.3,($BV151-SUM($Q151:AO151)))),"")),(IF(($BV151-SUM($Q151:AO151))&gt;=$K151*0.3,$K151*0.3,($BV151-SUM($Q151:AO151)))))</f>
        <v>0</v>
      </c>
      <c r="AQ151" s="125">
        <f t="shared" si="39"/>
        <v>18280</v>
      </c>
      <c r="AR151" s="125">
        <v>18280</v>
      </c>
      <c r="AS151" s="125">
        <f>IF(LinkRpt!C$4=LinkRpt!C$2,VLOOKUP(LinkRpt!$A148,Rpt,LinkRpt!C$2+1),"")</f>
        <v>0</v>
      </c>
      <c r="AT151" s="125">
        <f>IF(LinkRpt!D$4=LinkRpt!D$2,VLOOKUP(LinkRpt!$A148,Rpt,LinkRpt!D$2+1),"")</f>
        <v>0</v>
      </c>
      <c r="AU151" s="125">
        <f>IF(LinkRpt!E$4=LinkRpt!E$2,VLOOKUP(LinkRpt!$A148,Rpt,LinkRpt!E$2+1),"")</f>
        <v>0</v>
      </c>
      <c r="AV151" s="125">
        <f>IF(LinkRpt!F$4=LinkRpt!F$2,VLOOKUP(LinkRpt!$A148,Rpt,LinkRpt!F$2+1),"")</f>
        <v>0</v>
      </c>
      <c r="AW151" s="125">
        <f>IF(LinkRpt!G$4=LinkRpt!G$2,VLOOKUP(LinkRpt!$A148,Rpt,LinkRpt!G$2+1),"")</f>
        <v>0</v>
      </c>
      <c r="AX151" s="125">
        <f>IF(LinkRpt!H$4=LinkRpt!H$2,VLOOKUP(LinkRpt!$A148,Rpt,LinkRpt!H$2+1),"")</f>
        <v>0</v>
      </c>
      <c r="AY151" s="125">
        <f>IF(LinkRpt!I$4=LinkRpt!I$2,VLOOKUP(LinkRpt!$A148,Rpt,LinkRpt!I$2+1),"")</f>
        <v>0</v>
      </c>
      <c r="AZ151" s="125">
        <f>IF(LinkRpt!J$4=LinkRpt!J$2,VLOOKUP(LinkRpt!$A148,Rpt,LinkRpt!J$2+1),"")</f>
        <v>0</v>
      </c>
      <c r="BA151" s="125">
        <f>IF(LinkRpt!K$4=LinkRpt!K$2,VLOOKUP(LinkRpt!$A148,Rpt,LinkRpt!K$2+1),"")</f>
        <v>0</v>
      </c>
      <c r="BB151" s="125">
        <f>IF(LinkRpt!L$4=LinkRpt!L$2,VLOOKUP(LinkRpt!$A148,Rpt,LinkRpt!L$2+1),"")</f>
        <v>0</v>
      </c>
      <c r="BC151" s="125">
        <f>IF(LinkRpt!M$4=LinkRpt!M$2,VLOOKUP(LinkRpt!$A148,Rpt,LinkRpt!M$2+1),"")</f>
        <v>0</v>
      </c>
      <c r="BD151" s="125">
        <f>IF(LinkRpt!N$4=LinkRpt!N$2,VLOOKUP(LinkRpt!$A148,Rpt,LinkRpt!N$2+1),"")</f>
        <v>0</v>
      </c>
      <c r="BE151" s="125">
        <f>IF(LinkRpt!O$4=LinkRpt!O$2,VLOOKUP(LinkRpt!$A148,Rpt,LinkRpt!O$2+1),"")</f>
        <v>0</v>
      </c>
      <c r="BF151" s="125">
        <f>IF(LinkRpt!P$4=LinkRpt!P$2,VLOOKUP(LinkRpt!$A148,Rpt,LinkRpt!P$2+1),"")</f>
        <v>0</v>
      </c>
      <c r="BG151" s="125">
        <f>IF(LinkRpt!Q$4=LinkRpt!Q$2,VLOOKUP(LinkRpt!$A148,Rpt,LinkRpt!Q$2+1),"")</f>
        <v>0</v>
      </c>
      <c r="BH151" s="125">
        <f>IF(LinkRpt!R$4=LinkRpt!R$2,VLOOKUP(LinkRpt!$A148,Rpt,LinkRpt!R$2+1),"")</f>
        <v>0</v>
      </c>
      <c r="BI151" s="125">
        <f>IF(LinkRpt!S$4=LinkRpt!S$2,VLOOKUP(LinkRpt!$A148,Rpt,LinkRpt!S$2+1),"")</f>
        <v>0</v>
      </c>
      <c r="BJ151" s="125">
        <f>IF(LinkRpt!T$4=LinkRpt!T$2,VLOOKUP(LinkRpt!$A148,Rpt,LinkRpt!T$2+1),"")</f>
        <v>0</v>
      </c>
      <c r="BK151" s="125">
        <f>IF(LinkRpt!U$4=LinkRpt!U$2,VLOOKUP(LinkRpt!$A148,Rpt,LinkRpt!U$2+1),"")</f>
        <v>0</v>
      </c>
      <c r="BL151" s="125">
        <f>IF(LinkRpt!V$4=LinkRpt!V$2,VLOOKUP(LinkRpt!$A148,Rpt,LinkRpt!V$2+1),"")</f>
        <v>0</v>
      </c>
      <c r="BM151" s="125">
        <f>IF(LinkRpt!W$4=LinkRpt!W$2,VLOOKUP(LinkRpt!$A148,Rpt,LinkRpt!W$2+1),"")</f>
        <v>0</v>
      </c>
      <c r="BN151" s="125">
        <f>IF(LinkRpt!X$4=LinkRpt!X$2,VLOOKUP(LinkRpt!$A148,Rpt,LinkRpt!X$2+1),"")</f>
        <v>0</v>
      </c>
      <c r="BO151" s="125">
        <f>IF(LinkRpt!Y$4=LinkRpt!Y$2,VLOOKUP(LinkRpt!$A148,Rpt,LinkRpt!Y$2+1),"")</f>
        <v>0</v>
      </c>
      <c r="BP151" s="125">
        <f>IF(LinkRpt!Z$4=LinkRpt!Z$2,VLOOKUP(LinkRpt!$A148,Rpt,LinkRpt!Z$2+1),"")</f>
        <v>0</v>
      </c>
      <c r="BQ151" s="125">
        <f>IF(LinkRpt!AA$4=LinkRpt!AA$2,VLOOKUP(LinkRpt!$A148,Rpt,LinkRpt!AA$2+1),"")</f>
        <v>0</v>
      </c>
      <c r="BR151" s="125">
        <f>IF(LinkRpt!AB$4=LinkRpt!AB$2,VLOOKUP(LinkRpt!$A148,Rpt,LinkRpt!AB$2+1),"")</f>
        <v>0</v>
      </c>
      <c r="BS151" s="125">
        <f>IF(LinkRpt!AC$4=LinkRpt!AC$2,VLOOKUP(LinkRpt!$A148,Rpt,LinkRpt!AC$2+1),"")</f>
        <v>0</v>
      </c>
      <c r="BT151" s="125">
        <f>IF(LinkRpt!AD$4=LinkRpt!AD$2,VLOOKUP(LinkRpt!$A148,Rpt,LinkRpt!AD$2+1),"")</f>
        <v>0</v>
      </c>
      <c r="BU151" s="125">
        <f>IF(LinkRpt!AE$4=LinkRpt!AE$2,VLOOKUP(LinkRpt!$A148,Rpt,LinkRpt!AE$2+1),"")</f>
        <v>0</v>
      </c>
      <c r="BV151" s="125">
        <f t="shared" si="37"/>
        <v>18280</v>
      </c>
      <c r="BW151" s="124">
        <v>1500</v>
      </c>
      <c r="BX151" s="127">
        <v>1500</v>
      </c>
      <c r="BY151" s="124">
        <v>1000</v>
      </c>
      <c r="BZ151" s="127">
        <v>1000</v>
      </c>
      <c r="CA151" s="124">
        <v>5000</v>
      </c>
      <c r="CB151" s="127">
        <v>5000</v>
      </c>
      <c r="CC151" s="124">
        <v>8000</v>
      </c>
      <c r="CD151" s="127">
        <v>8000</v>
      </c>
      <c r="CE151" s="124"/>
      <c r="CF151" s="127"/>
      <c r="CG151" s="129">
        <v>4620</v>
      </c>
      <c r="CH151" s="127">
        <v>0</v>
      </c>
      <c r="CI151" s="129">
        <v>4620</v>
      </c>
      <c r="CJ151" s="127">
        <v>0</v>
      </c>
      <c r="CK151" s="129">
        <v>4620</v>
      </c>
      <c r="CL151" s="127">
        <v>0</v>
      </c>
      <c r="CM151" s="129">
        <v>4620</v>
      </c>
      <c r="CN151" s="127">
        <v>18480</v>
      </c>
      <c r="CO151" s="129">
        <v>4620</v>
      </c>
      <c r="CP151" s="127"/>
      <c r="CQ151" s="129">
        <v>4620</v>
      </c>
      <c r="CR151" s="127"/>
      <c r="CS151" s="129">
        <v>4620</v>
      </c>
      <c r="CT151" s="127"/>
      <c r="CU151" s="129">
        <v>4620</v>
      </c>
      <c r="CV151" s="127">
        <v>18480</v>
      </c>
      <c r="CW151" s="129">
        <v>4620</v>
      </c>
      <c r="CX151" s="127"/>
      <c r="CY151" s="131"/>
      <c r="CZ151" s="127"/>
      <c r="DA151" s="131"/>
      <c r="DB151" s="127"/>
      <c r="DC151" s="131"/>
      <c r="DD151" s="127"/>
      <c r="DE151" s="130"/>
      <c r="DF151" s="131"/>
      <c r="DG151" s="127"/>
      <c r="DH151" s="131"/>
      <c r="DI151" s="127"/>
      <c r="DJ151" s="131"/>
      <c r="DK151" s="127"/>
      <c r="DL151" s="131"/>
      <c r="DM151" s="127"/>
      <c r="DN151" s="131"/>
      <c r="DO151" s="127"/>
      <c r="DP151" s="131"/>
      <c r="DQ151" s="127"/>
      <c r="DR151" s="131"/>
      <c r="DS151" s="127"/>
      <c r="DT151" s="131"/>
      <c r="DU151" s="127"/>
      <c r="DV151" s="131"/>
      <c r="DW151" s="127"/>
      <c r="DX151" s="131"/>
      <c r="DY151" s="127"/>
      <c r="DZ151" s="131"/>
      <c r="EA151" s="127"/>
      <c r="EB151" s="128"/>
      <c r="EC151" s="127"/>
      <c r="ED151" s="132"/>
      <c r="EE151" s="128"/>
      <c r="EF151" s="127"/>
      <c r="EG151" s="128"/>
      <c r="EH151" s="127"/>
      <c r="EI151" s="128"/>
      <c r="EJ151" s="127"/>
      <c r="EK151" s="128"/>
      <c r="EL151" s="127"/>
      <c r="EM151" s="128"/>
      <c r="EN151" s="127"/>
      <c r="EO151" s="128"/>
      <c r="EP151" s="127"/>
      <c r="EQ151" s="124"/>
      <c r="ER151" s="127"/>
      <c r="ES151" s="124"/>
      <c r="ET151" s="127"/>
      <c r="EU151" s="124"/>
      <c r="EV151" s="127"/>
      <c r="EW151" s="124"/>
      <c r="EX151" s="127"/>
      <c r="EY151" s="124"/>
      <c r="EZ151" s="127"/>
      <c r="FA151" s="124"/>
      <c r="FB151" s="127"/>
      <c r="FC151" s="133">
        <f t="shared" si="32"/>
        <v>57080</v>
      </c>
      <c r="FD151" s="133">
        <f t="shared" si="33"/>
        <v>52460</v>
      </c>
      <c r="FE151" s="133">
        <f t="shared" si="34"/>
        <v>4620</v>
      </c>
    </row>
    <row r="152" spans="1:161" ht="25.5" customHeight="1">
      <c r="A152" s="184">
        <v>2200021</v>
      </c>
      <c r="B152" s="156" t="s">
        <v>1056</v>
      </c>
      <c r="C152" s="96" t="s">
        <v>52</v>
      </c>
      <c r="D152" s="83" t="s">
        <v>1062</v>
      </c>
      <c r="E152" s="95" t="s">
        <v>956</v>
      </c>
      <c r="F152" s="89" t="s">
        <v>53</v>
      </c>
      <c r="G152" s="89"/>
      <c r="H152" s="135"/>
      <c r="I152" s="136"/>
      <c r="J152" s="136"/>
      <c r="K152" s="94">
        <v>6800</v>
      </c>
      <c r="L152" s="92" t="s">
        <v>1076</v>
      </c>
      <c r="M152" s="122">
        <f t="shared" si="35"/>
        <v>24400</v>
      </c>
      <c r="N152" s="123">
        <f t="shared" si="31"/>
        <v>4080</v>
      </c>
      <c r="O152" s="124">
        <v>4000</v>
      </c>
      <c r="P152" s="124">
        <f t="shared" si="36"/>
        <v>0</v>
      </c>
      <c r="Q152" s="125">
        <v>4000</v>
      </c>
      <c r="R152" s="126">
        <f t="shared" si="38"/>
        <v>0</v>
      </c>
      <c r="S152" s="127">
        <f>IF(OR($I152="‡nv‡÷j Z¨vM",$I152="wUwm"),(IF(VALUE($G152)&gt;=S$6,(IF(($BV152-SUM($Q152:R152))&gt;=$K152*0.3,$K152*0.3,($BV152-SUM($Q152:R152)))),"")),(IF(($BV152-SUM($Q152:R152))&gt;=$K152*0.3,$K152*0.3,($BV152-SUM($Q152:R152)))))</f>
        <v>2040</v>
      </c>
      <c r="T152" s="127">
        <f>IF(OR($I152="‡nv‡÷j Z¨vM",$I152="wUwm"),(IF(VALUE($G152)&gt;=T$6,(IF(($BV152-SUM($Q152:S152))&gt;=$K152*0.3,$K152*0.3,($BV152-SUM($Q152:S152)))),"")),(IF(($BV152-SUM($Q152:S152))&gt;=$K152*0.3,$K152*0.3,($BV152-SUM($Q152:S152)))))</f>
        <v>2040</v>
      </c>
      <c r="U152" s="127">
        <f>IF(OR($I152="‡nv‡÷j Z¨vM",$I152="wUwm"),(IF(VALUE($G152)&gt;=U$6,(IF(($BV152-SUM($Q152:T152))&gt;=$K152*0.3,$K152*0.3,($BV152-SUM($Q152:T152)))),"")),(IF(($BV152-SUM($Q152:T152))&gt;=$K152*0.3,$K152*0.3,($BV152-SUM($Q152:T152)))))</f>
        <v>2040</v>
      </c>
      <c r="V152" s="127">
        <f>IF(OR($I152="‡nv‡÷j Z¨vM",$I152="wUwm"),(IF(VALUE($G152)&gt;=V$6,(IF(($BV152-SUM($Q152:U152))&gt;=$K152*0.3,$K152*0.3,($BV152-SUM($Q152:U152)))),"")),(IF(($BV152-SUM($Q152:U152))&gt;=$K152*0.3,$K152*0.3,($BV152-SUM($Q152:U152)))))</f>
        <v>2040</v>
      </c>
      <c r="W152" s="127">
        <f>IF(OR($I152="‡nv‡÷j Z¨vM",$I152="wUwm"),(IF(VALUE($G152)&gt;=W$6,(IF(($BV152-SUM($Q152:V152))&gt;=$K152*0.3,$K152*0.3,($BV152-SUM($Q152:V152)))),"")),(IF(($BV152-SUM($Q152:V152))&gt;=$K152*0.3,$K152*0.3,($BV152-SUM($Q152:V152)))))</f>
        <v>2040</v>
      </c>
      <c r="X152" s="127">
        <f>IF(OR($I152="‡nv‡÷j Z¨vM",$I152="wUwm"),(IF(VALUE($G152)&gt;=X$6,(IF(($BV152-SUM($Q152:W152))&gt;=$K152*0.3,$K152*0.3,($BV152-SUM($Q152:W152)))),"")),(IF(($BV152-SUM($Q152:W152))&gt;=$K152*0.3,$K152*0.3,($BV152-SUM($Q152:W152)))))</f>
        <v>2040</v>
      </c>
      <c r="Y152" s="127">
        <f>IF(OR($I152="‡nv‡÷j Z¨vM",$I152="wUwm"),(IF(VALUE($G152)&gt;=Y$6,(IF(($BV152-SUM($Q152:X152))&gt;=$K152*0.3,$K152*0.3,($BV152-SUM($Q152:X152)))),"")),(IF(($BV152-SUM($Q152:X152))&gt;=$K152*0.3,$K152*0.3,($BV152-SUM($Q152:X152)))))</f>
        <v>2040</v>
      </c>
      <c r="Z152" s="127">
        <f>IF(OR($I152="‡nv‡÷j Z¨vM",$I152="wUwm"),(IF(VALUE($G152)&gt;=Z$6,(IF(($BV152-SUM($Q152:Y152))&gt;=$K152*0.3,$K152*0.3,($BV152-SUM($Q152:Y152)))),"")),(IF(($BV152-SUM($Q152:Y152))&gt;=$K152*0.3,$K152*0.3,($BV152-SUM($Q152:Y152)))))</f>
        <v>2040</v>
      </c>
      <c r="AA152" s="127">
        <f>IF(OR($I152="‡nv‡÷j Z¨vM",$I152="wUwm"),(IF(VALUE($G152)&gt;=AA$6,(IF(($BV152-SUM($Q152:Z152))&gt;=$K152*0.3,$K152*0.3,($BV152-SUM($Q152:Z152)))),"")),(IF(($BV152-SUM($Q152:Z152))&gt;=$K152*0.3,$K152*0.3,($BV152-SUM($Q152:Z152)))))</f>
        <v>0</v>
      </c>
      <c r="AB152" s="127">
        <f>IF(OR($I152="‡nv‡÷j Z¨vM",$I152="wUwm"),(IF(VALUE($G152)&gt;=AB$6,(IF(($BV152-SUM($Q152:AA152))&gt;=$K152*0.3,$K152*0.3,($BV152-SUM($Q152:AA152)))),"")),(IF(($BV152-SUM($Q152:AA152))&gt;=$K152*0.3,$K152*0.3,($BV152-SUM($Q152:AA152)))))</f>
        <v>0</v>
      </c>
      <c r="AC152" s="127">
        <f>IF(OR($I152="‡nv‡÷j Z¨vM",$I152="wUwm"),(IF(VALUE($G152)&gt;=AC$6,(IF(($BV152-SUM($Q152:AB152))&gt;=$K152*0.3,$K152*0.3,($BV152-SUM($Q152:AB152)))),"")),(IF(($BV152-SUM($Q152:AB152))&gt;=$K152*0.3,$K152*0.3,($BV152-SUM($Q152:AB152)))))</f>
        <v>0</v>
      </c>
      <c r="AD152" s="127">
        <f>IF(OR($I152="‡nv‡÷j Z¨vM",$I152="wUwm"),(IF(VALUE($G152)&gt;=AD$6,(IF(($BV152-SUM($Q152:AC152))&gt;=$K152*0.3,$K152*0.3,($BV152-SUM($Q152:AC152)))),"")),(IF(($BV152-SUM($Q152:AC152))&gt;=$K152*0.3,$K152*0.3,($BV152-SUM($Q152:AC152)))))</f>
        <v>0</v>
      </c>
      <c r="AE152" s="127">
        <f>IF(OR($I152="‡nv‡÷j Z¨vM",$I152="wUwm"),(IF(VALUE($G152)&gt;=AE$6,(IF(($BV152-SUM($Q152:AD152))&gt;=$K152*0.3,$K152*0.3,($BV152-SUM($Q152:AD152)))),"")),(IF(($BV152-SUM($Q152:AD152))&gt;=$K152*0.3,$K152*0.3,($BV152-SUM($Q152:AD152)))))</f>
        <v>0</v>
      </c>
      <c r="AF152" s="127">
        <f>IF(OR($I152="‡nv‡÷j Z¨vM",$I152="wUwm"),(IF(VALUE($G152)&gt;=AF$6,(IF(($BV152-SUM($Q152:AE152))&gt;=$K152*0.3,$K152*0.3,($BV152-SUM($Q152:AE152)))),"")),(IF(($BV152-SUM($Q152:AE152))&gt;=$K152*0.3,$K152*0.3,($BV152-SUM($Q152:AE152)))))</f>
        <v>0</v>
      </c>
      <c r="AG152" s="127">
        <f>IF(OR($I152="‡nv‡÷j Z¨vM",$I152="wUwm"),(IF(VALUE($G152)&gt;=AG$6,(IF(($BV152-SUM($Q152:AF152))&gt;=$K152*0.3,$K152*0.3,($BV152-SUM($Q152:AF152)))),"")),(IF(($BV152-SUM($Q152:AF152))&gt;=$K152*0.3,$K152*0.3,($BV152-SUM($Q152:AF152)))))</f>
        <v>0</v>
      </c>
      <c r="AH152" s="127">
        <f>IF(OR($I152="‡nv‡÷j Z¨vM",$I152="wUwm"),(IF(VALUE($G152)&gt;=AH$6,(IF(($BV152-SUM($Q152:AG152))&gt;=$K152*0.3,$K152*0.3,($BV152-SUM($Q152:AG152)))),"")),(IF(($BV152-SUM($Q152:AG152))&gt;=$K152*0.3,$K152*0.3,($BV152-SUM($Q152:AG152)))))</f>
        <v>0</v>
      </c>
      <c r="AI152" s="127">
        <f>IF(OR($I152="‡nv‡÷j Z¨vM",$I152="wUwm"),(IF(VALUE($G152)&gt;=AI$6,(IF(($BV152-SUM($Q152:AH152))&gt;=$K152*0.3,$K152*0.3,($BV152-SUM($Q152:AH152)))),"")),(IF(($BV152-SUM($Q152:AH152))&gt;=$K152*0.3,$K152*0.3,($BV152-SUM($Q152:AH152)))))</f>
        <v>0</v>
      </c>
      <c r="AJ152" s="127">
        <f>IF(OR($I152="‡nv‡÷j Z¨vM",$I152="wUwm"),(IF(VALUE($G152)&gt;=AJ$6,(IF(($BV152-SUM($Q152:AI152))&gt;=$K152*0.3,$K152*0.3,($BV152-SUM($Q152:AI152)))),"")),(IF(($BV152-SUM($Q152:AI152))&gt;=$K152*0.3,$K152*0.3,($BV152-SUM($Q152:AI152)))))</f>
        <v>0</v>
      </c>
      <c r="AK152" s="127">
        <f>IF(OR($I152="‡nv‡÷j Z¨vM",$I152="wUwm"),(IF(VALUE($G152)&gt;=AK$6,(IF(($BV152-SUM($Q152:AJ152))&gt;=$K152*0.3,$K152*0.3,($BV152-SUM($Q152:AJ152)))),"")),(IF(($BV152-SUM($Q152:AJ152))&gt;=$K152*0.3,$K152*0.3,($BV152-SUM($Q152:AJ152)))))</f>
        <v>0</v>
      </c>
      <c r="AL152" s="127">
        <f>IF(OR($I152="‡nv‡÷j Z¨vM",$I152="wUwm"),(IF(VALUE($G152)&gt;=AL$6,(IF(($BV152-SUM($Q152:AK152))&gt;=$K152*0.3,$K152*0.3,($BV152-SUM($Q152:AK152)))),"")),(IF(($BV152-SUM($Q152:AK152))&gt;=$K152*0.3,$K152*0.3,($BV152-SUM($Q152:AK152)))))</f>
        <v>0</v>
      </c>
      <c r="AM152" s="127">
        <f>IF(OR($I152="‡nv‡÷j Z¨vM",$I152="wUwm"),(IF(VALUE($G152)&gt;=AM$6,(IF(($BV152-SUM($Q152:AL152))&gt;=$K152*0.3,$K152*0.3,($BV152-SUM($Q152:AL152)))),"")),(IF(($BV152-SUM($Q152:AL152))&gt;=$K152*0.3,$K152*0.3,($BV152-SUM($Q152:AL152)))))</f>
        <v>0</v>
      </c>
      <c r="AN152" s="127">
        <f>IF(OR($I152="‡nv‡÷j Z¨vM",$I152="wUwm"),(IF(VALUE($G152)&gt;=AN$6,(IF(($BV152-SUM($Q152:AM152))&gt;=$K152*0.3,$K152*0.3,($BV152-SUM($Q152:AM152)))),"")),(IF(($BV152-SUM($Q152:AM152))&gt;=$K152*0.3,$K152*0.3,($BV152-SUM($Q152:AM152)))))</f>
        <v>0</v>
      </c>
      <c r="AO152" s="127">
        <f>IF(OR($I152="‡nv‡÷j Z¨vM",$I152="wUwm"),(IF(VALUE($G152)&gt;=AO$6,(IF(($BV152-SUM($Q152:AN152))&gt;=$K152*0.3,$K152*0.3,($BV152-SUM($Q152:AN152)))),"")),(IF(($BV152-SUM($Q152:AN152))&gt;=$K152*0.3,$K152*0.3,($BV152-SUM($Q152:AN152)))))</f>
        <v>0</v>
      </c>
      <c r="AP152" s="127">
        <f>IF(OR($I152="‡nv‡÷j Z¨vM",$I152="wUwm"),(IF(VALUE($G152)&gt;=AP$6,(IF(($BV152-SUM($Q152:AO152))&gt;=$K152*0.3,$K152*0.3,($BV152-SUM($Q152:AO152)))),"")),(IF(($BV152-SUM($Q152:AO152))&gt;=$K152*0.3,$K152*0.3,($BV152-SUM($Q152:AO152)))))</f>
        <v>0</v>
      </c>
      <c r="AQ152" s="125">
        <f t="shared" si="39"/>
        <v>20320</v>
      </c>
      <c r="AR152" s="125">
        <v>20320</v>
      </c>
      <c r="AS152" s="125">
        <f>IF(LinkRpt!C$4=LinkRpt!C$2,VLOOKUP(LinkRpt!$A149,Rpt,LinkRpt!C$2+1),"")</f>
        <v>0</v>
      </c>
      <c r="AT152" s="125">
        <f>IF(LinkRpt!D$4=LinkRpt!D$2,VLOOKUP(LinkRpt!$A149,Rpt,LinkRpt!D$2+1),"")</f>
        <v>0</v>
      </c>
      <c r="AU152" s="125">
        <f>IF(LinkRpt!E$4=LinkRpt!E$2,VLOOKUP(LinkRpt!$A149,Rpt,LinkRpt!E$2+1),"")</f>
        <v>0</v>
      </c>
      <c r="AV152" s="125">
        <f>IF(LinkRpt!F$4=LinkRpt!F$2,VLOOKUP(LinkRpt!$A149,Rpt,LinkRpt!F$2+1),"")</f>
        <v>0</v>
      </c>
      <c r="AW152" s="125">
        <f>IF(LinkRpt!G$4=LinkRpt!G$2,VLOOKUP(LinkRpt!$A149,Rpt,LinkRpt!G$2+1),"")</f>
        <v>0</v>
      </c>
      <c r="AX152" s="125">
        <f>IF(LinkRpt!H$4=LinkRpt!H$2,VLOOKUP(LinkRpt!$A149,Rpt,LinkRpt!H$2+1),"")</f>
        <v>0</v>
      </c>
      <c r="AY152" s="125">
        <f>IF(LinkRpt!I$4=LinkRpt!I$2,VLOOKUP(LinkRpt!$A149,Rpt,LinkRpt!I$2+1),"")</f>
        <v>0</v>
      </c>
      <c r="AZ152" s="125">
        <f>IF(LinkRpt!J$4=LinkRpt!J$2,VLOOKUP(LinkRpt!$A149,Rpt,LinkRpt!J$2+1),"")</f>
        <v>0</v>
      </c>
      <c r="BA152" s="125">
        <f>IF(LinkRpt!K$4=LinkRpt!K$2,VLOOKUP(LinkRpt!$A149,Rpt,LinkRpt!K$2+1),"")</f>
        <v>0</v>
      </c>
      <c r="BB152" s="125">
        <f>IF(LinkRpt!L$4=LinkRpt!L$2,VLOOKUP(LinkRpt!$A149,Rpt,LinkRpt!L$2+1),"")</f>
        <v>0</v>
      </c>
      <c r="BC152" s="125">
        <f>IF(LinkRpt!M$4=LinkRpt!M$2,VLOOKUP(LinkRpt!$A149,Rpt,LinkRpt!M$2+1),"")</f>
        <v>0</v>
      </c>
      <c r="BD152" s="125">
        <f>IF(LinkRpt!N$4=LinkRpt!N$2,VLOOKUP(LinkRpt!$A149,Rpt,LinkRpt!N$2+1),"")</f>
        <v>0</v>
      </c>
      <c r="BE152" s="125">
        <f>IF(LinkRpt!O$4=LinkRpt!O$2,VLOOKUP(LinkRpt!$A149,Rpt,LinkRpt!O$2+1),"")</f>
        <v>0</v>
      </c>
      <c r="BF152" s="125">
        <f>IF(LinkRpt!P$4=LinkRpt!P$2,VLOOKUP(LinkRpt!$A149,Rpt,LinkRpt!P$2+1),"")</f>
        <v>0</v>
      </c>
      <c r="BG152" s="125">
        <f>IF(LinkRpt!Q$4=LinkRpt!Q$2,VLOOKUP(LinkRpt!$A149,Rpt,LinkRpt!Q$2+1),"")</f>
        <v>0</v>
      </c>
      <c r="BH152" s="125">
        <f>IF(LinkRpt!R$4=LinkRpt!R$2,VLOOKUP(LinkRpt!$A149,Rpt,LinkRpt!R$2+1),"")</f>
        <v>0</v>
      </c>
      <c r="BI152" s="125">
        <f>IF(LinkRpt!S$4=LinkRpt!S$2,VLOOKUP(LinkRpt!$A149,Rpt,LinkRpt!S$2+1),"")</f>
        <v>0</v>
      </c>
      <c r="BJ152" s="125">
        <f>IF(LinkRpt!T$4=LinkRpt!T$2,VLOOKUP(LinkRpt!$A149,Rpt,LinkRpt!T$2+1),"")</f>
        <v>0</v>
      </c>
      <c r="BK152" s="125">
        <f>IF(LinkRpt!U$4=LinkRpt!U$2,VLOOKUP(LinkRpt!$A149,Rpt,LinkRpt!U$2+1),"")</f>
        <v>0</v>
      </c>
      <c r="BL152" s="125">
        <f>IF(LinkRpt!V$4=LinkRpt!V$2,VLOOKUP(LinkRpt!$A149,Rpt,LinkRpt!V$2+1),"")</f>
        <v>0</v>
      </c>
      <c r="BM152" s="125">
        <f>IF(LinkRpt!W$4=LinkRpt!W$2,VLOOKUP(LinkRpt!$A149,Rpt,LinkRpt!W$2+1),"")</f>
        <v>0</v>
      </c>
      <c r="BN152" s="125">
        <f>IF(LinkRpt!X$4=LinkRpt!X$2,VLOOKUP(LinkRpt!$A149,Rpt,LinkRpt!X$2+1),"")</f>
        <v>0</v>
      </c>
      <c r="BO152" s="125">
        <f>IF(LinkRpt!Y$4=LinkRpt!Y$2,VLOOKUP(LinkRpt!$A149,Rpt,LinkRpt!Y$2+1),"")</f>
        <v>0</v>
      </c>
      <c r="BP152" s="125">
        <f>IF(LinkRpt!Z$4=LinkRpt!Z$2,VLOOKUP(LinkRpt!$A149,Rpt,LinkRpt!Z$2+1),"")</f>
        <v>0</v>
      </c>
      <c r="BQ152" s="125">
        <f>IF(LinkRpt!AA$4=LinkRpt!AA$2,VLOOKUP(LinkRpt!$A149,Rpt,LinkRpt!AA$2+1),"")</f>
        <v>0</v>
      </c>
      <c r="BR152" s="125">
        <f>IF(LinkRpt!AB$4=LinkRpt!AB$2,VLOOKUP(LinkRpt!$A149,Rpt,LinkRpt!AB$2+1),"")</f>
        <v>0</v>
      </c>
      <c r="BS152" s="125">
        <f>IF(LinkRpt!AC$4=LinkRpt!AC$2,VLOOKUP(LinkRpt!$A149,Rpt,LinkRpt!AC$2+1),"")</f>
        <v>0</v>
      </c>
      <c r="BT152" s="125">
        <f>IF(LinkRpt!AD$4=LinkRpt!AD$2,VLOOKUP(LinkRpt!$A149,Rpt,LinkRpt!AD$2+1),"")</f>
        <v>0</v>
      </c>
      <c r="BU152" s="125">
        <f>IF(LinkRpt!AE$4=LinkRpt!AE$2,VLOOKUP(LinkRpt!$A149,Rpt,LinkRpt!AE$2+1),"")</f>
        <v>0</v>
      </c>
      <c r="BV152" s="125">
        <f t="shared" si="37"/>
        <v>20320</v>
      </c>
      <c r="BW152" s="124">
        <v>1500</v>
      </c>
      <c r="BX152" s="127">
        <v>1500</v>
      </c>
      <c r="BY152" s="124">
        <v>1000</v>
      </c>
      <c r="BZ152" s="127">
        <v>1000</v>
      </c>
      <c r="CA152" s="124">
        <v>5000</v>
      </c>
      <c r="CB152" s="127">
        <v>5000</v>
      </c>
      <c r="CC152" s="124">
        <v>8000</v>
      </c>
      <c r="CD152" s="127">
        <v>1500</v>
      </c>
      <c r="CE152" s="124"/>
      <c r="CF152" s="127"/>
      <c r="CG152" s="129">
        <v>4620</v>
      </c>
      <c r="CH152" s="144">
        <v>11120</v>
      </c>
      <c r="CI152" s="129">
        <v>4620</v>
      </c>
      <c r="CJ152" s="127">
        <v>0</v>
      </c>
      <c r="CK152" s="129">
        <v>4620</v>
      </c>
      <c r="CL152" s="127">
        <v>9240</v>
      </c>
      <c r="CM152" s="129">
        <v>4620</v>
      </c>
      <c r="CN152" s="127">
        <v>4620</v>
      </c>
      <c r="CO152" s="129">
        <v>4620</v>
      </c>
      <c r="CP152" s="127"/>
      <c r="CQ152" s="129">
        <v>4620</v>
      </c>
      <c r="CR152" s="127"/>
      <c r="CS152" s="129">
        <v>4620</v>
      </c>
      <c r="CT152" s="127"/>
      <c r="CU152" s="129">
        <v>4620</v>
      </c>
      <c r="CV152" s="127">
        <v>13860</v>
      </c>
      <c r="CW152" s="129">
        <v>4620</v>
      </c>
      <c r="CX152" s="127"/>
      <c r="CY152" s="131"/>
      <c r="CZ152" s="127"/>
      <c r="DA152" s="131"/>
      <c r="DB152" s="127"/>
      <c r="DC152" s="131"/>
      <c r="DD152" s="127"/>
      <c r="DE152" s="130"/>
      <c r="DF152" s="131"/>
      <c r="DG152" s="127"/>
      <c r="DH152" s="131"/>
      <c r="DI152" s="127"/>
      <c r="DJ152" s="131"/>
      <c r="DK152" s="127"/>
      <c r="DL152" s="131"/>
      <c r="DM152" s="127"/>
      <c r="DN152" s="131"/>
      <c r="DO152" s="127"/>
      <c r="DP152" s="131"/>
      <c r="DQ152" s="127"/>
      <c r="DR152" s="131"/>
      <c r="DS152" s="127"/>
      <c r="DT152" s="131"/>
      <c r="DU152" s="127"/>
      <c r="DV152" s="131"/>
      <c r="DW152" s="127"/>
      <c r="DX152" s="131"/>
      <c r="DY152" s="127"/>
      <c r="DZ152" s="131"/>
      <c r="EA152" s="127"/>
      <c r="EB152" s="128"/>
      <c r="EC152" s="127"/>
      <c r="ED152" s="132"/>
      <c r="EE152" s="128"/>
      <c r="EF152" s="127"/>
      <c r="EG152" s="128"/>
      <c r="EH152" s="127"/>
      <c r="EI152" s="128"/>
      <c r="EJ152" s="127"/>
      <c r="EK152" s="128"/>
      <c r="EL152" s="127"/>
      <c r="EM152" s="128"/>
      <c r="EN152" s="127"/>
      <c r="EO152" s="128"/>
      <c r="EP152" s="127"/>
      <c r="EQ152" s="124"/>
      <c r="ER152" s="127"/>
      <c r="ES152" s="124"/>
      <c r="ET152" s="127"/>
      <c r="EU152" s="124"/>
      <c r="EV152" s="127"/>
      <c r="EW152" s="124"/>
      <c r="EX152" s="127"/>
      <c r="EY152" s="124"/>
      <c r="EZ152" s="127"/>
      <c r="FA152" s="124"/>
      <c r="FB152" s="127"/>
      <c r="FC152" s="133">
        <f t="shared" si="32"/>
        <v>57080</v>
      </c>
      <c r="FD152" s="133">
        <f t="shared" si="33"/>
        <v>47840</v>
      </c>
      <c r="FE152" s="133">
        <f t="shared" si="34"/>
        <v>9240</v>
      </c>
    </row>
    <row r="153" spans="1:161" ht="25.5" customHeight="1">
      <c r="A153" s="184">
        <v>2200022</v>
      </c>
      <c r="B153" s="156" t="s">
        <v>54</v>
      </c>
      <c r="C153" s="96" t="s">
        <v>55</v>
      </c>
      <c r="D153" s="83" t="s">
        <v>1062</v>
      </c>
      <c r="E153" s="95" t="s">
        <v>956</v>
      </c>
      <c r="F153" s="89" t="s">
        <v>56</v>
      </c>
      <c r="G153" s="89"/>
      <c r="H153" s="142"/>
      <c r="I153" s="121"/>
      <c r="J153" s="121"/>
      <c r="K153" s="94">
        <v>6500</v>
      </c>
      <c r="L153" s="92" t="s">
        <v>1076</v>
      </c>
      <c r="M153" s="122">
        <f t="shared" si="35"/>
        <v>23500</v>
      </c>
      <c r="N153" s="123">
        <f t="shared" si="31"/>
        <v>690</v>
      </c>
      <c r="O153" s="124">
        <v>4000</v>
      </c>
      <c r="P153" s="124">
        <f t="shared" si="36"/>
        <v>0</v>
      </c>
      <c r="Q153" s="125">
        <v>4000</v>
      </c>
      <c r="R153" s="126">
        <f t="shared" si="38"/>
        <v>0</v>
      </c>
      <c r="S153" s="127">
        <f>IF(OR($I153="‡nv‡÷j Z¨vM",$I153="wUwm"),(IF(VALUE($G153)&gt;=S$6,(IF(($BV153-SUM($Q153:R153))&gt;=$K153*0.3,$K153*0.3,($BV153-SUM($Q153:R153)))),"")),(IF(($BV153-SUM($Q153:R153))&gt;=$K153*0.3,$K153*0.3,($BV153-SUM($Q153:R153)))))</f>
        <v>1950</v>
      </c>
      <c r="T153" s="127">
        <f>IF(OR($I153="‡nv‡÷j Z¨vM",$I153="wUwm"),(IF(VALUE($G153)&gt;=T$6,(IF(($BV153-SUM($Q153:S153))&gt;=$K153*0.3,$K153*0.3,($BV153-SUM($Q153:S153)))),"")),(IF(($BV153-SUM($Q153:S153))&gt;=$K153*0.3,$K153*0.3,($BV153-SUM($Q153:S153)))))</f>
        <v>1950</v>
      </c>
      <c r="U153" s="127">
        <f>IF(OR($I153="‡nv‡÷j Z¨vM",$I153="wUwm"),(IF(VALUE($G153)&gt;=U$6,(IF(($BV153-SUM($Q153:T153))&gt;=$K153*0.3,$K153*0.3,($BV153-SUM($Q153:T153)))),"")),(IF(($BV153-SUM($Q153:T153))&gt;=$K153*0.3,$K153*0.3,($BV153-SUM($Q153:T153)))))</f>
        <v>1950</v>
      </c>
      <c r="V153" s="127">
        <f>IF(OR($I153="‡nv‡÷j Z¨vM",$I153="wUwm"),(IF(VALUE($G153)&gt;=V$6,(IF(($BV153-SUM($Q153:U153))&gt;=$K153*0.3,$K153*0.3,($BV153-SUM($Q153:U153)))),"")),(IF(($BV153-SUM($Q153:U153))&gt;=$K153*0.3,$K153*0.3,($BV153-SUM($Q153:U153)))))</f>
        <v>1950</v>
      </c>
      <c r="W153" s="127">
        <f>IF(OR($I153="‡nv‡÷j Z¨vM",$I153="wUwm"),(IF(VALUE($G153)&gt;=W$6,(IF(($BV153-SUM($Q153:V153))&gt;=$K153*0.3,$K153*0.3,($BV153-SUM($Q153:V153)))),"")),(IF(($BV153-SUM($Q153:V153))&gt;=$K153*0.3,$K153*0.3,($BV153-SUM($Q153:V153)))))</f>
        <v>1950</v>
      </c>
      <c r="X153" s="127">
        <f>IF(OR($I153="‡nv‡÷j Z¨vM",$I153="wUwm"),(IF(VALUE($G153)&gt;=X$6,(IF(($BV153-SUM($Q153:W153))&gt;=$K153*0.3,$K153*0.3,($BV153-SUM($Q153:W153)))),"")),(IF(($BV153-SUM($Q153:W153))&gt;=$K153*0.3,$K153*0.3,($BV153-SUM($Q153:W153)))))</f>
        <v>1950</v>
      </c>
      <c r="Y153" s="127">
        <f>IF(OR($I153="‡nv‡÷j Z¨vM",$I153="wUwm"),(IF(VALUE($G153)&gt;=Y$6,(IF(($BV153-SUM($Q153:X153))&gt;=$K153*0.3,$K153*0.3,($BV153-SUM($Q153:X153)))),"")),(IF(($BV153-SUM($Q153:X153))&gt;=$K153*0.3,$K153*0.3,($BV153-SUM($Q153:X153)))))</f>
        <v>1950</v>
      </c>
      <c r="Z153" s="127">
        <f>IF(OR($I153="‡nv‡÷j Z¨vM",$I153="wUwm"),(IF(VALUE($G153)&gt;=Z$6,(IF(($BV153-SUM($Q153:Y153))&gt;=$K153*0.3,$K153*0.3,($BV153-SUM($Q153:Y153)))),"")),(IF(($BV153-SUM($Q153:Y153))&gt;=$K153*0.3,$K153*0.3,($BV153-SUM($Q153:Y153)))))</f>
        <v>1950</v>
      </c>
      <c r="AA153" s="127">
        <f>IF(OR($I153="‡nv‡÷j Z¨vM",$I153="wUwm"),(IF(VALUE($G153)&gt;=AA$6,(IF(($BV153-SUM($Q153:Z153))&gt;=$K153*0.3,$K153*0.3,($BV153-SUM($Q153:Z153)))),"")),(IF(($BV153-SUM($Q153:Z153))&gt;=$K153*0.3,$K153*0.3,($BV153-SUM($Q153:Z153)))))</f>
        <v>1950</v>
      </c>
      <c r="AB153" s="127">
        <f>IF(OR($I153="‡nv‡÷j Z¨vM",$I153="wUwm"),(IF(VALUE($G153)&gt;=AB$6,(IF(($BV153-SUM($Q153:AA153))&gt;=$K153*0.3,$K153*0.3,($BV153-SUM($Q153:AA153)))),"")),(IF(($BV153-SUM($Q153:AA153))&gt;=$K153*0.3,$K153*0.3,($BV153-SUM($Q153:AA153)))))</f>
        <v>1260</v>
      </c>
      <c r="AC153" s="127">
        <f>IF(OR($I153="‡nv‡÷j Z¨vM",$I153="wUwm"),(IF(VALUE($G153)&gt;=AC$6,(IF(($BV153-SUM($Q153:AB153))&gt;=$K153*0.3,$K153*0.3,($BV153-SUM($Q153:AB153)))),"")),(IF(($BV153-SUM($Q153:AB153))&gt;=$K153*0.3,$K153*0.3,($BV153-SUM($Q153:AB153)))))</f>
        <v>0</v>
      </c>
      <c r="AD153" s="127">
        <f>IF(OR($I153="‡nv‡÷j Z¨vM",$I153="wUwm"),(IF(VALUE($G153)&gt;=AD$6,(IF(($BV153-SUM($Q153:AC153))&gt;=$K153*0.3,$K153*0.3,($BV153-SUM($Q153:AC153)))),"")),(IF(($BV153-SUM($Q153:AC153))&gt;=$K153*0.3,$K153*0.3,($BV153-SUM($Q153:AC153)))))</f>
        <v>0</v>
      </c>
      <c r="AE153" s="127">
        <f>IF(OR($I153="‡nv‡÷j Z¨vM",$I153="wUwm"),(IF(VALUE($G153)&gt;=AE$6,(IF(($BV153-SUM($Q153:AD153))&gt;=$K153*0.3,$K153*0.3,($BV153-SUM($Q153:AD153)))),"")),(IF(($BV153-SUM($Q153:AD153))&gt;=$K153*0.3,$K153*0.3,($BV153-SUM($Q153:AD153)))))</f>
        <v>0</v>
      </c>
      <c r="AF153" s="127">
        <f>IF(OR($I153="‡nv‡÷j Z¨vM",$I153="wUwm"),(IF(VALUE($G153)&gt;=AF$6,(IF(($BV153-SUM($Q153:AE153))&gt;=$K153*0.3,$K153*0.3,($BV153-SUM($Q153:AE153)))),"")),(IF(($BV153-SUM($Q153:AE153))&gt;=$K153*0.3,$K153*0.3,($BV153-SUM($Q153:AE153)))))</f>
        <v>0</v>
      </c>
      <c r="AG153" s="127">
        <f>IF(OR($I153="‡nv‡÷j Z¨vM",$I153="wUwm"),(IF(VALUE($G153)&gt;=AG$6,(IF(($BV153-SUM($Q153:AF153))&gt;=$K153*0.3,$K153*0.3,($BV153-SUM($Q153:AF153)))),"")),(IF(($BV153-SUM($Q153:AF153))&gt;=$K153*0.3,$K153*0.3,($BV153-SUM($Q153:AF153)))))</f>
        <v>0</v>
      </c>
      <c r="AH153" s="127">
        <f>IF(OR($I153="‡nv‡÷j Z¨vM",$I153="wUwm"),(IF(VALUE($G153)&gt;=AH$6,(IF(($BV153-SUM($Q153:AG153))&gt;=$K153*0.3,$K153*0.3,($BV153-SUM($Q153:AG153)))),"")),(IF(($BV153-SUM($Q153:AG153))&gt;=$K153*0.3,$K153*0.3,($BV153-SUM($Q153:AG153)))))</f>
        <v>0</v>
      </c>
      <c r="AI153" s="127">
        <f>IF(OR($I153="‡nv‡÷j Z¨vM",$I153="wUwm"),(IF(VALUE($G153)&gt;=AI$6,(IF(($BV153-SUM($Q153:AH153))&gt;=$K153*0.3,$K153*0.3,($BV153-SUM($Q153:AH153)))),"")),(IF(($BV153-SUM($Q153:AH153))&gt;=$K153*0.3,$K153*0.3,($BV153-SUM($Q153:AH153)))))</f>
        <v>0</v>
      </c>
      <c r="AJ153" s="127">
        <f>IF(OR($I153="‡nv‡÷j Z¨vM",$I153="wUwm"),(IF(VALUE($G153)&gt;=AJ$6,(IF(($BV153-SUM($Q153:AI153))&gt;=$K153*0.3,$K153*0.3,($BV153-SUM($Q153:AI153)))),"")),(IF(($BV153-SUM($Q153:AI153))&gt;=$K153*0.3,$K153*0.3,($BV153-SUM($Q153:AI153)))))</f>
        <v>0</v>
      </c>
      <c r="AK153" s="127">
        <f>IF(OR($I153="‡nv‡÷j Z¨vM",$I153="wUwm"),(IF(VALUE($G153)&gt;=AK$6,(IF(($BV153-SUM($Q153:AJ153))&gt;=$K153*0.3,$K153*0.3,($BV153-SUM($Q153:AJ153)))),"")),(IF(($BV153-SUM($Q153:AJ153))&gt;=$K153*0.3,$K153*0.3,($BV153-SUM($Q153:AJ153)))))</f>
        <v>0</v>
      </c>
      <c r="AL153" s="127">
        <f>IF(OR($I153="‡nv‡÷j Z¨vM",$I153="wUwm"),(IF(VALUE($G153)&gt;=AL$6,(IF(($BV153-SUM($Q153:AK153))&gt;=$K153*0.3,$K153*0.3,($BV153-SUM($Q153:AK153)))),"")),(IF(($BV153-SUM($Q153:AK153))&gt;=$K153*0.3,$K153*0.3,($BV153-SUM($Q153:AK153)))))</f>
        <v>0</v>
      </c>
      <c r="AM153" s="127">
        <f>IF(OR($I153="‡nv‡÷j Z¨vM",$I153="wUwm"),(IF(VALUE($G153)&gt;=AM$6,(IF(($BV153-SUM($Q153:AL153))&gt;=$K153*0.3,$K153*0.3,($BV153-SUM($Q153:AL153)))),"")),(IF(($BV153-SUM($Q153:AL153))&gt;=$K153*0.3,$K153*0.3,($BV153-SUM($Q153:AL153)))))</f>
        <v>0</v>
      </c>
      <c r="AN153" s="127">
        <f>IF(OR($I153="‡nv‡÷j Z¨vM",$I153="wUwm"),(IF(VALUE($G153)&gt;=AN$6,(IF(($BV153-SUM($Q153:AM153))&gt;=$K153*0.3,$K153*0.3,($BV153-SUM($Q153:AM153)))),"")),(IF(($BV153-SUM($Q153:AM153))&gt;=$K153*0.3,$K153*0.3,($BV153-SUM($Q153:AM153)))))</f>
        <v>0</v>
      </c>
      <c r="AO153" s="127">
        <f>IF(OR($I153="‡nv‡÷j Z¨vM",$I153="wUwm"),(IF(VALUE($G153)&gt;=AO$6,(IF(($BV153-SUM($Q153:AN153))&gt;=$K153*0.3,$K153*0.3,($BV153-SUM($Q153:AN153)))),"")),(IF(($BV153-SUM($Q153:AN153))&gt;=$K153*0.3,$K153*0.3,($BV153-SUM($Q153:AN153)))))</f>
        <v>0</v>
      </c>
      <c r="AP153" s="127">
        <f>IF(OR($I153="‡nv‡÷j Z¨vM",$I153="wUwm"),(IF(VALUE($G153)&gt;=AP$6,(IF(($BV153-SUM($Q153:AO153))&gt;=$K153*0.3,$K153*0.3,($BV153-SUM($Q153:AO153)))),"")),(IF(($BV153-SUM($Q153:AO153))&gt;=$K153*0.3,$K153*0.3,($BV153-SUM($Q153:AO153)))))</f>
        <v>0</v>
      </c>
      <c r="AQ153" s="125">
        <f t="shared" si="39"/>
        <v>22810</v>
      </c>
      <c r="AR153" s="125">
        <v>22810</v>
      </c>
      <c r="AS153" s="125">
        <f>IF(LinkRpt!C$4=LinkRpt!C$2,VLOOKUP(LinkRpt!$A150,Rpt,LinkRpt!C$2+1),"")</f>
        <v>0</v>
      </c>
      <c r="AT153" s="125">
        <f>IF(LinkRpt!D$4=LinkRpt!D$2,VLOOKUP(LinkRpt!$A150,Rpt,LinkRpt!D$2+1),"")</f>
        <v>0</v>
      </c>
      <c r="AU153" s="125">
        <f>IF(LinkRpt!E$4=LinkRpt!E$2,VLOOKUP(LinkRpt!$A150,Rpt,LinkRpt!E$2+1),"")</f>
        <v>0</v>
      </c>
      <c r="AV153" s="125">
        <f>IF(LinkRpt!F$4=LinkRpt!F$2,VLOOKUP(LinkRpt!$A150,Rpt,LinkRpt!F$2+1),"")</f>
        <v>0</v>
      </c>
      <c r="AW153" s="125">
        <f>IF(LinkRpt!G$4=LinkRpt!G$2,VLOOKUP(LinkRpt!$A150,Rpt,LinkRpt!G$2+1),"")</f>
        <v>0</v>
      </c>
      <c r="AX153" s="125">
        <f>IF(LinkRpt!H$4=LinkRpt!H$2,VLOOKUP(LinkRpt!$A150,Rpt,LinkRpt!H$2+1),"")</f>
        <v>0</v>
      </c>
      <c r="AY153" s="125">
        <f>IF(LinkRpt!I$4=LinkRpt!I$2,VLOOKUP(LinkRpt!$A150,Rpt,LinkRpt!I$2+1),"")</f>
        <v>0</v>
      </c>
      <c r="AZ153" s="125">
        <f>IF(LinkRpt!J$4=LinkRpt!J$2,VLOOKUP(LinkRpt!$A150,Rpt,LinkRpt!J$2+1),"")</f>
        <v>0</v>
      </c>
      <c r="BA153" s="125">
        <f>IF(LinkRpt!K$4=LinkRpt!K$2,VLOOKUP(LinkRpt!$A150,Rpt,LinkRpt!K$2+1),"")</f>
        <v>0</v>
      </c>
      <c r="BB153" s="125">
        <f>IF(LinkRpt!L$4=LinkRpt!L$2,VLOOKUP(LinkRpt!$A150,Rpt,LinkRpt!L$2+1),"")</f>
        <v>0</v>
      </c>
      <c r="BC153" s="125">
        <f>IF(LinkRpt!M$4=LinkRpt!M$2,VLOOKUP(LinkRpt!$A150,Rpt,LinkRpt!M$2+1),"")</f>
        <v>0</v>
      </c>
      <c r="BD153" s="125">
        <f>IF(LinkRpt!N$4=LinkRpt!N$2,VLOOKUP(LinkRpt!$A150,Rpt,LinkRpt!N$2+1),"")</f>
        <v>0</v>
      </c>
      <c r="BE153" s="125">
        <f>IF(LinkRpt!O$4=LinkRpt!O$2,VLOOKUP(LinkRpt!$A150,Rpt,LinkRpt!O$2+1),"")</f>
        <v>0</v>
      </c>
      <c r="BF153" s="125">
        <f>IF(LinkRpt!P$4=LinkRpt!P$2,VLOOKUP(LinkRpt!$A150,Rpt,LinkRpt!P$2+1),"")</f>
        <v>0</v>
      </c>
      <c r="BG153" s="125">
        <f>IF(LinkRpt!Q$4=LinkRpt!Q$2,VLOOKUP(LinkRpt!$A150,Rpt,LinkRpt!Q$2+1),"")</f>
        <v>0</v>
      </c>
      <c r="BH153" s="125">
        <f>IF(LinkRpt!R$4=LinkRpt!R$2,VLOOKUP(LinkRpt!$A150,Rpt,LinkRpt!R$2+1),"")</f>
        <v>0</v>
      </c>
      <c r="BI153" s="125">
        <f>IF(LinkRpt!S$4=LinkRpt!S$2,VLOOKUP(LinkRpt!$A150,Rpt,LinkRpt!S$2+1),"")</f>
        <v>0</v>
      </c>
      <c r="BJ153" s="125">
        <f>IF(LinkRpt!T$4=LinkRpt!T$2,VLOOKUP(LinkRpt!$A150,Rpt,LinkRpt!T$2+1),"")</f>
        <v>0</v>
      </c>
      <c r="BK153" s="125">
        <f>IF(LinkRpt!U$4=LinkRpt!U$2,VLOOKUP(LinkRpt!$A150,Rpt,LinkRpt!U$2+1),"")</f>
        <v>0</v>
      </c>
      <c r="BL153" s="125">
        <f>IF(LinkRpt!V$4=LinkRpt!V$2,VLOOKUP(LinkRpt!$A150,Rpt,LinkRpt!V$2+1),"")</f>
        <v>0</v>
      </c>
      <c r="BM153" s="125">
        <f>IF(LinkRpt!W$4=LinkRpt!W$2,VLOOKUP(LinkRpt!$A150,Rpt,LinkRpt!W$2+1),"")</f>
        <v>0</v>
      </c>
      <c r="BN153" s="125">
        <f>IF(LinkRpt!X$4=LinkRpt!X$2,VLOOKUP(LinkRpt!$A150,Rpt,LinkRpt!X$2+1),"")</f>
        <v>0</v>
      </c>
      <c r="BO153" s="125">
        <f>IF(LinkRpt!Y$4=LinkRpt!Y$2,VLOOKUP(LinkRpt!$A150,Rpt,LinkRpt!Y$2+1),"")</f>
        <v>0</v>
      </c>
      <c r="BP153" s="125">
        <f>IF(LinkRpt!Z$4=LinkRpt!Z$2,VLOOKUP(LinkRpt!$A150,Rpt,LinkRpt!Z$2+1),"")</f>
        <v>0</v>
      </c>
      <c r="BQ153" s="125">
        <f>IF(LinkRpt!AA$4=LinkRpt!AA$2,VLOOKUP(LinkRpt!$A150,Rpt,LinkRpt!AA$2+1),"")</f>
        <v>0</v>
      </c>
      <c r="BR153" s="125">
        <f>IF(LinkRpt!AB$4=LinkRpt!AB$2,VLOOKUP(LinkRpt!$A150,Rpt,LinkRpt!AB$2+1),"")</f>
        <v>0</v>
      </c>
      <c r="BS153" s="125">
        <f>IF(LinkRpt!AC$4=LinkRpt!AC$2,VLOOKUP(LinkRpt!$A150,Rpt,LinkRpt!AC$2+1),"")</f>
        <v>0</v>
      </c>
      <c r="BT153" s="125">
        <f>IF(LinkRpt!AD$4=LinkRpt!AD$2,VLOOKUP(LinkRpt!$A150,Rpt,LinkRpt!AD$2+1),"")</f>
        <v>0</v>
      </c>
      <c r="BU153" s="125">
        <f>IF(LinkRpt!AE$4=LinkRpt!AE$2,VLOOKUP(LinkRpt!$A150,Rpt,LinkRpt!AE$2+1),"")</f>
        <v>0</v>
      </c>
      <c r="BV153" s="125">
        <f t="shared" si="37"/>
        <v>22810</v>
      </c>
      <c r="BW153" s="124">
        <v>1500</v>
      </c>
      <c r="BX153" s="127">
        <v>1500</v>
      </c>
      <c r="BY153" s="124">
        <v>1000</v>
      </c>
      <c r="BZ153" s="127">
        <v>1000</v>
      </c>
      <c r="CA153" s="124">
        <v>5000</v>
      </c>
      <c r="CB153" s="127">
        <v>5000</v>
      </c>
      <c r="CC153" s="124">
        <v>8000</v>
      </c>
      <c r="CD153" s="127">
        <f>1500+0</f>
        <v>1500</v>
      </c>
      <c r="CE153" s="124"/>
      <c r="CF153" s="127"/>
      <c r="CG153" s="129">
        <v>4340</v>
      </c>
      <c r="CH153" s="144">
        <v>4620</v>
      </c>
      <c r="CI153" s="129">
        <v>4340</v>
      </c>
      <c r="CJ153" s="127">
        <v>4620</v>
      </c>
      <c r="CK153" s="129">
        <v>4340</v>
      </c>
      <c r="CL153" s="127">
        <v>4620</v>
      </c>
      <c r="CM153" s="129">
        <v>4340</v>
      </c>
      <c r="CN153" s="127">
        <v>7000</v>
      </c>
      <c r="CO153" s="129">
        <v>4340</v>
      </c>
      <c r="CP153" s="127">
        <v>7570</v>
      </c>
      <c r="CQ153" s="129">
        <v>4340</v>
      </c>
      <c r="CR153" s="127">
        <v>4620</v>
      </c>
      <c r="CS153" s="129">
        <v>4340</v>
      </c>
      <c r="CT153" s="127"/>
      <c r="CU153" s="129">
        <v>4340</v>
      </c>
      <c r="CV153" s="127">
        <v>8170</v>
      </c>
      <c r="CW153" s="129">
        <v>4340</v>
      </c>
      <c r="CX153" s="127"/>
      <c r="CY153" s="131"/>
      <c r="CZ153" s="127"/>
      <c r="DA153" s="131"/>
      <c r="DB153" s="127"/>
      <c r="DC153" s="131"/>
      <c r="DD153" s="127"/>
      <c r="DE153" s="130"/>
      <c r="DF153" s="131"/>
      <c r="DG153" s="127"/>
      <c r="DH153" s="131"/>
      <c r="DI153" s="127"/>
      <c r="DJ153" s="131"/>
      <c r="DK153" s="127"/>
      <c r="DL153" s="131"/>
      <c r="DM153" s="127"/>
      <c r="DN153" s="131"/>
      <c r="DO153" s="127"/>
      <c r="DP153" s="131"/>
      <c r="DQ153" s="127"/>
      <c r="DR153" s="131"/>
      <c r="DS153" s="127"/>
      <c r="DT153" s="131"/>
      <c r="DU153" s="127"/>
      <c r="DV153" s="131"/>
      <c r="DW153" s="127"/>
      <c r="DX153" s="131"/>
      <c r="DY153" s="127"/>
      <c r="DZ153" s="131"/>
      <c r="EA153" s="127"/>
      <c r="EB153" s="128"/>
      <c r="EC153" s="127"/>
      <c r="ED153" s="132"/>
      <c r="EE153" s="128"/>
      <c r="EF153" s="127"/>
      <c r="EG153" s="128"/>
      <c r="EH153" s="127"/>
      <c r="EI153" s="128"/>
      <c r="EJ153" s="127"/>
      <c r="EK153" s="128"/>
      <c r="EL153" s="127"/>
      <c r="EM153" s="128"/>
      <c r="EN153" s="127"/>
      <c r="EO153" s="128"/>
      <c r="EP153" s="127"/>
      <c r="EQ153" s="124"/>
      <c r="ER153" s="127"/>
      <c r="ES153" s="124"/>
      <c r="ET153" s="127"/>
      <c r="EU153" s="124"/>
      <c r="EV153" s="127"/>
      <c r="EW153" s="124"/>
      <c r="EX153" s="127"/>
      <c r="EY153" s="124"/>
      <c r="EZ153" s="127"/>
      <c r="FA153" s="124"/>
      <c r="FB153" s="127"/>
      <c r="FC153" s="133">
        <f t="shared" si="32"/>
        <v>54560</v>
      </c>
      <c r="FD153" s="133">
        <f t="shared" si="33"/>
        <v>50220</v>
      </c>
      <c r="FE153" s="133">
        <f t="shared" si="34"/>
        <v>4340</v>
      </c>
    </row>
    <row r="154" spans="1:161" ht="25.5" customHeight="1">
      <c r="A154" s="184">
        <v>2200025</v>
      </c>
      <c r="B154" s="156" t="s">
        <v>57</v>
      </c>
      <c r="C154" s="96" t="s">
        <v>58</v>
      </c>
      <c r="D154" s="83" t="s">
        <v>1062</v>
      </c>
      <c r="E154" s="95" t="s">
        <v>956</v>
      </c>
      <c r="F154" s="89" t="s">
        <v>59</v>
      </c>
      <c r="G154" s="89"/>
      <c r="H154" s="135"/>
      <c r="I154" s="136"/>
      <c r="J154" s="136"/>
      <c r="K154" s="94">
        <v>7200</v>
      </c>
      <c r="L154" s="92" t="s">
        <v>1076</v>
      </c>
      <c r="M154" s="122">
        <f t="shared" si="35"/>
        <v>25600</v>
      </c>
      <c r="N154" s="123">
        <f t="shared" si="31"/>
        <v>4320</v>
      </c>
      <c r="O154" s="124">
        <v>4000</v>
      </c>
      <c r="P154" s="124">
        <f t="shared" si="36"/>
        <v>0</v>
      </c>
      <c r="Q154" s="125">
        <v>4000</v>
      </c>
      <c r="R154" s="126">
        <f t="shared" si="38"/>
        <v>0</v>
      </c>
      <c r="S154" s="127">
        <f>IF(OR($I154="‡nv‡÷j Z¨vM",$I154="wUwm"),(IF(VALUE($G154)&gt;=S$6,(IF(($BV154-SUM($Q154:R154))&gt;=$K154*0.3,$K154*0.3,($BV154-SUM($Q154:R154)))),"")),(IF(($BV154-SUM($Q154:R154))&gt;=$K154*0.3,$K154*0.3,($BV154-SUM($Q154:R154)))))</f>
        <v>2160</v>
      </c>
      <c r="T154" s="127">
        <f>IF(OR($I154="‡nv‡÷j Z¨vM",$I154="wUwm"),(IF(VALUE($G154)&gt;=T$6,(IF(($BV154-SUM($Q154:S154))&gt;=$K154*0.3,$K154*0.3,($BV154-SUM($Q154:S154)))),"")),(IF(($BV154-SUM($Q154:S154))&gt;=$K154*0.3,$K154*0.3,($BV154-SUM($Q154:S154)))))</f>
        <v>2160</v>
      </c>
      <c r="U154" s="127">
        <f>IF(OR($I154="‡nv‡÷j Z¨vM",$I154="wUwm"),(IF(VALUE($G154)&gt;=U$6,(IF(($BV154-SUM($Q154:T154))&gt;=$K154*0.3,$K154*0.3,($BV154-SUM($Q154:T154)))),"")),(IF(($BV154-SUM($Q154:T154))&gt;=$K154*0.3,$K154*0.3,($BV154-SUM($Q154:T154)))))</f>
        <v>2160</v>
      </c>
      <c r="V154" s="127">
        <f>IF(OR($I154="‡nv‡÷j Z¨vM",$I154="wUwm"),(IF(VALUE($G154)&gt;=V$6,(IF(($BV154-SUM($Q154:U154))&gt;=$K154*0.3,$K154*0.3,($BV154-SUM($Q154:U154)))),"")),(IF(($BV154-SUM($Q154:U154))&gt;=$K154*0.3,$K154*0.3,($BV154-SUM($Q154:U154)))))</f>
        <v>2160</v>
      </c>
      <c r="W154" s="127">
        <f>IF(OR($I154="‡nv‡÷j Z¨vM",$I154="wUwm"),(IF(VALUE($G154)&gt;=W$6,(IF(($BV154-SUM($Q154:V154))&gt;=$K154*0.3,$K154*0.3,($BV154-SUM($Q154:V154)))),"")),(IF(($BV154-SUM($Q154:V154))&gt;=$K154*0.3,$K154*0.3,($BV154-SUM($Q154:V154)))))</f>
        <v>2160</v>
      </c>
      <c r="X154" s="127">
        <f>IF(OR($I154="‡nv‡÷j Z¨vM",$I154="wUwm"),(IF(VALUE($G154)&gt;=X$6,(IF(($BV154-SUM($Q154:W154))&gt;=$K154*0.3,$K154*0.3,($BV154-SUM($Q154:W154)))),"")),(IF(($BV154-SUM($Q154:W154))&gt;=$K154*0.3,$K154*0.3,($BV154-SUM($Q154:W154)))))</f>
        <v>2160</v>
      </c>
      <c r="Y154" s="127">
        <f>IF(OR($I154="‡nv‡÷j Z¨vM",$I154="wUwm"),(IF(VALUE($G154)&gt;=Y$6,(IF(($BV154-SUM($Q154:X154))&gt;=$K154*0.3,$K154*0.3,($BV154-SUM($Q154:X154)))),"")),(IF(($BV154-SUM($Q154:X154))&gt;=$K154*0.3,$K154*0.3,($BV154-SUM($Q154:X154)))))</f>
        <v>2160</v>
      </c>
      <c r="Z154" s="127">
        <f>IF(OR($I154="‡nv‡÷j Z¨vM",$I154="wUwm"),(IF(VALUE($G154)&gt;=Z$6,(IF(($BV154-SUM($Q154:Y154))&gt;=$K154*0.3,$K154*0.3,($BV154-SUM($Q154:Y154)))),"")),(IF(($BV154-SUM($Q154:Y154))&gt;=$K154*0.3,$K154*0.3,($BV154-SUM($Q154:Y154)))))</f>
        <v>2160</v>
      </c>
      <c r="AA154" s="127">
        <f>IF(OR($I154="‡nv‡÷j Z¨vM",$I154="wUwm"),(IF(VALUE($G154)&gt;=AA$6,(IF(($BV154-SUM($Q154:Z154))&gt;=$K154*0.3,$K154*0.3,($BV154-SUM($Q154:Z154)))),"")),(IF(($BV154-SUM($Q154:Z154))&gt;=$K154*0.3,$K154*0.3,($BV154-SUM($Q154:Z154)))))</f>
        <v>0</v>
      </c>
      <c r="AB154" s="127">
        <f>IF(OR($I154="‡nv‡÷j Z¨vM",$I154="wUwm"),(IF(VALUE($G154)&gt;=AB$6,(IF(($BV154-SUM($Q154:AA154))&gt;=$K154*0.3,$K154*0.3,($BV154-SUM($Q154:AA154)))),"")),(IF(($BV154-SUM($Q154:AA154))&gt;=$K154*0.3,$K154*0.3,($BV154-SUM($Q154:AA154)))))</f>
        <v>0</v>
      </c>
      <c r="AC154" s="127">
        <f>IF(OR($I154="‡nv‡÷j Z¨vM",$I154="wUwm"),(IF(VALUE($G154)&gt;=AC$6,(IF(($BV154-SUM($Q154:AB154))&gt;=$K154*0.3,$K154*0.3,($BV154-SUM($Q154:AB154)))),"")),(IF(($BV154-SUM($Q154:AB154))&gt;=$K154*0.3,$K154*0.3,($BV154-SUM($Q154:AB154)))))</f>
        <v>0</v>
      </c>
      <c r="AD154" s="127">
        <f>IF(OR($I154="‡nv‡÷j Z¨vM",$I154="wUwm"),(IF(VALUE($G154)&gt;=AD$6,(IF(($BV154-SUM($Q154:AC154))&gt;=$K154*0.3,$K154*0.3,($BV154-SUM($Q154:AC154)))),"")),(IF(($BV154-SUM($Q154:AC154))&gt;=$K154*0.3,$K154*0.3,($BV154-SUM($Q154:AC154)))))</f>
        <v>0</v>
      </c>
      <c r="AE154" s="127">
        <f>IF(OR($I154="‡nv‡÷j Z¨vM",$I154="wUwm"),(IF(VALUE($G154)&gt;=AE$6,(IF(($BV154-SUM($Q154:AD154))&gt;=$K154*0.3,$K154*0.3,($BV154-SUM($Q154:AD154)))),"")),(IF(($BV154-SUM($Q154:AD154))&gt;=$K154*0.3,$K154*0.3,($BV154-SUM($Q154:AD154)))))</f>
        <v>0</v>
      </c>
      <c r="AF154" s="127">
        <f>IF(OR($I154="‡nv‡÷j Z¨vM",$I154="wUwm"),(IF(VALUE($G154)&gt;=AF$6,(IF(($BV154-SUM($Q154:AE154))&gt;=$K154*0.3,$K154*0.3,($BV154-SUM($Q154:AE154)))),"")),(IF(($BV154-SUM($Q154:AE154))&gt;=$K154*0.3,$K154*0.3,($BV154-SUM($Q154:AE154)))))</f>
        <v>0</v>
      </c>
      <c r="AG154" s="127">
        <f>IF(OR($I154="‡nv‡÷j Z¨vM",$I154="wUwm"),(IF(VALUE($G154)&gt;=AG$6,(IF(($BV154-SUM($Q154:AF154))&gt;=$K154*0.3,$K154*0.3,($BV154-SUM($Q154:AF154)))),"")),(IF(($BV154-SUM($Q154:AF154))&gt;=$K154*0.3,$K154*0.3,($BV154-SUM($Q154:AF154)))))</f>
        <v>0</v>
      </c>
      <c r="AH154" s="127">
        <f>IF(OR($I154="‡nv‡÷j Z¨vM",$I154="wUwm"),(IF(VALUE($G154)&gt;=AH$6,(IF(($BV154-SUM($Q154:AG154))&gt;=$K154*0.3,$K154*0.3,($BV154-SUM($Q154:AG154)))),"")),(IF(($BV154-SUM($Q154:AG154))&gt;=$K154*0.3,$K154*0.3,($BV154-SUM($Q154:AG154)))))</f>
        <v>0</v>
      </c>
      <c r="AI154" s="127">
        <f>IF(OR($I154="‡nv‡÷j Z¨vM",$I154="wUwm"),(IF(VALUE($G154)&gt;=AI$6,(IF(($BV154-SUM($Q154:AH154))&gt;=$K154*0.3,$K154*0.3,($BV154-SUM($Q154:AH154)))),"")),(IF(($BV154-SUM($Q154:AH154))&gt;=$K154*0.3,$K154*0.3,($BV154-SUM($Q154:AH154)))))</f>
        <v>0</v>
      </c>
      <c r="AJ154" s="127">
        <f>IF(OR($I154="‡nv‡÷j Z¨vM",$I154="wUwm"),(IF(VALUE($G154)&gt;=AJ$6,(IF(($BV154-SUM($Q154:AI154))&gt;=$K154*0.3,$K154*0.3,($BV154-SUM($Q154:AI154)))),"")),(IF(($BV154-SUM($Q154:AI154))&gt;=$K154*0.3,$K154*0.3,($BV154-SUM($Q154:AI154)))))</f>
        <v>0</v>
      </c>
      <c r="AK154" s="127">
        <f>IF(OR($I154="‡nv‡÷j Z¨vM",$I154="wUwm"),(IF(VALUE($G154)&gt;=AK$6,(IF(($BV154-SUM($Q154:AJ154))&gt;=$K154*0.3,$K154*0.3,($BV154-SUM($Q154:AJ154)))),"")),(IF(($BV154-SUM($Q154:AJ154))&gt;=$K154*0.3,$K154*0.3,($BV154-SUM($Q154:AJ154)))))</f>
        <v>0</v>
      </c>
      <c r="AL154" s="127">
        <f>IF(OR($I154="‡nv‡÷j Z¨vM",$I154="wUwm"),(IF(VALUE($G154)&gt;=AL$6,(IF(($BV154-SUM($Q154:AK154))&gt;=$K154*0.3,$K154*0.3,($BV154-SUM($Q154:AK154)))),"")),(IF(($BV154-SUM($Q154:AK154))&gt;=$K154*0.3,$K154*0.3,($BV154-SUM($Q154:AK154)))))</f>
        <v>0</v>
      </c>
      <c r="AM154" s="127">
        <f>IF(OR($I154="‡nv‡÷j Z¨vM",$I154="wUwm"),(IF(VALUE($G154)&gt;=AM$6,(IF(($BV154-SUM($Q154:AL154))&gt;=$K154*0.3,$K154*0.3,($BV154-SUM($Q154:AL154)))),"")),(IF(($BV154-SUM($Q154:AL154))&gt;=$K154*0.3,$K154*0.3,($BV154-SUM($Q154:AL154)))))</f>
        <v>0</v>
      </c>
      <c r="AN154" s="127">
        <f>IF(OR($I154="‡nv‡÷j Z¨vM",$I154="wUwm"),(IF(VALUE($G154)&gt;=AN$6,(IF(($BV154-SUM($Q154:AM154))&gt;=$K154*0.3,$K154*0.3,($BV154-SUM($Q154:AM154)))),"")),(IF(($BV154-SUM($Q154:AM154))&gt;=$K154*0.3,$K154*0.3,($BV154-SUM($Q154:AM154)))))</f>
        <v>0</v>
      </c>
      <c r="AO154" s="127">
        <f>IF(OR($I154="‡nv‡÷j Z¨vM",$I154="wUwm"),(IF(VALUE($G154)&gt;=AO$6,(IF(($BV154-SUM($Q154:AN154))&gt;=$K154*0.3,$K154*0.3,($BV154-SUM($Q154:AN154)))),"")),(IF(($BV154-SUM($Q154:AN154))&gt;=$K154*0.3,$K154*0.3,($BV154-SUM($Q154:AN154)))))</f>
        <v>0</v>
      </c>
      <c r="AP154" s="127">
        <f>IF(OR($I154="‡nv‡÷j Z¨vM",$I154="wUwm"),(IF(VALUE($G154)&gt;=AP$6,(IF(($BV154-SUM($Q154:AO154))&gt;=$K154*0.3,$K154*0.3,($BV154-SUM($Q154:AO154)))),"")),(IF(($BV154-SUM($Q154:AO154))&gt;=$K154*0.3,$K154*0.3,($BV154-SUM($Q154:AO154)))))</f>
        <v>0</v>
      </c>
      <c r="AQ154" s="125">
        <f t="shared" si="39"/>
        <v>21280</v>
      </c>
      <c r="AR154" s="125">
        <v>21280</v>
      </c>
      <c r="AS154" s="125">
        <f>IF(LinkRpt!C$4=LinkRpt!C$2,VLOOKUP(LinkRpt!$A151,Rpt,LinkRpt!C$2+1),"")</f>
        <v>0</v>
      </c>
      <c r="AT154" s="125">
        <f>IF(LinkRpt!D$4=LinkRpt!D$2,VLOOKUP(LinkRpt!$A151,Rpt,LinkRpt!D$2+1),"")</f>
        <v>0</v>
      </c>
      <c r="AU154" s="125">
        <f>IF(LinkRpt!E$4=LinkRpt!E$2,VLOOKUP(LinkRpt!$A151,Rpt,LinkRpt!E$2+1),"")</f>
        <v>0</v>
      </c>
      <c r="AV154" s="125">
        <f>IF(LinkRpt!F$4=LinkRpt!F$2,VLOOKUP(LinkRpt!$A151,Rpt,LinkRpt!F$2+1),"")</f>
        <v>0</v>
      </c>
      <c r="AW154" s="125">
        <f>IF(LinkRpt!G$4=LinkRpt!G$2,VLOOKUP(LinkRpt!$A151,Rpt,LinkRpt!G$2+1),"")</f>
        <v>0</v>
      </c>
      <c r="AX154" s="125">
        <f>IF(LinkRpt!H$4=LinkRpt!H$2,VLOOKUP(LinkRpt!$A151,Rpt,LinkRpt!H$2+1),"")</f>
        <v>0</v>
      </c>
      <c r="AY154" s="125">
        <f>IF(LinkRpt!I$4=LinkRpt!I$2,VLOOKUP(LinkRpt!$A151,Rpt,LinkRpt!I$2+1),"")</f>
        <v>0</v>
      </c>
      <c r="AZ154" s="125">
        <f>IF(LinkRpt!J$4=LinkRpt!J$2,VLOOKUP(LinkRpt!$A151,Rpt,LinkRpt!J$2+1),"")</f>
        <v>0</v>
      </c>
      <c r="BA154" s="125">
        <f>IF(LinkRpt!K$4=LinkRpt!K$2,VLOOKUP(LinkRpt!$A151,Rpt,LinkRpt!K$2+1),"")</f>
        <v>0</v>
      </c>
      <c r="BB154" s="125">
        <f>IF(LinkRpt!L$4=LinkRpt!L$2,VLOOKUP(LinkRpt!$A151,Rpt,LinkRpt!L$2+1),"")</f>
        <v>0</v>
      </c>
      <c r="BC154" s="125">
        <f>IF(LinkRpt!M$4=LinkRpt!M$2,VLOOKUP(LinkRpt!$A151,Rpt,LinkRpt!M$2+1),"")</f>
        <v>0</v>
      </c>
      <c r="BD154" s="125">
        <f>IF(LinkRpt!N$4=LinkRpt!N$2,VLOOKUP(LinkRpt!$A151,Rpt,LinkRpt!N$2+1),"")</f>
        <v>0</v>
      </c>
      <c r="BE154" s="125">
        <f>IF(LinkRpt!O$4=LinkRpt!O$2,VLOOKUP(LinkRpt!$A151,Rpt,LinkRpt!O$2+1),"")</f>
        <v>0</v>
      </c>
      <c r="BF154" s="125">
        <f>IF(LinkRpt!P$4=LinkRpt!P$2,VLOOKUP(LinkRpt!$A151,Rpt,LinkRpt!P$2+1),"")</f>
        <v>0</v>
      </c>
      <c r="BG154" s="125">
        <f>IF(LinkRpt!Q$4=LinkRpt!Q$2,VLOOKUP(LinkRpt!$A151,Rpt,LinkRpt!Q$2+1),"")</f>
        <v>0</v>
      </c>
      <c r="BH154" s="125">
        <f>IF(LinkRpt!R$4=LinkRpt!R$2,VLOOKUP(LinkRpt!$A151,Rpt,LinkRpt!R$2+1),"")</f>
        <v>0</v>
      </c>
      <c r="BI154" s="125">
        <f>IF(LinkRpt!S$4=LinkRpt!S$2,VLOOKUP(LinkRpt!$A151,Rpt,LinkRpt!S$2+1),"")</f>
        <v>0</v>
      </c>
      <c r="BJ154" s="125">
        <f>IF(LinkRpt!T$4=LinkRpt!T$2,VLOOKUP(LinkRpt!$A151,Rpt,LinkRpt!T$2+1),"")</f>
        <v>0</v>
      </c>
      <c r="BK154" s="125">
        <f>IF(LinkRpt!U$4=LinkRpt!U$2,VLOOKUP(LinkRpt!$A151,Rpt,LinkRpt!U$2+1),"")</f>
        <v>0</v>
      </c>
      <c r="BL154" s="125">
        <f>IF(LinkRpt!V$4=LinkRpt!V$2,VLOOKUP(LinkRpt!$A151,Rpt,LinkRpt!V$2+1),"")</f>
        <v>0</v>
      </c>
      <c r="BM154" s="125">
        <f>IF(LinkRpt!W$4=LinkRpt!W$2,VLOOKUP(LinkRpt!$A151,Rpt,LinkRpt!W$2+1),"")</f>
        <v>0</v>
      </c>
      <c r="BN154" s="125">
        <f>IF(LinkRpt!X$4=LinkRpt!X$2,VLOOKUP(LinkRpt!$A151,Rpt,LinkRpt!X$2+1),"")</f>
        <v>0</v>
      </c>
      <c r="BO154" s="125">
        <f>IF(LinkRpt!Y$4=LinkRpt!Y$2,VLOOKUP(LinkRpt!$A151,Rpt,LinkRpt!Y$2+1),"")</f>
        <v>0</v>
      </c>
      <c r="BP154" s="125">
        <f>IF(LinkRpt!Z$4=LinkRpt!Z$2,VLOOKUP(LinkRpt!$A151,Rpt,LinkRpt!Z$2+1),"")</f>
        <v>0</v>
      </c>
      <c r="BQ154" s="125">
        <f>IF(LinkRpt!AA$4=LinkRpt!AA$2,VLOOKUP(LinkRpt!$A151,Rpt,LinkRpt!AA$2+1),"")</f>
        <v>0</v>
      </c>
      <c r="BR154" s="125">
        <f>IF(LinkRpt!AB$4=LinkRpt!AB$2,VLOOKUP(LinkRpt!$A151,Rpt,LinkRpt!AB$2+1),"")</f>
        <v>0</v>
      </c>
      <c r="BS154" s="125">
        <f>IF(LinkRpt!AC$4=LinkRpt!AC$2,VLOOKUP(LinkRpt!$A151,Rpt,LinkRpt!AC$2+1),"")</f>
        <v>0</v>
      </c>
      <c r="BT154" s="125">
        <f>IF(LinkRpt!AD$4=LinkRpt!AD$2,VLOOKUP(LinkRpt!$A151,Rpt,LinkRpt!AD$2+1),"")</f>
        <v>0</v>
      </c>
      <c r="BU154" s="125">
        <f>IF(LinkRpt!AE$4=LinkRpt!AE$2,VLOOKUP(LinkRpt!$A151,Rpt,LinkRpt!AE$2+1),"")</f>
        <v>0</v>
      </c>
      <c r="BV154" s="125">
        <f t="shared" si="37"/>
        <v>21280</v>
      </c>
      <c r="BW154" s="124">
        <v>1500</v>
      </c>
      <c r="BX154" s="127">
        <v>1500</v>
      </c>
      <c r="BY154" s="124">
        <v>1000</v>
      </c>
      <c r="BZ154" s="127">
        <v>1000</v>
      </c>
      <c r="CA154" s="124">
        <v>5000</v>
      </c>
      <c r="CB154" s="127">
        <v>5000</v>
      </c>
      <c r="CC154" s="124">
        <v>8000</v>
      </c>
      <c r="CD154" s="127">
        <v>1500</v>
      </c>
      <c r="CE154" s="124"/>
      <c r="CF154" s="127"/>
      <c r="CG154" s="129">
        <v>4620</v>
      </c>
      <c r="CH154" s="144">
        <v>11120</v>
      </c>
      <c r="CI154" s="129">
        <v>4620</v>
      </c>
      <c r="CJ154" s="127">
        <v>0</v>
      </c>
      <c r="CK154" s="129">
        <v>4620</v>
      </c>
      <c r="CL154" s="127">
        <f>4620+0</f>
        <v>4620</v>
      </c>
      <c r="CM154" s="129">
        <v>4620</v>
      </c>
      <c r="CN154" s="127">
        <v>9240</v>
      </c>
      <c r="CO154" s="129">
        <v>4620</v>
      </c>
      <c r="CP154" s="127"/>
      <c r="CQ154" s="129">
        <v>4620</v>
      </c>
      <c r="CR154" s="127"/>
      <c r="CS154" s="129">
        <v>4620</v>
      </c>
      <c r="CT154" s="127"/>
      <c r="CU154" s="129">
        <v>4620</v>
      </c>
      <c r="CV154" s="127"/>
      <c r="CW154" s="129">
        <v>4620</v>
      </c>
      <c r="CX154" s="127">
        <v>9240</v>
      </c>
      <c r="CY154" s="131"/>
      <c r="CZ154" s="127"/>
      <c r="DA154" s="131"/>
      <c r="DB154" s="127"/>
      <c r="DC154" s="131"/>
      <c r="DD154" s="127"/>
      <c r="DE154" s="130"/>
      <c r="DF154" s="131"/>
      <c r="DG154" s="127"/>
      <c r="DH154" s="131"/>
      <c r="DI154" s="127"/>
      <c r="DJ154" s="131"/>
      <c r="DK154" s="127"/>
      <c r="DL154" s="131"/>
      <c r="DM154" s="127"/>
      <c r="DN154" s="131"/>
      <c r="DO154" s="127"/>
      <c r="DP154" s="131"/>
      <c r="DQ154" s="127"/>
      <c r="DR154" s="131"/>
      <c r="DS154" s="127"/>
      <c r="DT154" s="131"/>
      <c r="DU154" s="127"/>
      <c r="DV154" s="131"/>
      <c r="DW154" s="127"/>
      <c r="DX154" s="131"/>
      <c r="DY154" s="127"/>
      <c r="DZ154" s="131"/>
      <c r="EA154" s="127"/>
      <c r="EB154" s="128"/>
      <c r="EC154" s="127"/>
      <c r="ED154" s="132"/>
      <c r="EE154" s="128"/>
      <c r="EF154" s="127"/>
      <c r="EG154" s="128"/>
      <c r="EH154" s="127"/>
      <c r="EI154" s="128"/>
      <c r="EJ154" s="127"/>
      <c r="EK154" s="128"/>
      <c r="EL154" s="127"/>
      <c r="EM154" s="128"/>
      <c r="EN154" s="127"/>
      <c r="EO154" s="128"/>
      <c r="EP154" s="127"/>
      <c r="EQ154" s="124"/>
      <c r="ER154" s="127"/>
      <c r="ES154" s="124"/>
      <c r="ET154" s="127"/>
      <c r="EU154" s="124"/>
      <c r="EV154" s="127"/>
      <c r="EW154" s="124"/>
      <c r="EX154" s="127"/>
      <c r="EY154" s="124"/>
      <c r="EZ154" s="127"/>
      <c r="FA154" s="124"/>
      <c r="FB154" s="127"/>
      <c r="FC154" s="133">
        <f t="shared" si="32"/>
        <v>57080</v>
      </c>
      <c r="FD154" s="133">
        <f t="shared" si="33"/>
        <v>43220</v>
      </c>
      <c r="FE154" s="133">
        <f t="shared" si="34"/>
        <v>13860</v>
      </c>
    </row>
    <row r="155" spans="1:161" ht="25.5" customHeight="1">
      <c r="A155" s="184">
        <v>2200031</v>
      </c>
      <c r="B155" s="156" t="s">
        <v>60</v>
      </c>
      <c r="C155" s="96" t="s">
        <v>61</v>
      </c>
      <c r="D155" s="83" t="s">
        <v>1062</v>
      </c>
      <c r="E155" s="95" t="s">
        <v>956</v>
      </c>
      <c r="F155" s="89" t="s">
        <v>62</v>
      </c>
      <c r="G155" s="89"/>
      <c r="H155" s="135"/>
      <c r="I155" s="136"/>
      <c r="J155" s="136"/>
      <c r="K155" s="94">
        <v>6500</v>
      </c>
      <c r="L155" s="92" t="s">
        <v>1077</v>
      </c>
      <c r="M155" s="122">
        <f t="shared" si="35"/>
        <v>23500</v>
      </c>
      <c r="N155" s="123">
        <f t="shared" si="31"/>
        <v>17550</v>
      </c>
      <c r="O155" s="124">
        <v>4000</v>
      </c>
      <c r="P155" s="124">
        <f t="shared" si="36"/>
        <v>0</v>
      </c>
      <c r="Q155" s="125">
        <v>4000</v>
      </c>
      <c r="R155" s="126">
        <f t="shared" si="38"/>
        <v>0</v>
      </c>
      <c r="S155" s="127">
        <f>IF(OR($I155="‡nv‡÷j Z¨vM",$I155="wUwm"),(IF(VALUE($G155)&gt;=S$6,(IF(($BV155-SUM($Q155:R155))&gt;=$K155*0.3,$K155*0.3,($BV155-SUM($Q155:R155)))),"")),(IF(($BV155-SUM($Q155:R155))&gt;=$K155*0.3,$K155*0.3,($BV155-SUM($Q155:R155)))))</f>
        <v>1950</v>
      </c>
      <c r="T155" s="127">
        <f>IF(OR($I155="‡nv‡÷j Z¨vM",$I155="wUwm"),(IF(VALUE($G155)&gt;=T$6,(IF(($BV155-SUM($Q155:S155))&gt;=$K155*0.3,$K155*0.3,($BV155-SUM($Q155:S155)))),"")),(IF(($BV155-SUM($Q155:S155))&gt;=$K155*0.3,$K155*0.3,($BV155-SUM($Q155:S155)))))</f>
        <v>0</v>
      </c>
      <c r="U155" s="127">
        <f>IF(OR($I155="‡nv‡÷j Z¨vM",$I155="wUwm"),(IF(VALUE($G155)&gt;=U$6,(IF(($BV155-SUM($Q155:T155))&gt;=$K155*0.3,$K155*0.3,($BV155-SUM($Q155:T155)))),"")),(IF(($BV155-SUM($Q155:T155))&gt;=$K155*0.3,$K155*0.3,($BV155-SUM($Q155:T155)))))</f>
        <v>0</v>
      </c>
      <c r="V155" s="127">
        <f>IF(OR($I155="‡nv‡÷j Z¨vM",$I155="wUwm"),(IF(VALUE($G155)&gt;=V$6,(IF(($BV155-SUM($Q155:U155))&gt;=$K155*0.3,$K155*0.3,($BV155-SUM($Q155:U155)))),"")),(IF(($BV155-SUM($Q155:U155))&gt;=$K155*0.3,$K155*0.3,($BV155-SUM($Q155:U155)))))</f>
        <v>0</v>
      </c>
      <c r="W155" s="127">
        <f>IF(OR($I155="‡nv‡÷j Z¨vM",$I155="wUwm"),(IF(VALUE($G155)&gt;=W$6,(IF(($BV155-SUM($Q155:V155))&gt;=$K155*0.3,$K155*0.3,($BV155-SUM($Q155:V155)))),"")),(IF(($BV155-SUM($Q155:V155))&gt;=$K155*0.3,$K155*0.3,($BV155-SUM($Q155:V155)))))</f>
        <v>0</v>
      </c>
      <c r="X155" s="127">
        <f>IF(OR($I155="‡nv‡÷j Z¨vM",$I155="wUwm"),(IF(VALUE($G155)&gt;=X$6,(IF(($BV155-SUM($Q155:W155))&gt;=$K155*0.3,$K155*0.3,($BV155-SUM($Q155:W155)))),"")),(IF(($BV155-SUM($Q155:W155))&gt;=$K155*0.3,$K155*0.3,($BV155-SUM($Q155:W155)))))</f>
        <v>0</v>
      </c>
      <c r="Y155" s="127">
        <f>IF(OR($I155="‡nv‡÷j Z¨vM",$I155="wUwm"),(IF(VALUE($G155)&gt;=Y$6,(IF(($BV155-SUM($Q155:X155))&gt;=$K155*0.3,$K155*0.3,($BV155-SUM($Q155:X155)))),"")),(IF(($BV155-SUM($Q155:X155))&gt;=$K155*0.3,$K155*0.3,($BV155-SUM($Q155:X155)))))</f>
        <v>0</v>
      </c>
      <c r="Z155" s="127">
        <f>IF(OR($I155="‡nv‡÷j Z¨vM",$I155="wUwm"),(IF(VALUE($G155)&gt;=Z$6,(IF(($BV155-SUM($Q155:Y155))&gt;=$K155*0.3,$K155*0.3,($BV155-SUM($Q155:Y155)))),"")),(IF(($BV155-SUM($Q155:Y155))&gt;=$K155*0.3,$K155*0.3,($BV155-SUM($Q155:Y155)))))</f>
        <v>0</v>
      </c>
      <c r="AA155" s="127">
        <f>IF(OR($I155="‡nv‡÷j Z¨vM",$I155="wUwm"),(IF(VALUE($G155)&gt;=AA$6,(IF(($BV155-SUM($Q155:Z155))&gt;=$K155*0.3,$K155*0.3,($BV155-SUM($Q155:Z155)))),"")),(IF(($BV155-SUM($Q155:Z155))&gt;=$K155*0.3,$K155*0.3,($BV155-SUM($Q155:Z155)))))</f>
        <v>0</v>
      </c>
      <c r="AB155" s="127">
        <f>IF(OR($I155="‡nv‡÷j Z¨vM",$I155="wUwm"),(IF(VALUE($G155)&gt;=AB$6,(IF(($BV155-SUM($Q155:AA155))&gt;=$K155*0.3,$K155*0.3,($BV155-SUM($Q155:AA155)))),"")),(IF(($BV155-SUM($Q155:AA155))&gt;=$K155*0.3,$K155*0.3,($BV155-SUM($Q155:AA155)))))</f>
        <v>0</v>
      </c>
      <c r="AC155" s="127">
        <f>IF(OR($I155="‡nv‡÷j Z¨vM",$I155="wUwm"),(IF(VALUE($G155)&gt;=AC$6,(IF(($BV155-SUM($Q155:AB155))&gt;=$K155*0.3,$K155*0.3,($BV155-SUM($Q155:AB155)))),"")),(IF(($BV155-SUM($Q155:AB155))&gt;=$K155*0.3,$K155*0.3,($BV155-SUM($Q155:AB155)))))</f>
        <v>0</v>
      </c>
      <c r="AD155" s="127">
        <f>IF(OR($I155="‡nv‡÷j Z¨vM",$I155="wUwm"),(IF(VALUE($G155)&gt;=AD$6,(IF(($BV155-SUM($Q155:AC155))&gt;=$K155*0.3,$K155*0.3,($BV155-SUM($Q155:AC155)))),"")),(IF(($BV155-SUM($Q155:AC155))&gt;=$K155*0.3,$K155*0.3,($BV155-SUM($Q155:AC155)))))</f>
        <v>0</v>
      </c>
      <c r="AE155" s="127">
        <f>IF(OR($I155="‡nv‡÷j Z¨vM",$I155="wUwm"),(IF(VALUE($G155)&gt;=AE$6,(IF(($BV155-SUM($Q155:AD155))&gt;=$K155*0.3,$K155*0.3,($BV155-SUM($Q155:AD155)))),"")),(IF(($BV155-SUM($Q155:AD155))&gt;=$K155*0.3,$K155*0.3,($BV155-SUM($Q155:AD155)))))</f>
        <v>0</v>
      </c>
      <c r="AF155" s="127">
        <f>IF(OR($I155="‡nv‡÷j Z¨vM",$I155="wUwm"),(IF(VALUE($G155)&gt;=AF$6,(IF(($BV155-SUM($Q155:AE155))&gt;=$K155*0.3,$K155*0.3,($BV155-SUM($Q155:AE155)))),"")),(IF(($BV155-SUM($Q155:AE155))&gt;=$K155*0.3,$K155*0.3,($BV155-SUM($Q155:AE155)))))</f>
        <v>0</v>
      </c>
      <c r="AG155" s="127">
        <f>IF(OR($I155="‡nv‡÷j Z¨vM",$I155="wUwm"),(IF(VALUE($G155)&gt;=AG$6,(IF(($BV155-SUM($Q155:AF155))&gt;=$K155*0.3,$K155*0.3,($BV155-SUM($Q155:AF155)))),"")),(IF(($BV155-SUM($Q155:AF155))&gt;=$K155*0.3,$K155*0.3,($BV155-SUM($Q155:AF155)))))</f>
        <v>0</v>
      </c>
      <c r="AH155" s="127">
        <f>IF(OR($I155="‡nv‡÷j Z¨vM",$I155="wUwm"),(IF(VALUE($G155)&gt;=AH$6,(IF(($BV155-SUM($Q155:AG155))&gt;=$K155*0.3,$K155*0.3,($BV155-SUM($Q155:AG155)))),"")),(IF(($BV155-SUM($Q155:AG155))&gt;=$K155*0.3,$K155*0.3,($BV155-SUM($Q155:AG155)))))</f>
        <v>0</v>
      </c>
      <c r="AI155" s="127">
        <f>IF(OR($I155="‡nv‡÷j Z¨vM",$I155="wUwm"),(IF(VALUE($G155)&gt;=AI$6,(IF(($BV155-SUM($Q155:AH155))&gt;=$K155*0.3,$K155*0.3,($BV155-SUM($Q155:AH155)))),"")),(IF(($BV155-SUM($Q155:AH155))&gt;=$K155*0.3,$K155*0.3,($BV155-SUM($Q155:AH155)))))</f>
        <v>0</v>
      </c>
      <c r="AJ155" s="127">
        <f>IF(OR($I155="‡nv‡÷j Z¨vM",$I155="wUwm"),(IF(VALUE($G155)&gt;=AJ$6,(IF(($BV155-SUM($Q155:AI155))&gt;=$K155*0.3,$K155*0.3,($BV155-SUM($Q155:AI155)))),"")),(IF(($BV155-SUM($Q155:AI155))&gt;=$K155*0.3,$K155*0.3,($BV155-SUM($Q155:AI155)))))</f>
        <v>0</v>
      </c>
      <c r="AK155" s="127">
        <f>IF(OR($I155="‡nv‡÷j Z¨vM",$I155="wUwm"),(IF(VALUE($G155)&gt;=AK$6,(IF(($BV155-SUM($Q155:AJ155))&gt;=$K155*0.3,$K155*0.3,($BV155-SUM($Q155:AJ155)))),"")),(IF(($BV155-SUM($Q155:AJ155))&gt;=$K155*0.3,$K155*0.3,($BV155-SUM($Q155:AJ155)))))</f>
        <v>0</v>
      </c>
      <c r="AL155" s="127">
        <f>IF(OR($I155="‡nv‡÷j Z¨vM",$I155="wUwm"),(IF(VALUE($G155)&gt;=AL$6,(IF(($BV155-SUM($Q155:AK155))&gt;=$K155*0.3,$K155*0.3,($BV155-SUM($Q155:AK155)))),"")),(IF(($BV155-SUM($Q155:AK155))&gt;=$K155*0.3,$K155*0.3,($BV155-SUM($Q155:AK155)))))</f>
        <v>0</v>
      </c>
      <c r="AM155" s="127">
        <f>IF(OR($I155="‡nv‡÷j Z¨vM",$I155="wUwm"),(IF(VALUE($G155)&gt;=AM$6,(IF(($BV155-SUM($Q155:AL155))&gt;=$K155*0.3,$K155*0.3,($BV155-SUM($Q155:AL155)))),"")),(IF(($BV155-SUM($Q155:AL155))&gt;=$K155*0.3,$K155*0.3,($BV155-SUM($Q155:AL155)))))</f>
        <v>0</v>
      </c>
      <c r="AN155" s="127">
        <f>IF(OR($I155="‡nv‡÷j Z¨vM",$I155="wUwm"),(IF(VALUE($G155)&gt;=AN$6,(IF(($BV155-SUM($Q155:AM155))&gt;=$K155*0.3,$K155*0.3,($BV155-SUM($Q155:AM155)))),"")),(IF(($BV155-SUM($Q155:AM155))&gt;=$K155*0.3,$K155*0.3,($BV155-SUM($Q155:AM155)))))</f>
        <v>0</v>
      </c>
      <c r="AO155" s="127">
        <f>IF(OR($I155="‡nv‡÷j Z¨vM",$I155="wUwm"),(IF(VALUE($G155)&gt;=AO$6,(IF(($BV155-SUM($Q155:AN155))&gt;=$K155*0.3,$K155*0.3,($BV155-SUM($Q155:AN155)))),"")),(IF(($BV155-SUM($Q155:AN155))&gt;=$K155*0.3,$K155*0.3,($BV155-SUM($Q155:AN155)))))</f>
        <v>0</v>
      </c>
      <c r="AP155" s="127">
        <f>IF(OR($I155="‡nv‡÷j Z¨vM",$I155="wUwm"),(IF(VALUE($G155)&gt;=AP$6,(IF(($BV155-SUM($Q155:AO155))&gt;=$K155*0.3,$K155*0.3,($BV155-SUM($Q155:AO155)))),"")),(IF(($BV155-SUM($Q155:AO155))&gt;=$K155*0.3,$K155*0.3,($BV155-SUM($Q155:AO155)))))</f>
        <v>0</v>
      </c>
      <c r="AQ155" s="125">
        <f t="shared" si="39"/>
        <v>5950</v>
      </c>
      <c r="AR155" s="125">
        <v>5950</v>
      </c>
      <c r="AS155" s="125">
        <f>IF(LinkRpt!C$4=LinkRpt!C$2,VLOOKUP(LinkRpt!$A152,Rpt,LinkRpt!C$2+1),"")</f>
        <v>0</v>
      </c>
      <c r="AT155" s="125">
        <f>IF(LinkRpt!D$4=LinkRpt!D$2,VLOOKUP(LinkRpt!$A152,Rpt,LinkRpt!D$2+1),"")</f>
        <v>0</v>
      </c>
      <c r="AU155" s="125">
        <f>IF(LinkRpt!E$4=LinkRpt!E$2,VLOOKUP(LinkRpt!$A152,Rpt,LinkRpt!E$2+1),"")</f>
        <v>0</v>
      </c>
      <c r="AV155" s="125">
        <f>IF(LinkRpt!F$4=LinkRpt!F$2,VLOOKUP(LinkRpt!$A152,Rpt,LinkRpt!F$2+1),"")</f>
        <v>0</v>
      </c>
      <c r="AW155" s="125">
        <f>IF(LinkRpt!G$4=LinkRpt!G$2,VLOOKUP(LinkRpt!$A152,Rpt,LinkRpt!G$2+1),"")</f>
        <v>0</v>
      </c>
      <c r="AX155" s="125">
        <f>IF(LinkRpt!H$4=LinkRpt!H$2,VLOOKUP(LinkRpt!$A152,Rpt,LinkRpt!H$2+1),"")</f>
        <v>0</v>
      </c>
      <c r="AY155" s="125">
        <f>IF(LinkRpt!I$4=LinkRpt!I$2,VLOOKUP(LinkRpt!$A152,Rpt,LinkRpt!I$2+1),"")</f>
        <v>0</v>
      </c>
      <c r="AZ155" s="125">
        <f>IF(LinkRpt!J$4=LinkRpt!J$2,VLOOKUP(LinkRpt!$A152,Rpt,LinkRpt!J$2+1),"")</f>
        <v>0</v>
      </c>
      <c r="BA155" s="125">
        <f>IF(LinkRpt!K$4=LinkRpt!K$2,VLOOKUP(LinkRpt!$A152,Rpt,LinkRpt!K$2+1),"")</f>
        <v>0</v>
      </c>
      <c r="BB155" s="125">
        <f>IF(LinkRpt!L$4=LinkRpt!L$2,VLOOKUP(LinkRpt!$A152,Rpt,LinkRpt!L$2+1),"")</f>
        <v>0</v>
      </c>
      <c r="BC155" s="125">
        <f>IF(LinkRpt!M$4=LinkRpt!M$2,VLOOKUP(LinkRpt!$A152,Rpt,LinkRpt!M$2+1),"")</f>
        <v>0</v>
      </c>
      <c r="BD155" s="125">
        <f>IF(LinkRpt!N$4=LinkRpt!N$2,VLOOKUP(LinkRpt!$A152,Rpt,LinkRpt!N$2+1),"")</f>
        <v>0</v>
      </c>
      <c r="BE155" s="125">
        <f>IF(LinkRpt!O$4=LinkRpt!O$2,VLOOKUP(LinkRpt!$A152,Rpt,LinkRpt!O$2+1),"")</f>
        <v>0</v>
      </c>
      <c r="BF155" s="125">
        <f>IF(LinkRpt!P$4=LinkRpt!P$2,VLOOKUP(LinkRpt!$A152,Rpt,LinkRpt!P$2+1),"")</f>
        <v>0</v>
      </c>
      <c r="BG155" s="125">
        <f>IF(LinkRpt!Q$4=LinkRpt!Q$2,VLOOKUP(LinkRpt!$A152,Rpt,LinkRpt!Q$2+1),"")</f>
        <v>0</v>
      </c>
      <c r="BH155" s="125">
        <f>IF(LinkRpt!R$4=LinkRpt!R$2,VLOOKUP(LinkRpt!$A152,Rpt,LinkRpt!R$2+1),"")</f>
        <v>0</v>
      </c>
      <c r="BI155" s="125">
        <f>IF(LinkRpt!S$4=LinkRpt!S$2,VLOOKUP(LinkRpt!$A152,Rpt,LinkRpt!S$2+1),"")</f>
        <v>0</v>
      </c>
      <c r="BJ155" s="125">
        <f>IF(LinkRpt!T$4=LinkRpt!T$2,VLOOKUP(LinkRpt!$A152,Rpt,LinkRpt!T$2+1),"")</f>
        <v>0</v>
      </c>
      <c r="BK155" s="125">
        <f>IF(LinkRpt!U$4=LinkRpt!U$2,VLOOKUP(LinkRpt!$A152,Rpt,LinkRpt!U$2+1),"")</f>
        <v>0</v>
      </c>
      <c r="BL155" s="125">
        <f>IF(LinkRpt!V$4=LinkRpt!V$2,VLOOKUP(LinkRpt!$A152,Rpt,LinkRpt!V$2+1),"")</f>
        <v>0</v>
      </c>
      <c r="BM155" s="125">
        <f>IF(LinkRpt!W$4=LinkRpt!W$2,VLOOKUP(LinkRpt!$A152,Rpt,LinkRpt!W$2+1),"")</f>
        <v>0</v>
      </c>
      <c r="BN155" s="125">
        <f>IF(LinkRpt!X$4=LinkRpt!X$2,VLOOKUP(LinkRpt!$A152,Rpt,LinkRpt!X$2+1),"")</f>
        <v>0</v>
      </c>
      <c r="BO155" s="125">
        <f>IF(LinkRpt!Y$4=LinkRpt!Y$2,VLOOKUP(LinkRpt!$A152,Rpt,LinkRpt!Y$2+1),"")</f>
        <v>0</v>
      </c>
      <c r="BP155" s="125">
        <f>IF(LinkRpt!Z$4=LinkRpt!Z$2,VLOOKUP(LinkRpt!$A152,Rpt,LinkRpt!Z$2+1),"")</f>
        <v>0</v>
      </c>
      <c r="BQ155" s="125">
        <f>IF(LinkRpt!AA$4=LinkRpt!AA$2,VLOOKUP(LinkRpt!$A152,Rpt,LinkRpt!AA$2+1),"")</f>
        <v>0</v>
      </c>
      <c r="BR155" s="125">
        <f>IF(LinkRpt!AB$4=LinkRpt!AB$2,VLOOKUP(LinkRpt!$A152,Rpt,LinkRpt!AB$2+1),"")</f>
        <v>0</v>
      </c>
      <c r="BS155" s="125">
        <f>IF(LinkRpt!AC$4=LinkRpt!AC$2,VLOOKUP(LinkRpt!$A152,Rpt,LinkRpt!AC$2+1),"")</f>
        <v>0</v>
      </c>
      <c r="BT155" s="125">
        <f>IF(LinkRpt!AD$4=LinkRpt!AD$2,VLOOKUP(LinkRpt!$A152,Rpt,LinkRpt!AD$2+1),"")</f>
        <v>0</v>
      </c>
      <c r="BU155" s="125">
        <f>IF(LinkRpt!AE$4=LinkRpt!AE$2,VLOOKUP(LinkRpt!$A152,Rpt,LinkRpt!AE$2+1),"")</f>
        <v>0</v>
      </c>
      <c r="BV155" s="125">
        <f t="shared" si="37"/>
        <v>5950</v>
      </c>
      <c r="BW155" s="124">
        <v>1500</v>
      </c>
      <c r="BX155" s="127">
        <v>1500</v>
      </c>
      <c r="BY155" s="124">
        <v>1000</v>
      </c>
      <c r="BZ155" s="127">
        <v>1000</v>
      </c>
      <c r="CA155" s="124">
        <v>5000</v>
      </c>
      <c r="CB155" s="127">
        <v>5000</v>
      </c>
      <c r="CC155" s="124">
        <v>8000</v>
      </c>
      <c r="CD155" s="127">
        <v>1500</v>
      </c>
      <c r="CE155" s="124"/>
      <c r="CF155" s="127"/>
      <c r="CG155" s="129">
        <v>4620</v>
      </c>
      <c r="CH155" s="127">
        <v>0</v>
      </c>
      <c r="CI155" s="129">
        <v>4620</v>
      </c>
      <c r="CJ155" s="127">
        <v>0</v>
      </c>
      <c r="CK155" s="129">
        <v>4620</v>
      </c>
      <c r="CL155" s="127"/>
      <c r="CM155" s="129">
        <v>4620</v>
      </c>
      <c r="CN155" s="127">
        <v>9240</v>
      </c>
      <c r="CO155" s="129">
        <v>4620</v>
      </c>
      <c r="CP155" s="127"/>
      <c r="CQ155" s="129">
        <v>4620</v>
      </c>
      <c r="CR155" s="127"/>
      <c r="CS155" s="129">
        <v>4620</v>
      </c>
      <c r="CT155" s="127">
        <v>10000</v>
      </c>
      <c r="CU155" s="129">
        <v>4620</v>
      </c>
      <c r="CV155" s="127">
        <v>13100</v>
      </c>
      <c r="CW155" s="129">
        <v>4620</v>
      </c>
      <c r="CX155" s="127"/>
      <c r="CY155" s="131"/>
      <c r="CZ155" s="127"/>
      <c r="DA155" s="131"/>
      <c r="DB155" s="127"/>
      <c r="DC155" s="131"/>
      <c r="DD155" s="127"/>
      <c r="DE155" s="130"/>
      <c r="DF155" s="131"/>
      <c r="DG155" s="127"/>
      <c r="DH155" s="131"/>
      <c r="DI155" s="127"/>
      <c r="DJ155" s="131"/>
      <c r="DK155" s="127"/>
      <c r="DL155" s="131"/>
      <c r="DM155" s="127"/>
      <c r="DN155" s="131"/>
      <c r="DO155" s="127"/>
      <c r="DP155" s="131"/>
      <c r="DQ155" s="127"/>
      <c r="DR155" s="131"/>
      <c r="DS155" s="127"/>
      <c r="DT155" s="131"/>
      <c r="DU155" s="127"/>
      <c r="DV155" s="131"/>
      <c r="DW155" s="127"/>
      <c r="DX155" s="131"/>
      <c r="DY155" s="127"/>
      <c r="DZ155" s="131"/>
      <c r="EA155" s="127"/>
      <c r="EB155" s="128"/>
      <c r="EC155" s="127"/>
      <c r="ED155" s="132"/>
      <c r="EE155" s="128"/>
      <c r="EF155" s="127"/>
      <c r="EG155" s="128"/>
      <c r="EH155" s="127"/>
      <c r="EI155" s="128"/>
      <c r="EJ155" s="127"/>
      <c r="EK155" s="128"/>
      <c r="EL155" s="127"/>
      <c r="EM155" s="128"/>
      <c r="EN155" s="127"/>
      <c r="EO155" s="128"/>
      <c r="EP155" s="127"/>
      <c r="EQ155" s="124"/>
      <c r="ER155" s="127"/>
      <c r="ES155" s="124"/>
      <c r="ET155" s="127"/>
      <c r="EU155" s="124"/>
      <c r="EV155" s="127"/>
      <c r="EW155" s="124"/>
      <c r="EX155" s="127"/>
      <c r="EY155" s="124"/>
      <c r="EZ155" s="127"/>
      <c r="FA155" s="124"/>
      <c r="FB155" s="127"/>
      <c r="FC155" s="133">
        <f t="shared" si="32"/>
        <v>57080</v>
      </c>
      <c r="FD155" s="133">
        <f t="shared" si="33"/>
        <v>41340</v>
      </c>
      <c r="FE155" s="133">
        <f t="shared" si="34"/>
        <v>15740</v>
      </c>
    </row>
    <row r="156" spans="1:161" ht="25.5" customHeight="1">
      <c r="A156" s="184">
        <v>2200034</v>
      </c>
      <c r="B156" s="156" t="s">
        <v>63</v>
      </c>
      <c r="C156" s="96" t="s">
        <v>64</v>
      </c>
      <c r="D156" s="83" t="s">
        <v>1062</v>
      </c>
      <c r="E156" s="95" t="s">
        <v>956</v>
      </c>
      <c r="F156" s="89" t="s">
        <v>65</v>
      </c>
      <c r="G156" s="89" t="s">
        <v>1090</v>
      </c>
      <c r="H156" s="135"/>
      <c r="I156" s="136" t="s">
        <v>1083</v>
      </c>
      <c r="J156" s="18"/>
      <c r="K156" s="94">
        <v>6500</v>
      </c>
      <c r="L156" s="92" t="s">
        <v>1077</v>
      </c>
      <c r="M156" s="122">
        <f t="shared" si="35"/>
        <v>21700</v>
      </c>
      <c r="N156" s="123">
        <f t="shared" si="31"/>
        <v>0</v>
      </c>
      <c r="O156" s="124">
        <v>4000</v>
      </c>
      <c r="P156" s="124">
        <f t="shared" si="36"/>
        <v>6000</v>
      </c>
      <c r="Q156" s="125">
        <v>4000</v>
      </c>
      <c r="R156" s="180">
        <f>IF(AND(I156="‡nv‡÷j Z¨vM",M156&lt;=BV156),6000-J156,0)</f>
        <v>6000</v>
      </c>
      <c r="S156" s="127">
        <f>IF(OR($I156="‡nv‡÷j Z¨vM",$I156="wUwm"),(IF(VALUE($G156)&gt;=S$6,(IF(($BV156-SUM($Q156:R156))&gt;=$K156*0.3,$K156*0.3,($BV156-SUM($Q156:R156)))),"")),(IF(($BV156-SUM($Q156:R156))&gt;=$K156*0.3,$K156*0.3,($BV156-SUM($Q156:R156)))))</f>
        <v>1950</v>
      </c>
      <c r="T156" s="127">
        <f>IF(OR($I156="‡nv‡÷j Z¨vM",$I156="wUwm"),(IF(VALUE($G156)&gt;=T$6,(IF(($BV156-SUM($Q156:S156))&gt;=$K156*0.3,$K156*0.3,($BV156-SUM($Q156:S156)))),"")),(IF(($BV156-SUM($Q156:S156))&gt;=$K156*0.3,$K156*0.3,($BV156-SUM($Q156:S156)))))</f>
        <v>1950</v>
      </c>
      <c r="U156" s="127">
        <f>IF(OR($I156="‡nv‡÷j Z¨vM",$I156="wUwm"),(IF(VALUE($G156)&gt;=U$6,(IF(($BV156-SUM($Q156:T156))&gt;=$K156*0.3,$K156*0.3,($BV156-SUM($Q156:T156)))),"")),(IF(($BV156-SUM($Q156:T156))&gt;=$K156*0.3,$K156*0.3,($BV156-SUM($Q156:T156)))))</f>
        <v>1950</v>
      </c>
      <c r="V156" s="127">
        <f>IF(OR($I156="‡nv‡÷j Z¨vM",$I156="wUwm"),(IF(VALUE($G156)&gt;=V$6,(IF(($BV156-SUM($Q156:U156))&gt;=$K156*0.3,$K156*0.3,($BV156-SUM($Q156:U156)))),"")),(IF(($BV156-SUM($Q156:U156))&gt;=$K156*0.3,$K156*0.3,($BV156-SUM($Q156:U156)))))</f>
        <v>1950</v>
      </c>
      <c r="W156" s="127">
        <f>IF(OR($I156="‡nv‡÷j Z¨vM",$I156="wUwm"),(IF(VALUE($G156)&gt;=W$6,(IF(($BV156-SUM($Q156:V156))&gt;=$K156*0.3,$K156*0.3,($BV156-SUM($Q156:V156)))),"")),(IF(($BV156-SUM($Q156:V156))&gt;=$K156*0.3,$K156*0.3,($BV156-SUM($Q156:V156)))))</f>
        <v>1950</v>
      </c>
      <c r="X156" s="127">
        <f>IF(OR($I156="‡nv‡÷j Z¨vM",$I156="wUwm"),(IF(VALUE($G156)&gt;=X$6,(IF(($BV156-SUM($Q156:W156))&gt;=$K156*0.3,$K156*0.3,($BV156-SUM($Q156:W156)))),"")),(IF(($BV156-SUM($Q156:W156))&gt;=$K156*0.3,$K156*0.3,($BV156-SUM($Q156:W156)))))</f>
        <v>1950</v>
      </c>
      <c r="Y156" s="127" t="str">
        <f>IF(OR($I156="‡nv‡÷j Z¨vM",$I156="wUwm"),(IF(VALUE($G156)&gt;=Y$6,(IF(($BV156-SUM($Q156:X156))&gt;=$K156*0.3,$K156*0.3,($BV156-SUM($Q156:X156)))),"")),(IF(($BV156-SUM($Q156:X156))&gt;=$K156*0.3,$K156*0.3,($BV156-SUM($Q156:X156)))))</f>
        <v/>
      </c>
      <c r="Z156" s="127" t="str">
        <f>IF(OR($I156="‡nv‡÷j Z¨vM",$I156="wUwm"),(IF(VALUE($G156)&gt;=Z$6,(IF(($BV156-SUM($Q156:Y156))&gt;=$K156*0.3,$K156*0.3,($BV156-SUM($Q156:Y156)))),"")),(IF(($BV156-SUM($Q156:Y156))&gt;=$K156*0.3,$K156*0.3,($BV156-SUM($Q156:Y156)))))</f>
        <v/>
      </c>
      <c r="AA156" s="127" t="str">
        <f>IF(OR($I156="‡nv‡÷j Z¨vM",$I156="wUwm"),(IF(VALUE($G156)&gt;=AA$6,(IF(($BV156-SUM($Q156:Z156))&gt;=$K156*0.3,$K156*0.3,($BV156-SUM($Q156:Z156)))),"")),(IF(($BV156-SUM($Q156:Z156))&gt;=$K156*0.3,$K156*0.3,($BV156-SUM($Q156:Z156)))))</f>
        <v/>
      </c>
      <c r="AB156" s="127" t="str">
        <f>IF(OR($I156="‡nv‡÷j Z¨vM",$I156="wUwm"),(IF(VALUE($G156)&gt;=AB$6,(IF(($BV156-SUM($Q156:AA156))&gt;=$K156*0.3,$K156*0.3,($BV156-SUM($Q156:AA156)))),"")),(IF(($BV156-SUM($Q156:AA156))&gt;=$K156*0.3,$K156*0.3,($BV156-SUM($Q156:AA156)))))</f>
        <v/>
      </c>
      <c r="AC156" s="127" t="str">
        <f>IF(OR($I156="‡nv‡÷j Z¨vM",$I156="wUwm"),(IF(VALUE($G156)&gt;=AC$6,(IF(($BV156-SUM($Q156:AB156))&gt;=$K156*0.3,$K156*0.3,($BV156-SUM($Q156:AB156)))),"")),(IF(($BV156-SUM($Q156:AB156))&gt;=$K156*0.3,$K156*0.3,($BV156-SUM($Q156:AB156)))))</f>
        <v/>
      </c>
      <c r="AD156" s="127" t="str">
        <f>IF(OR($I156="‡nv‡÷j Z¨vM",$I156="wUwm"),(IF(VALUE($G156)&gt;=AD$6,(IF(($BV156-SUM($Q156:AC156))&gt;=$K156*0.3,$K156*0.3,($BV156-SUM($Q156:AC156)))),"")),(IF(($BV156-SUM($Q156:AC156))&gt;=$K156*0.3,$K156*0.3,($BV156-SUM($Q156:AC156)))))</f>
        <v/>
      </c>
      <c r="AE156" s="127" t="str">
        <f>IF(OR($I156="‡nv‡÷j Z¨vM",$I156="wUwm"),(IF(VALUE($G156)&gt;=AE$6,(IF(($BV156-SUM($Q156:AD156))&gt;=$K156*0.3,$K156*0.3,($BV156-SUM($Q156:AD156)))),"")),(IF(($BV156-SUM($Q156:AD156))&gt;=$K156*0.3,$K156*0.3,($BV156-SUM($Q156:AD156)))))</f>
        <v/>
      </c>
      <c r="AF156" s="127" t="str">
        <f>IF(OR($I156="‡nv‡÷j Z¨vM",$I156="wUwm"),(IF(VALUE($G156)&gt;=AF$6,(IF(($BV156-SUM($Q156:AE156))&gt;=$K156*0.3,$K156*0.3,($BV156-SUM($Q156:AE156)))),"")),(IF(($BV156-SUM($Q156:AE156))&gt;=$K156*0.3,$K156*0.3,($BV156-SUM($Q156:AE156)))))</f>
        <v/>
      </c>
      <c r="AG156" s="127" t="str">
        <f>IF(OR($I156="‡nv‡÷j Z¨vM",$I156="wUwm"),(IF(VALUE($G156)&gt;=AG$6,(IF(($BV156-SUM($Q156:AF156))&gt;=$K156*0.3,$K156*0.3,($BV156-SUM($Q156:AF156)))),"")),(IF(($BV156-SUM($Q156:AF156))&gt;=$K156*0.3,$K156*0.3,($BV156-SUM($Q156:AF156)))))</f>
        <v/>
      </c>
      <c r="AH156" s="127" t="str">
        <f>IF(OR($I156="‡nv‡÷j Z¨vM",$I156="wUwm"),(IF(VALUE($G156)&gt;=AH$6,(IF(($BV156-SUM($Q156:AG156))&gt;=$K156*0.3,$K156*0.3,($BV156-SUM($Q156:AG156)))),"")),(IF(($BV156-SUM($Q156:AG156))&gt;=$K156*0.3,$K156*0.3,($BV156-SUM($Q156:AG156)))))</f>
        <v/>
      </c>
      <c r="AI156" s="127" t="str">
        <f>IF(OR($I156="‡nv‡÷j Z¨vM",$I156="wUwm"),(IF(VALUE($G156)&gt;=AI$6,(IF(($BV156-SUM($Q156:AH156))&gt;=$K156*0.3,$K156*0.3,($BV156-SUM($Q156:AH156)))),"")),(IF(($BV156-SUM($Q156:AH156))&gt;=$K156*0.3,$K156*0.3,($BV156-SUM($Q156:AH156)))))</f>
        <v/>
      </c>
      <c r="AJ156" s="127" t="str">
        <f>IF(OR($I156="‡nv‡÷j Z¨vM",$I156="wUwm"),(IF(VALUE($G156)&gt;=AJ$6,(IF(($BV156-SUM($Q156:AI156))&gt;=$K156*0.3,$K156*0.3,($BV156-SUM($Q156:AI156)))),"")),(IF(($BV156-SUM($Q156:AI156))&gt;=$K156*0.3,$K156*0.3,($BV156-SUM($Q156:AI156)))))</f>
        <v/>
      </c>
      <c r="AK156" s="127" t="str">
        <f>IF(OR($I156="‡nv‡÷j Z¨vM",$I156="wUwm"),(IF(VALUE($G156)&gt;=AK$6,(IF(($BV156-SUM($Q156:AJ156))&gt;=$K156*0.3,$K156*0.3,($BV156-SUM($Q156:AJ156)))),"")),(IF(($BV156-SUM($Q156:AJ156))&gt;=$K156*0.3,$K156*0.3,($BV156-SUM($Q156:AJ156)))))</f>
        <v/>
      </c>
      <c r="AL156" s="127" t="str">
        <f>IF(OR($I156="‡nv‡÷j Z¨vM",$I156="wUwm"),(IF(VALUE($G156)&gt;=AL$6,(IF(($BV156-SUM($Q156:AK156))&gt;=$K156*0.3,$K156*0.3,($BV156-SUM($Q156:AK156)))),"")),(IF(($BV156-SUM($Q156:AK156))&gt;=$K156*0.3,$K156*0.3,($BV156-SUM($Q156:AK156)))))</f>
        <v/>
      </c>
      <c r="AM156" s="127" t="str">
        <f>IF(OR($I156="‡nv‡÷j Z¨vM",$I156="wUwm"),(IF(VALUE($G156)&gt;=AM$6,(IF(($BV156-SUM($Q156:AL156))&gt;=$K156*0.3,$K156*0.3,($BV156-SUM($Q156:AL156)))),"")),(IF(($BV156-SUM($Q156:AL156))&gt;=$K156*0.3,$K156*0.3,($BV156-SUM($Q156:AL156)))))</f>
        <v/>
      </c>
      <c r="AN156" s="127" t="str">
        <f>IF(OR($I156="‡nv‡÷j Z¨vM",$I156="wUwm"),(IF(VALUE($G156)&gt;=AN$6,(IF(($BV156-SUM($Q156:AM156))&gt;=$K156*0.3,$K156*0.3,($BV156-SUM($Q156:AM156)))),"")),(IF(($BV156-SUM($Q156:AM156))&gt;=$K156*0.3,$K156*0.3,($BV156-SUM($Q156:AM156)))))</f>
        <v/>
      </c>
      <c r="AO156" s="127" t="str">
        <f>IF(OR($I156="‡nv‡÷j Z¨vM",$I156="wUwm"),(IF(VALUE($G156)&gt;=AO$6,(IF(($BV156-SUM($Q156:AN156))&gt;=$K156*0.3,$K156*0.3,($BV156-SUM($Q156:AN156)))),"")),(IF(($BV156-SUM($Q156:AN156))&gt;=$K156*0.3,$K156*0.3,($BV156-SUM($Q156:AN156)))))</f>
        <v/>
      </c>
      <c r="AP156" s="127" t="str">
        <f>IF(OR($I156="‡nv‡÷j Z¨vM",$I156="wUwm"),(IF(VALUE($G156)&gt;=AP$6,(IF(($BV156-SUM($Q156:AO156))&gt;=$K156*0.3,$K156*0.3,($BV156-SUM($Q156:AO156)))),"")),(IF(($BV156-SUM($Q156:AO156))&gt;=$K156*0.3,$K156*0.3,($BV156-SUM($Q156:AO156)))))</f>
        <v/>
      </c>
      <c r="AQ156" s="125">
        <f t="shared" si="39"/>
        <v>21700</v>
      </c>
      <c r="AR156" s="125">
        <v>21700</v>
      </c>
      <c r="AS156" s="125">
        <f>IF(LinkRpt!C$4=LinkRpt!C$2,VLOOKUP(LinkRpt!$A153,Rpt,LinkRpt!C$2+1),"")</f>
        <v>0</v>
      </c>
      <c r="AT156" s="125">
        <f>IF(LinkRpt!D$4=LinkRpt!D$2,VLOOKUP(LinkRpt!$A153,Rpt,LinkRpt!D$2+1),"")</f>
        <v>0</v>
      </c>
      <c r="AU156" s="125">
        <f>IF(LinkRpt!E$4=LinkRpt!E$2,VLOOKUP(LinkRpt!$A153,Rpt,LinkRpt!E$2+1),"")</f>
        <v>0</v>
      </c>
      <c r="AV156" s="125">
        <f>IF(LinkRpt!F$4=LinkRpt!F$2,VLOOKUP(LinkRpt!$A153,Rpt,LinkRpt!F$2+1),"")</f>
        <v>0</v>
      </c>
      <c r="AW156" s="125">
        <f>IF(LinkRpt!G$4=LinkRpt!G$2,VLOOKUP(LinkRpt!$A153,Rpt,LinkRpt!G$2+1),"")</f>
        <v>0</v>
      </c>
      <c r="AX156" s="125">
        <f>IF(LinkRpt!H$4=LinkRpt!H$2,VLOOKUP(LinkRpt!$A153,Rpt,LinkRpt!H$2+1),"")</f>
        <v>0</v>
      </c>
      <c r="AY156" s="125">
        <f>IF(LinkRpt!I$4=LinkRpt!I$2,VLOOKUP(LinkRpt!$A153,Rpt,LinkRpt!I$2+1),"")</f>
        <v>0</v>
      </c>
      <c r="AZ156" s="125">
        <f>IF(LinkRpt!J$4=LinkRpt!J$2,VLOOKUP(LinkRpt!$A153,Rpt,LinkRpt!J$2+1),"")</f>
        <v>0</v>
      </c>
      <c r="BA156" s="125">
        <f>IF(LinkRpt!K$4=LinkRpt!K$2,VLOOKUP(LinkRpt!$A153,Rpt,LinkRpt!K$2+1),"")</f>
        <v>0</v>
      </c>
      <c r="BB156" s="125">
        <f>IF(LinkRpt!L$4=LinkRpt!L$2,VLOOKUP(LinkRpt!$A153,Rpt,LinkRpt!L$2+1),"")</f>
        <v>0</v>
      </c>
      <c r="BC156" s="125">
        <f>IF(LinkRpt!M$4=LinkRpt!M$2,VLOOKUP(LinkRpt!$A153,Rpt,LinkRpt!M$2+1),"")</f>
        <v>0</v>
      </c>
      <c r="BD156" s="125">
        <f>IF(LinkRpt!N$4=LinkRpt!N$2,VLOOKUP(LinkRpt!$A153,Rpt,LinkRpt!N$2+1),"")</f>
        <v>0</v>
      </c>
      <c r="BE156" s="125">
        <f>IF(LinkRpt!O$4=LinkRpt!O$2,VLOOKUP(LinkRpt!$A153,Rpt,LinkRpt!O$2+1),"")</f>
        <v>0</v>
      </c>
      <c r="BF156" s="125">
        <f>IF(LinkRpt!P$4=LinkRpt!P$2,VLOOKUP(LinkRpt!$A153,Rpt,LinkRpt!P$2+1),"")</f>
        <v>0</v>
      </c>
      <c r="BG156" s="125">
        <f>IF(LinkRpt!Q$4=LinkRpt!Q$2,VLOOKUP(LinkRpt!$A153,Rpt,LinkRpt!Q$2+1),"")</f>
        <v>0</v>
      </c>
      <c r="BH156" s="125">
        <f>IF(LinkRpt!R$4=LinkRpt!R$2,VLOOKUP(LinkRpt!$A153,Rpt,LinkRpt!R$2+1),"")</f>
        <v>0</v>
      </c>
      <c r="BI156" s="125">
        <f>IF(LinkRpt!S$4=LinkRpt!S$2,VLOOKUP(LinkRpt!$A153,Rpt,LinkRpt!S$2+1),"")</f>
        <v>0</v>
      </c>
      <c r="BJ156" s="125">
        <f>IF(LinkRpt!T$4=LinkRpt!T$2,VLOOKUP(LinkRpt!$A153,Rpt,LinkRpt!T$2+1),"")</f>
        <v>0</v>
      </c>
      <c r="BK156" s="125">
        <f>IF(LinkRpt!U$4=LinkRpt!U$2,VLOOKUP(LinkRpt!$A153,Rpt,LinkRpt!U$2+1),"")</f>
        <v>0</v>
      </c>
      <c r="BL156" s="125">
        <f>IF(LinkRpt!V$4=LinkRpt!V$2,VLOOKUP(LinkRpt!$A153,Rpt,LinkRpt!V$2+1),"")</f>
        <v>0</v>
      </c>
      <c r="BM156" s="125">
        <f>IF(LinkRpt!W$4=LinkRpt!W$2,VLOOKUP(LinkRpt!$A153,Rpt,LinkRpt!W$2+1),"")</f>
        <v>0</v>
      </c>
      <c r="BN156" s="125">
        <f>IF(LinkRpt!X$4=LinkRpt!X$2,VLOOKUP(LinkRpt!$A153,Rpt,LinkRpt!X$2+1),"")</f>
        <v>0</v>
      </c>
      <c r="BO156" s="125">
        <f>IF(LinkRpt!Y$4=LinkRpt!Y$2,VLOOKUP(LinkRpt!$A153,Rpt,LinkRpt!Y$2+1),"")</f>
        <v>0</v>
      </c>
      <c r="BP156" s="125">
        <f>IF(LinkRpt!Z$4=LinkRpt!Z$2,VLOOKUP(LinkRpt!$A153,Rpt,LinkRpt!Z$2+1),"")</f>
        <v>0</v>
      </c>
      <c r="BQ156" s="125">
        <f>IF(LinkRpt!AA$4=LinkRpt!AA$2,VLOOKUP(LinkRpt!$A153,Rpt,LinkRpt!AA$2+1),"")</f>
        <v>0</v>
      </c>
      <c r="BR156" s="125">
        <f>IF(LinkRpt!AB$4=LinkRpt!AB$2,VLOOKUP(LinkRpt!$A153,Rpt,LinkRpt!AB$2+1),"")</f>
        <v>0</v>
      </c>
      <c r="BS156" s="125">
        <f>IF(LinkRpt!AC$4=LinkRpt!AC$2,VLOOKUP(LinkRpt!$A153,Rpt,LinkRpt!AC$2+1),"")</f>
        <v>0</v>
      </c>
      <c r="BT156" s="125">
        <f>IF(LinkRpt!AD$4=LinkRpt!AD$2,VLOOKUP(LinkRpt!$A153,Rpt,LinkRpt!AD$2+1),"")</f>
        <v>0</v>
      </c>
      <c r="BU156" s="125">
        <f>IF(LinkRpt!AE$4=LinkRpt!AE$2,VLOOKUP(LinkRpt!$A153,Rpt,LinkRpt!AE$2+1),"")</f>
        <v>0</v>
      </c>
      <c r="BV156" s="125">
        <f t="shared" si="37"/>
        <v>21700</v>
      </c>
      <c r="BW156" s="124">
        <v>1500</v>
      </c>
      <c r="BX156" s="127">
        <v>1500</v>
      </c>
      <c r="BY156" s="124">
        <v>1000</v>
      </c>
      <c r="BZ156" s="127">
        <v>1000</v>
      </c>
      <c r="CA156" s="124">
        <v>5000</v>
      </c>
      <c r="CB156" s="127">
        <v>5000</v>
      </c>
      <c r="CC156" s="124">
        <v>8000</v>
      </c>
      <c r="CD156" s="127">
        <f>1500+0</f>
        <v>1500</v>
      </c>
      <c r="CE156" s="124"/>
      <c r="CF156" s="127"/>
      <c r="CG156" s="129">
        <v>0</v>
      </c>
      <c r="CH156" s="127"/>
      <c r="CI156" s="129">
        <v>0</v>
      </c>
      <c r="CJ156" s="127"/>
      <c r="CK156" s="129">
        <v>0</v>
      </c>
      <c r="CL156" s="127"/>
      <c r="CM156" s="129">
        <v>0</v>
      </c>
      <c r="CN156" s="127">
        <v>6500</v>
      </c>
      <c r="CO156" s="129">
        <v>0</v>
      </c>
      <c r="CP156" s="127"/>
      <c r="CQ156" s="129">
        <v>0</v>
      </c>
      <c r="CR156" s="127"/>
      <c r="CS156" s="129">
        <v>0</v>
      </c>
      <c r="CT156" s="127"/>
      <c r="CU156" s="129">
        <v>0</v>
      </c>
      <c r="CV156" s="127"/>
      <c r="CW156" s="129">
        <v>0</v>
      </c>
      <c r="CX156" s="127"/>
      <c r="CY156" s="131"/>
      <c r="CZ156" s="127"/>
      <c r="DA156" s="131"/>
      <c r="DB156" s="127"/>
      <c r="DC156" s="131"/>
      <c r="DD156" s="127"/>
      <c r="DE156" s="130"/>
      <c r="DF156" s="131"/>
      <c r="DG156" s="127"/>
      <c r="DH156" s="131"/>
      <c r="DI156" s="127"/>
      <c r="DJ156" s="131"/>
      <c r="DK156" s="127"/>
      <c r="DL156" s="131"/>
      <c r="DM156" s="127"/>
      <c r="DN156" s="131"/>
      <c r="DO156" s="127"/>
      <c r="DP156" s="131"/>
      <c r="DQ156" s="127"/>
      <c r="DR156" s="131"/>
      <c r="DS156" s="127"/>
      <c r="DT156" s="131"/>
      <c r="DU156" s="127"/>
      <c r="DV156" s="131"/>
      <c r="DW156" s="127"/>
      <c r="DX156" s="131"/>
      <c r="DY156" s="127"/>
      <c r="DZ156" s="131"/>
      <c r="EA156" s="127"/>
      <c r="EB156" s="128"/>
      <c r="EC156" s="127"/>
      <c r="ED156" s="132"/>
      <c r="EE156" s="128"/>
      <c r="EF156" s="127"/>
      <c r="EG156" s="128"/>
      <c r="EH156" s="127"/>
      <c r="EI156" s="128"/>
      <c r="EJ156" s="127"/>
      <c r="EK156" s="128"/>
      <c r="EL156" s="127"/>
      <c r="EM156" s="128"/>
      <c r="EN156" s="127"/>
      <c r="EO156" s="128"/>
      <c r="EP156" s="127"/>
      <c r="EQ156" s="124"/>
      <c r="ER156" s="127"/>
      <c r="ES156" s="124"/>
      <c r="ET156" s="127"/>
      <c r="EU156" s="124"/>
      <c r="EV156" s="127"/>
      <c r="EW156" s="124"/>
      <c r="EX156" s="127"/>
      <c r="EY156" s="124"/>
      <c r="EZ156" s="127"/>
      <c r="FA156" s="124"/>
      <c r="FB156" s="127"/>
      <c r="FC156" s="133">
        <f t="shared" si="32"/>
        <v>15500</v>
      </c>
      <c r="FD156" s="133">
        <f t="shared" si="33"/>
        <v>15500</v>
      </c>
      <c r="FE156" s="133">
        <f t="shared" si="34"/>
        <v>0</v>
      </c>
    </row>
    <row r="157" spans="1:161" ht="25.5" customHeight="1">
      <c r="A157" s="184">
        <v>2200035</v>
      </c>
      <c r="B157" s="156" t="s">
        <v>66</v>
      </c>
      <c r="C157" s="96" t="s">
        <v>67</v>
      </c>
      <c r="D157" s="83" t="s">
        <v>1062</v>
      </c>
      <c r="E157" s="95" t="s">
        <v>956</v>
      </c>
      <c r="F157" s="89" t="s">
        <v>68</v>
      </c>
      <c r="G157" s="89"/>
      <c r="H157" s="135"/>
      <c r="I157" s="136"/>
      <c r="J157" s="136"/>
      <c r="K157" s="94">
        <v>6500</v>
      </c>
      <c r="L157" s="92" t="s">
        <v>1076</v>
      </c>
      <c r="M157" s="122">
        <f t="shared" si="35"/>
        <v>23500</v>
      </c>
      <c r="N157" s="123">
        <f t="shared" si="31"/>
        <v>3900</v>
      </c>
      <c r="O157" s="124">
        <v>4000</v>
      </c>
      <c r="P157" s="124">
        <f t="shared" si="36"/>
        <v>0</v>
      </c>
      <c r="Q157" s="125">
        <v>4000</v>
      </c>
      <c r="R157" s="126">
        <f t="shared" si="38"/>
        <v>0</v>
      </c>
      <c r="S157" s="127">
        <f>IF(OR($I157="‡nv‡÷j Z¨vM",$I157="wUwm"),(IF(VALUE($G157)&gt;=S$6,(IF(($BV157-SUM($Q157:R157))&gt;=$K157*0.3,$K157*0.3,($BV157-SUM($Q157:R157)))),"")),(IF(($BV157-SUM($Q157:R157))&gt;=$K157*0.3,$K157*0.3,($BV157-SUM($Q157:R157)))))</f>
        <v>1950</v>
      </c>
      <c r="T157" s="127">
        <f>IF(OR($I157="‡nv‡÷j Z¨vM",$I157="wUwm"),(IF(VALUE($G157)&gt;=T$6,(IF(($BV157-SUM($Q157:S157))&gt;=$K157*0.3,$K157*0.3,($BV157-SUM($Q157:S157)))),"")),(IF(($BV157-SUM($Q157:S157))&gt;=$K157*0.3,$K157*0.3,($BV157-SUM($Q157:S157)))))</f>
        <v>1950</v>
      </c>
      <c r="U157" s="127">
        <f>IF(OR($I157="‡nv‡÷j Z¨vM",$I157="wUwm"),(IF(VALUE($G157)&gt;=U$6,(IF(($BV157-SUM($Q157:T157))&gt;=$K157*0.3,$K157*0.3,($BV157-SUM($Q157:T157)))),"")),(IF(($BV157-SUM($Q157:T157))&gt;=$K157*0.3,$K157*0.3,($BV157-SUM($Q157:T157)))))</f>
        <v>1950</v>
      </c>
      <c r="V157" s="127">
        <f>IF(OR($I157="‡nv‡÷j Z¨vM",$I157="wUwm"),(IF(VALUE($G157)&gt;=V$6,(IF(($BV157-SUM($Q157:U157))&gt;=$K157*0.3,$K157*0.3,($BV157-SUM($Q157:U157)))),"")),(IF(($BV157-SUM($Q157:U157))&gt;=$K157*0.3,$K157*0.3,($BV157-SUM($Q157:U157)))))</f>
        <v>1950</v>
      </c>
      <c r="W157" s="127">
        <f>IF(OR($I157="‡nv‡÷j Z¨vM",$I157="wUwm"),(IF(VALUE($G157)&gt;=W$6,(IF(($BV157-SUM($Q157:V157))&gt;=$K157*0.3,$K157*0.3,($BV157-SUM($Q157:V157)))),"")),(IF(($BV157-SUM($Q157:V157))&gt;=$K157*0.3,$K157*0.3,($BV157-SUM($Q157:V157)))))</f>
        <v>1950</v>
      </c>
      <c r="X157" s="127">
        <f>IF(OR($I157="‡nv‡÷j Z¨vM",$I157="wUwm"),(IF(VALUE($G157)&gt;=X$6,(IF(($BV157-SUM($Q157:W157))&gt;=$K157*0.3,$K157*0.3,($BV157-SUM($Q157:W157)))),"")),(IF(($BV157-SUM($Q157:W157))&gt;=$K157*0.3,$K157*0.3,($BV157-SUM($Q157:W157)))))</f>
        <v>1950</v>
      </c>
      <c r="Y157" s="127">
        <f>IF(OR($I157="‡nv‡÷j Z¨vM",$I157="wUwm"),(IF(VALUE($G157)&gt;=Y$6,(IF(($BV157-SUM($Q157:X157))&gt;=$K157*0.3,$K157*0.3,($BV157-SUM($Q157:X157)))),"")),(IF(($BV157-SUM($Q157:X157))&gt;=$K157*0.3,$K157*0.3,($BV157-SUM($Q157:X157)))))</f>
        <v>1950</v>
      </c>
      <c r="Z157" s="127">
        <f>IF(OR($I157="‡nv‡÷j Z¨vM",$I157="wUwm"),(IF(VALUE($G157)&gt;=Z$6,(IF(($BV157-SUM($Q157:Y157))&gt;=$K157*0.3,$K157*0.3,($BV157-SUM($Q157:Y157)))),"")),(IF(($BV157-SUM($Q157:Y157))&gt;=$K157*0.3,$K157*0.3,($BV157-SUM($Q157:Y157)))))</f>
        <v>1950</v>
      </c>
      <c r="AA157" s="127">
        <f>IF(OR($I157="‡nv‡÷j Z¨vM",$I157="wUwm"),(IF(VALUE($G157)&gt;=AA$6,(IF(($BV157-SUM($Q157:Z157))&gt;=$K157*0.3,$K157*0.3,($BV157-SUM($Q157:Z157)))),"")),(IF(($BV157-SUM($Q157:Z157))&gt;=$K157*0.3,$K157*0.3,($BV157-SUM($Q157:Z157)))))</f>
        <v>0</v>
      </c>
      <c r="AB157" s="127">
        <f>IF(OR($I157="‡nv‡÷j Z¨vM",$I157="wUwm"),(IF(VALUE($G157)&gt;=AB$6,(IF(($BV157-SUM($Q157:AA157))&gt;=$K157*0.3,$K157*0.3,($BV157-SUM($Q157:AA157)))),"")),(IF(($BV157-SUM($Q157:AA157))&gt;=$K157*0.3,$K157*0.3,($BV157-SUM($Q157:AA157)))))</f>
        <v>0</v>
      </c>
      <c r="AC157" s="127">
        <f>IF(OR($I157="‡nv‡÷j Z¨vM",$I157="wUwm"),(IF(VALUE($G157)&gt;=AC$6,(IF(($BV157-SUM($Q157:AB157))&gt;=$K157*0.3,$K157*0.3,($BV157-SUM($Q157:AB157)))),"")),(IF(($BV157-SUM($Q157:AB157))&gt;=$K157*0.3,$K157*0.3,($BV157-SUM($Q157:AB157)))))</f>
        <v>0</v>
      </c>
      <c r="AD157" s="127">
        <f>IF(OR($I157="‡nv‡÷j Z¨vM",$I157="wUwm"),(IF(VALUE($G157)&gt;=AD$6,(IF(($BV157-SUM($Q157:AC157))&gt;=$K157*0.3,$K157*0.3,($BV157-SUM($Q157:AC157)))),"")),(IF(($BV157-SUM($Q157:AC157))&gt;=$K157*0.3,$K157*0.3,($BV157-SUM($Q157:AC157)))))</f>
        <v>0</v>
      </c>
      <c r="AE157" s="127">
        <f>IF(OR($I157="‡nv‡÷j Z¨vM",$I157="wUwm"),(IF(VALUE($G157)&gt;=AE$6,(IF(($BV157-SUM($Q157:AD157))&gt;=$K157*0.3,$K157*0.3,($BV157-SUM($Q157:AD157)))),"")),(IF(($BV157-SUM($Q157:AD157))&gt;=$K157*0.3,$K157*0.3,($BV157-SUM($Q157:AD157)))))</f>
        <v>0</v>
      </c>
      <c r="AF157" s="127">
        <f>IF(OR($I157="‡nv‡÷j Z¨vM",$I157="wUwm"),(IF(VALUE($G157)&gt;=AF$6,(IF(($BV157-SUM($Q157:AE157))&gt;=$K157*0.3,$K157*0.3,($BV157-SUM($Q157:AE157)))),"")),(IF(($BV157-SUM($Q157:AE157))&gt;=$K157*0.3,$K157*0.3,($BV157-SUM($Q157:AE157)))))</f>
        <v>0</v>
      </c>
      <c r="AG157" s="127">
        <f>IF(OR($I157="‡nv‡÷j Z¨vM",$I157="wUwm"),(IF(VALUE($G157)&gt;=AG$6,(IF(($BV157-SUM($Q157:AF157))&gt;=$K157*0.3,$K157*0.3,($BV157-SUM($Q157:AF157)))),"")),(IF(($BV157-SUM($Q157:AF157))&gt;=$K157*0.3,$K157*0.3,($BV157-SUM($Q157:AF157)))))</f>
        <v>0</v>
      </c>
      <c r="AH157" s="127">
        <f>IF(OR($I157="‡nv‡÷j Z¨vM",$I157="wUwm"),(IF(VALUE($G157)&gt;=AH$6,(IF(($BV157-SUM($Q157:AG157))&gt;=$K157*0.3,$K157*0.3,($BV157-SUM($Q157:AG157)))),"")),(IF(($BV157-SUM($Q157:AG157))&gt;=$K157*0.3,$K157*0.3,($BV157-SUM($Q157:AG157)))))</f>
        <v>0</v>
      </c>
      <c r="AI157" s="127">
        <f>IF(OR($I157="‡nv‡÷j Z¨vM",$I157="wUwm"),(IF(VALUE($G157)&gt;=AI$6,(IF(($BV157-SUM($Q157:AH157))&gt;=$K157*0.3,$K157*0.3,($BV157-SUM($Q157:AH157)))),"")),(IF(($BV157-SUM($Q157:AH157))&gt;=$K157*0.3,$K157*0.3,($BV157-SUM($Q157:AH157)))))</f>
        <v>0</v>
      </c>
      <c r="AJ157" s="127">
        <f>IF(OR($I157="‡nv‡÷j Z¨vM",$I157="wUwm"),(IF(VALUE($G157)&gt;=AJ$6,(IF(($BV157-SUM($Q157:AI157))&gt;=$K157*0.3,$K157*0.3,($BV157-SUM($Q157:AI157)))),"")),(IF(($BV157-SUM($Q157:AI157))&gt;=$K157*0.3,$K157*0.3,($BV157-SUM($Q157:AI157)))))</f>
        <v>0</v>
      </c>
      <c r="AK157" s="127">
        <f>IF(OR($I157="‡nv‡÷j Z¨vM",$I157="wUwm"),(IF(VALUE($G157)&gt;=AK$6,(IF(($BV157-SUM($Q157:AJ157))&gt;=$K157*0.3,$K157*0.3,($BV157-SUM($Q157:AJ157)))),"")),(IF(($BV157-SUM($Q157:AJ157))&gt;=$K157*0.3,$K157*0.3,($BV157-SUM($Q157:AJ157)))))</f>
        <v>0</v>
      </c>
      <c r="AL157" s="127">
        <f>IF(OR($I157="‡nv‡÷j Z¨vM",$I157="wUwm"),(IF(VALUE($G157)&gt;=AL$6,(IF(($BV157-SUM($Q157:AK157))&gt;=$K157*0.3,$K157*0.3,($BV157-SUM($Q157:AK157)))),"")),(IF(($BV157-SUM($Q157:AK157))&gt;=$K157*0.3,$K157*0.3,($BV157-SUM($Q157:AK157)))))</f>
        <v>0</v>
      </c>
      <c r="AM157" s="127">
        <f>IF(OR($I157="‡nv‡÷j Z¨vM",$I157="wUwm"),(IF(VALUE($G157)&gt;=AM$6,(IF(($BV157-SUM($Q157:AL157))&gt;=$K157*0.3,$K157*0.3,($BV157-SUM($Q157:AL157)))),"")),(IF(($BV157-SUM($Q157:AL157))&gt;=$K157*0.3,$K157*0.3,($BV157-SUM($Q157:AL157)))))</f>
        <v>0</v>
      </c>
      <c r="AN157" s="127">
        <f>IF(OR($I157="‡nv‡÷j Z¨vM",$I157="wUwm"),(IF(VALUE($G157)&gt;=AN$6,(IF(($BV157-SUM($Q157:AM157))&gt;=$K157*0.3,$K157*0.3,($BV157-SUM($Q157:AM157)))),"")),(IF(($BV157-SUM($Q157:AM157))&gt;=$K157*0.3,$K157*0.3,($BV157-SUM($Q157:AM157)))))</f>
        <v>0</v>
      </c>
      <c r="AO157" s="127">
        <f>IF(OR($I157="‡nv‡÷j Z¨vM",$I157="wUwm"),(IF(VALUE($G157)&gt;=AO$6,(IF(($BV157-SUM($Q157:AN157))&gt;=$K157*0.3,$K157*0.3,($BV157-SUM($Q157:AN157)))),"")),(IF(($BV157-SUM($Q157:AN157))&gt;=$K157*0.3,$K157*0.3,($BV157-SUM($Q157:AN157)))))</f>
        <v>0</v>
      </c>
      <c r="AP157" s="127">
        <f>IF(OR($I157="‡nv‡÷j Z¨vM",$I157="wUwm"),(IF(VALUE($G157)&gt;=AP$6,(IF(($BV157-SUM($Q157:AO157))&gt;=$K157*0.3,$K157*0.3,($BV157-SUM($Q157:AO157)))),"")),(IF(($BV157-SUM($Q157:AO157))&gt;=$K157*0.3,$K157*0.3,($BV157-SUM($Q157:AO157)))))</f>
        <v>0</v>
      </c>
      <c r="AQ157" s="125">
        <f t="shared" si="39"/>
        <v>19600</v>
      </c>
      <c r="AR157" s="125">
        <v>19600</v>
      </c>
      <c r="AS157" s="125">
        <f>IF(LinkRpt!C$4=LinkRpt!C$2,VLOOKUP(LinkRpt!$A154,Rpt,LinkRpt!C$2+1),"")</f>
        <v>0</v>
      </c>
      <c r="AT157" s="125">
        <f>IF(LinkRpt!D$4=LinkRpt!D$2,VLOOKUP(LinkRpt!$A154,Rpt,LinkRpt!D$2+1),"")</f>
        <v>0</v>
      </c>
      <c r="AU157" s="125">
        <f>IF(LinkRpt!E$4=LinkRpt!E$2,VLOOKUP(LinkRpt!$A154,Rpt,LinkRpt!E$2+1),"")</f>
        <v>0</v>
      </c>
      <c r="AV157" s="125">
        <f>IF(LinkRpt!F$4=LinkRpt!F$2,VLOOKUP(LinkRpt!$A154,Rpt,LinkRpt!F$2+1),"")</f>
        <v>0</v>
      </c>
      <c r="AW157" s="125">
        <f>IF(LinkRpt!G$4=LinkRpt!G$2,VLOOKUP(LinkRpt!$A154,Rpt,LinkRpt!G$2+1),"")</f>
        <v>0</v>
      </c>
      <c r="AX157" s="125">
        <f>IF(LinkRpt!H$4=LinkRpt!H$2,VLOOKUP(LinkRpt!$A154,Rpt,LinkRpt!H$2+1),"")</f>
        <v>0</v>
      </c>
      <c r="AY157" s="125">
        <f>IF(LinkRpt!I$4=LinkRpt!I$2,VLOOKUP(LinkRpt!$A154,Rpt,LinkRpt!I$2+1),"")</f>
        <v>0</v>
      </c>
      <c r="AZ157" s="125">
        <f>IF(LinkRpt!J$4=LinkRpt!J$2,VLOOKUP(LinkRpt!$A154,Rpt,LinkRpt!J$2+1),"")</f>
        <v>0</v>
      </c>
      <c r="BA157" s="125">
        <f>IF(LinkRpt!K$4=LinkRpt!K$2,VLOOKUP(LinkRpt!$A154,Rpt,LinkRpt!K$2+1),"")</f>
        <v>0</v>
      </c>
      <c r="BB157" s="125">
        <f>IF(LinkRpt!L$4=LinkRpt!L$2,VLOOKUP(LinkRpt!$A154,Rpt,LinkRpt!L$2+1),"")</f>
        <v>0</v>
      </c>
      <c r="BC157" s="125">
        <f>IF(LinkRpt!M$4=LinkRpt!M$2,VLOOKUP(LinkRpt!$A154,Rpt,LinkRpt!M$2+1),"")</f>
        <v>0</v>
      </c>
      <c r="BD157" s="125">
        <f>IF(LinkRpt!N$4=LinkRpt!N$2,VLOOKUP(LinkRpt!$A154,Rpt,LinkRpt!N$2+1),"")</f>
        <v>0</v>
      </c>
      <c r="BE157" s="125">
        <f>IF(LinkRpt!O$4=LinkRpt!O$2,VLOOKUP(LinkRpt!$A154,Rpt,LinkRpt!O$2+1),"")</f>
        <v>0</v>
      </c>
      <c r="BF157" s="125">
        <f>IF(LinkRpt!P$4=LinkRpt!P$2,VLOOKUP(LinkRpt!$A154,Rpt,LinkRpt!P$2+1),"")</f>
        <v>0</v>
      </c>
      <c r="BG157" s="125">
        <f>IF(LinkRpt!Q$4=LinkRpt!Q$2,VLOOKUP(LinkRpt!$A154,Rpt,LinkRpt!Q$2+1),"")</f>
        <v>0</v>
      </c>
      <c r="BH157" s="125">
        <f>IF(LinkRpt!R$4=LinkRpt!R$2,VLOOKUP(LinkRpt!$A154,Rpt,LinkRpt!R$2+1),"")</f>
        <v>0</v>
      </c>
      <c r="BI157" s="125">
        <f>IF(LinkRpt!S$4=LinkRpt!S$2,VLOOKUP(LinkRpt!$A154,Rpt,LinkRpt!S$2+1),"")</f>
        <v>0</v>
      </c>
      <c r="BJ157" s="125">
        <f>IF(LinkRpt!T$4=LinkRpt!T$2,VLOOKUP(LinkRpt!$A154,Rpt,LinkRpt!T$2+1),"")</f>
        <v>0</v>
      </c>
      <c r="BK157" s="125">
        <f>IF(LinkRpt!U$4=LinkRpt!U$2,VLOOKUP(LinkRpt!$A154,Rpt,LinkRpt!U$2+1),"")</f>
        <v>0</v>
      </c>
      <c r="BL157" s="125">
        <f>IF(LinkRpt!V$4=LinkRpt!V$2,VLOOKUP(LinkRpt!$A154,Rpt,LinkRpt!V$2+1),"")</f>
        <v>0</v>
      </c>
      <c r="BM157" s="125">
        <f>IF(LinkRpt!W$4=LinkRpt!W$2,VLOOKUP(LinkRpt!$A154,Rpt,LinkRpt!W$2+1),"")</f>
        <v>0</v>
      </c>
      <c r="BN157" s="125">
        <f>IF(LinkRpt!X$4=LinkRpt!X$2,VLOOKUP(LinkRpt!$A154,Rpt,LinkRpt!X$2+1),"")</f>
        <v>0</v>
      </c>
      <c r="BO157" s="125">
        <f>IF(LinkRpt!Y$4=LinkRpt!Y$2,VLOOKUP(LinkRpt!$A154,Rpt,LinkRpt!Y$2+1),"")</f>
        <v>0</v>
      </c>
      <c r="BP157" s="125">
        <f>IF(LinkRpt!Z$4=LinkRpt!Z$2,VLOOKUP(LinkRpt!$A154,Rpt,LinkRpt!Z$2+1),"")</f>
        <v>0</v>
      </c>
      <c r="BQ157" s="125">
        <f>IF(LinkRpt!AA$4=LinkRpt!AA$2,VLOOKUP(LinkRpt!$A154,Rpt,LinkRpt!AA$2+1),"")</f>
        <v>0</v>
      </c>
      <c r="BR157" s="125">
        <f>IF(LinkRpt!AB$4=LinkRpt!AB$2,VLOOKUP(LinkRpt!$A154,Rpt,LinkRpt!AB$2+1),"")</f>
        <v>0</v>
      </c>
      <c r="BS157" s="125">
        <f>IF(LinkRpt!AC$4=LinkRpt!AC$2,VLOOKUP(LinkRpt!$A154,Rpt,LinkRpt!AC$2+1),"")</f>
        <v>0</v>
      </c>
      <c r="BT157" s="125">
        <f>IF(LinkRpt!AD$4=LinkRpt!AD$2,VLOOKUP(LinkRpt!$A154,Rpt,LinkRpt!AD$2+1),"")</f>
        <v>0</v>
      </c>
      <c r="BU157" s="125">
        <f>IF(LinkRpt!AE$4=LinkRpt!AE$2,VLOOKUP(LinkRpt!$A154,Rpt,LinkRpt!AE$2+1),"")</f>
        <v>0</v>
      </c>
      <c r="BV157" s="125">
        <f t="shared" si="37"/>
        <v>19600</v>
      </c>
      <c r="BW157" s="124">
        <v>1500</v>
      </c>
      <c r="BX157" s="127">
        <v>1500</v>
      </c>
      <c r="BY157" s="124">
        <v>1000</v>
      </c>
      <c r="BZ157" s="127">
        <v>1000</v>
      </c>
      <c r="CA157" s="124">
        <v>5000</v>
      </c>
      <c r="CB157" s="127">
        <v>5000</v>
      </c>
      <c r="CC157" s="124">
        <v>8000</v>
      </c>
      <c r="CD157" s="127">
        <f>1500+6500</f>
        <v>8000</v>
      </c>
      <c r="CE157" s="124"/>
      <c r="CF157" s="127"/>
      <c r="CG157" s="129">
        <v>4620</v>
      </c>
      <c r="CH157" s="127">
        <v>0</v>
      </c>
      <c r="CI157" s="129">
        <v>4620</v>
      </c>
      <c r="CJ157" s="127">
        <v>0</v>
      </c>
      <c r="CK157" s="129">
        <v>4620</v>
      </c>
      <c r="CL157" s="127">
        <f>9240+0</f>
        <v>9240</v>
      </c>
      <c r="CM157" s="129">
        <v>4620</v>
      </c>
      <c r="CN157" s="127">
        <f>9240+0</f>
        <v>9240</v>
      </c>
      <c r="CO157" s="129">
        <v>4620</v>
      </c>
      <c r="CP157" s="127"/>
      <c r="CQ157" s="129">
        <v>4620</v>
      </c>
      <c r="CR157" s="127"/>
      <c r="CS157" s="129">
        <v>4620</v>
      </c>
      <c r="CT157" s="127">
        <v>13860</v>
      </c>
      <c r="CU157" s="129">
        <v>4620</v>
      </c>
      <c r="CV157" s="127"/>
      <c r="CW157" s="129">
        <v>4620</v>
      </c>
      <c r="CX157" s="127">
        <v>9240</v>
      </c>
      <c r="CY157" s="131"/>
      <c r="CZ157" s="127"/>
      <c r="DA157" s="131"/>
      <c r="DB157" s="127"/>
      <c r="DC157" s="131"/>
      <c r="DD157" s="127"/>
      <c r="DE157" s="130"/>
      <c r="DF157" s="131"/>
      <c r="DG157" s="127"/>
      <c r="DH157" s="131"/>
      <c r="DI157" s="127"/>
      <c r="DJ157" s="131"/>
      <c r="DK157" s="127"/>
      <c r="DL157" s="131"/>
      <c r="DM157" s="127"/>
      <c r="DN157" s="131"/>
      <c r="DO157" s="127"/>
      <c r="DP157" s="131"/>
      <c r="DQ157" s="127"/>
      <c r="DR157" s="131"/>
      <c r="DS157" s="127"/>
      <c r="DT157" s="131"/>
      <c r="DU157" s="127"/>
      <c r="DV157" s="131"/>
      <c r="DW157" s="127"/>
      <c r="DX157" s="131"/>
      <c r="DY157" s="127"/>
      <c r="DZ157" s="131"/>
      <c r="EA157" s="127"/>
      <c r="EB157" s="128"/>
      <c r="EC157" s="127"/>
      <c r="ED157" s="132"/>
      <c r="EE157" s="128"/>
      <c r="EF157" s="127"/>
      <c r="EG157" s="128"/>
      <c r="EH157" s="127"/>
      <c r="EI157" s="128"/>
      <c r="EJ157" s="127"/>
      <c r="EK157" s="128"/>
      <c r="EL157" s="127"/>
      <c r="EM157" s="128"/>
      <c r="EN157" s="127"/>
      <c r="EO157" s="128"/>
      <c r="EP157" s="127"/>
      <c r="EQ157" s="124"/>
      <c r="ER157" s="127"/>
      <c r="ES157" s="124"/>
      <c r="ET157" s="127"/>
      <c r="EU157" s="124"/>
      <c r="EV157" s="127"/>
      <c r="EW157" s="124"/>
      <c r="EX157" s="127"/>
      <c r="EY157" s="124"/>
      <c r="EZ157" s="127"/>
      <c r="FA157" s="124"/>
      <c r="FB157" s="127"/>
      <c r="FC157" s="133">
        <f t="shared" si="32"/>
        <v>57080</v>
      </c>
      <c r="FD157" s="133">
        <f t="shared" si="33"/>
        <v>57080</v>
      </c>
      <c r="FE157" s="133">
        <f t="shared" si="34"/>
        <v>0</v>
      </c>
    </row>
    <row r="158" spans="1:161" ht="25.5" customHeight="1">
      <c r="A158" s="184">
        <v>2200038</v>
      </c>
      <c r="B158" s="156" t="s">
        <v>71</v>
      </c>
      <c r="C158" s="96" t="s">
        <v>72</v>
      </c>
      <c r="D158" s="83" t="s">
        <v>1062</v>
      </c>
      <c r="E158" s="95" t="s">
        <v>956</v>
      </c>
      <c r="F158" s="89" t="s">
        <v>73</v>
      </c>
      <c r="G158" s="89"/>
      <c r="H158" s="135"/>
      <c r="I158" s="136"/>
      <c r="J158" s="136"/>
      <c r="K158" s="94">
        <v>6500</v>
      </c>
      <c r="L158" s="92" t="s">
        <v>1076</v>
      </c>
      <c r="M158" s="122">
        <f t="shared" si="35"/>
        <v>23500</v>
      </c>
      <c r="N158" s="123">
        <f t="shared" si="31"/>
        <v>5850</v>
      </c>
      <c r="O158" s="124">
        <v>4000</v>
      </c>
      <c r="P158" s="124">
        <f t="shared" si="36"/>
        <v>0</v>
      </c>
      <c r="Q158" s="125">
        <v>4000</v>
      </c>
      <c r="R158" s="126">
        <f t="shared" si="38"/>
        <v>0</v>
      </c>
      <c r="S158" s="127">
        <f>IF(OR($I158="‡nv‡÷j Z¨vM",$I158="wUwm"),(IF(VALUE($G158)&gt;=S$6,(IF(($BV158-SUM($Q158:R158))&gt;=$K158*0.3,$K158*0.3,($BV158-SUM($Q158:R158)))),"")),(IF(($BV158-SUM($Q158:R158))&gt;=$K158*0.3,$K158*0.3,($BV158-SUM($Q158:R158)))))</f>
        <v>1950</v>
      </c>
      <c r="T158" s="127">
        <f>IF(OR($I158="‡nv‡÷j Z¨vM",$I158="wUwm"),(IF(VALUE($G158)&gt;=T$6,(IF(($BV158-SUM($Q158:S158))&gt;=$K158*0.3,$K158*0.3,($BV158-SUM($Q158:S158)))),"")),(IF(($BV158-SUM($Q158:S158))&gt;=$K158*0.3,$K158*0.3,($BV158-SUM($Q158:S158)))))</f>
        <v>1950</v>
      </c>
      <c r="U158" s="127">
        <f>IF(OR($I158="‡nv‡÷j Z¨vM",$I158="wUwm"),(IF(VALUE($G158)&gt;=U$6,(IF(($BV158-SUM($Q158:T158))&gt;=$K158*0.3,$K158*0.3,($BV158-SUM($Q158:T158)))),"")),(IF(($BV158-SUM($Q158:T158))&gt;=$K158*0.3,$K158*0.3,($BV158-SUM($Q158:T158)))))</f>
        <v>1950</v>
      </c>
      <c r="V158" s="127">
        <f>IF(OR($I158="‡nv‡÷j Z¨vM",$I158="wUwm"),(IF(VALUE($G158)&gt;=V$6,(IF(($BV158-SUM($Q158:U158))&gt;=$K158*0.3,$K158*0.3,($BV158-SUM($Q158:U158)))),"")),(IF(($BV158-SUM($Q158:U158))&gt;=$K158*0.3,$K158*0.3,($BV158-SUM($Q158:U158)))))</f>
        <v>1950</v>
      </c>
      <c r="W158" s="127">
        <f>IF(OR($I158="‡nv‡÷j Z¨vM",$I158="wUwm"),(IF(VALUE($G158)&gt;=W$6,(IF(($BV158-SUM($Q158:V158))&gt;=$K158*0.3,$K158*0.3,($BV158-SUM($Q158:V158)))),"")),(IF(($BV158-SUM($Q158:V158))&gt;=$K158*0.3,$K158*0.3,($BV158-SUM($Q158:V158)))))</f>
        <v>1950</v>
      </c>
      <c r="X158" s="127">
        <f>IF(OR($I158="‡nv‡÷j Z¨vM",$I158="wUwm"),(IF(VALUE($G158)&gt;=X$6,(IF(($BV158-SUM($Q158:W158))&gt;=$K158*0.3,$K158*0.3,($BV158-SUM($Q158:W158)))),"")),(IF(($BV158-SUM($Q158:W158))&gt;=$K158*0.3,$K158*0.3,($BV158-SUM($Q158:W158)))))</f>
        <v>1950</v>
      </c>
      <c r="Y158" s="127">
        <f>IF(OR($I158="‡nv‡÷j Z¨vM",$I158="wUwm"),(IF(VALUE($G158)&gt;=Y$6,(IF(($BV158-SUM($Q158:X158))&gt;=$K158*0.3,$K158*0.3,($BV158-SUM($Q158:X158)))),"")),(IF(($BV158-SUM($Q158:X158))&gt;=$K158*0.3,$K158*0.3,($BV158-SUM($Q158:X158)))))</f>
        <v>1950</v>
      </c>
      <c r="Z158" s="127">
        <f>IF(OR($I158="‡nv‡÷j Z¨vM",$I158="wUwm"),(IF(VALUE($G158)&gt;=Z$6,(IF(($BV158-SUM($Q158:Y158))&gt;=$K158*0.3,$K158*0.3,($BV158-SUM($Q158:Y158)))),"")),(IF(($BV158-SUM($Q158:Y158))&gt;=$K158*0.3,$K158*0.3,($BV158-SUM($Q158:Y158)))))</f>
        <v>0</v>
      </c>
      <c r="AA158" s="127">
        <f>IF(OR($I158="‡nv‡÷j Z¨vM",$I158="wUwm"),(IF(VALUE($G158)&gt;=AA$6,(IF(($BV158-SUM($Q158:Z158))&gt;=$K158*0.3,$K158*0.3,($BV158-SUM($Q158:Z158)))),"")),(IF(($BV158-SUM($Q158:Z158))&gt;=$K158*0.3,$K158*0.3,($BV158-SUM($Q158:Z158)))))</f>
        <v>0</v>
      </c>
      <c r="AB158" s="127">
        <f>IF(OR($I158="‡nv‡÷j Z¨vM",$I158="wUwm"),(IF(VALUE($G158)&gt;=AB$6,(IF(($BV158-SUM($Q158:AA158))&gt;=$K158*0.3,$K158*0.3,($BV158-SUM($Q158:AA158)))),"")),(IF(($BV158-SUM($Q158:AA158))&gt;=$K158*0.3,$K158*0.3,($BV158-SUM($Q158:AA158)))))</f>
        <v>0</v>
      </c>
      <c r="AC158" s="127">
        <f>IF(OR($I158="‡nv‡÷j Z¨vM",$I158="wUwm"),(IF(VALUE($G158)&gt;=AC$6,(IF(($BV158-SUM($Q158:AB158))&gt;=$K158*0.3,$K158*0.3,($BV158-SUM($Q158:AB158)))),"")),(IF(($BV158-SUM($Q158:AB158))&gt;=$K158*0.3,$K158*0.3,($BV158-SUM($Q158:AB158)))))</f>
        <v>0</v>
      </c>
      <c r="AD158" s="127">
        <f>IF(OR($I158="‡nv‡÷j Z¨vM",$I158="wUwm"),(IF(VALUE($G158)&gt;=AD$6,(IF(($BV158-SUM($Q158:AC158))&gt;=$K158*0.3,$K158*0.3,($BV158-SUM($Q158:AC158)))),"")),(IF(($BV158-SUM($Q158:AC158))&gt;=$K158*0.3,$K158*0.3,($BV158-SUM($Q158:AC158)))))</f>
        <v>0</v>
      </c>
      <c r="AE158" s="127">
        <f>IF(OR($I158="‡nv‡÷j Z¨vM",$I158="wUwm"),(IF(VALUE($G158)&gt;=AE$6,(IF(($BV158-SUM($Q158:AD158))&gt;=$K158*0.3,$K158*0.3,($BV158-SUM($Q158:AD158)))),"")),(IF(($BV158-SUM($Q158:AD158))&gt;=$K158*0.3,$K158*0.3,($BV158-SUM($Q158:AD158)))))</f>
        <v>0</v>
      </c>
      <c r="AF158" s="127">
        <f>IF(OR($I158="‡nv‡÷j Z¨vM",$I158="wUwm"),(IF(VALUE($G158)&gt;=AF$6,(IF(($BV158-SUM($Q158:AE158))&gt;=$K158*0.3,$K158*0.3,($BV158-SUM($Q158:AE158)))),"")),(IF(($BV158-SUM($Q158:AE158))&gt;=$K158*0.3,$K158*0.3,($BV158-SUM($Q158:AE158)))))</f>
        <v>0</v>
      </c>
      <c r="AG158" s="127">
        <f>IF(OR($I158="‡nv‡÷j Z¨vM",$I158="wUwm"),(IF(VALUE($G158)&gt;=AG$6,(IF(($BV158-SUM($Q158:AF158))&gt;=$K158*0.3,$K158*0.3,($BV158-SUM($Q158:AF158)))),"")),(IF(($BV158-SUM($Q158:AF158))&gt;=$K158*0.3,$K158*0.3,($BV158-SUM($Q158:AF158)))))</f>
        <v>0</v>
      </c>
      <c r="AH158" s="127">
        <f>IF(OR($I158="‡nv‡÷j Z¨vM",$I158="wUwm"),(IF(VALUE($G158)&gt;=AH$6,(IF(($BV158-SUM($Q158:AG158))&gt;=$K158*0.3,$K158*0.3,($BV158-SUM($Q158:AG158)))),"")),(IF(($BV158-SUM($Q158:AG158))&gt;=$K158*0.3,$K158*0.3,($BV158-SUM($Q158:AG158)))))</f>
        <v>0</v>
      </c>
      <c r="AI158" s="127">
        <f>IF(OR($I158="‡nv‡÷j Z¨vM",$I158="wUwm"),(IF(VALUE($G158)&gt;=AI$6,(IF(($BV158-SUM($Q158:AH158))&gt;=$K158*0.3,$K158*0.3,($BV158-SUM($Q158:AH158)))),"")),(IF(($BV158-SUM($Q158:AH158))&gt;=$K158*0.3,$K158*0.3,($BV158-SUM($Q158:AH158)))))</f>
        <v>0</v>
      </c>
      <c r="AJ158" s="127">
        <f>IF(OR($I158="‡nv‡÷j Z¨vM",$I158="wUwm"),(IF(VALUE($G158)&gt;=AJ$6,(IF(($BV158-SUM($Q158:AI158))&gt;=$K158*0.3,$K158*0.3,($BV158-SUM($Q158:AI158)))),"")),(IF(($BV158-SUM($Q158:AI158))&gt;=$K158*0.3,$K158*0.3,($BV158-SUM($Q158:AI158)))))</f>
        <v>0</v>
      </c>
      <c r="AK158" s="127">
        <f>IF(OR($I158="‡nv‡÷j Z¨vM",$I158="wUwm"),(IF(VALUE($G158)&gt;=AK$6,(IF(($BV158-SUM($Q158:AJ158))&gt;=$K158*0.3,$K158*0.3,($BV158-SUM($Q158:AJ158)))),"")),(IF(($BV158-SUM($Q158:AJ158))&gt;=$K158*0.3,$K158*0.3,($BV158-SUM($Q158:AJ158)))))</f>
        <v>0</v>
      </c>
      <c r="AL158" s="127">
        <f>IF(OR($I158="‡nv‡÷j Z¨vM",$I158="wUwm"),(IF(VALUE($G158)&gt;=AL$6,(IF(($BV158-SUM($Q158:AK158))&gt;=$K158*0.3,$K158*0.3,($BV158-SUM($Q158:AK158)))),"")),(IF(($BV158-SUM($Q158:AK158))&gt;=$K158*0.3,$K158*0.3,($BV158-SUM($Q158:AK158)))))</f>
        <v>0</v>
      </c>
      <c r="AM158" s="127">
        <f>IF(OR($I158="‡nv‡÷j Z¨vM",$I158="wUwm"),(IF(VALUE($G158)&gt;=AM$6,(IF(($BV158-SUM($Q158:AL158))&gt;=$K158*0.3,$K158*0.3,($BV158-SUM($Q158:AL158)))),"")),(IF(($BV158-SUM($Q158:AL158))&gt;=$K158*0.3,$K158*0.3,($BV158-SUM($Q158:AL158)))))</f>
        <v>0</v>
      </c>
      <c r="AN158" s="127">
        <f>IF(OR($I158="‡nv‡÷j Z¨vM",$I158="wUwm"),(IF(VALUE($G158)&gt;=AN$6,(IF(($BV158-SUM($Q158:AM158))&gt;=$K158*0.3,$K158*0.3,($BV158-SUM($Q158:AM158)))),"")),(IF(($BV158-SUM($Q158:AM158))&gt;=$K158*0.3,$K158*0.3,($BV158-SUM($Q158:AM158)))))</f>
        <v>0</v>
      </c>
      <c r="AO158" s="127">
        <f>IF(OR($I158="‡nv‡÷j Z¨vM",$I158="wUwm"),(IF(VALUE($G158)&gt;=AO$6,(IF(($BV158-SUM($Q158:AN158))&gt;=$K158*0.3,$K158*0.3,($BV158-SUM($Q158:AN158)))),"")),(IF(($BV158-SUM($Q158:AN158))&gt;=$K158*0.3,$K158*0.3,($BV158-SUM($Q158:AN158)))))</f>
        <v>0</v>
      </c>
      <c r="AP158" s="127">
        <f>IF(OR($I158="‡nv‡÷j Z¨vM",$I158="wUwm"),(IF(VALUE($G158)&gt;=AP$6,(IF(($BV158-SUM($Q158:AO158))&gt;=$K158*0.3,$K158*0.3,($BV158-SUM($Q158:AO158)))),"")),(IF(($BV158-SUM($Q158:AO158))&gt;=$K158*0.3,$K158*0.3,($BV158-SUM($Q158:AO158)))))</f>
        <v>0</v>
      </c>
      <c r="AQ158" s="125">
        <f t="shared" si="39"/>
        <v>17650</v>
      </c>
      <c r="AR158" s="125">
        <v>17650</v>
      </c>
      <c r="AS158" s="125">
        <f>IF(LinkRpt!C$4=LinkRpt!C$2,VLOOKUP(LinkRpt!$A155,Rpt,LinkRpt!C$2+1),"")</f>
        <v>0</v>
      </c>
      <c r="AT158" s="125">
        <f>IF(LinkRpt!D$4=LinkRpt!D$2,VLOOKUP(LinkRpt!$A155,Rpt,LinkRpt!D$2+1),"")</f>
        <v>0</v>
      </c>
      <c r="AU158" s="125">
        <f>IF(LinkRpt!E$4=LinkRpt!E$2,VLOOKUP(LinkRpt!$A155,Rpt,LinkRpt!E$2+1),"")</f>
        <v>0</v>
      </c>
      <c r="AV158" s="125">
        <f>IF(LinkRpt!F$4=LinkRpt!F$2,VLOOKUP(LinkRpt!$A155,Rpt,LinkRpt!F$2+1),"")</f>
        <v>0</v>
      </c>
      <c r="AW158" s="125">
        <f>IF(LinkRpt!G$4=LinkRpt!G$2,VLOOKUP(LinkRpt!$A155,Rpt,LinkRpt!G$2+1),"")</f>
        <v>0</v>
      </c>
      <c r="AX158" s="125">
        <f>IF(LinkRpt!H$4=LinkRpt!H$2,VLOOKUP(LinkRpt!$A155,Rpt,LinkRpt!H$2+1),"")</f>
        <v>0</v>
      </c>
      <c r="AY158" s="125">
        <f>IF(LinkRpt!I$4=LinkRpt!I$2,VLOOKUP(LinkRpt!$A155,Rpt,LinkRpt!I$2+1),"")</f>
        <v>0</v>
      </c>
      <c r="AZ158" s="125">
        <f>IF(LinkRpt!J$4=LinkRpt!J$2,VLOOKUP(LinkRpt!$A155,Rpt,LinkRpt!J$2+1),"")</f>
        <v>0</v>
      </c>
      <c r="BA158" s="125">
        <f>IF(LinkRpt!K$4=LinkRpt!K$2,VLOOKUP(LinkRpt!$A155,Rpt,LinkRpt!K$2+1),"")</f>
        <v>0</v>
      </c>
      <c r="BB158" s="125">
        <f>IF(LinkRpt!L$4=LinkRpt!L$2,VLOOKUP(LinkRpt!$A155,Rpt,LinkRpt!L$2+1),"")</f>
        <v>0</v>
      </c>
      <c r="BC158" s="125">
        <f>IF(LinkRpt!M$4=LinkRpt!M$2,VLOOKUP(LinkRpt!$A155,Rpt,LinkRpt!M$2+1),"")</f>
        <v>0</v>
      </c>
      <c r="BD158" s="125">
        <f>IF(LinkRpt!N$4=LinkRpt!N$2,VLOOKUP(LinkRpt!$A155,Rpt,LinkRpt!N$2+1),"")</f>
        <v>0</v>
      </c>
      <c r="BE158" s="125">
        <f>IF(LinkRpt!O$4=LinkRpt!O$2,VLOOKUP(LinkRpt!$A155,Rpt,LinkRpt!O$2+1),"")</f>
        <v>0</v>
      </c>
      <c r="BF158" s="125">
        <f>IF(LinkRpt!P$4=LinkRpt!P$2,VLOOKUP(LinkRpt!$A155,Rpt,LinkRpt!P$2+1),"")</f>
        <v>0</v>
      </c>
      <c r="BG158" s="125">
        <f>IF(LinkRpt!Q$4=LinkRpt!Q$2,VLOOKUP(LinkRpt!$A155,Rpt,LinkRpt!Q$2+1),"")</f>
        <v>0</v>
      </c>
      <c r="BH158" s="125">
        <f>IF(LinkRpt!R$4=LinkRpt!R$2,VLOOKUP(LinkRpt!$A155,Rpt,LinkRpt!R$2+1),"")</f>
        <v>0</v>
      </c>
      <c r="BI158" s="125">
        <f>IF(LinkRpt!S$4=LinkRpt!S$2,VLOOKUP(LinkRpt!$A155,Rpt,LinkRpt!S$2+1),"")</f>
        <v>0</v>
      </c>
      <c r="BJ158" s="125">
        <f>IF(LinkRpt!T$4=LinkRpt!T$2,VLOOKUP(LinkRpt!$A155,Rpt,LinkRpt!T$2+1),"")</f>
        <v>0</v>
      </c>
      <c r="BK158" s="125">
        <f>IF(LinkRpt!U$4=LinkRpt!U$2,VLOOKUP(LinkRpt!$A155,Rpt,LinkRpt!U$2+1),"")</f>
        <v>0</v>
      </c>
      <c r="BL158" s="125">
        <f>IF(LinkRpt!V$4=LinkRpt!V$2,VLOOKUP(LinkRpt!$A155,Rpt,LinkRpt!V$2+1),"")</f>
        <v>0</v>
      </c>
      <c r="BM158" s="125">
        <f>IF(LinkRpt!W$4=LinkRpt!W$2,VLOOKUP(LinkRpt!$A155,Rpt,LinkRpt!W$2+1),"")</f>
        <v>0</v>
      </c>
      <c r="BN158" s="125">
        <f>IF(LinkRpt!X$4=LinkRpt!X$2,VLOOKUP(LinkRpt!$A155,Rpt,LinkRpt!X$2+1),"")</f>
        <v>0</v>
      </c>
      <c r="BO158" s="125">
        <f>IF(LinkRpt!Y$4=LinkRpt!Y$2,VLOOKUP(LinkRpt!$A155,Rpt,LinkRpt!Y$2+1),"")</f>
        <v>0</v>
      </c>
      <c r="BP158" s="125">
        <f>IF(LinkRpt!Z$4=LinkRpt!Z$2,VLOOKUP(LinkRpt!$A155,Rpt,LinkRpt!Z$2+1),"")</f>
        <v>0</v>
      </c>
      <c r="BQ158" s="125">
        <f>IF(LinkRpt!AA$4=LinkRpt!AA$2,VLOOKUP(LinkRpt!$A155,Rpt,LinkRpt!AA$2+1),"")</f>
        <v>0</v>
      </c>
      <c r="BR158" s="125">
        <f>IF(LinkRpt!AB$4=LinkRpt!AB$2,VLOOKUP(LinkRpt!$A155,Rpt,LinkRpt!AB$2+1),"")</f>
        <v>0</v>
      </c>
      <c r="BS158" s="125">
        <f>IF(LinkRpt!AC$4=LinkRpt!AC$2,VLOOKUP(LinkRpt!$A155,Rpt,LinkRpt!AC$2+1),"")</f>
        <v>0</v>
      </c>
      <c r="BT158" s="125">
        <f>IF(LinkRpt!AD$4=LinkRpt!AD$2,VLOOKUP(LinkRpt!$A155,Rpt,LinkRpt!AD$2+1),"")</f>
        <v>0</v>
      </c>
      <c r="BU158" s="125">
        <f>IF(LinkRpt!AE$4=LinkRpt!AE$2,VLOOKUP(LinkRpt!$A155,Rpt,LinkRpt!AE$2+1),"")</f>
        <v>0</v>
      </c>
      <c r="BV158" s="125">
        <f t="shared" si="37"/>
        <v>17650</v>
      </c>
      <c r="BW158" s="124">
        <v>1500</v>
      </c>
      <c r="BX158" s="127">
        <v>1500</v>
      </c>
      <c r="BY158" s="124">
        <v>1000</v>
      </c>
      <c r="BZ158" s="127">
        <v>1000</v>
      </c>
      <c r="CA158" s="124">
        <v>5000</v>
      </c>
      <c r="CB158" s="127">
        <v>5000</v>
      </c>
      <c r="CC158" s="124">
        <v>8000</v>
      </c>
      <c r="CD158" s="127">
        <v>1500</v>
      </c>
      <c r="CE158" s="124"/>
      <c r="CF158" s="127"/>
      <c r="CG158" s="129">
        <v>3220</v>
      </c>
      <c r="CH158" s="127">
        <v>9720</v>
      </c>
      <c r="CI158" s="129">
        <v>3220</v>
      </c>
      <c r="CJ158" s="127">
        <v>3220</v>
      </c>
      <c r="CK158" s="129">
        <v>3220</v>
      </c>
      <c r="CL158" s="127">
        <v>0</v>
      </c>
      <c r="CM158" s="129">
        <v>3220</v>
      </c>
      <c r="CN158" s="127">
        <v>6440</v>
      </c>
      <c r="CO158" s="129">
        <v>3220</v>
      </c>
      <c r="CP158" s="127"/>
      <c r="CQ158" s="129">
        <v>3220</v>
      </c>
      <c r="CR158" s="127">
        <v>6440</v>
      </c>
      <c r="CS158" s="129">
        <v>3220</v>
      </c>
      <c r="CT158" s="127"/>
      <c r="CU158" s="129">
        <v>3220</v>
      </c>
      <c r="CV158" s="127"/>
      <c r="CW158" s="129">
        <v>3220</v>
      </c>
      <c r="CX158" s="127">
        <v>3220</v>
      </c>
      <c r="CY158" s="131"/>
      <c r="CZ158" s="127"/>
      <c r="DA158" s="131"/>
      <c r="DB158" s="127"/>
      <c r="DC158" s="131"/>
      <c r="DD158" s="127"/>
      <c r="DE158" s="130"/>
      <c r="DF158" s="131"/>
      <c r="DG158" s="127"/>
      <c r="DH158" s="131"/>
      <c r="DI158" s="127"/>
      <c r="DJ158" s="131"/>
      <c r="DK158" s="127"/>
      <c r="DL158" s="131"/>
      <c r="DM158" s="127"/>
      <c r="DN158" s="131"/>
      <c r="DO158" s="127"/>
      <c r="DP158" s="131"/>
      <c r="DQ158" s="127"/>
      <c r="DR158" s="131"/>
      <c r="DS158" s="127"/>
      <c r="DT158" s="131"/>
      <c r="DU158" s="127"/>
      <c r="DV158" s="131"/>
      <c r="DW158" s="127"/>
      <c r="DX158" s="131"/>
      <c r="DY158" s="127"/>
      <c r="DZ158" s="131"/>
      <c r="EA158" s="127"/>
      <c r="EB158" s="128"/>
      <c r="EC158" s="127"/>
      <c r="ED158" s="132"/>
      <c r="EE158" s="128"/>
      <c r="EF158" s="127"/>
      <c r="EG158" s="128"/>
      <c r="EH158" s="127"/>
      <c r="EI158" s="128"/>
      <c r="EJ158" s="127"/>
      <c r="EK158" s="128"/>
      <c r="EL158" s="127"/>
      <c r="EM158" s="128"/>
      <c r="EN158" s="127"/>
      <c r="EO158" s="128"/>
      <c r="EP158" s="127"/>
      <c r="EQ158" s="124"/>
      <c r="ER158" s="127"/>
      <c r="ES158" s="124"/>
      <c r="ET158" s="127"/>
      <c r="EU158" s="124"/>
      <c r="EV158" s="127"/>
      <c r="EW158" s="124"/>
      <c r="EX158" s="127"/>
      <c r="EY158" s="124"/>
      <c r="EZ158" s="127"/>
      <c r="FA158" s="124"/>
      <c r="FB158" s="127"/>
      <c r="FC158" s="133">
        <f t="shared" si="32"/>
        <v>44480</v>
      </c>
      <c r="FD158" s="133">
        <f t="shared" si="33"/>
        <v>38040</v>
      </c>
      <c r="FE158" s="133">
        <f t="shared" si="34"/>
        <v>6440</v>
      </c>
    </row>
    <row r="159" spans="1:161" ht="25.5" customHeight="1">
      <c r="A159" s="184">
        <v>2200039</v>
      </c>
      <c r="B159" s="156" t="s">
        <v>74</v>
      </c>
      <c r="C159" s="96" t="s">
        <v>75</v>
      </c>
      <c r="D159" s="83" t="s">
        <v>1062</v>
      </c>
      <c r="E159" s="95" t="s">
        <v>956</v>
      </c>
      <c r="F159" s="89" t="s">
        <v>76</v>
      </c>
      <c r="G159" s="89"/>
      <c r="H159" s="135"/>
      <c r="I159" s="121"/>
      <c r="J159" s="121"/>
      <c r="K159" s="94">
        <v>6500</v>
      </c>
      <c r="L159" s="92" t="s">
        <v>1076</v>
      </c>
      <c r="M159" s="122">
        <f t="shared" si="35"/>
        <v>23500</v>
      </c>
      <c r="N159" s="123">
        <f t="shared" si="31"/>
        <v>-150</v>
      </c>
      <c r="O159" s="124">
        <v>4000</v>
      </c>
      <c r="P159" s="124">
        <f t="shared" si="36"/>
        <v>0</v>
      </c>
      <c r="Q159" s="125">
        <v>4000</v>
      </c>
      <c r="R159" s="126">
        <f t="shared" si="38"/>
        <v>0</v>
      </c>
      <c r="S159" s="127">
        <f>IF(OR($I159="‡nv‡÷j Z¨vM",$I159="wUwm"),(IF(VALUE($G159)&gt;=S$6,(IF(($BV159-SUM($Q159:R159))&gt;=$K159*0.3,$K159*0.3,($BV159-SUM($Q159:R159)))),"")),(IF(($BV159-SUM($Q159:R159))&gt;=$K159*0.3,$K159*0.3,($BV159-SUM($Q159:R159)))))</f>
        <v>1950</v>
      </c>
      <c r="T159" s="127">
        <f>IF(OR($I159="‡nv‡÷j Z¨vM",$I159="wUwm"),(IF(VALUE($G159)&gt;=T$6,(IF(($BV159-SUM($Q159:S159))&gt;=$K159*0.3,$K159*0.3,($BV159-SUM($Q159:S159)))),"")),(IF(($BV159-SUM($Q159:S159))&gt;=$K159*0.3,$K159*0.3,($BV159-SUM($Q159:S159)))))</f>
        <v>1950</v>
      </c>
      <c r="U159" s="127">
        <f>IF(OR($I159="‡nv‡÷j Z¨vM",$I159="wUwm"),(IF(VALUE($G159)&gt;=U$6,(IF(($BV159-SUM($Q159:T159))&gt;=$K159*0.3,$K159*0.3,($BV159-SUM($Q159:T159)))),"")),(IF(($BV159-SUM($Q159:T159))&gt;=$K159*0.3,$K159*0.3,($BV159-SUM($Q159:T159)))))</f>
        <v>1950</v>
      </c>
      <c r="V159" s="127">
        <f>IF(OR($I159="‡nv‡÷j Z¨vM",$I159="wUwm"),(IF(VALUE($G159)&gt;=V$6,(IF(($BV159-SUM($Q159:U159))&gt;=$K159*0.3,$K159*0.3,($BV159-SUM($Q159:U159)))),"")),(IF(($BV159-SUM($Q159:U159))&gt;=$K159*0.3,$K159*0.3,($BV159-SUM($Q159:U159)))))</f>
        <v>1950</v>
      </c>
      <c r="W159" s="127">
        <f>IF(OR($I159="‡nv‡÷j Z¨vM",$I159="wUwm"),(IF(VALUE($G159)&gt;=W$6,(IF(($BV159-SUM($Q159:V159))&gt;=$K159*0.3,$K159*0.3,($BV159-SUM($Q159:V159)))),"")),(IF(($BV159-SUM($Q159:V159))&gt;=$K159*0.3,$K159*0.3,($BV159-SUM($Q159:V159)))))</f>
        <v>1950</v>
      </c>
      <c r="X159" s="127">
        <f>IF(OR($I159="‡nv‡÷j Z¨vM",$I159="wUwm"),(IF(VALUE($G159)&gt;=X$6,(IF(($BV159-SUM($Q159:W159))&gt;=$K159*0.3,$K159*0.3,($BV159-SUM($Q159:W159)))),"")),(IF(($BV159-SUM($Q159:W159))&gt;=$K159*0.3,$K159*0.3,($BV159-SUM($Q159:W159)))))</f>
        <v>1950</v>
      </c>
      <c r="Y159" s="127">
        <f>IF(OR($I159="‡nv‡÷j Z¨vM",$I159="wUwm"),(IF(VALUE($G159)&gt;=Y$6,(IF(($BV159-SUM($Q159:X159))&gt;=$K159*0.3,$K159*0.3,($BV159-SUM($Q159:X159)))),"")),(IF(($BV159-SUM($Q159:X159))&gt;=$K159*0.3,$K159*0.3,($BV159-SUM($Q159:X159)))))</f>
        <v>1950</v>
      </c>
      <c r="Z159" s="127">
        <f>IF(OR($I159="‡nv‡÷j Z¨vM",$I159="wUwm"),(IF(VALUE($G159)&gt;=Z$6,(IF(($BV159-SUM($Q159:Y159))&gt;=$K159*0.3,$K159*0.3,($BV159-SUM($Q159:Y159)))),"")),(IF(($BV159-SUM($Q159:Y159))&gt;=$K159*0.3,$K159*0.3,($BV159-SUM($Q159:Y159)))))</f>
        <v>1950</v>
      </c>
      <c r="AA159" s="127">
        <f>IF(OR($I159="‡nv‡÷j Z¨vM",$I159="wUwm"),(IF(VALUE($G159)&gt;=AA$6,(IF(($BV159-SUM($Q159:Z159))&gt;=$K159*0.3,$K159*0.3,($BV159-SUM($Q159:Z159)))),"")),(IF(($BV159-SUM($Q159:Z159))&gt;=$K159*0.3,$K159*0.3,($BV159-SUM($Q159:Z159)))))</f>
        <v>1950</v>
      </c>
      <c r="AB159" s="127">
        <f>IF(OR($I159="‡nv‡÷j Z¨vM",$I159="wUwm"),(IF(VALUE($G159)&gt;=AB$6,(IF(($BV159-SUM($Q159:AA159))&gt;=$K159*0.3,$K159*0.3,($BV159-SUM($Q159:AA159)))),"")),(IF(($BV159-SUM($Q159:AA159))&gt;=$K159*0.3,$K159*0.3,($BV159-SUM($Q159:AA159)))))</f>
        <v>1950</v>
      </c>
      <c r="AC159" s="127">
        <f>IF(OR($I159="‡nv‡÷j Z¨vM",$I159="wUwm"),(IF(VALUE($G159)&gt;=AC$6,(IF(($BV159-SUM($Q159:AB159))&gt;=$K159*0.3,$K159*0.3,($BV159-SUM($Q159:AB159)))),"")),(IF(($BV159-SUM($Q159:AB159))&gt;=$K159*0.3,$K159*0.3,($BV159-SUM($Q159:AB159)))))</f>
        <v>150</v>
      </c>
      <c r="AD159" s="127">
        <f>IF(OR($I159="‡nv‡÷j Z¨vM",$I159="wUwm"),(IF(VALUE($G159)&gt;=AD$6,(IF(($BV159-SUM($Q159:AC159))&gt;=$K159*0.3,$K159*0.3,($BV159-SUM($Q159:AC159)))),"")),(IF(($BV159-SUM($Q159:AC159))&gt;=$K159*0.3,$K159*0.3,($BV159-SUM($Q159:AC159)))))</f>
        <v>0</v>
      </c>
      <c r="AE159" s="127">
        <f>IF(OR($I159="‡nv‡÷j Z¨vM",$I159="wUwm"),(IF(VALUE($G159)&gt;=AE$6,(IF(($BV159-SUM($Q159:AD159))&gt;=$K159*0.3,$K159*0.3,($BV159-SUM($Q159:AD159)))),"")),(IF(($BV159-SUM($Q159:AD159))&gt;=$K159*0.3,$K159*0.3,($BV159-SUM($Q159:AD159)))))</f>
        <v>0</v>
      </c>
      <c r="AF159" s="127">
        <f>IF(OR($I159="‡nv‡÷j Z¨vM",$I159="wUwm"),(IF(VALUE($G159)&gt;=AF$6,(IF(($BV159-SUM($Q159:AE159))&gt;=$K159*0.3,$K159*0.3,($BV159-SUM($Q159:AE159)))),"")),(IF(($BV159-SUM($Q159:AE159))&gt;=$K159*0.3,$K159*0.3,($BV159-SUM($Q159:AE159)))))</f>
        <v>0</v>
      </c>
      <c r="AG159" s="127">
        <f>IF(OR($I159="‡nv‡÷j Z¨vM",$I159="wUwm"),(IF(VALUE($G159)&gt;=AG$6,(IF(($BV159-SUM($Q159:AF159))&gt;=$K159*0.3,$K159*0.3,($BV159-SUM($Q159:AF159)))),"")),(IF(($BV159-SUM($Q159:AF159))&gt;=$K159*0.3,$K159*0.3,($BV159-SUM($Q159:AF159)))))</f>
        <v>0</v>
      </c>
      <c r="AH159" s="127">
        <f>IF(OR($I159="‡nv‡÷j Z¨vM",$I159="wUwm"),(IF(VALUE($G159)&gt;=AH$6,(IF(($BV159-SUM($Q159:AG159))&gt;=$K159*0.3,$K159*0.3,($BV159-SUM($Q159:AG159)))),"")),(IF(($BV159-SUM($Q159:AG159))&gt;=$K159*0.3,$K159*0.3,($BV159-SUM($Q159:AG159)))))</f>
        <v>0</v>
      </c>
      <c r="AI159" s="127">
        <f>IF(OR($I159="‡nv‡÷j Z¨vM",$I159="wUwm"),(IF(VALUE($G159)&gt;=AI$6,(IF(($BV159-SUM($Q159:AH159))&gt;=$K159*0.3,$K159*0.3,($BV159-SUM($Q159:AH159)))),"")),(IF(($BV159-SUM($Q159:AH159))&gt;=$K159*0.3,$K159*0.3,($BV159-SUM($Q159:AH159)))))</f>
        <v>0</v>
      </c>
      <c r="AJ159" s="127">
        <f>IF(OR($I159="‡nv‡÷j Z¨vM",$I159="wUwm"),(IF(VALUE($G159)&gt;=AJ$6,(IF(($BV159-SUM($Q159:AI159))&gt;=$K159*0.3,$K159*0.3,($BV159-SUM($Q159:AI159)))),"")),(IF(($BV159-SUM($Q159:AI159))&gt;=$K159*0.3,$K159*0.3,($BV159-SUM($Q159:AI159)))))</f>
        <v>0</v>
      </c>
      <c r="AK159" s="127">
        <f>IF(OR($I159="‡nv‡÷j Z¨vM",$I159="wUwm"),(IF(VALUE($G159)&gt;=AK$6,(IF(($BV159-SUM($Q159:AJ159))&gt;=$K159*0.3,$K159*0.3,($BV159-SUM($Q159:AJ159)))),"")),(IF(($BV159-SUM($Q159:AJ159))&gt;=$K159*0.3,$K159*0.3,($BV159-SUM($Q159:AJ159)))))</f>
        <v>0</v>
      </c>
      <c r="AL159" s="127">
        <f>IF(OR($I159="‡nv‡÷j Z¨vM",$I159="wUwm"),(IF(VALUE($G159)&gt;=AL$6,(IF(($BV159-SUM($Q159:AK159))&gt;=$K159*0.3,$K159*0.3,($BV159-SUM($Q159:AK159)))),"")),(IF(($BV159-SUM($Q159:AK159))&gt;=$K159*0.3,$K159*0.3,($BV159-SUM($Q159:AK159)))))</f>
        <v>0</v>
      </c>
      <c r="AM159" s="127">
        <f>IF(OR($I159="‡nv‡÷j Z¨vM",$I159="wUwm"),(IF(VALUE($G159)&gt;=AM$6,(IF(($BV159-SUM($Q159:AL159))&gt;=$K159*0.3,$K159*0.3,($BV159-SUM($Q159:AL159)))),"")),(IF(($BV159-SUM($Q159:AL159))&gt;=$K159*0.3,$K159*0.3,($BV159-SUM($Q159:AL159)))))</f>
        <v>0</v>
      </c>
      <c r="AN159" s="127">
        <f>IF(OR($I159="‡nv‡÷j Z¨vM",$I159="wUwm"),(IF(VALUE($G159)&gt;=AN$6,(IF(($BV159-SUM($Q159:AM159))&gt;=$K159*0.3,$K159*0.3,($BV159-SUM($Q159:AM159)))),"")),(IF(($BV159-SUM($Q159:AM159))&gt;=$K159*0.3,$K159*0.3,($BV159-SUM($Q159:AM159)))))</f>
        <v>0</v>
      </c>
      <c r="AO159" s="127">
        <f>IF(OR($I159="‡nv‡÷j Z¨vM",$I159="wUwm"),(IF(VALUE($G159)&gt;=AO$6,(IF(($BV159-SUM($Q159:AN159))&gt;=$K159*0.3,$K159*0.3,($BV159-SUM($Q159:AN159)))),"")),(IF(($BV159-SUM($Q159:AN159))&gt;=$K159*0.3,$K159*0.3,($BV159-SUM($Q159:AN159)))))</f>
        <v>0</v>
      </c>
      <c r="AP159" s="127">
        <f>IF(OR($I159="‡nv‡÷j Z¨vM",$I159="wUwm"),(IF(VALUE($G159)&gt;=AP$6,(IF(($BV159-SUM($Q159:AO159))&gt;=$K159*0.3,$K159*0.3,($BV159-SUM($Q159:AO159)))),"")),(IF(($BV159-SUM($Q159:AO159))&gt;=$K159*0.3,$K159*0.3,($BV159-SUM($Q159:AO159)))))</f>
        <v>0</v>
      </c>
      <c r="AQ159" s="125">
        <f t="shared" si="39"/>
        <v>23650</v>
      </c>
      <c r="AR159" s="125">
        <v>23650</v>
      </c>
      <c r="AS159" s="125">
        <f>IF(LinkRpt!C$4=LinkRpt!C$2,VLOOKUP(LinkRpt!$A156,Rpt,LinkRpt!C$2+1),"")</f>
        <v>0</v>
      </c>
      <c r="AT159" s="125">
        <f>IF(LinkRpt!D$4=LinkRpt!D$2,VLOOKUP(LinkRpt!$A156,Rpt,LinkRpt!D$2+1),"")</f>
        <v>0</v>
      </c>
      <c r="AU159" s="125">
        <f>IF(LinkRpt!E$4=LinkRpt!E$2,VLOOKUP(LinkRpt!$A156,Rpt,LinkRpt!E$2+1),"")</f>
        <v>0</v>
      </c>
      <c r="AV159" s="125">
        <f>IF(LinkRpt!F$4=LinkRpt!F$2,VLOOKUP(LinkRpt!$A156,Rpt,LinkRpt!F$2+1),"")</f>
        <v>0</v>
      </c>
      <c r="AW159" s="125">
        <f>IF(LinkRpt!G$4=LinkRpt!G$2,VLOOKUP(LinkRpt!$A156,Rpt,LinkRpt!G$2+1),"")</f>
        <v>0</v>
      </c>
      <c r="AX159" s="125">
        <f>IF(LinkRpt!H$4=LinkRpt!H$2,VLOOKUP(LinkRpt!$A156,Rpt,LinkRpt!H$2+1),"")</f>
        <v>0</v>
      </c>
      <c r="AY159" s="125">
        <f>IF(LinkRpt!I$4=LinkRpt!I$2,VLOOKUP(LinkRpt!$A156,Rpt,LinkRpt!I$2+1),"")</f>
        <v>0</v>
      </c>
      <c r="AZ159" s="125">
        <f>IF(LinkRpt!J$4=LinkRpt!J$2,VLOOKUP(LinkRpt!$A156,Rpt,LinkRpt!J$2+1),"")</f>
        <v>0</v>
      </c>
      <c r="BA159" s="125">
        <f>IF(LinkRpt!K$4=LinkRpt!K$2,VLOOKUP(LinkRpt!$A156,Rpt,LinkRpt!K$2+1),"")</f>
        <v>0</v>
      </c>
      <c r="BB159" s="125">
        <f>IF(LinkRpt!L$4=LinkRpt!L$2,VLOOKUP(LinkRpt!$A156,Rpt,LinkRpt!L$2+1),"")</f>
        <v>0</v>
      </c>
      <c r="BC159" s="125">
        <f>IF(LinkRpt!M$4=LinkRpt!M$2,VLOOKUP(LinkRpt!$A156,Rpt,LinkRpt!M$2+1),"")</f>
        <v>0</v>
      </c>
      <c r="BD159" s="125">
        <f>IF(LinkRpt!N$4=LinkRpt!N$2,VLOOKUP(LinkRpt!$A156,Rpt,LinkRpt!N$2+1),"")</f>
        <v>0</v>
      </c>
      <c r="BE159" s="125">
        <f>IF(LinkRpt!O$4=LinkRpt!O$2,VLOOKUP(LinkRpt!$A156,Rpt,LinkRpt!O$2+1),"")</f>
        <v>0</v>
      </c>
      <c r="BF159" s="125">
        <f>IF(LinkRpt!P$4=LinkRpt!P$2,VLOOKUP(LinkRpt!$A156,Rpt,LinkRpt!P$2+1),"")</f>
        <v>0</v>
      </c>
      <c r="BG159" s="125">
        <f>IF(LinkRpt!Q$4=LinkRpt!Q$2,VLOOKUP(LinkRpt!$A156,Rpt,LinkRpt!Q$2+1),"")</f>
        <v>0</v>
      </c>
      <c r="BH159" s="125">
        <f>IF(LinkRpt!R$4=LinkRpt!R$2,VLOOKUP(LinkRpt!$A156,Rpt,LinkRpt!R$2+1),"")</f>
        <v>0</v>
      </c>
      <c r="BI159" s="125">
        <f>IF(LinkRpt!S$4=LinkRpt!S$2,VLOOKUP(LinkRpt!$A156,Rpt,LinkRpt!S$2+1),"")</f>
        <v>0</v>
      </c>
      <c r="BJ159" s="125">
        <f>IF(LinkRpt!T$4=LinkRpt!T$2,VLOOKUP(LinkRpt!$A156,Rpt,LinkRpt!T$2+1),"")</f>
        <v>0</v>
      </c>
      <c r="BK159" s="125">
        <f>IF(LinkRpt!U$4=LinkRpt!U$2,VLOOKUP(LinkRpt!$A156,Rpt,LinkRpt!U$2+1),"")</f>
        <v>0</v>
      </c>
      <c r="BL159" s="125">
        <f>IF(LinkRpt!V$4=LinkRpt!V$2,VLOOKUP(LinkRpt!$A156,Rpt,LinkRpt!V$2+1),"")</f>
        <v>0</v>
      </c>
      <c r="BM159" s="125">
        <f>IF(LinkRpt!W$4=LinkRpt!W$2,VLOOKUP(LinkRpt!$A156,Rpt,LinkRpt!W$2+1),"")</f>
        <v>0</v>
      </c>
      <c r="BN159" s="125">
        <f>IF(LinkRpt!X$4=LinkRpt!X$2,VLOOKUP(LinkRpt!$A156,Rpt,LinkRpt!X$2+1),"")</f>
        <v>0</v>
      </c>
      <c r="BO159" s="125">
        <f>IF(LinkRpt!Y$4=LinkRpt!Y$2,VLOOKUP(LinkRpt!$A156,Rpt,LinkRpt!Y$2+1),"")</f>
        <v>0</v>
      </c>
      <c r="BP159" s="125">
        <f>IF(LinkRpt!Z$4=LinkRpt!Z$2,VLOOKUP(LinkRpt!$A156,Rpt,LinkRpt!Z$2+1),"")</f>
        <v>0</v>
      </c>
      <c r="BQ159" s="125">
        <f>IF(LinkRpt!AA$4=LinkRpt!AA$2,VLOOKUP(LinkRpt!$A156,Rpt,LinkRpt!AA$2+1),"")</f>
        <v>0</v>
      </c>
      <c r="BR159" s="125">
        <f>IF(LinkRpt!AB$4=LinkRpt!AB$2,VLOOKUP(LinkRpt!$A156,Rpt,LinkRpt!AB$2+1),"")</f>
        <v>0</v>
      </c>
      <c r="BS159" s="125">
        <f>IF(LinkRpt!AC$4=LinkRpt!AC$2,VLOOKUP(LinkRpt!$A156,Rpt,LinkRpt!AC$2+1),"")</f>
        <v>0</v>
      </c>
      <c r="BT159" s="125">
        <f>IF(LinkRpt!AD$4=LinkRpt!AD$2,VLOOKUP(LinkRpt!$A156,Rpt,LinkRpt!AD$2+1),"")</f>
        <v>0</v>
      </c>
      <c r="BU159" s="125">
        <f>IF(LinkRpt!AE$4=LinkRpt!AE$2,VLOOKUP(LinkRpt!$A156,Rpt,LinkRpt!AE$2+1),"")</f>
        <v>0</v>
      </c>
      <c r="BV159" s="125">
        <f t="shared" si="37"/>
        <v>23650</v>
      </c>
      <c r="BW159" s="124">
        <v>1500</v>
      </c>
      <c r="BX159" s="127">
        <v>1500</v>
      </c>
      <c r="BY159" s="124">
        <v>1000</v>
      </c>
      <c r="BZ159" s="127">
        <v>1000</v>
      </c>
      <c r="CA159" s="124">
        <v>5000</v>
      </c>
      <c r="CB159" s="127">
        <v>5000</v>
      </c>
      <c r="CC159" s="124">
        <v>8000</v>
      </c>
      <c r="CD159" s="127">
        <v>1500</v>
      </c>
      <c r="CE159" s="128"/>
      <c r="CF159" s="127"/>
      <c r="CG159" s="124"/>
      <c r="CH159" s="127"/>
      <c r="CI159" s="129">
        <v>4620</v>
      </c>
      <c r="CJ159" s="127">
        <v>11120</v>
      </c>
      <c r="CK159" s="129">
        <v>4620</v>
      </c>
      <c r="CL159" s="127">
        <v>0</v>
      </c>
      <c r="CM159" s="129">
        <v>4620</v>
      </c>
      <c r="CN159" s="127">
        <v>9240</v>
      </c>
      <c r="CO159" s="129">
        <v>4620</v>
      </c>
      <c r="CP159" s="127">
        <v>4620</v>
      </c>
      <c r="CQ159" s="129">
        <v>4620</v>
      </c>
      <c r="CR159" s="127"/>
      <c r="CS159" s="129">
        <v>4620</v>
      </c>
      <c r="CT159" s="127"/>
      <c r="CU159" s="129">
        <v>4620</v>
      </c>
      <c r="CV159" s="127"/>
      <c r="CW159" s="129">
        <v>4620</v>
      </c>
      <c r="CX159" s="127"/>
      <c r="CY159" s="129">
        <v>4620</v>
      </c>
      <c r="CZ159" s="127"/>
      <c r="DA159" s="128"/>
      <c r="DB159" s="127"/>
      <c r="DC159" s="128"/>
      <c r="DD159" s="127"/>
      <c r="DE159" s="130"/>
      <c r="DF159" s="131"/>
      <c r="DG159" s="127"/>
      <c r="DH159" s="131"/>
      <c r="DI159" s="127"/>
      <c r="DJ159" s="131"/>
      <c r="DK159" s="127"/>
      <c r="DL159" s="131"/>
      <c r="DM159" s="127"/>
      <c r="DN159" s="131"/>
      <c r="DO159" s="127"/>
      <c r="DP159" s="131"/>
      <c r="DQ159" s="127"/>
      <c r="DR159" s="131"/>
      <c r="DS159" s="127"/>
      <c r="DT159" s="131"/>
      <c r="DU159" s="127"/>
      <c r="DV159" s="131"/>
      <c r="DW159" s="127"/>
      <c r="DX159" s="131"/>
      <c r="DY159" s="127"/>
      <c r="DZ159" s="131"/>
      <c r="EA159" s="127"/>
      <c r="EB159" s="128"/>
      <c r="EC159" s="127"/>
      <c r="ED159" s="132"/>
      <c r="EE159" s="128"/>
      <c r="EF159" s="127"/>
      <c r="EG159" s="128"/>
      <c r="EH159" s="127"/>
      <c r="EI159" s="128"/>
      <c r="EJ159" s="127"/>
      <c r="EK159" s="128"/>
      <c r="EL159" s="127"/>
      <c r="EM159" s="128"/>
      <c r="EN159" s="127"/>
      <c r="EO159" s="128"/>
      <c r="EP159" s="127"/>
      <c r="EQ159" s="124"/>
      <c r="ER159" s="127"/>
      <c r="ES159" s="124"/>
      <c r="ET159" s="127"/>
      <c r="EU159" s="124"/>
      <c r="EV159" s="127"/>
      <c r="EW159" s="124"/>
      <c r="EX159" s="127"/>
      <c r="EY159" s="124"/>
      <c r="EZ159" s="127"/>
      <c r="FA159" s="124"/>
      <c r="FB159" s="127"/>
      <c r="FC159" s="133">
        <f t="shared" si="32"/>
        <v>57080</v>
      </c>
      <c r="FD159" s="133">
        <f t="shared" si="33"/>
        <v>33980</v>
      </c>
      <c r="FE159" s="133">
        <f t="shared" si="34"/>
        <v>23100</v>
      </c>
    </row>
    <row r="160" spans="1:161" ht="25.5" customHeight="1">
      <c r="A160" s="184">
        <v>2200041</v>
      </c>
      <c r="B160" s="156" t="s">
        <v>77</v>
      </c>
      <c r="C160" s="96" t="s">
        <v>78</v>
      </c>
      <c r="D160" s="83" t="s">
        <v>1062</v>
      </c>
      <c r="E160" s="95" t="s">
        <v>956</v>
      </c>
      <c r="F160" s="89" t="s">
        <v>79</v>
      </c>
      <c r="G160" s="89"/>
      <c r="H160" s="135"/>
      <c r="I160" s="136"/>
      <c r="J160" s="136"/>
      <c r="K160" s="94">
        <v>7200</v>
      </c>
      <c r="L160" s="92" t="s">
        <v>1076</v>
      </c>
      <c r="M160" s="122">
        <f t="shared" si="35"/>
        <v>25600</v>
      </c>
      <c r="N160" s="123">
        <f t="shared" si="31"/>
        <v>4320</v>
      </c>
      <c r="O160" s="124">
        <v>4000</v>
      </c>
      <c r="P160" s="124">
        <f t="shared" si="36"/>
        <v>0</v>
      </c>
      <c r="Q160" s="125">
        <v>4000</v>
      </c>
      <c r="R160" s="126">
        <f t="shared" si="38"/>
        <v>0</v>
      </c>
      <c r="S160" s="127">
        <f>IF(OR($I160="‡nv‡÷j Z¨vM",$I160="wUwm"),(IF(VALUE($G160)&gt;=S$6,(IF(($BV160-SUM($Q160:R160))&gt;=$K160*0.3,$K160*0.3,($BV160-SUM($Q160:R160)))),"")),(IF(($BV160-SUM($Q160:R160))&gt;=$K160*0.3,$K160*0.3,($BV160-SUM($Q160:R160)))))</f>
        <v>2160</v>
      </c>
      <c r="T160" s="127">
        <f>IF(OR($I160="‡nv‡÷j Z¨vM",$I160="wUwm"),(IF(VALUE($G160)&gt;=T$6,(IF(($BV160-SUM($Q160:S160))&gt;=$K160*0.3,$K160*0.3,($BV160-SUM($Q160:S160)))),"")),(IF(($BV160-SUM($Q160:S160))&gt;=$K160*0.3,$K160*0.3,($BV160-SUM($Q160:S160)))))</f>
        <v>2160</v>
      </c>
      <c r="U160" s="127">
        <f>IF(OR($I160="‡nv‡÷j Z¨vM",$I160="wUwm"),(IF(VALUE($G160)&gt;=U$6,(IF(($BV160-SUM($Q160:T160))&gt;=$K160*0.3,$K160*0.3,($BV160-SUM($Q160:T160)))),"")),(IF(($BV160-SUM($Q160:T160))&gt;=$K160*0.3,$K160*0.3,($BV160-SUM($Q160:T160)))))</f>
        <v>2160</v>
      </c>
      <c r="V160" s="127">
        <f>IF(OR($I160="‡nv‡÷j Z¨vM",$I160="wUwm"),(IF(VALUE($G160)&gt;=V$6,(IF(($BV160-SUM($Q160:U160))&gt;=$K160*0.3,$K160*0.3,($BV160-SUM($Q160:U160)))),"")),(IF(($BV160-SUM($Q160:U160))&gt;=$K160*0.3,$K160*0.3,($BV160-SUM($Q160:U160)))))</f>
        <v>2160</v>
      </c>
      <c r="W160" s="127">
        <f>IF(OR($I160="‡nv‡÷j Z¨vM",$I160="wUwm"),(IF(VALUE($G160)&gt;=W$6,(IF(($BV160-SUM($Q160:V160))&gt;=$K160*0.3,$K160*0.3,($BV160-SUM($Q160:V160)))),"")),(IF(($BV160-SUM($Q160:V160))&gt;=$K160*0.3,$K160*0.3,($BV160-SUM($Q160:V160)))))</f>
        <v>2160</v>
      </c>
      <c r="X160" s="127">
        <f>IF(OR($I160="‡nv‡÷j Z¨vM",$I160="wUwm"),(IF(VALUE($G160)&gt;=X$6,(IF(($BV160-SUM($Q160:W160))&gt;=$K160*0.3,$K160*0.3,($BV160-SUM($Q160:W160)))),"")),(IF(($BV160-SUM($Q160:W160))&gt;=$K160*0.3,$K160*0.3,($BV160-SUM($Q160:W160)))))</f>
        <v>2160</v>
      </c>
      <c r="Y160" s="127">
        <f>IF(OR($I160="‡nv‡÷j Z¨vM",$I160="wUwm"),(IF(VALUE($G160)&gt;=Y$6,(IF(($BV160-SUM($Q160:X160))&gt;=$K160*0.3,$K160*0.3,($BV160-SUM($Q160:X160)))),"")),(IF(($BV160-SUM($Q160:X160))&gt;=$K160*0.3,$K160*0.3,($BV160-SUM($Q160:X160)))))</f>
        <v>2160</v>
      </c>
      <c r="Z160" s="127">
        <f>IF(OR($I160="‡nv‡÷j Z¨vM",$I160="wUwm"),(IF(VALUE($G160)&gt;=Z$6,(IF(($BV160-SUM($Q160:Y160))&gt;=$K160*0.3,$K160*0.3,($BV160-SUM($Q160:Y160)))),"")),(IF(($BV160-SUM($Q160:Y160))&gt;=$K160*0.3,$K160*0.3,($BV160-SUM($Q160:Y160)))))</f>
        <v>2160</v>
      </c>
      <c r="AA160" s="127">
        <f>IF(OR($I160="‡nv‡÷j Z¨vM",$I160="wUwm"),(IF(VALUE($G160)&gt;=AA$6,(IF(($BV160-SUM($Q160:Z160))&gt;=$K160*0.3,$K160*0.3,($BV160-SUM($Q160:Z160)))),"")),(IF(($BV160-SUM($Q160:Z160))&gt;=$K160*0.3,$K160*0.3,($BV160-SUM($Q160:Z160)))))</f>
        <v>0</v>
      </c>
      <c r="AB160" s="127">
        <f>IF(OR($I160="‡nv‡÷j Z¨vM",$I160="wUwm"),(IF(VALUE($G160)&gt;=AB$6,(IF(($BV160-SUM($Q160:AA160))&gt;=$K160*0.3,$K160*0.3,($BV160-SUM($Q160:AA160)))),"")),(IF(($BV160-SUM($Q160:AA160))&gt;=$K160*0.3,$K160*0.3,($BV160-SUM($Q160:AA160)))))</f>
        <v>0</v>
      </c>
      <c r="AC160" s="127">
        <f>IF(OR($I160="‡nv‡÷j Z¨vM",$I160="wUwm"),(IF(VALUE($G160)&gt;=AC$6,(IF(($BV160-SUM($Q160:AB160))&gt;=$K160*0.3,$K160*0.3,($BV160-SUM($Q160:AB160)))),"")),(IF(($BV160-SUM($Q160:AB160))&gt;=$K160*0.3,$K160*0.3,($BV160-SUM($Q160:AB160)))))</f>
        <v>0</v>
      </c>
      <c r="AD160" s="127">
        <f>IF(OR($I160="‡nv‡÷j Z¨vM",$I160="wUwm"),(IF(VALUE($G160)&gt;=AD$6,(IF(($BV160-SUM($Q160:AC160))&gt;=$K160*0.3,$K160*0.3,($BV160-SUM($Q160:AC160)))),"")),(IF(($BV160-SUM($Q160:AC160))&gt;=$K160*0.3,$K160*0.3,($BV160-SUM($Q160:AC160)))))</f>
        <v>0</v>
      </c>
      <c r="AE160" s="127">
        <f>IF(OR($I160="‡nv‡÷j Z¨vM",$I160="wUwm"),(IF(VALUE($G160)&gt;=AE$6,(IF(($BV160-SUM($Q160:AD160))&gt;=$K160*0.3,$K160*0.3,($BV160-SUM($Q160:AD160)))),"")),(IF(($BV160-SUM($Q160:AD160))&gt;=$K160*0.3,$K160*0.3,($BV160-SUM($Q160:AD160)))))</f>
        <v>0</v>
      </c>
      <c r="AF160" s="127">
        <f>IF(OR($I160="‡nv‡÷j Z¨vM",$I160="wUwm"),(IF(VALUE($G160)&gt;=AF$6,(IF(($BV160-SUM($Q160:AE160))&gt;=$K160*0.3,$K160*0.3,($BV160-SUM($Q160:AE160)))),"")),(IF(($BV160-SUM($Q160:AE160))&gt;=$K160*0.3,$K160*0.3,($BV160-SUM($Q160:AE160)))))</f>
        <v>0</v>
      </c>
      <c r="AG160" s="127">
        <f>IF(OR($I160="‡nv‡÷j Z¨vM",$I160="wUwm"),(IF(VALUE($G160)&gt;=AG$6,(IF(($BV160-SUM($Q160:AF160))&gt;=$K160*0.3,$K160*0.3,($BV160-SUM($Q160:AF160)))),"")),(IF(($BV160-SUM($Q160:AF160))&gt;=$K160*0.3,$K160*0.3,($BV160-SUM($Q160:AF160)))))</f>
        <v>0</v>
      </c>
      <c r="AH160" s="127">
        <f>IF(OR($I160="‡nv‡÷j Z¨vM",$I160="wUwm"),(IF(VALUE($G160)&gt;=AH$6,(IF(($BV160-SUM($Q160:AG160))&gt;=$K160*0.3,$K160*0.3,($BV160-SUM($Q160:AG160)))),"")),(IF(($BV160-SUM($Q160:AG160))&gt;=$K160*0.3,$K160*0.3,($BV160-SUM($Q160:AG160)))))</f>
        <v>0</v>
      </c>
      <c r="AI160" s="127">
        <f>IF(OR($I160="‡nv‡÷j Z¨vM",$I160="wUwm"),(IF(VALUE($G160)&gt;=AI$6,(IF(($BV160-SUM($Q160:AH160))&gt;=$K160*0.3,$K160*0.3,($BV160-SUM($Q160:AH160)))),"")),(IF(($BV160-SUM($Q160:AH160))&gt;=$K160*0.3,$K160*0.3,($BV160-SUM($Q160:AH160)))))</f>
        <v>0</v>
      </c>
      <c r="AJ160" s="127">
        <f>IF(OR($I160="‡nv‡÷j Z¨vM",$I160="wUwm"),(IF(VALUE($G160)&gt;=AJ$6,(IF(($BV160-SUM($Q160:AI160))&gt;=$K160*0.3,$K160*0.3,($BV160-SUM($Q160:AI160)))),"")),(IF(($BV160-SUM($Q160:AI160))&gt;=$K160*0.3,$K160*0.3,($BV160-SUM($Q160:AI160)))))</f>
        <v>0</v>
      </c>
      <c r="AK160" s="127">
        <f>IF(OR($I160="‡nv‡÷j Z¨vM",$I160="wUwm"),(IF(VALUE($G160)&gt;=AK$6,(IF(($BV160-SUM($Q160:AJ160))&gt;=$K160*0.3,$K160*0.3,($BV160-SUM($Q160:AJ160)))),"")),(IF(($BV160-SUM($Q160:AJ160))&gt;=$K160*0.3,$K160*0.3,($BV160-SUM($Q160:AJ160)))))</f>
        <v>0</v>
      </c>
      <c r="AL160" s="127">
        <f>IF(OR($I160="‡nv‡÷j Z¨vM",$I160="wUwm"),(IF(VALUE($G160)&gt;=AL$6,(IF(($BV160-SUM($Q160:AK160))&gt;=$K160*0.3,$K160*0.3,($BV160-SUM($Q160:AK160)))),"")),(IF(($BV160-SUM($Q160:AK160))&gt;=$K160*0.3,$K160*0.3,($BV160-SUM($Q160:AK160)))))</f>
        <v>0</v>
      </c>
      <c r="AM160" s="127">
        <f>IF(OR($I160="‡nv‡÷j Z¨vM",$I160="wUwm"),(IF(VALUE($G160)&gt;=AM$6,(IF(($BV160-SUM($Q160:AL160))&gt;=$K160*0.3,$K160*0.3,($BV160-SUM($Q160:AL160)))),"")),(IF(($BV160-SUM($Q160:AL160))&gt;=$K160*0.3,$K160*0.3,($BV160-SUM($Q160:AL160)))))</f>
        <v>0</v>
      </c>
      <c r="AN160" s="127">
        <f>IF(OR($I160="‡nv‡÷j Z¨vM",$I160="wUwm"),(IF(VALUE($G160)&gt;=AN$6,(IF(($BV160-SUM($Q160:AM160))&gt;=$K160*0.3,$K160*0.3,($BV160-SUM($Q160:AM160)))),"")),(IF(($BV160-SUM($Q160:AM160))&gt;=$K160*0.3,$K160*0.3,($BV160-SUM($Q160:AM160)))))</f>
        <v>0</v>
      </c>
      <c r="AO160" s="127">
        <f>IF(OR($I160="‡nv‡÷j Z¨vM",$I160="wUwm"),(IF(VALUE($G160)&gt;=AO$6,(IF(($BV160-SUM($Q160:AN160))&gt;=$K160*0.3,$K160*0.3,($BV160-SUM($Q160:AN160)))),"")),(IF(($BV160-SUM($Q160:AN160))&gt;=$K160*0.3,$K160*0.3,($BV160-SUM($Q160:AN160)))))</f>
        <v>0</v>
      </c>
      <c r="AP160" s="127">
        <f>IF(OR($I160="‡nv‡÷j Z¨vM",$I160="wUwm"),(IF(VALUE($G160)&gt;=AP$6,(IF(($BV160-SUM($Q160:AO160))&gt;=$K160*0.3,$K160*0.3,($BV160-SUM($Q160:AO160)))),"")),(IF(($BV160-SUM($Q160:AO160))&gt;=$K160*0.3,$K160*0.3,($BV160-SUM($Q160:AO160)))))</f>
        <v>0</v>
      </c>
      <c r="AQ160" s="125">
        <f t="shared" si="39"/>
        <v>21280</v>
      </c>
      <c r="AR160" s="125">
        <v>21280</v>
      </c>
      <c r="AS160" s="125">
        <f>IF(LinkRpt!C$4=LinkRpt!C$2,VLOOKUP(LinkRpt!$A157,Rpt,LinkRpt!C$2+1),"")</f>
        <v>0</v>
      </c>
      <c r="AT160" s="125">
        <f>IF(LinkRpt!D$4=LinkRpt!D$2,VLOOKUP(LinkRpt!$A157,Rpt,LinkRpt!D$2+1),"")</f>
        <v>0</v>
      </c>
      <c r="AU160" s="125">
        <f>IF(LinkRpt!E$4=LinkRpt!E$2,VLOOKUP(LinkRpt!$A157,Rpt,LinkRpt!E$2+1),"")</f>
        <v>0</v>
      </c>
      <c r="AV160" s="125">
        <f>IF(LinkRpt!F$4=LinkRpt!F$2,VLOOKUP(LinkRpt!$A157,Rpt,LinkRpt!F$2+1),"")</f>
        <v>0</v>
      </c>
      <c r="AW160" s="125">
        <f>IF(LinkRpt!G$4=LinkRpt!G$2,VLOOKUP(LinkRpt!$A157,Rpt,LinkRpt!G$2+1),"")</f>
        <v>0</v>
      </c>
      <c r="AX160" s="125">
        <f>IF(LinkRpt!H$4=LinkRpt!H$2,VLOOKUP(LinkRpt!$A157,Rpt,LinkRpt!H$2+1),"")</f>
        <v>0</v>
      </c>
      <c r="AY160" s="125">
        <f>IF(LinkRpt!I$4=LinkRpt!I$2,VLOOKUP(LinkRpt!$A157,Rpt,LinkRpt!I$2+1),"")</f>
        <v>0</v>
      </c>
      <c r="AZ160" s="125">
        <f>IF(LinkRpt!J$4=LinkRpt!J$2,VLOOKUP(LinkRpt!$A157,Rpt,LinkRpt!J$2+1),"")</f>
        <v>0</v>
      </c>
      <c r="BA160" s="125">
        <f>IF(LinkRpt!K$4=LinkRpt!K$2,VLOOKUP(LinkRpt!$A157,Rpt,LinkRpt!K$2+1),"")</f>
        <v>0</v>
      </c>
      <c r="BB160" s="125">
        <f>IF(LinkRpt!L$4=LinkRpt!L$2,VLOOKUP(LinkRpt!$A157,Rpt,LinkRpt!L$2+1),"")</f>
        <v>0</v>
      </c>
      <c r="BC160" s="125">
        <f>IF(LinkRpt!M$4=LinkRpt!M$2,VLOOKUP(LinkRpt!$A157,Rpt,LinkRpt!M$2+1),"")</f>
        <v>0</v>
      </c>
      <c r="BD160" s="125">
        <f>IF(LinkRpt!N$4=LinkRpt!N$2,VLOOKUP(LinkRpt!$A157,Rpt,LinkRpt!N$2+1),"")</f>
        <v>0</v>
      </c>
      <c r="BE160" s="125">
        <f>IF(LinkRpt!O$4=LinkRpt!O$2,VLOOKUP(LinkRpt!$A157,Rpt,LinkRpt!O$2+1),"")</f>
        <v>0</v>
      </c>
      <c r="BF160" s="125">
        <f>IF(LinkRpt!P$4=LinkRpt!P$2,VLOOKUP(LinkRpt!$A157,Rpt,LinkRpt!P$2+1),"")</f>
        <v>0</v>
      </c>
      <c r="BG160" s="125">
        <f>IF(LinkRpt!Q$4=LinkRpt!Q$2,VLOOKUP(LinkRpt!$A157,Rpt,LinkRpt!Q$2+1),"")</f>
        <v>0</v>
      </c>
      <c r="BH160" s="125">
        <f>IF(LinkRpt!R$4=LinkRpt!R$2,VLOOKUP(LinkRpt!$A157,Rpt,LinkRpt!R$2+1),"")</f>
        <v>0</v>
      </c>
      <c r="BI160" s="125">
        <f>IF(LinkRpt!S$4=LinkRpt!S$2,VLOOKUP(LinkRpt!$A157,Rpt,LinkRpt!S$2+1),"")</f>
        <v>0</v>
      </c>
      <c r="BJ160" s="125">
        <f>IF(LinkRpt!T$4=LinkRpt!T$2,VLOOKUP(LinkRpt!$A157,Rpt,LinkRpt!T$2+1),"")</f>
        <v>0</v>
      </c>
      <c r="BK160" s="125">
        <f>IF(LinkRpt!U$4=LinkRpt!U$2,VLOOKUP(LinkRpt!$A157,Rpt,LinkRpt!U$2+1),"")</f>
        <v>0</v>
      </c>
      <c r="BL160" s="125">
        <f>IF(LinkRpt!V$4=LinkRpt!V$2,VLOOKUP(LinkRpt!$A157,Rpt,LinkRpt!V$2+1),"")</f>
        <v>0</v>
      </c>
      <c r="BM160" s="125">
        <f>IF(LinkRpt!W$4=LinkRpt!W$2,VLOOKUP(LinkRpt!$A157,Rpt,LinkRpt!W$2+1),"")</f>
        <v>0</v>
      </c>
      <c r="BN160" s="125">
        <f>IF(LinkRpt!X$4=LinkRpt!X$2,VLOOKUP(LinkRpt!$A157,Rpt,LinkRpt!X$2+1),"")</f>
        <v>0</v>
      </c>
      <c r="BO160" s="125">
        <f>IF(LinkRpt!Y$4=LinkRpt!Y$2,VLOOKUP(LinkRpt!$A157,Rpt,LinkRpt!Y$2+1),"")</f>
        <v>0</v>
      </c>
      <c r="BP160" s="125">
        <f>IF(LinkRpt!Z$4=LinkRpt!Z$2,VLOOKUP(LinkRpt!$A157,Rpt,LinkRpt!Z$2+1),"")</f>
        <v>0</v>
      </c>
      <c r="BQ160" s="125">
        <f>IF(LinkRpt!AA$4=LinkRpt!AA$2,VLOOKUP(LinkRpt!$A157,Rpt,LinkRpt!AA$2+1),"")</f>
        <v>0</v>
      </c>
      <c r="BR160" s="125">
        <f>IF(LinkRpt!AB$4=LinkRpt!AB$2,VLOOKUP(LinkRpt!$A157,Rpt,LinkRpt!AB$2+1),"")</f>
        <v>0</v>
      </c>
      <c r="BS160" s="125">
        <f>IF(LinkRpt!AC$4=LinkRpt!AC$2,VLOOKUP(LinkRpt!$A157,Rpt,LinkRpt!AC$2+1),"")</f>
        <v>0</v>
      </c>
      <c r="BT160" s="125">
        <f>IF(LinkRpt!AD$4=LinkRpt!AD$2,VLOOKUP(LinkRpt!$A157,Rpt,LinkRpt!AD$2+1),"")</f>
        <v>0</v>
      </c>
      <c r="BU160" s="125">
        <f>IF(LinkRpt!AE$4=LinkRpt!AE$2,VLOOKUP(LinkRpt!$A157,Rpt,LinkRpt!AE$2+1),"")</f>
        <v>0</v>
      </c>
      <c r="BV160" s="125">
        <f t="shared" si="37"/>
        <v>21280</v>
      </c>
      <c r="BW160" s="124">
        <v>1500</v>
      </c>
      <c r="BX160" s="127">
        <v>1500</v>
      </c>
      <c r="BY160" s="124">
        <v>1000</v>
      </c>
      <c r="BZ160" s="127">
        <v>1000</v>
      </c>
      <c r="CA160" s="124">
        <v>5000</v>
      </c>
      <c r="CB160" s="127">
        <v>5000</v>
      </c>
      <c r="CC160" s="124">
        <v>8000</v>
      </c>
      <c r="CD160" s="127">
        <v>8000</v>
      </c>
      <c r="CE160" s="124"/>
      <c r="CF160" s="127"/>
      <c r="CG160" s="129">
        <v>3220</v>
      </c>
      <c r="CH160" s="127">
        <v>0</v>
      </c>
      <c r="CI160" s="129">
        <v>3220</v>
      </c>
      <c r="CJ160" s="127">
        <f>3220+0</f>
        <v>3220</v>
      </c>
      <c r="CK160" s="129">
        <v>3220</v>
      </c>
      <c r="CL160" s="127"/>
      <c r="CM160" s="129">
        <v>3220</v>
      </c>
      <c r="CN160" s="127">
        <v>3220</v>
      </c>
      <c r="CO160" s="129">
        <v>3220</v>
      </c>
      <c r="CP160" s="127">
        <v>3220</v>
      </c>
      <c r="CQ160" s="129">
        <v>3220</v>
      </c>
      <c r="CR160" s="127">
        <f>3220+3220</f>
        <v>6440</v>
      </c>
      <c r="CS160" s="129">
        <v>3220</v>
      </c>
      <c r="CT160" s="127"/>
      <c r="CU160" s="129">
        <v>3220</v>
      </c>
      <c r="CV160" s="127">
        <v>9660</v>
      </c>
      <c r="CW160" s="129">
        <v>3220</v>
      </c>
      <c r="CX160" s="127"/>
      <c r="CY160" s="131"/>
      <c r="CZ160" s="127"/>
      <c r="DA160" s="131"/>
      <c r="DB160" s="127"/>
      <c r="DC160" s="131"/>
      <c r="DD160" s="127"/>
      <c r="DE160" s="130"/>
      <c r="DF160" s="131"/>
      <c r="DG160" s="127"/>
      <c r="DH160" s="131"/>
      <c r="DI160" s="127"/>
      <c r="DJ160" s="131"/>
      <c r="DK160" s="127"/>
      <c r="DL160" s="131"/>
      <c r="DM160" s="127"/>
      <c r="DN160" s="131"/>
      <c r="DO160" s="127"/>
      <c r="DP160" s="131"/>
      <c r="DQ160" s="127"/>
      <c r="DR160" s="131"/>
      <c r="DS160" s="127"/>
      <c r="DT160" s="131"/>
      <c r="DU160" s="127"/>
      <c r="DV160" s="131"/>
      <c r="DW160" s="127"/>
      <c r="DX160" s="131"/>
      <c r="DY160" s="127"/>
      <c r="DZ160" s="131"/>
      <c r="EA160" s="127"/>
      <c r="EB160" s="128"/>
      <c r="EC160" s="127"/>
      <c r="ED160" s="132"/>
      <c r="EE160" s="128"/>
      <c r="EF160" s="127"/>
      <c r="EG160" s="128"/>
      <c r="EH160" s="127"/>
      <c r="EI160" s="128"/>
      <c r="EJ160" s="127"/>
      <c r="EK160" s="128"/>
      <c r="EL160" s="127"/>
      <c r="EM160" s="128"/>
      <c r="EN160" s="127"/>
      <c r="EO160" s="128"/>
      <c r="EP160" s="127"/>
      <c r="EQ160" s="124"/>
      <c r="ER160" s="127"/>
      <c r="ES160" s="124"/>
      <c r="ET160" s="127"/>
      <c r="EU160" s="124"/>
      <c r="EV160" s="127"/>
      <c r="EW160" s="124"/>
      <c r="EX160" s="127"/>
      <c r="EY160" s="124"/>
      <c r="EZ160" s="127"/>
      <c r="FA160" s="124"/>
      <c r="FB160" s="127"/>
      <c r="FC160" s="133">
        <f t="shared" si="32"/>
        <v>44480</v>
      </c>
      <c r="FD160" s="133">
        <f t="shared" si="33"/>
        <v>41260</v>
      </c>
      <c r="FE160" s="133">
        <f t="shared" si="34"/>
        <v>3220</v>
      </c>
    </row>
    <row r="161" spans="1:161" ht="25.5" customHeight="1">
      <c r="A161" s="184">
        <v>2200042</v>
      </c>
      <c r="B161" s="156" t="s">
        <v>1057</v>
      </c>
      <c r="C161" s="96" t="s">
        <v>80</v>
      </c>
      <c r="D161" s="83" t="s">
        <v>1062</v>
      </c>
      <c r="E161" s="95" t="s">
        <v>956</v>
      </c>
      <c r="F161" s="89" t="s">
        <v>81</v>
      </c>
      <c r="G161" s="89"/>
      <c r="H161" s="135"/>
      <c r="I161" s="136"/>
      <c r="J161" s="136"/>
      <c r="K161" s="94">
        <v>6500</v>
      </c>
      <c r="L161" s="92" t="s">
        <v>1077</v>
      </c>
      <c r="M161" s="122">
        <f t="shared" si="35"/>
        <v>23500</v>
      </c>
      <c r="N161" s="123">
        <f t="shared" si="31"/>
        <v>3900</v>
      </c>
      <c r="O161" s="124">
        <v>4000</v>
      </c>
      <c r="P161" s="124">
        <f t="shared" si="36"/>
        <v>0</v>
      </c>
      <c r="Q161" s="125">
        <v>4000</v>
      </c>
      <c r="R161" s="126">
        <f t="shared" si="38"/>
        <v>0</v>
      </c>
      <c r="S161" s="127">
        <f>IF(OR($I161="‡nv‡÷j Z¨vM",$I161="wUwm"),(IF(VALUE($G161)&gt;=S$6,(IF(($BV161-SUM($Q161:R161))&gt;=$K161*0.3,$K161*0.3,($BV161-SUM($Q161:R161)))),"")),(IF(($BV161-SUM($Q161:R161))&gt;=$K161*0.3,$K161*0.3,($BV161-SUM($Q161:R161)))))</f>
        <v>1950</v>
      </c>
      <c r="T161" s="127">
        <f>IF(OR($I161="‡nv‡÷j Z¨vM",$I161="wUwm"),(IF(VALUE($G161)&gt;=T$6,(IF(($BV161-SUM($Q161:S161))&gt;=$K161*0.3,$K161*0.3,($BV161-SUM($Q161:S161)))),"")),(IF(($BV161-SUM($Q161:S161))&gt;=$K161*0.3,$K161*0.3,($BV161-SUM($Q161:S161)))))</f>
        <v>1950</v>
      </c>
      <c r="U161" s="127">
        <f>IF(OR($I161="‡nv‡÷j Z¨vM",$I161="wUwm"),(IF(VALUE($G161)&gt;=U$6,(IF(($BV161-SUM($Q161:T161))&gt;=$K161*0.3,$K161*0.3,($BV161-SUM($Q161:T161)))),"")),(IF(($BV161-SUM($Q161:T161))&gt;=$K161*0.3,$K161*0.3,($BV161-SUM($Q161:T161)))))</f>
        <v>1950</v>
      </c>
      <c r="V161" s="127">
        <f>IF(OR($I161="‡nv‡÷j Z¨vM",$I161="wUwm"),(IF(VALUE($G161)&gt;=V$6,(IF(($BV161-SUM($Q161:U161))&gt;=$K161*0.3,$K161*0.3,($BV161-SUM($Q161:U161)))),"")),(IF(($BV161-SUM($Q161:U161))&gt;=$K161*0.3,$K161*0.3,($BV161-SUM($Q161:U161)))))</f>
        <v>1950</v>
      </c>
      <c r="W161" s="127">
        <f>IF(OR($I161="‡nv‡÷j Z¨vM",$I161="wUwm"),(IF(VALUE($G161)&gt;=W$6,(IF(($BV161-SUM($Q161:V161))&gt;=$K161*0.3,$K161*0.3,($BV161-SUM($Q161:V161)))),"")),(IF(($BV161-SUM($Q161:V161))&gt;=$K161*0.3,$K161*0.3,($BV161-SUM($Q161:V161)))))</f>
        <v>1950</v>
      </c>
      <c r="X161" s="127">
        <f>IF(OR($I161="‡nv‡÷j Z¨vM",$I161="wUwm"),(IF(VALUE($G161)&gt;=X$6,(IF(($BV161-SUM($Q161:W161))&gt;=$K161*0.3,$K161*0.3,($BV161-SUM($Q161:W161)))),"")),(IF(($BV161-SUM($Q161:W161))&gt;=$K161*0.3,$K161*0.3,($BV161-SUM($Q161:W161)))))</f>
        <v>1950</v>
      </c>
      <c r="Y161" s="127">
        <f>IF(OR($I161="‡nv‡÷j Z¨vM",$I161="wUwm"),(IF(VALUE($G161)&gt;=Y$6,(IF(($BV161-SUM($Q161:X161))&gt;=$K161*0.3,$K161*0.3,($BV161-SUM($Q161:X161)))),"")),(IF(($BV161-SUM($Q161:X161))&gt;=$K161*0.3,$K161*0.3,($BV161-SUM($Q161:X161)))))</f>
        <v>1950</v>
      </c>
      <c r="Z161" s="127">
        <f>IF(OR($I161="‡nv‡÷j Z¨vM",$I161="wUwm"),(IF(VALUE($G161)&gt;=Z$6,(IF(($BV161-SUM($Q161:Y161))&gt;=$K161*0.3,$K161*0.3,($BV161-SUM($Q161:Y161)))),"")),(IF(($BV161-SUM($Q161:Y161))&gt;=$K161*0.3,$K161*0.3,($BV161-SUM($Q161:Y161)))))</f>
        <v>1950</v>
      </c>
      <c r="AA161" s="127">
        <f>IF(OR($I161="‡nv‡÷j Z¨vM",$I161="wUwm"),(IF(VALUE($G161)&gt;=AA$6,(IF(($BV161-SUM($Q161:Z161))&gt;=$K161*0.3,$K161*0.3,($BV161-SUM($Q161:Z161)))),"")),(IF(($BV161-SUM($Q161:Z161))&gt;=$K161*0.3,$K161*0.3,($BV161-SUM($Q161:Z161)))))</f>
        <v>0</v>
      </c>
      <c r="AB161" s="127">
        <f>IF(OR($I161="‡nv‡÷j Z¨vM",$I161="wUwm"),(IF(VALUE($G161)&gt;=AB$6,(IF(($BV161-SUM($Q161:AA161))&gt;=$K161*0.3,$K161*0.3,($BV161-SUM($Q161:AA161)))),"")),(IF(($BV161-SUM($Q161:AA161))&gt;=$K161*0.3,$K161*0.3,($BV161-SUM($Q161:AA161)))))</f>
        <v>0</v>
      </c>
      <c r="AC161" s="127">
        <f>IF(OR($I161="‡nv‡÷j Z¨vM",$I161="wUwm"),(IF(VALUE($G161)&gt;=AC$6,(IF(($BV161-SUM($Q161:AB161))&gt;=$K161*0.3,$K161*0.3,($BV161-SUM($Q161:AB161)))),"")),(IF(($BV161-SUM($Q161:AB161))&gt;=$K161*0.3,$K161*0.3,($BV161-SUM($Q161:AB161)))))</f>
        <v>0</v>
      </c>
      <c r="AD161" s="127">
        <f>IF(OR($I161="‡nv‡÷j Z¨vM",$I161="wUwm"),(IF(VALUE($G161)&gt;=AD$6,(IF(($BV161-SUM($Q161:AC161))&gt;=$K161*0.3,$K161*0.3,($BV161-SUM($Q161:AC161)))),"")),(IF(($BV161-SUM($Q161:AC161))&gt;=$K161*0.3,$K161*0.3,($BV161-SUM($Q161:AC161)))))</f>
        <v>0</v>
      </c>
      <c r="AE161" s="127">
        <f>IF(OR($I161="‡nv‡÷j Z¨vM",$I161="wUwm"),(IF(VALUE($G161)&gt;=AE$6,(IF(($BV161-SUM($Q161:AD161))&gt;=$K161*0.3,$K161*0.3,($BV161-SUM($Q161:AD161)))),"")),(IF(($BV161-SUM($Q161:AD161))&gt;=$K161*0.3,$K161*0.3,($BV161-SUM($Q161:AD161)))))</f>
        <v>0</v>
      </c>
      <c r="AF161" s="127">
        <f>IF(OR($I161="‡nv‡÷j Z¨vM",$I161="wUwm"),(IF(VALUE($G161)&gt;=AF$6,(IF(($BV161-SUM($Q161:AE161))&gt;=$K161*0.3,$K161*0.3,($BV161-SUM($Q161:AE161)))),"")),(IF(($BV161-SUM($Q161:AE161))&gt;=$K161*0.3,$K161*0.3,($BV161-SUM($Q161:AE161)))))</f>
        <v>0</v>
      </c>
      <c r="AG161" s="127">
        <f>IF(OR($I161="‡nv‡÷j Z¨vM",$I161="wUwm"),(IF(VALUE($G161)&gt;=AG$6,(IF(($BV161-SUM($Q161:AF161))&gt;=$K161*0.3,$K161*0.3,($BV161-SUM($Q161:AF161)))),"")),(IF(($BV161-SUM($Q161:AF161))&gt;=$K161*0.3,$K161*0.3,($BV161-SUM($Q161:AF161)))))</f>
        <v>0</v>
      </c>
      <c r="AH161" s="127">
        <f>IF(OR($I161="‡nv‡÷j Z¨vM",$I161="wUwm"),(IF(VALUE($G161)&gt;=AH$6,(IF(($BV161-SUM($Q161:AG161))&gt;=$K161*0.3,$K161*0.3,($BV161-SUM($Q161:AG161)))),"")),(IF(($BV161-SUM($Q161:AG161))&gt;=$K161*0.3,$K161*0.3,($BV161-SUM($Q161:AG161)))))</f>
        <v>0</v>
      </c>
      <c r="AI161" s="127">
        <f>IF(OR($I161="‡nv‡÷j Z¨vM",$I161="wUwm"),(IF(VALUE($G161)&gt;=AI$6,(IF(($BV161-SUM($Q161:AH161))&gt;=$K161*0.3,$K161*0.3,($BV161-SUM($Q161:AH161)))),"")),(IF(($BV161-SUM($Q161:AH161))&gt;=$K161*0.3,$K161*0.3,($BV161-SUM($Q161:AH161)))))</f>
        <v>0</v>
      </c>
      <c r="AJ161" s="127">
        <f>IF(OR($I161="‡nv‡÷j Z¨vM",$I161="wUwm"),(IF(VALUE($G161)&gt;=AJ$6,(IF(($BV161-SUM($Q161:AI161))&gt;=$K161*0.3,$K161*0.3,($BV161-SUM($Q161:AI161)))),"")),(IF(($BV161-SUM($Q161:AI161))&gt;=$K161*0.3,$K161*0.3,($BV161-SUM($Q161:AI161)))))</f>
        <v>0</v>
      </c>
      <c r="AK161" s="127">
        <f>IF(OR($I161="‡nv‡÷j Z¨vM",$I161="wUwm"),(IF(VALUE($G161)&gt;=AK$6,(IF(($BV161-SUM($Q161:AJ161))&gt;=$K161*0.3,$K161*0.3,($BV161-SUM($Q161:AJ161)))),"")),(IF(($BV161-SUM($Q161:AJ161))&gt;=$K161*0.3,$K161*0.3,($BV161-SUM($Q161:AJ161)))))</f>
        <v>0</v>
      </c>
      <c r="AL161" s="127">
        <f>IF(OR($I161="‡nv‡÷j Z¨vM",$I161="wUwm"),(IF(VALUE($G161)&gt;=AL$6,(IF(($BV161-SUM($Q161:AK161))&gt;=$K161*0.3,$K161*0.3,($BV161-SUM($Q161:AK161)))),"")),(IF(($BV161-SUM($Q161:AK161))&gt;=$K161*0.3,$K161*0.3,($BV161-SUM($Q161:AK161)))))</f>
        <v>0</v>
      </c>
      <c r="AM161" s="127">
        <f>IF(OR($I161="‡nv‡÷j Z¨vM",$I161="wUwm"),(IF(VALUE($G161)&gt;=AM$6,(IF(($BV161-SUM($Q161:AL161))&gt;=$K161*0.3,$K161*0.3,($BV161-SUM($Q161:AL161)))),"")),(IF(($BV161-SUM($Q161:AL161))&gt;=$K161*0.3,$K161*0.3,($BV161-SUM($Q161:AL161)))))</f>
        <v>0</v>
      </c>
      <c r="AN161" s="127">
        <f>IF(OR($I161="‡nv‡÷j Z¨vM",$I161="wUwm"),(IF(VALUE($G161)&gt;=AN$6,(IF(($BV161-SUM($Q161:AM161))&gt;=$K161*0.3,$K161*0.3,($BV161-SUM($Q161:AM161)))),"")),(IF(($BV161-SUM($Q161:AM161))&gt;=$K161*0.3,$K161*0.3,($BV161-SUM($Q161:AM161)))))</f>
        <v>0</v>
      </c>
      <c r="AO161" s="127">
        <f>IF(OR($I161="‡nv‡÷j Z¨vM",$I161="wUwm"),(IF(VALUE($G161)&gt;=AO$6,(IF(($BV161-SUM($Q161:AN161))&gt;=$K161*0.3,$K161*0.3,($BV161-SUM($Q161:AN161)))),"")),(IF(($BV161-SUM($Q161:AN161))&gt;=$K161*0.3,$K161*0.3,($BV161-SUM($Q161:AN161)))))</f>
        <v>0</v>
      </c>
      <c r="AP161" s="127">
        <f>IF(OR($I161="‡nv‡÷j Z¨vM",$I161="wUwm"),(IF(VALUE($G161)&gt;=AP$6,(IF(($BV161-SUM($Q161:AO161))&gt;=$K161*0.3,$K161*0.3,($BV161-SUM($Q161:AO161)))),"")),(IF(($BV161-SUM($Q161:AO161))&gt;=$K161*0.3,$K161*0.3,($BV161-SUM($Q161:AO161)))))</f>
        <v>0</v>
      </c>
      <c r="AQ161" s="125">
        <f t="shared" si="39"/>
        <v>19600</v>
      </c>
      <c r="AR161" s="125">
        <v>19600</v>
      </c>
      <c r="AS161" s="125">
        <f>IF(LinkRpt!C$4=LinkRpt!C$2,VLOOKUP(LinkRpt!$A158,Rpt,LinkRpt!C$2+1),"")</f>
        <v>0</v>
      </c>
      <c r="AT161" s="125">
        <f>IF(LinkRpt!D$4=LinkRpt!D$2,VLOOKUP(LinkRpt!$A158,Rpt,LinkRpt!D$2+1),"")</f>
        <v>0</v>
      </c>
      <c r="AU161" s="125">
        <f>IF(LinkRpt!E$4=LinkRpt!E$2,VLOOKUP(LinkRpt!$A158,Rpt,LinkRpt!E$2+1),"")</f>
        <v>0</v>
      </c>
      <c r="AV161" s="125">
        <f>IF(LinkRpt!F$4=LinkRpt!F$2,VLOOKUP(LinkRpt!$A158,Rpt,LinkRpt!F$2+1),"")</f>
        <v>0</v>
      </c>
      <c r="AW161" s="125">
        <f>IF(LinkRpt!G$4=LinkRpt!G$2,VLOOKUP(LinkRpt!$A158,Rpt,LinkRpt!G$2+1),"")</f>
        <v>0</v>
      </c>
      <c r="AX161" s="125">
        <f>IF(LinkRpt!H$4=LinkRpt!H$2,VLOOKUP(LinkRpt!$A158,Rpt,LinkRpt!H$2+1),"")</f>
        <v>0</v>
      </c>
      <c r="AY161" s="125">
        <f>IF(LinkRpt!I$4=LinkRpt!I$2,VLOOKUP(LinkRpt!$A158,Rpt,LinkRpt!I$2+1),"")</f>
        <v>0</v>
      </c>
      <c r="AZ161" s="125">
        <f>IF(LinkRpt!J$4=LinkRpt!J$2,VLOOKUP(LinkRpt!$A158,Rpt,LinkRpt!J$2+1),"")</f>
        <v>0</v>
      </c>
      <c r="BA161" s="125">
        <f>IF(LinkRpt!K$4=LinkRpt!K$2,VLOOKUP(LinkRpt!$A158,Rpt,LinkRpt!K$2+1),"")</f>
        <v>0</v>
      </c>
      <c r="BB161" s="125">
        <f>IF(LinkRpt!L$4=LinkRpt!L$2,VLOOKUP(LinkRpt!$A158,Rpt,LinkRpt!L$2+1),"")</f>
        <v>0</v>
      </c>
      <c r="BC161" s="125">
        <f>IF(LinkRpt!M$4=LinkRpt!M$2,VLOOKUP(LinkRpt!$A158,Rpt,LinkRpt!M$2+1),"")</f>
        <v>0</v>
      </c>
      <c r="BD161" s="125">
        <f>IF(LinkRpt!N$4=LinkRpt!N$2,VLOOKUP(LinkRpt!$A158,Rpt,LinkRpt!N$2+1),"")</f>
        <v>0</v>
      </c>
      <c r="BE161" s="125">
        <f>IF(LinkRpt!O$4=LinkRpt!O$2,VLOOKUP(LinkRpt!$A158,Rpt,LinkRpt!O$2+1),"")</f>
        <v>0</v>
      </c>
      <c r="BF161" s="125">
        <f>IF(LinkRpt!P$4=LinkRpt!P$2,VLOOKUP(LinkRpt!$A158,Rpt,LinkRpt!P$2+1),"")</f>
        <v>0</v>
      </c>
      <c r="BG161" s="125">
        <f>IF(LinkRpt!Q$4=LinkRpt!Q$2,VLOOKUP(LinkRpt!$A158,Rpt,LinkRpt!Q$2+1),"")</f>
        <v>0</v>
      </c>
      <c r="BH161" s="125">
        <f>IF(LinkRpt!R$4=LinkRpt!R$2,VLOOKUP(LinkRpt!$A158,Rpt,LinkRpt!R$2+1),"")</f>
        <v>0</v>
      </c>
      <c r="BI161" s="125">
        <f>IF(LinkRpt!S$4=LinkRpt!S$2,VLOOKUP(LinkRpt!$A158,Rpt,LinkRpt!S$2+1),"")</f>
        <v>0</v>
      </c>
      <c r="BJ161" s="125">
        <f>IF(LinkRpt!T$4=LinkRpt!T$2,VLOOKUP(LinkRpt!$A158,Rpt,LinkRpt!T$2+1),"")</f>
        <v>0</v>
      </c>
      <c r="BK161" s="125">
        <f>IF(LinkRpt!U$4=LinkRpt!U$2,VLOOKUP(LinkRpt!$A158,Rpt,LinkRpt!U$2+1),"")</f>
        <v>0</v>
      </c>
      <c r="BL161" s="125">
        <f>IF(LinkRpt!V$4=LinkRpt!V$2,VLOOKUP(LinkRpt!$A158,Rpt,LinkRpt!V$2+1),"")</f>
        <v>0</v>
      </c>
      <c r="BM161" s="125">
        <f>IF(LinkRpt!W$4=LinkRpt!W$2,VLOOKUP(LinkRpt!$A158,Rpt,LinkRpt!W$2+1),"")</f>
        <v>0</v>
      </c>
      <c r="BN161" s="125">
        <f>IF(LinkRpt!X$4=LinkRpt!X$2,VLOOKUP(LinkRpt!$A158,Rpt,LinkRpt!X$2+1),"")</f>
        <v>0</v>
      </c>
      <c r="BO161" s="125">
        <f>IF(LinkRpt!Y$4=LinkRpt!Y$2,VLOOKUP(LinkRpt!$A158,Rpt,LinkRpt!Y$2+1),"")</f>
        <v>0</v>
      </c>
      <c r="BP161" s="125">
        <f>IF(LinkRpt!Z$4=LinkRpt!Z$2,VLOOKUP(LinkRpt!$A158,Rpt,LinkRpt!Z$2+1),"")</f>
        <v>0</v>
      </c>
      <c r="BQ161" s="125">
        <f>IF(LinkRpt!AA$4=LinkRpt!AA$2,VLOOKUP(LinkRpt!$A158,Rpt,LinkRpt!AA$2+1),"")</f>
        <v>0</v>
      </c>
      <c r="BR161" s="125">
        <f>IF(LinkRpt!AB$4=LinkRpt!AB$2,VLOOKUP(LinkRpt!$A158,Rpt,LinkRpt!AB$2+1),"")</f>
        <v>0</v>
      </c>
      <c r="BS161" s="125">
        <f>IF(LinkRpt!AC$4=LinkRpt!AC$2,VLOOKUP(LinkRpt!$A158,Rpt,LinkRpt!AC$2+1),"")</f>
        <v>0</v>
      </c>
      <c r="BT161" s="125">
        <f>IF(LinkRpt!AD$4=LinkRpt!AD$2,VLOOKUP(LinkRpt!$A158,Rpt,LinkRpt!AD$2+1),"")</f>
        <v>0</v>
      </c>
      <c r="BU161" s="125">
        <f>IF(LinkRpt!AE$4=LinkRpt!AE$2,VLOOKUP(LinkRpt!$A158,Rpt,LinkRpt!AE$2+1),"")</f>
        <v>0</v>
      </c>
      <c r="BV161" s="125">
        <f t="shared" si="37"/>
        <v>19600</v>
      </c>
      <c r="BW161" s="124">
        <v>1500</v>
      </c>
      <c r="BX161" s="127">
        <v>1500</v>
      </c>
      <c r="BY161" s="124">
        <v>1000</v>
      </c>
      <c r="BZ161" s="127">
        <v>1000</v>
      </c>
      <c r="CA161" s="124">
        <v>5000</v>
      </c>
      <c r="CB161" s="127">
        <v>5000</v>
      </c>
      <c r="CC161" s="124">
        <v>8000</v>
      </c>
      <c r="CD161" s="127">
        <f>1500+6500</f>
        <v>8000</v>
      </c>
      <c r="CE161" s="124"/>
      <c r="CF161" s="127"/>
      <c r="CG161" s="129">
        <v>4620</v>
      </c>
      <c r="CH161" s="127">
        <v>0</v>
      </c>
      <c r="CI161" s="129">
        <v>4620</v>
      </c>
      <c r="CJ161" s="127">
        <f>9100+140</f>
        <v>9240</v>
      </c>
      <c r="CK161" s="129">
        <v>4620</v>
      </c>
      <c r="CL161" s="127">
        <v>0</v>
      </c>
      <c r="CM161" s="129">
        <v>4620</v>
      </c>
      <c r="CN161" s="127">
        <v>9240</v>
      </c>
      <c r="CO161" s="129">
        <v>4620</v>
      </c>
      <c r="CP161" s="127"/>
      <c r="CQ161" s="129">
        <v>4620</v>
      </c>
      <c r="CR161" s="127"/>
      <c r="CS161" s="129">
        <v>4620</v>
      </c>
      <c r="CT161" s="127"/>
      <c r="CU161" s="129">
        <v>4620</v>
      </c>
      <c r="CV161" s="127">
        <v>4620</v>
      </c>
      <c r="CW161" s="129">
        <v>4620</v>
      </c>
      <c r="CX161" s="127">
        <v>18480</v>
      </c>
      <c r="CY161" s="131"/>
      <c r="CZ161" s="127"/>
      <c r="DA161" s="131"/>
      <c r="DB161" s="127"/>
      <c r="DC161" s="131"/>
      <c r="DD161" s="127"/>
      <c r="DE161" s="130"/>
      <c r="DF161" s="131"/>
      <c r="DG161" s="127"/>
      <c r="DH161" s="131"/>
      <c r="DI161" s="127"/>
      <c r="DJ161" s="131"/>
      <c r="DK161" s="127"/>
      <c r="DL161" s="131"/>
      <c r="DM161" s="127"/>
      <c r="DN161" s="131"/>
      <c r="DO161" s="127"/>
      <c r="DP161" s="131"/>
      <c r="DQ161" s="127"/>
      <c r="DR161" s="131"/>
      <c r="DS161" s="127"/>
      <c r="DT161" s="131"/>
      <c r="DU161" s="127"/>
      <c r="DV161" s="131"/>
      <c r="DW161" s="127"/>
      <c r="DX161" s="131"/>
      <c r="DY161" s="127"/>
      <c r="DZ161" s="131"/>
      <c r="EA161" s="127"/>
      <c r="EB161" s="128"/>
      <c r="EC161" s="127"/>
      <c r="ED161" s="132"/>
      <c r="EE161" s="128"/>
      <c r="EF161" s="127"/>
      <c r="EG161" s="128"/>
      <c r="EH161" s="127"/>
      <c r="EI161" s="128"/>
      <c r="EJ161" s="127"/>
      <c r="EK161" s="128"/>
      <c r="EL161" s="127"/>
      <c r="EM161" s="128"/>
      <c r="EN161" s="127"/>
      <c r="EO161" s="128"/>
      <c r="EP161" s="127"/>
      <c r="EQ161" s="124"/>
      <c r="ER161" s="127"/>
      <c r="ES161" s="124"/>
      <c r="ET161" s="127"/>
      <c r="EU161" s="124"/>
      <c r="EV161" s="127"/>
      <c r="EW161" s="124"/>
      <c r="EX161" s="127"/>
      <c r="EY161" s="124"/>
      <c r="EZ161" s="127"/>
      <c r="FA161" s="124"/>
      <c r="FB161" s="127"/>
      <c r="FC161" s="133">
        <f t="shared" si="32"/>
        <v>57080</v>
      </c>
      <c r="FD161" s="133">
        <f t="shared" si="33"/>
        <v>57080</v>
      </c>
      <c r="FE161" s="133">
        <f t="shared" si="34"/>
        <v>0</v>
      </c>
    </row>
    <row r="162" spans="1:161" ht="25.5" customHeight="1">
      <c r="A162" s="184">
        <v>2200043</v>
      </c>
      <c r="B162" s="156" t="s">
        <v>82</v>
      </c>
      <c r="C162" s="96" t="s">
        <v>83</v>
      </c>
      <c r="D162" s="83" t="s">
        <v>1062</v>
      </c>
      <c r="E162" s="95" t="s">
        <v>956</v>
      </c>
      <c r="F162" s="89" t="s">
        <v>84</v>
      </c>
      <c r="G162" s="89"/>
      <c r="H162" s="135"/>
      <c r="I162" s="136"/>
      <c r="J162" s="136"/>
      <c r="K162" s="94">
        <v>6500</v>
      </c>
      <c r="L162" s="92" t="s">
        <v>1077</v>
      </c>
      <c r="M162" s="122">
        <f t="shared" si="35"/>
        <v>23500</v>
      </c>
      <c r="N162" s="123">
        <f t="shared" si="31"/>
        <v>1950</v>
      </c>
      <c r="O162" s="124">
        <v>4000</v>
      </c>
      <c r="P162" s="124">
        <f t="shared" si="36"/>
        <v>0</v>
      </c>
      <c r="Q162" s="125">
        <v>4000</v>
      </c>
      <c r="R162" s="126">
        <f t="shared" si="38"/>
        <v>0</v>
      </c>
      <c r="S162" s="127">
        <f>IF(OR($I162="‡nv‡÷j Z¨vM",$I162="wUwm"),(IF(VALUE($G162)&gt;=S$6,(IF(($BV162-SUM($Q162:R162))&gt;=$K162*0.3,$K162*0.3,($BV162-SUM($Q162:R162)))),"")),(IF(($BV162-SUM($Q162:R162))&gt;=$K162*0.3,$K162*0.3,($BV162-SUM($Q162:R162)))))</f>
        <v>1950</v>
      </c>
      <c r="T162" s="127">
        <f>IF(OR($I162="‡nv‡÷j Z¨vM",$I162="wUwm"),(IF(VALUE($G162)&gt;=T$6,(IF(($BV162-SUM($Q162:S162))&gt;=$K162*0.3,$K162*0.3,($BV162-SUM($Q162:S162)))),"")),(IF(($BV162-SUM($Q162:S162))&gt;=$K162*0.3,$K162*0.3,($BV162-SUM($Q162:S162)))))</f>
        <v>1950</v>
      </c>
      <c r="U162" s="127">
        <f>IF(OR($I162="‡nv‡÷j Z¨vM",$I162="wUwm"),(IF(VALUE($G162)&gt;=U$6,(IF(($BV162-SUM($Q162:T162))&gt;=$K162*0.3,$K162*0.3,($BV162-SUM($Q162:T162)))),"")),(IF(($BV162-SUM($Q162:T162))&gt;=$K162*0.3,$K162*0.3,($BV162-SUM($Q162:T162)))))</f>
        <v>1950</v>
      </c>
      <c r="V162" s="127">
        <f>IF(OR($I162="‡nv‡÷j Z¨vM",$I162="wUwm"),(IF(VALUE($G162)&gt;=V$6,(IF(($BV162-SUM($Q162:U162))&gt;=$K162*0.3,$K162*0.3,($BV162-SUM($Q162:U162)))),"")),(IF(($BV162-SUM($Q162:U162))&gt;=$K162*0.3,$K162*0.3,($BV162-SUM($Q162:U162)))))</f>
        <v>1950</v>
      </c>
      <c r="W162" s="127">
        <f>IF(OR($I162="‡nv‡÷j Z¨vM",$I162="wUwm"),(IF(VALUE($G162)&gt;=W$6,(IF(($BV162-SUM($Q162:V162))&gt;=$K162*0.3,$K162*0.3,($BV162-SUM($Q162:V162)))),"")),(IF(($BV162-SUM($Q162:V162))&gt;=$K162*0.3,$K162*0.3,($BV162-SUM($Q162:V162)))))</f>
        <v>1950</v>
      </c>
      <c r="X162" s="127">
        <f>IF(OR($I162="‡nv‡÷j Z¨vM",$I162="wUwm"),(IF(VALUE($G162)&gt;=X$6,(IF(($BV162-SUM($Q162:W162))&gt;=$K162*0.3,$K162*0.3,($BV162-SUM($Q162:W162)))),"")),(IF(($BV162-SUM($Q162:W162))&gt;=$K162*0.3,$K162*0.3,($BV162-SUM($Q162:W162)))))</f>
        <v>1950</v>
      </c>
      <c r="Y162" s="127">
        <f>IF(OR($I162="‡nv‡÷j Z¨vM",$I162="wUwm"),(IF(VALUE($G162)&gt;=Y$6,(IF(($BV162-SUM($Q162:X162))&gt;=$K162*0.3,$K162*0.3,($BV162-SUM($Q162:X162)))),"")),(IF(($BV162-SUM($Q162:X162))&gt;=$K162*0.3,$K162*0.3,($BV162-SUM($Q162:X162)))))</f>
        <v>1950</v>
      </c>
      <c r="Z162" s="127">
        <f>IF(OR($I162="‡nv‡÷j Z¨vM",$I162="wUwm"),(IF(VALUE($G162)&gt;=Z$6,(IF(($BV162-SUM($Q162:Y162))&gt;=$K162*0.3,$K162*0.3,($BV162-SUM($Q162:Y162)))),"")),(IF(($BV162-SUM($Q162:Y162))&gt;=$K162*0.3,$K162*0.3,($BV162-SUM($Q162:Y162)))))</f>
        <v>1950</v>
      </c>
      <c r="AA162" s="127">
        <f>IF(OR($I162="‡nv‡÷j Z¨vM",$I162="wUwm"),(IF(VALUE($G162)&gt;=AA$6,(IF(($BV162-SUM($Q162:Z162))&gt;=$K162*0.3,$K162*0.3,($BV162-SUM($Q162:Z162)))),"")),(IF(($BV162-SUM($Q162:Z162))&gt;=$K162*0.3,$K162*0.3,($BV162-SUM($Q162:Z162)))))</f>
        <v>1950</v>
      </c>
      <c r="AB162" s="127">
        <f>IF(OR($I162="‡nv‡÷j Z¨vM",$I162="wUwm"),(IF(VALUE($G162)&gt;=AB$6,(IF(($BV162-SUM($Q162:AA162))&gt;=$K162*0.3,$K162*0.3,($BV162-SUM($Q162:AA162)))),"")),(IF(($BV162-SUM($Q162:AA162))&gt;=$K162*0.3,$K162*0.3,($BV162-SUM($Q162:AA162)))))</f>
        <v>0</v>
      </c>
      <c r="AC162" s="127">
        <f>IF(OR($I162="‡nv‡÷j Z¨vM",$I162="wUwm"),(IF(VALUE($G162)&gt;=AC$6,(IF(($BV162-SUM($Q162:AB162))&gt;=$K162*0.3,$K162*0.3,($BV162-SUM($Q162:AB162)))),"")),(IF(($BV162-SUM($Q162:AB162))&gt;=$K162*0.3,$K162*0.3,($BV162-SUM($Q162:AB162)))))</f>
        <v>0</v>
      </c>
      <c r="AD162" s="127">
        <f>IF(OR($I162="‡nv‡÷j Z¨vM",$I162="wUwm"),(IF(VALUE($G162)&gt;=AD$6,(IF(($BV162-SUM($Q162:AC162))&gt;=$K162*0.3,$K162*0.3,($BV162-SUM($Q162:AC162)))),"")),(IF(($BV162-SUM($Q162:AC162))&gt;=$K162*0.3,$K162*0.3,($BV162-SUM($Q162:AC162)))))</f>
        <v>0</v>
      </c>
      <c r="AE162" s="127">
        <f>IF(OR($I162="‡nv‡÷j Z¨vM",$I162="wUwm"),(IF(VALUE($G162)&gt;=AE$6,(IF(($BV162-SUM($Q162:AD162))&gt;=$K162*0.3,$K162*0.3,($BV162-SUM($Q162:AD162)))),"")),(IF(($BV162-SUM($Q162:AD162))&gt;=$K162*0.3,$K162*0.3,($BV162-SUM($Q162:AD162)))))</f>
        <v>0</v>
      </c>
      <c r="AF162" s="127">
        <f>IF(OR($I162="‡nv‡÷j Z¨vM",$I162="wUwm"),(IF(VALUE($G162)&gt;=AF$6,(IF(($BV162-SUM($Q162:AE162))&gt;=$K162*0.3,$K162*0.3,($BV162-SUM($Q162:AE162)))),"")),(IF(($BV162-SUM($Q162:AE162))&gt;=$K162*0.3,$K162*0.3,($BV162-SUM($Q162:AE162)))))</f>
        <v>0</v>
      </c>
      <c r="AG162" s="127">
        <f>IF(OR($I162="‡nv‡÷j Z¨vM",$I162="wUwm"),(IF(VALUE($G162)&gt;=AG$6,(IF(($BV162-SUM($Q162:AF162))&gt;=$K162*0.3,$K162*0.3,($BV162-SUM($Q162:AF162)))),"")),(IF(($BV162-SUM($Q162:AF162))&gt;=$K162*0.3,$K162*0.3,($BV162-SUM($Q162:AF162)))))</f>
        <v>0</v>
      </c>
      <c r="AH162" s="127">
        <f>IF(OR($I162="‡nv‡÷j Z¨vM",$I162="wUwm"),(IF(VALUE($G162)&gt;=AH$6,(IF(($BV162-SUM($Q162:AG162))&gt;=$K162*0.3,$K162*0.3,($BV162-SUM($Q162:AG162)))),"")),(IF(($BV162-SUM($Q162:AG162))&gt;=$K162*0.3,$K162*0.3,($BV162-SUM($Q162:AG162)))))</f>
        <v>0</v>
      </c>
      <c r="AI162" s="127">
        <f>IF(OR($I162="‡nv‡÷j Z¨vM",$I162="wUwm"),(IF(VALUE($G162)&gt;=AI$6,(IF(($BV162-SUM($Q162:AH162))&gt;=$K162*0.3,$K162*0.3,($BV162-SUM($Q162:AH162)))),"")),(IF(($BV162-SUM($Q162:AH162))&gt;=$K162*0.3,$K162*0.3,($BV162-SUM($Q162:AH162)))))</f>
        <v>0</v>
      </c>
      <c r="AJ162" s="127">
        <f>IF(OR($I162="‡nv‡÷j Z¨vM",$I162="wUwm"),(IF(VALUE($G162)&gt;=AJ$6,(IF(($BV162-SUM($Q162:AI162))&gt;=$K162*0.3,$K162*0.3,($BV162-SUM($Q162:AI162)))),"")),(IF(($BV162-SUM($Q162:AI162))&gt;=$K162*0.3,$K162*0.3,($BV162-SUM($Q162:AI162)))))</f>
        <v>0</v>
      </c>
      <c r="AK162" s="127">
        <f>IF(OR($I162="‡nv‡÷j Z¨vM",$I162="wUwm"),(IF(VALUE($G162)&gt;=AK$6,(IF(($BV162-SUM($Q162:AJ162))&gt;=$K162*0.3,$K162*0.3,($BV162-SUM($Q162:AJ162)))),"")),(IF(($BV162-SUM($Q162:AJ162))&gt;=$K162*0.3,$K162*0.3,($BV162-SUM($Q162:AJ162)))))</f>
        <v>0</v>
      </c>
      <c r="AL162" s="127">
        <f>IF(OR($I162="‡nv‡÷j Z¨vM",$I162="wUwm"),(IF(VALUE($G162)&gt;=AL$6,(IF(($BV162-SUM($Q162:AK162))&gt;=$K162*0.3,$K162*0.3,($BV162-SUM($Q162:AK162)))),"")),(IF(($BV162-SUM($Q162:AK162))&gt;=$K162*0.3,$K162*0.3,($BV162-SUM($Q162:AK162)))))</f>
        <v>0</v>
      </c>
      <c r="AM162" s="127">
        <f>IF(OR($I162="‡nv‡÷j Z¨vM",$I162="wUwm"),(IF(VALUE($G162)&gt;=AM$6,(IF(($BV162-SUM($Q162:AL162))&gt;=$K162*0.3,$K162*0.3,($BV162-SUM($Q162:AL162)))),"")),(IF(($BV162-SUM($Q162:AL162))&gt;=$K162*0.3,$K162*0.3,($BV162-SUM($Q162:AL162)))))</f>
        <v>0</v>
      </c>
      <c r="AN162" s="127">
        <f>IF(OR($I162="‡nv‡÷j Z¨vM",$I162="wUwm"),(IF(VALUE($G162)&gt;=AN$6,(IF(($BV162-SUM($Q162:AM162))&gt;=$K162*0.3,$K162*0.3,($BV162-SUM($Q162:AM162)))),"")),(IF(($BV162-SUM($Q162:AM162))&gt;=$K162*0.3,$K162*0.3,($BV162-SUM($Q162:AM162)))))</f>
        <v>0</v>
      </c>
      <c r="AO162" s="127">
        <f>IF(OR($I162="‡nv‡÷j Z¨vM",$I162="wUwm"),(IF(VALUE($G162)&gt;=AO$6,(IF(($BV162-SUM($Q162:AN162))&gt;=$K162*0.3,$K162*0.3,($BV162-SUM($Q162:AN162)))),"")),(IF(($BV162-SUM($Q162:AN162))&gt;=$K162*0.3,$K162*0.3,($BV162-SUM($Q162:AN162)))))</f>
        <v>0</v>
      </c>
      <c r="AP162" s="127">
        <f>IF(OR($I162="‡nv‡÷j Z¨vM",$I162="wUwm"),(IF(VALUE($G162)&gt;=AP$6,(IF(($BV162-SUM($Q162:AO162))&gt;=$K162*0.3,$K162*0.3,($BV162-SUM($Q162:AO162)))),"")),(IF(($BV162-SUM($Q162:AO162))&gt;=$K162*0.3,$K162*0.3,($BV162-SUM($Q162:AO162)))))</f>
        <v>0</v>
      </c>
      <c r="AQ162" s="125">
        <f t="shared" si="39"/>
        <v>21550</v>
      </c>
      <c r="AR162" s="125">
        <v>21550</v>
      </c>
      <c r="AS162" s="125">
        <f>IF(LinkRpt!C$4=LinkRpt!C$2,VLOOKUP(LinkRpt!$A159,Rpt,LinkRpt!C$2+1),"")</f>
        <v>0</v>
      </c>
      <c r="AT162" s="125">
        <f>IF(LinkRpt!D$4=LinkRpt!D$2,VLOOKUP(LinkRpt!$A159,Rpt,LinkRpt!D$2+1),"")</f>
        <v>0</v>
      </c>
      <c r="AU162" s="125">
        <f>IF(LinkRpt!E$4=LinkRpt!E$2,VLOOKUP(LinkRpt!$A159,Rpt,LinkRpt!E$2+1),"")</f>
        <v>0</v>
      </c>
      <c r="AV162" s="125">
        <f>IF(LinkRpt!F$4=LinkRpt!F$2,VLOOKUP(LinkRpt!$A159,Rpt,LinkRpt!F$2+1),"")</f>
        <v>0</v>
      </c>
      <c r="AW162" s="125">
        <f>IF(LinkRpt!G$4=LinkRpt!G$2,VLOOKUP(LinkRpt!$A159,Rpt,LinkRpt!G$2+1),"")</f>
        <v>0</v>
      </c>
      <c r="AX162" s="125">
        <f>IF(LinkRpt!H$4=LinkRpt!H$2,VLOOKUP(LinkRpt!$A159,Rpt,LinkRpt!H$2+1),"")</f>
        <v>0</v>
      </c>
      <c r="AY162" s="125">
        <f>IF(LinkRpt!I$4=LinkRpt!I$2,VLOOKUP(LinkRpt!$A159,Rpt,LinkRpt!I$2+1),"")</f>
        <v>0</v>
      </c>
      <c r="AZ162" s="125">
        <f>IF(LinkRpt!J$4=LinkRpt!J$2,VLOOKUP(LinkRpt!$A159,Rpt,LinkRpt!J$2+1),"")</f>
        <v>0</v>
      </c>
      <c r="BA162" s="125">
        <f>IF(LinkRpt!K$4=LinkRpt!K$2,VLOOKUP(LinkRpt!$A159,Rpt,LinkRpt!K$2+1),"")</f>
        <v>0</v>
      </c>
      <c r="BB162" s="125">
        <f>IF(LinkRpt!L$4=LinkRpt!L$2,VLOOKUP(LinkRpt!$A159,Rpt,LinkRpt!L$2+1),"")</f>
        <v>0</v>
      </c>
      <c r="BC162" s="125">
        <f>IF(LinkRpt!M$4=LinkRpt!M$2,VLOOKUP(LinkRpt!$A159,Rpt,LinkRpt!M$2+1),"")</f>
        <v>0</v>
      </c>
      <c r="BD162" s="125">
        <f>IF(LinkRpt!N$4=LinkRpt!N$2,VLOOKUP(LinkRpt!$A159,Rpt,LinkRpt!N$2+1),"")</f>
        <v>0</v>
      </c>
      <c r="BE162" s="125">
        <f>IF(LinkRpt!O$4=LinkRpt!O$2,VLOOKUP(LinkRpt!$A159,Rpt,LinkRpt!O$2+1),"")</f>
        <v>0</v>
      </c>
      <c r="BF162" s="125">
        <f>IF(LinkRpt!P$4=LinkRpt!P$2,VLOOKUP(LinkRpt!$A159,Rpt,LinkRpt!P$2+1),"")</f>
        <v>0</v>
      </c>
      <c r="BG162" s="125">
        <f>IF(LinkRpt!Q$4=LinkRpt!Q$2,VLOOKUP(LinkRpt!$A159,Rpt,LinkRpt!Q$2+1),"")</f>
        <v>0</v>
      </c>
      <c r="BH162" s="125">
        <f>IF(LinkRpt!R$4=LinkRpt!R$2,VLOOKUP(LinkRpt!$A159,Rpt,LinkRpt!R$2+1),"")</f>
        <v>0</v>
      </c>
      <c r="BI162" s="125">
        <f>IF(LinkRpt!S$4=LinkRpt!S$2,VLOOKUP(LinkRpt!$A159,Rpt,LinkRpt!S$2+1),"")</f>
        <v>0</v>
      </c>
      <c r="BJ162" s="125">
        <f>IF(LinkRpt!T$4=LinkRpt!T$2,VLOOKUP(LinkRpt!$A159,Rpt,LinkRpt!T$2+1),"")</f>
        <v>0</v>
      </c>
      <c r="BK162" s="125">
        <f>IF(LinkRpt!U$4=LinkRpt!U$2,VLOOKUP(LinkRpt!$A159,Rpt,LinkRpt!U$2+1),"")</f>
        <v>0</v>
      </c>
      <c r="BL162" s="125">
        <f>IF(LinkRpt!V$4=LinkRpt!V$2,VLOOKUP(LinkRpt!$A159,Rpt,LinkRpt!V$2+1),"")</f>
        <v>0</v>
      </c>
      <c r="BM162" s="125">
        <f>IF(LinkRpt!W$4=LinkRpt!W$2,VLOOKUP(LinkRpt!$A159,Rpt,LinkRpt!W$2+1),"")</f>
        <v>0</v>
      </c>
      <c r="BN162" s="125">
        <f>IF(LinkRpt!X$4=LinkRpt!X$2,VLOOKUP(LinkRpt!$A159,Rpt,LinkRpt!X$2+1),"")</f>
        <v>0</v>
      </c>
      <c r="BO162" s="125">
        <f>IF(LinkRpt!Y$4=LinkRpt!Y$2,VLOOKUP(LinkRpt!$A159,Rpt,LinkRpt!Y$2+1),"")</f>
        <v>0</v>
      </c>
      <c r="BP162" s="125">
        <f>IF(LinkRpt!Z$4=LinkRpt!Z$2,VLOOKUP(LinkRpt!$A159,Rpt,LinkRpt!Z$2+1),"")</f>
        <v>0</v>
      </c>
      <c r="BQ162" s="125">
        <f>IF(LinkRpt!AA$4=LinkRpt!AA$2,VLOOKUP(LinkRpt!$A159,Rpt,LinkRpt!AA$2+1),"")</f>
        <v>0</v>
      </c>
      <c r="BR162" s="125">
        <f>IF(LinkRpt!AB$4=LinkRpt!AB$2,VLOOKUP(LinkRpt!$A159,Rpt,LinkRpt!AB$2+1),"")</f>
        <v>0</v>
      </c>
      <c r="BS162" s="125">
        <f>IF(LinkRpt!AC$4=LinkRpt!AC$2,VLOOKUP(LinkRpt!$A159,Rpt,LinkRpt!AC$2+1),"")</f>
        <v>0</v>
      </c>
      <c r="BT162" s="125">
        <f>IF(LinkRpt!AD$4=LinkRpt!AD$2,VLOOKUP(LinkRpt!$A159,Rpt,LinkRpt!AD$2+1),"")</f>
        <v>0</v>
      </c>
      <c r="BU162" s="125">
        <f>IF(LinkRpt!AE$4=LinkRpt!AE$2,VLOOKUP(LinkRpt!$A159,Rpt,LinkRpt!AE$2+1),"")</f>
        <v>0</v>
      </c>
      <c r="BV162" s="125">
        <f t="shared" si="37"/>
        <v>21550</v>
      </c>
      <c r="BW162" s="124">
        <v>1500</v>
      </c>
      <c r="BX162" s="127">
        <v>1500</v>
      </c>
      <c r="BY162" s="124">
        <v>1000</v>
      </c>
      <c r="BZ162" s="127">
        <v>1000</v>
      </c>
      <c r="CA162" s="124">
        <v>5000</v>
      </c>
      <c r="CB162" s="127">
        <v>5000</v>
      </c>
      <c r="CC162" s="124">
        <v>8000</v>
      </c>
      <c r="CD162" s="127">
        <v>8000</v>
      </c>
      <c r="CE162" s="124"/>
      <c r="CF162" s="127"/>
      <c r="CG162" s="129">
        <v>4620</v>
      </c>
      <c r="CH162" s="127">
        <v>0</v>
      </c>
      <c r="CI162" s="129">
        <v>4620</v>
      </c>
      <c r="CJ162" s="127">
        <f>4620+0</f>
        <v>4620</v>
      </c>
      <c r="CK162" s="129">
        <v>4620</v>
      </c>
      <c r="CL162" s="127">
        <v>0</v>
      </c>
      <c r="CM162" s="129">
        <v>4620</v>
      </c>
      <c r="CN162" s="127">
        <v>9240</v>
      </c>
      <c r="CO162" s="129">
        <v>4620</v>
      </c>
      <c r="CP162" s="127"/>
      <c r="CQ162" s="129">
        <v>4620</v>
      </c>
      <c r="CR162" s="127">
        <v>9240</v>
      </c>
      <c r="CS162" s="129">
        <v>4620</v>
      </c>
      <c r="CT162" s="127"/>
      <c r="CU162" s="129">
        <v>4620</v>
      </c>
      <c r="CV162" s="127"/>
      <c r="CW162" s="129">
        <v>4620</v>
      </c>
      <c r="CX162" s="127">
        <v>9240</v>
      </c>
      <c r="CY162" s="131"/>
      <c r="CZ162" s="127"/>
      <c r="DA162" s="131"/>
      <c r="DB162" s="127"/>
      <c r="DC162" s="131"/>
      <c r="DD162" s="127"/>
      <c r="DE162" s="130"/>
      <c r="DF162" s="131"/>
      <c r="DG162" s="127"/>
      <c r="DH162" s="131"/>
      <c r="DI162" s="127"/>
      <c r="DJ162" s="131"/>
      <c r="DK162" s="127"/>
      <c r="DL162" s="131"/>
      <c r="DM162" s="127"/>
      <c r="DN162" s="131"/>
      <c r="DO162" s="127"/>
      <c r="DP162" s="131"/>
      <c r="DQ162" s="127"/>
      <c r="DR162" s="131"/>
      <c r="DS162" s="127"/>
      <c r="DT162" s="131"/>
      <c r="DU162" s="127"/>
      <c r="DV162" s="131"/>
      <c r="DW162" s="127"/>
      <c r="DX162" s="131"/>
      <c r="DY162" s="127"/>
      <c r="DZ162" s="131"/>
      <c r="EA162" s="127"/>
      <c r="EB162" s="128"/>
      <c r="EC162" s="127"/>
      <c r="ED162" s="132"/>
      <c r="EE162" s="128"/>
      <c r="EF162" s="127"/>
      <c r="EG162" s="128"/>
      <c r="EH162" s="127"/>
      <c r="EI162" s="128"/>
      <c r="EJ162" s="127"/>
      <c r="EK162" s="128"/>
      <c r="EL162" s="127"/>
      <c r="EM162" s="128"/>
      <c r="EN162" s="127"/>
      <c r="EO162" s="128"/>
      <c r="EP162" s="127"/>
      <c r="EQ162" s="124"/>
      <c r="ER162" s="127"/>
      <c r="ES162" s="124"/>
      <c r="ET162" s="127"/>
      <c r="EU162" s="124"/>
      <c r="EV162" s="127"/>
      <c r="EW162" s="124"/>
      <c r="EX162" s="127"/>
      <c r="EY162" s="124"/>
      <c r="EZ162" s="127"/>
      <c r="FA162" s="124"/>
      <c r="FB162" s="127"/>
      <c r="FC162" s="133">
        <f t="shared" si="32"/>
        <v>57080</v>
      </c>
      <c r="FD162" s="133">
        <f t="shared" si="33"/>
        <v>47840</v>
      </c>
      <c r="FE162" s="133">
        <f t="shared" si="34"/>
        <v>9240</v>
      </c>
    </row>
    <row r="163" spans="1:161" ht="25.5" customHeight="1">
      <c r="A163" s="184">
        <v>2200046</v>
      </c>
      <c r="B163" s="156" t="s">
        <v>86</v>
      </c>
      <c r="C163" s="96" t="s">
        <v>87</v>
      </c>
      <c r="D163" s="83" t="s">
        <v>1062</v>
      </c>
      <c r="E163" s="95" t="s">
        <v>956</v>
      </c>
      <c r="F163" s="89" t="s">
        <v>88</v>
      </c>
      <c r="G163" s="89"/>
      <c r="H163" s="135"/>
      <c r="I163" s="136"/>
      <c r="J163" s="136"/>
      <c r="K163" s="94">
        <v>6500</v>
      </c>
      <c r="L163" s="92" t="s">
        <v>1078</v>
      </c>
      <c r="M163" s="122">
        <f t="shared" si="35"/>
        <v>23500</v>
      </c>
      <c r="N163" s="123">
        <f t="shared" si="31"/>
        <v>1950</v>
      </c>
      <c r="O163" s="124">
        <v>4000</v>
      </c>
      <c r="P163" s="124">
        <f t="shared" si="36"/>
        <v>0</v>
      </c>
      <c r="Q163" s="125">
        <v>4000</v>
      </c>
      <c r="R163" s="126">
        <f t="shared" si="38"/>
        <v>0</v>
      </c>
      <c r="S163" s="127">
        <f>IF(OR($I163="‡nv‡÷j Z¨vM",$I163="wUwm"),(IF(VALUE($G163)&gt;=S$6,(IF(($BV163-SUM($Q163:R163))&gt;=$K163*0.3,$K163*0.3,($BV163-SUM($Q163:R163)))),"")),(IF(($BV163-SUM($Q163:R163))&gt;=$K163*0.3,$K163*0.3,($BV163-SUM($Q163:R163)))))</f>
        <v>1950</v>
      </c>
      <c r="T163" s="127">
        <f>IF(OR($I163="‡nv‡÷j Z¨vM",$I163="wUwm"),(IF(VALUE($G163)&gt;=T$6,(IF(($BV163-SUM($Q163:S163))&gt;=$K163*0.3,$K163*0.3,($BV163-SUM($Q163:S163)))),"")),(IF(($BV163-SUM($Q163:S163))&gt;=$K163*0.3,$K163*0.3,($BV163-SUM($Q163:S163)))))</f>
        <v>1950</v>
      </c>
      <c r="U163" s="127">
        <f>IF(OR($I163="‡nv‡÷j Z¨vM",$I163="wUwm"),(IF(VALUE($G163)&gt;=U$6,(IF(($BV163-SUM($Q163:T163))&gt;=$K163*0.3,$K163*0.3,($BV163-SUM($Q163:T163)))),"")),(IF(($BV163-SUM($Q163:T163))&gt;=$K163*0.3,$K163*0.3,($BV163-SUM($Q163:T163)))))</f>
        <v>1950</v>
      </c>
      <c r="V163" s="127">
        <f>IF(OR($I163="‡nv‡÷j Z¨vM",$I163="wUwm"),(IF(VALUE($G163)&gt;=V$6,(IF(($BV163-SUM($Q163:U163))&gt;=$K163*0.3,$K163*0.3,($BV163-SUM($Q163:U163)))),"")),(IF(($BV163-SUM($Q163:U163))&gt;=$K163*0.3,$K163*0.3,($BV163-SUM($Q163:U163)))))</f>
        <v>1950</v>
      </c>
      <c r="W163" s="127">
        <f>IF(OR($I163="‡nv‡÷j Z¨vM",$I163="wUwm"),(IF(VALUE($G163)&gt;=W$6,(IF(($BV163-SUM($Q163:V163))&gt;=$K163*0.3,$K163*0.3,($BV163-SUM($Q163:V163)))),"")),(IF(($BV163-SUM($Q163:V163))&gt;=$K163*0.3,$K163*0.3,($BV163-SUM($Q163:V163)))))</f>
        <v>1950</v>
      </c>
      <c r="X163" s="127">
        <f>IF(OR($I163="‡nv‡÷j Z¨vM",$I163="wUwm"),(IF(VALUE($G163)&gt;=X$6,(IF(($BV163-SUM($Q163:W163))&gt;=$K163*0.3,$K163*0.3,($BV163-SUM($Q163:W163)))),"")),(IF(($BV163-SUM($Q163:W163))&gt;=$K163*0.3,$K163*0.3,($BV163-SUM($Q163:W163)))))</f>
        <v>1950</v>
      </c>
      <c r="Y163" s="127">
        <f>IF(OR($I163="‡nv‡÷j Z¨vM",$I163="wUwm"),(IF(VALUE($G163)&gt;=Y$6,(IF(($BV163-SUM($Q163:X163))&gt;=$K163*0.3,$K163*0.3,($BV163-SUM($Q163:X163)))),"")),(IF(($BV163-SUM($Q163:X163))&gt;=$K163*0.3,$K163*0.3,($BV163-SUM($Q163:X163)))))</f>
        <v>1950</v>
      </c>
      <c r="Z163" s="127">
        <f>IF(OR($I163="‡nv‡÷j Z¨vM",$I163="wUwm"),(IF(VALUE($G163)&gt;=Z$6,(IF(($BV163-SUM($Q163:Y163))&gt;=$K163*0.3,$K163*0.3,($BV163-SUM($Q163:Y163)))),"")),(IF(($BV163-SUM($Q163:Y163))&gt;=$K163*0.3,$K163*0.3,($BV163-SUM($Q163:Y163)))))</f>
        <v>1950</v>
      </c>
      <c r="AA163" s="127">
        <f>IF(OR($I163="‡nv‡÷j Z¨vM",$I163="wUwm"),(IF(VALUE($G163)&gt;=AA$6,(IF(($BV163-SUM($Q163:Z163))&gt;=$K163*0.3,$K163*0.3,($BV163-SUM($Q163:Z163)))),"")),(IF(($BV163-SUM($Q163:Z163))&gt;=$K163*0.3,$K163*0.3,($BV163-SUM($Q163:Z163)))))</f>
        <v>1950</v>
      </c>
      <c r="AB163" s="127">
        <f>IF(OR($I163="‡nv‡÷j Z¨vM",$I163="wUwm"),(IF(VALUE($G163)&gt;=AB$6,(IF(($BV163-SUM($Q163:AA163))&gt;=$K163*0.3,$K163*0.3,($BV163-SUM($Q163:AA163)))),"")),(IF(($BV163-SUM($Q163:AA163))&gt;=$K163*0.3,$K163*0.3,($BV163-SUM($Q163:AA163)))))</f>
        <v>0</v>
      </c>
      <c r="AC163" s="127">
        <f>IF(OR($I163="‡nv‡÷j Z¨vM",$I163="wUwm"),(IF(VALUE($G163)&gt;=AC$6,(IF(($BV163-SUM($Q163:AB163))&gt;=$K163*0.3,$K163*0.3,($BV163-SUM($Q163:AB163)))),"")),(IF(($BV163-SUM($Q163:AB163))&gt;=$K163*0.3,$K163*0.3,($BV163-SUM($Q163:AB163)))))</f>
        <v>0</v>
      </c>
      <c r="AD163" s="127">
        <f>IF(OR($I163="‡nv‡÷j Z¨vM",$I163="wUwm"),(IF(VALUE($G163)&gt;=AD$6,(IF(($BV163-SUM($Q163:AC163))&gt;=$K163*0.3,$K163*0.3,($BV163-SUM($Q163:AC163)))),"")),(IF(($BV163-SUM($Q163:AC163))&gt;=$K163*0.3,$K163*0.3,($BV163-SUM($Q163:AC163)))))</f>
        <v>0</v>
      </c>
      <c r="AE163" s="127">
        <f>IF(OR($I163="‡nv‡÷j Z¨vM",$I163="wUwm"),(IF(VALUE($G163)&gt;=AE$6,(IF(($BV163-SUM($Q163:AD163))&gt;=$K163*0.3,$K163*0.3,($BV163-SUM($Q163:AD163)))),"")),(IF(($BV163-SUM($Q163:AD163))&gt;=$K163*0.3,$K163*0.3,($BV163-SUM($Q163:AD163)))))</f>
        <v>0</v>
      </c>
      <c r="AF163" s="127">
        <f>IF(OR($I163="‡nv‡÷j Z¨vM",$I163="wUwm"),(IF(VALUE($G163)&gt;=AF$6,(IF(($BV163-SUM($Q163:AE163))&gt;=$K163*0.3,$K163*0.3,($BV163-SUM($Q163:AE163)))),"")),(IF(($BV163-SUM($Q163:AE163))&gt;=$K163*0.3,$K163*0.3,($BV163-SUM($Q163:AE163)))))</f>
        <v>0</v>
      </c>
      <c r="AG163" s="127">
        <f>IF(OR($I163="‡nv‡÷j Z¨vM",$I163="wUwm"),(IF(VALUE($G163)&gt;=AG$6,(IF(($BV163-SUM($Q163:AF163))&gt;=$K163*0.3,$K163*0.3,($BV163-SUM($Q163:AF163)))),"")),(IF(($BV163-SUM($Q163:AF163))&gt;=$K163*0.3,$K163*0.3,($BV163-SUM($Q163:AF163)))))</f>
        <v>0</v>
      </c>
      <c r="AH163" s="127">
        <f>IF(OR($I163="‡nv‡÷j Z¨vM",$I163="wUwm"),(IF(VALUE($G163)&gt;=AH$6,(IF(($BV163-SUM($Q163:AG163))&gt;=$K163*0.3,$K163*0.3,($BV163-SUM($Q163:AG163)))),"")),(IF(($BV163-SUM($Q163:AG163))&gt;=$K163*0.3,$K163*0.3,($BV163-SUM($Q163:AG163)))))</f>
        <v>0</v>
      </c>
      <c r="AI163" s="127">
        <f>IF(OR($I163="‡nv‡÷j Z¨vM",$I163="wUwm"),(IF(VALUE($G163)&gt;=AI$6,(IF(($BV163-SUM($Q163:AH163))&gt;=$K163*0.3,$K163*0.3,($BV163-SUM($Q163:AH163)))),"")),(IF(($BV163-SUM($Q163:AH163))&gt;=$K163*0.3,$K163*0.3,($BV163-SUM($Q163:AH163)))))</f>
        <v>0</v>
      </c>
      <c r="AJ163" s="127">
        <f>IF(OR($I163="‡nv‡÷j Z¨vM",$I163="wUwm"),(IF(VALUE($G163)&gt;=AJ$6,(IF(($BV163-SUM($Q163:AI163))&gt;=$K163*0.3,$K163*0.3,($BV163-SUM($Q163:AI163)))),"")),(IF(($BV163-SUM($Q163:AI163))&gt;=$K163*0.3,$K163*0.3,($BV163-SUM($Q163:AI163)))))</f>
        <v>0</v>
      </c>
      <c r="AK163" s="127">
        <f>IF(OR($I163="‡nv‡÷j Z¨vM",$I163="wUwm"),(IF(VALUE($G163)&gt;=AK$6,(IF(($BV163-SUM($Q163:AJ163))&gt;=$K163*0.3,$K163*0.3,($BV163-SUM($Q163:AJ163)))),"")),(IF(($BV163-SUM($Q163:AJ163))&gt;=$K163*0.3,$K163*0.3,($BV163-SUM($Q163:AJ163)))))</f>
        <v>0</v>
      </c>
      <c r="AL163" s="127">
        <f>IF(OR($I163="‡nv‡÷j Z¨vM",$I163="wUwm"),(IF(VALUE($G163)&gt;=AL$6,(IF(($BV163-SUM($Q163:AK163))&gt;=$K163*0.3,$K163*0.3,($BV163-SUM($Q163:AK163)))),"")),(IF(($BV163-SUM($Q163:AK163))&gt;=$K163*0.3,$K163*0.3,($BV163-SUM($Q163:AK163)))))</f>
        <v>0</v>
      </c>
      <c r="AM163" s="127">
        <f>IF(OR($I163="‡nv‡÷j Z¨vM",$I163="wUwm"),(IF(VALUE($G163)&gt;=AM$6,(IF(($BV163-SUM($Q163:AL163))&gt;=$K163*0.3,$K163*0.3,($BV163-SUM($Q163:AL163)))),"")),(IF(($BV163-SUM($Q163:AL163))&gt;=$K163*0.3,$K163*0.3,($BV163-SUM($Q163:AL163)))))</f>
        <v>0</v>
      </c>
      <c r="AN163" s="127">
        <f>IF(OR($I163="‡nv‡÷j Z¨vM",$I163="wUwm"),(IF(VALUE($G163)&gt;=AN$6,(IF(($BV163-SUM($Q163:AM163))&gt;=$K163*0.3,$K163*0.3,($BV163-SUM($Q163:AM163)))),"")),(IF(($BV163-SUM($Q163:AM163))&gt;=$K163*0.3,$K163*0.3,($BV163-SUM($Q163:AM163)))))</f>
        <v>0</v>
      </c>
      <c r="AO163" s="127">
        <f>IF(OR($I163="‡nv‡÷j Z¨vM",$I163="wUwm"),(IF(VALUE($G163)&gt;=AO$6,(IF(($BV163-SUM($Q163:AN163))&gt;=$K163*0.3,$K163*0.3,($BV163-SUM($Q163:AN163)))),"")),(IF(($BV163-SUM($Q163:AN163))&gt;=$K163*0.3,$K163*0.3,($BV163-SUM($Q163:AN163)))))</f>
        <v>0</v>
      </c>
      <c r="AP163" s="127">
        <f>IF(OR($I163="‡nv‡÷j Z¨vM",$I163="wUwm"),(IF(VALUE($G163)&gt;=AP$6,(IF(($BV163-SUM($Q163:AO163))&gt;=$K163*0.3,$K163*0.3,($BV163-SUM($Q163:AO163)))),"")),(IF(($BV163-SUM($Q163:AO163))&gt;=$K163*0.3,$K163*0.3,($BV163-SUM($Q163:AO163)))))</f>
        <v>0</v>
      </c>
      <c r="AQ163" s="125">
        <f t="shared" si="39"/>
        <v>21550</v>
      </c>
      <c r="AR163" s="125">
        <v>21550</v>
      </c>
      <c r="AS163" s="125">
        <f>IF(LinkRpt!C$4=LinkRpt!C$2,VLOOKUP(LinkRpt!$A160,Rpt,LinkRpt!C$2+1),"")</f>
        <v>0</v>
      </c>
      <c r="AT163" s="125">
        <f>IF(LinkRpt!D$4=LinkRpt!D$2,VLOOKUP(LinkRpt!$A160,Rpt,LinkRpt!D$2+1),"")</f>
        <v>0</v>
      </c>
      <c r="AU163" s="125">
        <f>IF(LinkRpt!E$4=LinkRpt!E$2,VLOOKUP(LinkRpt!$A160,Rpt,LinkRpt!E$2+1),"")</f>
        <v>0</v>
      </c>
      <c r="AV163" s="125">
        <f>IF(LinkRpt!F$4=LinkRpt!F$2,VLOOKUP(LinkRpt!$A160,Rpt,LinkRpt!F$2+1),"")</f>
        <v>0</v>
      </c>
      <c r="AW163" s="125">
        <f>IF(LinkRpt!G$4=LinkRpt!G$2,VLOOKUP(LinkRpt!$A160,Rpt,LinkRpt!G$2+1),"")</f>
        <v>0</v>
      </c>
      <c r="AX163" s="125">
        <f>IF(LinkRpt!H$4=LinkRpt!H$2,VLOOKUP(LinkRpt!$A160,Rpt,LinkRpt!H$2+1),"")</f>
        <v>0</v>
      </c>
      <c r="AY163" s="125">
        <f>IF(LinkRpt!I$4=LinkRpt!I$2,VLOOKUP(LinkRpt!$A160,Rpt,LinkRpt!I$2+1),"")</f>
        <v>0</v>
      </c>
      <c r="AZ163" s="125">
        <f>IF(LinkRpt!J$4=LinkRpt!J$2,VLOOKUP(LinkRpt!$A160,Rpt,LinkRpt!J$2+1),"")</f>
        <v>0</v>
      </c>
      <c r="BA163" s="125">
        <f>IF(LinkRpt!K$4=LinkRpt!K$2,VLOOKUP(LinkRpt!$A160,Rpt,LinkRpt!K$2+1),"")</f>
        <v>0</v>
      </c>
      <c r="BB163" s="125">
        <f>IF(LinkRpt!L$4=LinkRpt!L$2,VLOOKUP(LinkRpt!$A160,Rpt,LinkRpt!L$2+1),"")</f>
        <v>0</v>
      </c>
      <c r="BC163" s="125">
        <f>IF(LinkRpt!M$4=LinkRpt!M$2,VLOOKUP(LinkRpt!$A160,Rpt,LinkRpt!M$2+1),"")</f>
        <v>0</v>
      </c>
      <c r="BD163" s="125">
        <f>IF(LinkRpt!N$4=LinkRpt!N$2,VLOOKUP(LinkRpt!$A160,Rpt,LinkRpt!N$2+1),"")</f>
        <v>0</v>
      </c>
      <c r="BE163" s="125">
        <f>IF(LinkRpt!O$4=LinkRpt!O$2,VLOOKUP(LinkRpt!$A160,Rpt,LinkRpt!O$2+1),"")</f>
        <v>0</v>
      </c>
      <c r="BF163" s="125">
        <f>IF(LinkRpt!P$4=LinkRpt!P$2,VLOOKUP(LinkRpt!$A160,Rpt,LinkRpt!P$2+1),"")</f>
        <v>0</v>
      </c>
      <c r="BG163" s="125">
        <f>IF(LinkRpt!Q$4=LinkRpt!Q$2,VLOOKUP(LinkRpt!$A160,Rpt,LinkRpt!Q$2+1),"")</f>
        <v>0</v>
      </c>
      <c r="BH163" s="125">
        <f>IF(LinkRpt!R$4=LinkRpt!R$2,VLOOKUP(LinkRpt!$A160,Rpt,LinkRpt!R$2+1),"")</f>
        <v>0</v>
      </c>
      <c r="BI163" s="125">
        <f>IF(LinkRpt!S$4=LinkRpt!S$2,VLOOKUP(LinkRpt!$A160,Rpt,LinkRpt!S$2+1),"")</f>
        <v>0</v>
      </c>
      <c r="BJ163" s="125">
        <f>IF(LinkRpt!T$4=LinkRpt!T$2,VLOOKUP(LinkRpt!$A160,Rpt,LinkRpt!T$2+1),"")</f>
        <v>0</v>
      </c>
      <c r="BK163" s="125">
        <f>IF(LinkRpt!U$4=LinkRpt!U$2,VLOOKUP(LinkRpt!$A160,Rpt,LinkRpt!U$2+1),"")</f>
        <v>0</v>
      </c>
      <c r="BL163" s="125">
        <f>IF(LinkRpt!V$4=LinkRpt!V$2,VLOOKUP(LinkRpt!$A160,Rpt,LinkRpt!V$2+1),"")</f>
        <v>0</v>
      </c>
      <c r="BM163" s="125">
        <f>IF(LinkRpt!W$4=LinkRpt!W$2,VLOOKUP(LinkRpt!$A160,Rpt,LinkRpt!W$2+1),"")</f>
        <v>0</v>
      </c>
      <c r="BN163" s="125">
        <f>IF(LinkRpt!X$4=LinkRpt!X$2,VLOOKUP(LinkRpt!$A160,Rpt,LinkRpt!X$2+1),"")</f>
        <v>0</v>
      </c>
      <c r="BO163" s="125">
        <f>IF(LinkRpt!Y$4=LinkRpt!Y$2,VLOOKUP(LinkRpt!$A160,Rpt,LinkRpt!Y$2+1),"")</f>
        <v>0</v>
      </c>
      <c r="BP163" s="125">
        <f>IF(LinkRpt!Z$4=LinkRpt!Z$2,VLOOKUP(LinkRpt!$A160,Rpt,LinkRpt!Z$2+1),"")</f>
        <v>0</v>
      </c>
      <c r="BQ163" s="125">
        <f>IF(LinkRpt!AA$4=LinkRpt!AA$2,VLOOKUP(LinkRpt!$A160,Rpt,LinkRpt!AA$2+1),"")</f>
        <v>0</v>
      </c>
      <c r="BR163" s="125">
        <f>IF(LinkRpt!AB$4=LinkRpt!AB$2,VLOOKUP(LinkRpt!$A160,Rpt,LinkRpt!AB$2+1),"")</f>
        <v>0</v>
      </c>
      <c r="BS163" s="125">
        <f>IF(LinkRpt!AC$4=LinkRpt!AC$2,VLOOKUP(LinkRpt!$A160,Rpt,LinkRpt!AC$2+1),"")</f>
        <v>0</v>
      </c>
      <c r="BT163" s="125">
        <f>IF(LinkRpt!AD$4=LinkRpt!AD$2,VLOOKUP(LinkRpt!$A160,Rpt,LinkRpt!AD$2+1),"")</f>
        <v>0</v>
      </c>
      <c r="BU163" s="125">
        <f>IF(LinkRpt!AE$4=LinkRpt!AE$2,VLOOKUP(LinkRpt!$A160,Rpt,LinkRpt!AE$2+1),"")</f>
        <v>0</v>
      </c>
      <c r="BV163" s="125">
        <f t="shared" si="37"/>
        <v>21550</v>
      </c>
      <c r="BW163" s="124">
        <v>1500</v>
      </c>
      <c r="BX163" s="127">
        <v>1500</v>
      </c>
      <c r="BY163" s="124">
        <v>1000</v>
      </c>
      <c r="BZ163" s="127">
        <v>1000</v>
      </c>
      <c r="CA163" s="124">
        <v>5000</v>
      </c>
      <c r="CB163" s="127">
        <v>5000</v>
      </c>
      <c r="CC163" s="124">
        <v>8000</v>
      </c>
      <c r="CD163" s="127">
        <f>1500+0</f>
        <v>1500</v>
      </c>
      <c r="CE163" s="124"/>
      <c r="CF163" s="127"/>
      <c r="CG163" s="129">
        <v>4620</v>
      </c>
      <c r="CH163" s="127"/>
      <c r="CI163" s="129">
        <v>4620</v>
      </c>
      <c r="CJ163" s="127">
        <v>9240</v>
      </c>
      <c r="CK163" s="129">
        <v>4620</v>
      </c>
      <c r="CL163" s="127">
        <v>4620</v>
      </c>
      <c r="CM163" s="129">
        <v>4620</v>
      </c>
      <c r="CN163" s="127">
        <v>4620</v>
      </c>
      <c r="CO163" s="129">
        <v>4620</v>
      </c>
      <c r="CP163" s="127">
        <v>4620</v>
      </c>
      <c r="CQ163" s="129">
        <v>4620</v>
      </c>
      <c r="CR163" s="127"/>
      <c r="CS163" s="129">
        <v>4620</v>
      </c>
      <c r="CT163" s="127">
        <v>4620</v>
      </c>
      <c r="CU163" s="129">
        <v>4620</v>
      </c>
      <c r="CV163" s="127"/>
      <c r="CW163" s="129">
        <v>4620</v>
      </c>
      <c r="CX163" s="127"/>
      <c r="CY163" s="131"/>
      <c r="CZ163" s="127"/>
      <c r="DA163" s="131"/>
      <c r="DB163" s="127"/>
      <c r="DC163" s="131"/>
      <c r="DD163" s="127"/>
      <c r="DE163" s="130"/>
      <c r="DF163" s="131"/>
      <c r="DG163" s="127"/>
      <c r="DH163" s="131"/>
      <c r="DI163" s="127"/>
      <c r="DJ163" s="131"/>
      <c r="DK163" s="127"/>
      <c r="DL163" s="131"/>
      <c r="DM163" s="127"/>
      <c r="DN163" s="131"/>
      <c r="DO163" s="127"/>
      <c r="DP163" s="131"/>
      <c r="DQ163" s="127"/>
      <c r="DR163" s="131"/>
      <c r="DS163" s="127"/>
      <c r="DT163" s="131"/>
      <c r="DU163" s="127"/>
      <c r="DV163" s="131"/>
      <c r="DW163" s="127"/>
      <c r="DX163" s="131"/>
      <c r="DY163" s="127"/>
      <c r="DZ163" s="131"/>
      <c r="EA163" s="127"/>
      <c r="EB163" s="128"/>
      <c r="EC163" s="127"/>
      <c r="ED163" s="132"/>
      <c r="EE163" s="128"/>
      <c r="EF163" s="127"/>
      <c r="EG163" s="128"/>
      <c r="EH163" s="127"/>
      <c r="EI163" s="128"/>
      <c r="EJ163" s="127"/>
      <c r="EK163" s="128"/>
      <c r="EL163" s="127"/>
      <c r="EM163" s="128"/>
      <c r="EN163" s="127"/>
      <c r="EO163" s="128"/>
      <c r="EP163" s="127"/>
      <c r="EQ163" s="124"/>
      <c r="ER163" s="127"/>
      <c r="ES163" s="124"/>
      <c r="ET163" s="127"/>
      <c r="EU163" s="124"/>
      <c r="EV163" s="127"/>
      <c r="EW163" s="124"/>
      <c r="EX163" s="127"/>
      <c r="EY163" s="124"/>
      <c r="EZ163" s="127"/>
      <c r="FA163" s="124"/>
      <c r="FB163" s="127"/>
      <c r="FC163" s="133">
        <f t="shared" si="32"/>
        <v>57080</v>
      </c>
      <c r="FD163" s="133">
        <f t="shared" si="33"/>
        <v>36720</v>
      </c>
      <c r="FE163" s="133">
        <f t="shared" si="34"/>
        <v>20360</v>
      </c>
    </row>
    <row r="164" spans="1:161" ht="25.5" customHeight="1">
      <c r="A164" s="184">
        <v>2200052</v>
      </c>
      <c r="B164" s="156" t="s">
        <v>89</v>
      </c>
      <c r="C164" s="96" t="s">
        <v>90</v>
      </c>
      <c r="D164" s="83" t="s">
        <v>1062</v>
      </c>
      <c r="E164" s="95" t="s">
        <v>956</v>
      </c>
      <c r="F164" s="89" t="s">
        <v>91</v>
      </c>
      <c r="G164" s="89" t="s">
        <v>1092</v>
      </c>
      <c r="H164" s="135"/>
      <c r="I164" s="122" t="s">
        <v>92</v>
      </c>
      <c r="J164" s="122"/>
      <c r="K164" s="94">
        <v>6000</v>
      </c>
      <c r="L164" s="92" t="s">
        <v>1078</v>
      </c>
      <c r="M164" s="122">
        <f t="shared" si="35"/>
        <v>13000</v>
      </c>
      <c r="N164" s="123">
        <f t="shared" si="31"/>
        <v>0</v>
      </c>
      <c r="O164" s="124">
        <v>4000</v>
      </c>
      <c r="P164" s="124">
        <f t="shared" si="36"/>
        <v>0</v>
      </c>
      <c r="Q164" s="125">
        <v>4000</v>
      </c>
      <c r="R164" s="180">
        <f>IF(AND(I164="‡nv‡÷j Z¨vM",M164&lt;=BV164),6000-J164,0)</f>
        <v>0</v>
      </c>
      <c r="S164" s="127">
        <f>IF(OR($I164="‡nv‡÷j Z¨vM",$I164="wUwm"),(IF(VALUE($G164)&gt;=S$6,(IF(($BV164-SUM($Q164:R164))&gt;=$K164*0.3,$K164*0.3,($BV164-SUM($Q164:R164)))),"")),(IF(($BV164-SUM($Q164:R164))&gt;=$K164*0.3,$K164*0.3,($BV164-SUM($Q164:R164)))))</f>
        <v>1800</v>
      </c>
      <c r="T164" s="127">
        <f>IF(OR($I164="‡nv‡÷j Z¨vM",$I164="wUwm"),(IF(VALUE($G164)&gt;=T$6,(IF(($BV164-SUM($Q164:S164))&gt;=$K164*0.3,$K164*0.3,($BV164-SUM($Q164:S164)))),"")),(IF(($BV164-SUM($Q164:S164))&gt;=$K164*0.3,$K164*0.3,($BV164-SUM($Q164:S164)))))</f>
        <v>1800</v>
      </c>
      <c r="U164" s="127">
        <f>IF(OR($I164="‡nv‡÷j Z¨vM",$I164="wUwm"),(IF(VALUE($G164)&gt;=U$6,(IF(($BV164-SUM($Q164:T164))&gt;=$K164*0.3,$K164*0.3,($BV164-SUM($Q164:T164)))),"")),(IF(($BV164-SUM($Q164:T164))&gt;=$K164*0.3,$K164*0.3,($BV164-SUM($Q164:T164)))))</f>
        <v>1800</v>
      </c>
      <c r="V164" s="127">
        <f>IF(OR($I164="‡nv‡÷j Z¨vM",$I164="wUwm"),(IF(VALUE($G164)&gt;=V$6,(IF(($BV164-SUM($Q164:U164))&gt;=$K164*0.3,$K164*0.3,($BV164-SUM($Q164:U164)))),"")),(IF(($BV164-SUM($Q164:U164))&gt;=$K164*0.3,$K164*0.3,($BV164-SUM($Q164:U164)))))</f>
        <v>1800</v>
      </c>
      <c r="W164" s="127">
        <f>IF(OR($I164="‡nv‡÷j Z¨vM",$I164="wUwm"),(IF(VALUE($G164)&gt;=W$6,(IF(($BV164-SUM($Q164:V164))&gt;=$K164*0.3,$K164*0.3,($BV164-SUM($Q164:V164)))),"")),(IF(($BV164-SUM($Q164:V164))&gt;=$K164*0.3,$K164*0.3,($BV164-SUM($Q164:V164)))))</f>
        <v>1800</v>
      </c>
      <c r="X164" s="127" t="str">
        <f>IF(OR($I164="‡nv‡÷j Z¨vM",$I164="wUwm"),(IF(VALUE($G164)&gt;=X$6,(IF(($BV164-SUM($Q164:W164))&gt;=$K164*0.3,$K164*0.3,($BV164-SUM($Q164:W164)))),"")),(IF(($BV164-SUM($Q164:W164))&gt;=$K164*0.3,$K164*0.3,($BV164-SUM($Q164:W164)))))</f>
        <v/>
      </c>
      <c r="Y164" s="127" t="str">
        <f>IF(OR($I164="‡nv‡÷j Z¨vM",$I164="wUwm"),(IF(VALUE($G164)&gt;=Y$6,(IF(($BV164-SUM($Q164:X164))&gt;=$K164*0.3,$K164*0.3,($BV164-SUM($Q164:X164)))),"")),(IF(($BV164-SUM($Q164:X164))&gt;=$K164*0.3,$K164*0.3,($BV164-SUM($Q164:X164)))))</f>
        <v/>
      </c>
      <c r="Z164" s="127" t="str">
        <f>IF(OR($I164="‡nv‡÷j Z¨vM",$I164="wUwm"),(IF(VALUE($G164)&gt;=Z$6,(IF(($BV164-SUM($Q164:Y164))&gt;=$K164*0.3,$K164*0.3,($BV164-SUM($Q164:Y164)))),"")),(IF(($BV164-SUM($Q164:Y164))&gt;=$K164*0.3,$K164*0.3,($BV164-SUM($Q164:Y164)))))</f>
        <v/>
      </c>
      <c r="AA164" s="127" t="str">
        <f>IF(OR($I164="‡nv‡÷j Z¨vM",$I164="wUwm"),(IF(VALUE($G164)&gt;=AA$6,(IF(($BV164-SUM($Q164:Z164))&gt;=$K164*0.3,$K164*0.3,($BV164-SUM($Q164:Z164)))),"")),(IF(($BV164-SUM($Q164:Z164))&gt;=$K164*0.3,$K164*0.3,($BV164-SUM($Q164:Z164)))))</f>
        <v/>
      </c>
      <c r="AB164" s="127" t="str">
        <f>IF(OR($I164="‡nv‡÷j Z¨vM",$I164="wUwm"),(IF(VALUE($G164)&gt;=AB$6,(IF(($BV164-SUM($Q164:AA164))&gt;=$K164*0.3,$K164*0.3,($BV164-SUM($Q164:AA164)))),"")),(IF(($BV164-SUM($Q164:AA164))&gt;=$K164*0.3,$K164*0.3,($BV164-SUM($Q164:AA164)))))</f>
        <v/>
      </c>
      <c r="AC164" s="127" t="str">
        <f>IF(OR($I164="‡nv‡÷j Z¨vM",$I164="wUwm"),(IF(VALUE($G164)&gt;=AC$6,(IF(($BV164-SUM($Q164:AB164))&gt;=$K164*0.3,$K164*0.3,($BV164-SUM($Q164:AB164)))),"")),(IF(($BV164-SUM($Q164:AB164))&gt;=$K164*0.3,$K164*0.3,($BV164-SUM($Q164:AB164)))))</f>
        <v/>
      </c>
      <c r="AD164" s="127" t="str">
        <f>IF(OR($I164="‡nv‡÷j Z¨vM",$I164="wUwm"),(IF(VALUE($G164)&gt;=AD$6,(IF(($BV164-SUM($Q164:AC164))&gt;=$K164*0.3,$K164*0.3,($BV164-SUM($Q164:AC164)))),"")),(IF(($BV164-SUM($Q164:AC164))&gt;=$K164*0.3,$K164*0.3,($BV164-SUM($Q164:AC164)))))</f>
        <v/>
      </c>
      <c r="AE164" s="127" t="str">
        <f>IF(OR($I164="‡nv‡÷j Z¨vM",$I164="wUwm"),(IF(VALUE($G164)&gt;=AE$6,(IF(($BV164-SUM($Q164:AD164))&gt;=$K164*0.3,$K164*0.3,($BV164-SUM($Q164:AD164)))),"")),(IF(($BV164-SUM($Q164:AD164))&gt;=$K164*0.3,$K164*0.3,($BV164-SUM($Q164:AD164)))))</f>
        <v/>
      </c>
      <c r="AF164" s="127" t="str">
        <f>IF(OR($I164="‡nv‡÷j Z¨vM",$I164="wUwm"),(IF(VALUE($G164)&gt;=AF$6,(IF(($BV164-SUM($Q164:AE164))&gt;=$K164*0.3,$K164*0.3,($BV164-SUM($Q164:AE164)))),"")),(IF(($BV164-SUM($Q164:AE164))&gt;=$K164*0.3,$K164*0.3,($BV164-SUM($Q164:AE164)))))</f>
        <v/>
      </c>
      <c r="AG164" s="127" t="str">
        <f>IF(OR($I164="‡nv‡÷j Z¨vM",$I164="wUwm"),(IF(VALUE($G164)&gt;=AG$6,(IF(($BV164-SUM($Q164:AF164))&gt;=$K164*0.3,$K164*0.3,($BV164-SUM($Q164:AF164)))),"")),(IF(($BV164-SUM($Q164:AF164))&gt;=$K164*0.3,$K164*0.3,($BV164-SUM($Q164:AF164)))))</f>
        <v/>
      </c>
      <c r="AH164" s="127" t="str">
        <f>IF(OR($I164="‡nv‡÷j Z¨vM",$I164="wUwm"),(IF(VALUE($G164)&gt;=AH$6,(IF(($BV164-SUM($Q164:AG164))&gt;=$K164*0.3,$K164*0.3,($BV164-SUM($Q164:AG164)))),"")),(IF(($BV164-SUM($Q164:AG164))&gt;=$K164*0.3,$K164*0.3,($BV164-SUM($Q164:AG164)))))</f>
        <v/>
      </c>
      <c r="AI164" s="127" t="str">
        <f>IF(OR($I164="‡nv‡÷j Z¨vM",$I164="wUwm"),(IF(VALUE($G164)&gt;=AI$6,(IF(($BV164-SUM($Q164:AH164))&gt;=$K164*0.3,$K164*0.3,($BV164-SUM($Q164:AH164)))),"")),(IF(($BV164-SUM($Q164:AH164))&gt;=$K164*0.3,$K164*0.3,($BV164-SUM($Q164:AH164)))))</f>
        <v/>
      </c>
      <c r="AJ164" s="127" t="str">
        <f>IF(OR($I164="‡nv‡÷j Z¨vM",$I164="wUwm"),(IF(VALUE($G164)&gt;=AJ$6,(IF(($BV164-SUM($Q164:AI164))&gt;=$K164*0.3,$K164*0.3,($BV164-SUM($Q164:AI164)))),"")),(IF(($BV164-SUM($Q164:AI164))&gt;=$K164*0.3,$K164*0.3,($BV164-SUM($Q164:AI164)))))</f>
        <v/>
      </c>
      <c r="AK164" s="127" t="str">
        <f>IF(OR($I164="‡nv‡÷j Z¨vM",$I164="wUwm"),(IF(VALUE($G164)&gt;=AK$6,(IF(($BV164-SUM($Q164:AJ164))&gt;=$K164*0.3,$K164*0.3,($BV164-SUM($Q164:AJ164)))),"")),(IF(($BV164-SUM($Q164:AJ164))&gt;=$K164*0.3,$K164*0.3,($BV164-SUM($Q164:AJ164)))))</f>
        <v/>
      </c>
      <c r="AL164" s="127" t="str">
        <f>IF(OR($I164="‡nv‡÷j Z¨vM",$I164="wUwm"),(IF(VALUE($G164)&gt;=AL$6,(IF(($BV164-SUM($Q164:AK164))&gt;=$K164*0.3,$K164*0.3,($BV164-SUM($Q164:AK164)))),"")),(IF(($BV164-SUM($Q164:AK164))&gt;=$K164*0.3,$K164*0.3,($BV164-SUM($Q164:AK164)))))</f>
        <v/>
      </c>
      <c r="AM164" s="127" t="str">
        <f>IF(OR($I164="‡nv‡÷j Z¨vM",$I164="wUwm"),(IF(VALUE($G164)&gt;=AM$6,(IF(($BV164-SUM($Q164:AL164))&gt;=$K164*0.3,$K164*0.3,($BV164-SUM($Q164:AL164)))),"")),(IF(($BV164-SUM($Q164:AL164))&gt;=$K164*0.3,$K164*0.3,($BV164-SUM($Q164:AL164)))))</f>
        <v/>
      </c>
      <c r="AN164" s="127" t="str">
        <f>IF(OR($I164="‡nv‡÷j Z¨vM",$I164="wUwm"),(IF(VALUE($G164)&gt;=AN$6,(IF(($BV164-SUM($Q164:AM164))&gt;=$K164*0.3,$K164*0.3,($BV164-SUM($Q164:AM164)))),"")),(IF(($BV164-SUM($Q164:AM164))&gt;=$K164*0.3,$K164*0.3,($BV164-SUM($Q164:AM164)))))</f>
        <v/>
      </c>
      <c r="AO164" s="127" t="str">
        <f>IF(OR($I164="‡nv‡÷j Z¨vM",$I164="wUwm"),(IF(VALUE($G164)&gt;=AO$6,(IF(($BV164-SUM($Q164:AN164))&gt;=$K164*0.3,$K164*0.3,($BV164-SUM($Q164:AN164)))),"")),(IF(($BV164-SUM($Q164:AN164))&gt;=$K164*0.3,$K164*0.3,($BV164-SUM($Q164:AN164)))))</f>
        <v/>
      </c>
      <c r="AP164" s="127" t="str">
        <f>IF(OR($I164="‡nv‡÷j Z¨vM",$I164="wUwm"),(IF(VALUE($G164)&gt;=AP$6,(IF(($BV164-SUM($Q164:AO164))&gt;=$K164*0.3,$K164*0.3,($BV164-SUM($Q164:AO164)))),"")),(IF(($BV164-SUM($Q164:AO164))&gt;=$K164*0.3,$K164*0.3,($BV164-SUM($Q164:AO164)))))</f>
        <v/>
      </c>
      <c r="AQ164" s="125">
        <f t="shared" si="39"/>
        <v>13000</v>
      </c>
      <c r="AR164" s="125">
        <v>13000</v>
      </c>
      <c r="AS164" s="125">
        <f>IF(LinkRpt!C$4=LinkRpt!C$2,VLOOKUP(LinkRpt!$A161,Rpt,LinkRpt!C$2+1),"")</f>
        <v>0</v>
      </c>
      <c r="AT164" s="125">
        <f>IF(LinkRpt!D$4=LinkRpt!D$2,VLOOKUP(LinkRpt!$A161,Rpt,LinkRpt!D$2+1),"")</f>
        <v>0</v>
      </c>
      <c r="AU164" s="125">
        <f>IF(LinkRpt!E$4=LinkRpt!E$2,VLOOKUP(LinkRpt!$A161,Rpt,LinkRpt!E$2+1),"")</f>
        <v>0</v>
      </c>
      <c r="AV164" s="125">
        <f>IF(LinkRpt!F$4=LinkRpt!F$2,VLOOKUP(LinkRpt!$A161,Rpt,LinkRpt!F$2+1),"")</f>
        <v>0</v>
      </c>
      <c r="AW164" s="125">
        <f>IF(LinkRpt!G$4=LinkRpt!G$2,VLOOKUP(LinkRpt!$A161,Rpt,LinkRpt!G$2+1),"")</f>
        <v>0</v>
      </c>
      <c r="AX164" s="125">
        <f>IF(LinkRpt!H$4=LinkRpt!H$2,VLOOKUP(LinkRpt!$A161,Rpt,LinkRpt!H$2+1),"")</f>
        <v>0</v>
      </c>
      <c r="AY164" s="125">
        <f>IF(LinkRpt!I$4=LinkRpt!I$2,VLOOKUP(LinkRpt!$A161,Rpt,LinkRpt!I$2+1),"")</f>
        <v>0</v>
      </c>
      <c r="AZ164" s="125">
        <f>IF(LinkRpt!J$4=LinkRpt!J$2,VLOOKUP(LinkRpt!$A161,Rpt,LinkRpt!J$2+1),"")</f>
        <v>0</v>
      </c>
      <c r="BA164" s="125">
        <f>IF(LinkRpt!K$4=LinkRpt!K$2,VLOOKUP(LinkRpt!$A161,Rpt,LinkRpt!K$2+1),"")</f>
        <v>0</v>
      </c>
      <c r="BB164" s="125">
        <f>IF(LinkRpt!L$4=LinkRpt!L$2,VLOOKUP(LinkRpt!$A161,Rpt,LinkRpt!L$2+1),"")</f>
        <v>0</v>
      </c>
      <c r="BC164" s="125">
        <f>IF(LinkRpt!M$4=LinkRpt!M$2,VLOOKUP(LinkRpt!$A161,Rpt,LinkRpt!M$2+1),"")</f>
        <v>0</v>
      </c>
      <c r="BD164" s="125">
        <f>IF(LinkRpt!N$4=LinkRpt!N$2,VLOOKUP(LinkRpt!$A161,Rpt,LinkRpt!N$2+1),"")</f>
        <v>0</v>
      </c>
      <c r="BE164" s="125">
        <f>IF(LinkRpt!O$4=LinkRpt!O$2,VLOOKUP(LinkRpt!$A161,Rpt,LinkRpt!O$2+1),"")</f>
        <v>0</v>
      </c>
      <c r="BF164" s="125">
        <f>IF(LinkRpt!P$4=LinkRpt!P$2,VLOOKUP(LinkRpt!$A161,Rpt,LinkRpt!P$2+1),"")</f>
        <v>0</v>
      </c>
      <c r="BG164" s="125">
        <f>IF(LinkRpt!Q$4=LinkRpt!Q$2,VLOOKUP(LinkRpt!$A161,Rpt,LinkRpt!Q$2+1),"")</f>
        <v>0</v>
      </c>
      <c r="BH164" s="125">
        <f>IF(LinkRpt!R$4=LinkRpt!R$2,VLOOKUP(LinkRpt!$A161,Rpt,LinkRpt!R$2+1),"")</f>
        <v>0</v>
      </c>
      <c r="BI164" s="125">
        <f>IF(LinkRpt!S$4=LinkRpt!S$2,VLOOKUP(LinkRpt!$A161,Rpt,LinkRpt!S$2+1),"")</f>
        <v>0</v>
      </c>
      <c r="BJ164" s="125">
        <f>IF(LinkRpt!T$4=LinkRpt!T$2,VLOOKUP(LinkRpt!$A161,Rpt,LinkRpt!T$2+1),"")</f>
        <v>0</v>
      </c>
      <c r="BK164" s="125">
        <f>IF(LinkRpt!U$4=LinkRpt!U$2,VLOOKUP(LinkRpt!$A161,Rpt,LinkRpt!U$2+1),"")</f>
        <v>0</v>
      </c>
      <c r="BL164" s="125">
        <f>IF(LinkRpt!V$4=LinkRpt!V$2,VLOOKUP(LinkRpt!$A161,Rpt,LinkRpt!V$2+1),"")</f>
        <v>0</v>
      </c>
      <c r="BM164" s="125">
        <f>IF(LinkRpt!W$4=LinkRpt!W$2,VLOOKUP(LinkRpt!$A161,Rpt,LinkRpt!W$2+1),"")</f>
        <v>0</v>
      </c>
      <c r="BN164" s="125">
        <f>IF(LinkRpt!X$4=LinkRpt!X$2,VLOOKUP(LinkRpt!$A161,Rpt,LinkRpt!X$2+1),"")</f>
        <v>0</v>
      </c>
      <c r="BO164" s="125">
        <f>IF(LinkRpt!Y$4=LinkRpt!Y$2,VLOOKUP(LinkRpt!$A161,Rpt,LinkRpt!Y$2+1),"")</f>
        <v>0</v>
      </c>
      <c r="BP164" s="125">
        <f>IF(LinkRpt!Z$4=LinkRpt!Z$2,VLOOKUP(LinkRpt!$A161,Rpt,LinkRpt!Z$2+1),"")</f>
        <v>0</v>
      </c>
      <c r="BQ164" s="125">
        <f>IF(LinkRpt!AA$4=LinkRpt!AA$2,VLOOKUP(LinkRpt!$A161,Rpt,LinkRpt!AA$2+1),"")</f>
        <v>0</v>
      </c>
      <c r="BR164" s="125">
        <f>IF(LinkRpt!AB$4=LinkRpt!AB$2,VLOOKUP(LinkRpt!$A161,Rpt,LinkRpt!AB$2+1),"")</f>
        <v>0</v>
      </c>
      <c r="BS164" s="125">
        <f>IF(LinkRpt!AC$4=LinkRpt!AC$2,VLOOKUP(LinkRpt!$A161,Rpt,LinkRpt!AC$2+1),"")</f>
        <v>0</v>
      </c>
      <c r="BT164" s="125">
        <f>IF(LinkRpt!AD$4=LinkRpt!AD$2,VLOOKUP(LinkRpt!$A161,Rpt,LinkRpt!AD$2+1),"")</f>
        <v>0</v>
      </c>
      <c r="BU164" s="125">
        <f>IF(LinkRpt!AE$4=LinkRpt!AE$2,VLOOKUP(LinkRpt!$A161,Rpt,LinkRpt!AE$2+1),"")</f>
        <v>0</v>
      </c>
      <c r="BV164" s="125">
        <f t="shared" si="37"/>
        <v>13000</v>
      </c>
      <c r="BW164" s="124">
        <v>1500</v>
      </c>
      <c r="BX164" s="127">
        <v>1500</v>
      </c>
      <c r="BY164" s="124">
        <v>1000</v>
      </c>
      <c r="BZ164" s="127">
        <v>1000</v>
      </c>
      <c r="CA164" s="124">
        <v>5000</v>
      </c>
      <c r="CB164" s="127">
        <v>5000</v>
      </c>
      <c r="CC164" s="124">
        <v>8000</v>
      </c>
      <c r="CD164" s="127">
        <f>1500+0</f>
        <v>1500</v>
      </c>
      <c r="CE164" s="128"/>
      <c r="CF164" s="127"/>
      <c r="CG164" s="124"/>
      <c r="CH164" s="127"/>
      <c r="CI164" s="129">
        <v>3220</v>
      </c>
      <c r="CJ164" s="127">
        <v>3220</v>
      </c>
      <c r="CK164" s="129">
        <v>3220</v>
      </c>
      <c r="CL164" s="127">
        <v>0</v>
      </c>
      <c r="CM164" s="129">
        <v>3220</v>
      </c>
      <c r="CN164" s="127">
        <v>0</v>
      </c>
      <c r="CO164" s="129">
        <v>3220</v>
      </c>
      <c r="CP164" s="127">
        <v>16160</v>
      </c>
      <c r="CQ164" s="129">
        <v>3220</v>
      </c>
      <c r="CR164" s="127">
        <v>3220</v>
      </c>
      <c r="CS164" s="129">
        <v>3220</v>
      </c>
      <c r="CT164" s="127"/>
      <c r="CU164" s="129">
        <v>3220</v>
      </c>
      <c r="CV164" s="127"/>
      <c r="CW164" s="129">
        <v>3220</v>
      </c>
      <c r="CX164" s="127"/>
      <c r="CY164" s="129">
        <v>3220</v>
      </c>
      <c r="CZ164" s="127">
        <v>12880</v>
      </c>
      <c r="DA164" s="128"/>
      <c r="DB164" s="127"/>
      <c r="DC164" s="128"/>
      <c r="DD164" s="127"/>
      <c r="DE164" s="130"/>
      <c r="DF164" s="131"/>
      <c r="DG164" s="127"/>
      <c r="DH164" s="131"/>
      <c r="DI164" s="127"/>
      <c r="DJ164" s="131"/>
      <c r="DK164" s="127"/>
      <c r="DL164" s="131"/>
      <c r="DM164" s="127"/>
      <c r="DN164" s="131"/>
      <c r="DO164" s="127"/>
      <c r="DP164" s="131"/>
      <c r="DQ164" s="127"/>
      <c r="DR164" s="131"/>
      <c r="DS164" s="127"/>
      <c r="DT164" s="131"/>
      <c r="DU164" s="127"/>
      <c r="DV164" s="131"/>
      <c r="DW164" s="127"/>
      <c r="DX164" s="131"/>
      <c r="DY164" s="127"/>
      <c r="DZ164" s="131"/>
      <c r="EA164" s="127"/>
      <c r="EB164" s="128"/>
      <c r="EC164" s="127"/>
      <c r="ED164" s="132"/>
      <c r="EE164" s="128"/>
      <c r="EF164" s="127"/>
      <c r="EG164" s="128"/>
      <c r="EH164" s="127"/>
      <c r="EI164" s="128"/>
      <c r="EJ164" s="127"/>
      <c r="EK164" s="128"/>
      <c r="EL164" s="127"/>
      <c r="EM164" s="128"/>
      <c r="EN164" s="127"/>
      <c r="EO164" s="128"/>
      <c r="EP164" s="127"/>
      <c r="EQ164" s="124"/>
      <c r="ER164" s="127"/>
      <c r="ES164" s="124"/>
      <c r="ET164" s="127"/>
      <c r="EU164" s="124"/>
      <c r="EV164" s="127"/>
      <c r="EW164" s="124"/>
      <c r="EX164" s="127"/>
      <c r="EY164" s="124"/>
      <c r="EZ164" s="127"/>
      <c r="FA164" s="124"/>
      <c r="FB164" s="127"/>
      <c r="FC164" s="133">
        <f t="shared" si="32"/>
        <v>44480</v>
      </c>
      <c r="FD164" s="133">
        <f t="shared" si="33"/>
        <v>44480</v>
      </c>
      <c r="FE164" s="133">
        <f t="shared" si="34"/>
        <v>0</v>
      </c>
    </row>
    <row r="165" spans="1:161" ht="25.5" customHeight="1">
      <c r="A165" s="184">
        <v>2200055</v>
      </c>
      <c r="B165" s="156" t="s">
        <v>94</v>
      </c>
      <c r="C165" s="96" t="s">
        <v>95</v>
      </c>
      <c r="D165" s="83" t="s">
        <v>1062</v>
      </c>
      <c r="E165" s="95" t="s">
        <v>956</v>
      </c>
      <c r="F165" s="89" t="s">
        <v>96</v>
      </c>
      <c r="G165" s="89"/>
      <c r="H165" s="135"/>
      <c r="I165" s="122"/>
      <c r="J165" s="122"/>
      <c r="K165" s="94">
        <v>6500</v>
      </c>
      <c r="L165" s="92" t="s">
        <v>1077</v>
      </c>
      <c r="M165" s="122">
        <f t="shared" si="35"/>
        <v>23500</v>
      </c>
      <c r="N165" s="123">
        <f t="shared" si="31"/>
        <v>3900</v>
      </c>
      <c r="O165" s="124">
        <v>4000</v>
      </c>
      <c r="P165" s="124">
        <f t="shared" si="36"/>
        <v>0</v>
      </c>
      <c r="Q165" s="125">
        <v>4000</v>
      </c>
      <c r="R165" s="126">
        <f t="shared" si="38"/>
        <v>0</v>
      </c>
      <c r="S165" s="127">
        <f>IF(OR($I165="‡nv‡÷j Z¨vM",$I165="wUwm"),(IF(VALUE($G165)&gt;=S$6,(IF(($BV165-SUM($Q165:R165))&gt;=$K165*0.3,$K165*0.3,($BV165-SUM($Q165:R165)))),"")),(IF(($BV165-SUM($Q165:R165))&gt;=$K165*0.3,$K165*0.3,($BV165-SUM($Q165:R165)))))</f>
        <v>1950</v>
      </c>
      <c r="T165" s="127">
        <f>IF(OR($I165="‡nv‡÷j Z¨vM",$I165="wUwm"),(IF(VALUE($G165)&gt;=T$6,(IF(($BV165-SUM($Q165:S165))&gt;=$K165*0.3,$K165*0.3,($BV165-SUM($Q165:S165)))),"")),(IF(($BV165-SUM($Q165:S165))&gt;=$K165*0.3,$K165*0.3,($BV165-SUM($Q165:S165)))))</f>
        <v>1950</v>
      </c>
      <c r="U165" s="127">
        <f>IF(OR($I165="‡nv‡÷j Z¨vM",$I165="wUwm"),(IF(VALUE($G165)&gt;=U$6,(IF(($BV165-SUM($Q165:T165))&gt;=$K165*0.3,$K165*0.3,($BV165-SUM($Q165:T165)))),"")),(IF(($BV165-SUM($Q165:T165))&gt;=$K165*0.3,$K165*0.3,($BV165-SUM($Q165:T165)))))</f>
        <v>1950</v>
      </c>
      <c r="V165" s="127">
        <f>IF(OR($I165="‡nv‡÷j Z¨vM",$I165="wUwm"),(IF(VALUE($G165)&gt;=V$6,(IF(($BV165-SUM($Q165:U165))&gt;=$K165*0.3,$K165*0.3,($BV165-SUM($Q165:U165)))),"")),(IF(($BV165-SUM($Q165:U165))&gt;=$K165*0.3,$K165*0.3,($BV165-SUM($Q165:U165)))))</f>
        <v>1950</v>
      </c>
      <c r="W165" s="127">
        <f>IF(OR($I165="‡nv‡÷j Z¨vM",$I165="wUwm"),(IF(VALUE($G165)&gt;=W$6,(IF(($BV165-SUM($Q165:V165))&gt;=$K165*0.3,$K165*0.3,($BV165-SUM($Q165:V165)))),"")),(IF(($BV165-SUM($Q165:V165))&gt;=$K165*0.3,$K165*0.3,($BV165-SUM($Q165:V165)))))</f>
        <v>1950</v>
      </c>
      <c r="X165" s="127">
        <f>IF(OR($I165="‡nv‡÷j Z¨vM",$I165="wUwm"),(IF(VALUE($G165)&gt;=X$6,(IF(($BV165-SUM($Q165:W165))&gt;=$K165*0.3,$K165*0.3,($BV165-SUM($Q165:W165)))),"")),(IF(($BV165-SUM($Q165:W165))&gt;=$K165*0.3,$K165*0.3,($BV165-SUM($Q165:W165)))))</f>
        <v>1950</v>
      </c>
      <c r="Y165" s="127">
        <f>IF(OR($I165="‡nv‡÷j Z¨vM",$I165="wUwm"),(IF(VALUE($G165)&gt;=Y$6,(IF(($BV165-SUM($Q165:X165))&gt;=$K165*0.3,$K165*0.3,($BV165-SUM($Q165:X165)))),"")),(IF(($BV165-SUM($Q165:X165))&gt;=$K165*0.3,$K165*0.3,($BV165-SUM($Q165:X165)))))</f>
        <v>1950</v>
      </c>
      <c r="Z165" s="127">
        <f>IF(OR($I165="‡nv‡÷j Z¨vM",$I165="wUwm"),(IF(VALUE($G165)&gt;=Z$6,(IF(($BV165-SUM($Q165:Y165))&gt;=$K165*0.3,$K165*0.3,($BV165-SUM($Q165:Y165)))),"")),(IF(($BV165-SUM($Q165:Y165))&gt;=$K165*0.3,$K165*0.3,($BV165-SUM($Q165:Y165)))))</f>
        <v>1950</v>
      </c>
      <c r="AA165" s="127">
        <f>IF(OR($I165="‡nv‡÷j Z¨vM",$I165="wUwm"),(IF(VALUE($G165)&gt;=AA$6,(IF(($BV165-SUM($Q165:Z165))&gt;=$K165*0.3,$K165*0.3,($BV165-SUM($Q165:Z165)))),"")),(IF(($BV165-SUM($Q165:Z165))&gt;=$K165*0.3,$K165*0.3,($BV165-SUM($Q165:Z165)))))</f>
        <v>0</v>
      </c>
      <c r="AB165" s="127">
        <f>IF(OR($I165="‡nv‡÷j Z¨vM",$I165="wUwm"),(IF(VALUE($G165)&gt;=AB$6,(IF(($BV165-SUM($Q165:AA165))&gt;=$K165*0.3,$K165*0.3,($BV165-SUM($Q165:AA165)))),"")),(IF(($BV165-SUM($Q165:AA165))&gt;=$K165*0.3,$K165*0.3,($BV165-SUM($Q165:AA165)))))</f>
        <v>0</v>
      </c>
      <c r="AC165" s="127">
        <f>IF(OR($I165="‡nv‡÷j Z¨vM",$I165="wUwm"),(IF(VALUE($G165)&gt;=AC$6,(IF(($BV165-SUM($Q165:AB165))&gt;=$K165*0.3,$K165*0.3,($BV165-SUM($Q165:AB165)))),"")),(IF(($BV165-SUM($Q165:AB165))&gt;=$K165*0.3,$K165*0.3,($BV165-SUM($Q165:AB165)))))</f>
        <v>0</v>
      </c>
      <c r="AD165" s="127">
        <f>IF(OR($I165="‡nv‡÷j Z¨vM",$I165="wUwm"),(IF(VALUE($G165)&gt;=AD$6,(IF(($BV165-SUM($Q165:AC165))&gt;=$K165*0.3,$K165*0.3,($BV165-SUM($Q165:AC165)))),"")),(IF(($BV165-SUM($Q165:AC165))&gt;=$K165*0.3,$K165*0.3,($BV165-SUM($Q165:AC165)))))</f>
        <v>0</v>
      </c>
      <c r="AE165" s="127">
        <f>IF(OR($I165="‡nv‡÷j Z¨vM",$I165="wUwm"),(IF(VALUE($G165)&gt;=AE$6,(IF(($BV165-SUM($Q165:AD165))&gt;=$K165*0.3,$K165*0.3,($BV165-SUM($Q165:AD165)))),"")),(IF(($BV165-SUM($Q165:AD165))&gt;=$K165*0.3,$K165*0.3,($BV165-SUM($Q165:AD165)))))</f>
        <v>0</v>
      </c>
      <c r="AF165" s="127">
        <f>IF(OR($I165="‡nv‡÷j Z¨vM",$I165="wUwm"),(IF(VALUE($G165)&gt;=AF$6,(IF(($BV165-SUM($Q165:AE165))&gt;=$K165*0.3,$K165*0.3,($BV165-SUM($Q165:AE165)))),"")),(IF(($BV165-SUM($Q165:AE165))&gt;=$K165*0.3,$K165*0.3,($BV165-SUM($Q165:AE165)))))</f>
        <v>0</v>
      </c>
      <c r="AG165" s="127">
        <f>IF(OR($I165="‡nv‡÷j Z¨vM",$I165="wUwm"),(IF(VALUE($G165)&gt;=AG$6,(IF(($BV165-SUM($Q165:AF165))&gt;=$K165*0.3,$K165*0.3,($BV165-SUM($Q165:AF165)))),"")),(IF(($BV165-SUM($Q165:AF165))&gt;=$K165*0.3,$K165*0.3,($BV165-SUM($Q165:AF165)))))</f>
        <v>0</v>
      </c>
      <c r="AH165" s="127">
        <f>IF(OR($I165="‡nv‡÷j Z¨vM",$I165="wUwm"),(IF(VALUE($G165)&gt;=AH$6,(IF(($BV165-SUM($Q165:AG165))&gt;=$K165*0.3,$K165*0.3,($BV165-SUM($Q165:AG165)))),"")),(IF(($BV165-SUM($Q165:AG165))&gt;=$K165*0.3,$K165*0.3,($BV165-SUM($Q165:AG165)))))</f>
        <v>0</v>
      </c>
      <c r="AI165" s="127">
        <f>IF(OR($I165="‡nv‡÷j Z¨vM",$I165="wUwm"),(IF(VALUE($G165)&gt;=AI$6,(IF(($BV165-SUM($Q165:AH165))&gt;=$K165*0.3,$K165*0.3,($BV165-SUM($Q165:AH165)))),"")),(IF(($BV165-SUM($Q165:AH165))&gt;=$K165*0.3,$K165*0.3,($BV165-SUM($Q165:AH165)))))</f>
        <v>0</v>
      </c>
      <c r="AJ165" s="127">
        <f>IF(OR($I165="‡nv‡÷j Z¨vM",$I165="wUwm"),(IF(VALUE($G165)&gt;=AJ$6,(IF(($BV165-SUM($Q165:AI165))&gt;=$K165*0.3,$K165*0.3,($BV165-SUM($Q165:AI165)))),"")),(IF(($BV165-SUM($Q165:AI165))&gt;=$K165*0.3,$K165*0.3,($BV165-SUM($Q165:AI165)))))</f>
        <v>0</v>
      </c>
      <c r="AK165" s="127">
        <f>IF(OR($I165="‡nv‡÷j Z¨vM",$I165="wUwm"),(IF(VALUE($G165)&gt;=AK$6,(IF(($BV165-SUM($Q165:AJ165))&gt;=$K165*0.3,$K165*0.3,($BV165-SUM($Q165:AJ165)))),"")),(IF(($BV165-SUM($Q165:AJ165))&gt;=$K165*0.3,$K165*0.3,($BV165-SUM($Q165:AJ165)))))</f>
        <v>0</v>
      </c>
      <c r="AL165" s="127">
        <f>IF(OR($I165="‡nv‡÷j Z¨vM",$I165="wUwm"),(IF(VALUE($G165)&gt;=AL$6,(IF(($BV165-SUM($Q165:AK165))&gt;=$K165*0.3,$K165*0.3,($BV165-SUM($Q165:AK165)))),"")),(IF(($BV165-SUM($Q165:AK165))&gt;=$K165*0.3,$K165*0.3,($BV165-SUM($Q165:AK165)))))</f>
        <v>0</v>
      </c>
      <c r="AM165" s="127">
        <f>IF(OR($I165="‡nv‡÷j Z¨vM",$I165="wUwm"),(IF(VALUE($G165)&gt;=AM$6,(IF(($BV165-SUM($Q165:AL165))&gt;=$K165*0.3,$K165*0.3,($BV165-SUM($Q165:AL165)))),"")),(IF(($BV165-SUM($Q165:AL165))&gt;=$K165*0.3,$K165*0.3,($BV165-SUM($Q165:AL165)))))</f>
        <v>0</v>
      </c>
      <c r="AN165" s="127">
        <f>IF(OR($I165="‡nv‡÷j Z¨vM",$I165="wUwm"),(IF(VALUE($G165)&gt;=AN$6,(IF(($BV165-SUM($Q165:AM165))&gt;=$K165*0.3,$K165*0.3,($BV165-SUM($Q165:AM165)))),"")),(IF(($BV165-SUM($Q165:AM165))&gt;=$K165*0.3,$K165*0.3,($BV165-SUM($Q165:AM165)))))</f>
        <v>0</v>
      </c>
      <c r="AO165" s="127">
        <f>IF(OR($I165="‡nv‡÷j Z¨vM",$I165="wUwm"),(IF(VALUE($G165)&gt;=AO$6,(IF(($BV165-SUM($Q165:AN165))&gt;=$K165*0.3,$K165*0.3,($BV165-SUM($Q165:AN165)))),"")),(IF(($BV165-SUM($Q165:AN165))&gt;=$K165*0.3,$K165*0.3,($BV165-SUM($Q165:AN165)))))</f>
        <v>0</v>
      </c>
      <c r="AP165" s="127">
        <f>IF(OR($I165="‡nv‡÷j Z¨vM",$I165="wUwm"),(IF(VALUE($G165)&gt;=AP$6,(IF(($BV165-SUM($Q165:AO165))&gt;=$K165*0.3,$K165*0.3,($BV165-SUM($Q165:AO165)))),"")),(IF(($BV165-SUM($Q165:AO165))&gt;=$K165*0.3,$K165*0.3,($BV165-SUM($Q165:AO165)))))</f>
        <v>0</v>
      </c>
      <c r="AQ165" s="125">
        <f t="shared" si="39"/>
        <v>19600</v>
      </c>
      <c r="AR165" s="125">
        <v>19600</v>
      </c>
      <c r="AS165" s="125">
        <f>IF(LinkRpt!C$4=LinkRpt!C$2,VLOOKUP(LinkRpt!$A162,Rpt,LinkRpt!C$2+1),"")</f>
        <v>0</v>
      </c>
      <c r="AT165" s="125">
        <f>IF(LinkRpt!D$4=LinkRpt!D$2,VLOOKUP(LinkRpt!$A162,Rpt,LinkRpt!D$2+1),"")</f>
        <v>0</v>
      </c>
      <c r="AU165" s="125">
        <f>IF(LinkRpt!E$4=LinkRpt!E$2,VLOOKUP(LinkRpt!$A162,Rpt,LinkRpt!E$2+1),"")</f>
        <v>0</v>
      </c>
      <c r="AV165" s="125">
        <f>IF(LinkRpt!F$4=LinkRpt!F$2,VLOOKUP(LinkRpt!$A162,Rpt,LinkRpt!F$2+1),"")</f>
        <v>0</v>
      </c>
      <c r="AW165" s="125">
        <f>IF(LinkRpt!G$4=LinkRpt!G$2,VLOOKUP(LinkRpt!$A162,Rpt,LinkRpt!G$2+1),"")</f>
        <v>0</v>
      </c>
      <c r="AX165" s="125">
        <f>IF(LinkRpt!H$4=LinkRpt!H$2,VLOOKUP(LinkRpt!$A162,Rpt,LinkRpt!H$2+1),"")</f>
        <v>0</v>
      </c>
      <c r="AY165" s="125">
        <f>IF(LinkRpt!I$4=LinkRpt!I$2,VLOOKUP(LinkRpt!$A162,Rpt,LinkRpt!I$2+1),"")</f>
        <v>0</v>
      </c>
      <c r="AZ165" s="125">
        <f>IF(LinkRpt!J$4=LinkRpt!J$2,VLOOKUP(LinkRpt!$A162,Rpt,LinkRpt!J$2+1),"")</f>
        <v>0</v>
      </c>
      <c r="BA165" s="125">
        <f>IF(LinkRpt!K$4=LinkRpt!K$2,VLOOKUP(LinkRpt!$A162,Rpt,LinkRpt!K$2+1),"")</f>
        <v>0</v>
      </c>
      <c r="BB165" s="125">
        <f>IF(LinkRpt!L$4=LinkRpt!L$2,VLOOKUP(LinkRpt!$A162,Rpt,LinkRpt!L$2+1),"")</f>
        <v>0</v>
      </c>
      <c r="BC165" s="125">
        <f>IF(LinkRpt!M$4=LinkRpt!M$2,VLOOKUP(LinkRpt!$A162,Rpt,LinkRpt!M$2+1),"")</f>
        <v>0</v>
      </c>
      <c r="BD165" s="125">
        <f>IF(LinkRpt!N$4=LinkRpt!N$2,VLOOKUP(LinkRpt!$A162,Rpt,LinkRpt!N$2+1),"")</f>
        <v>0</v>
      </c>
      <c r="BE165" s="125">
        <f>IF(LinkRpt!O$4=LinkRpt!O$2,VLOOKUP(LinkRpt!$A162,Rpt,LinkRpt!O$2+1),"")</f>
        <v>0</v>
      </c>
      <c r="BF165" s="125">
        <f>IF(LinkRpt!P$4=LinkRpt!P$2,VLOOKUP(LinkRpt!$A162,Rpt,LinkRpt!P$2+1),"")</f>
        <v>0</v>
      </c>
      <c r="BG165" s="125">
        <f>IF(LinkRpt!Q$4=LinkRpt!Q$2,VLOOKUP(LinkRpt!$A162,Rpt,LinkRpt!Q$2+1),"")</f>
        <v>0</v>
      </c>
      <c r="BH165" s="125">
        <f>IF(LinkRpt!R$4=LinkRpt!R$2,VLOOKUP(LinkRpt!$A162,Rpt,LinkRpt!R$2+1),"")</f>
        <v>0</v>
      </c>
      <c r="BI165" s="125">
        <f>IF(LinkRpt!S$4=LinkRpt!S$2,VLOOKUP(LinkRpt!$A162,Rpt,LinkRpt!S$2+1),"")</f>
        <v>0</v>
      </c>
      <c r="BJ165" s="125">
        <f>IF(LinkRpt!T$4=LinkRpt!T$2,VLOOKUP(LinkRpt!$A162,Rpt,LinkRpt!T$2+1),"")</f>
        <v>0</v>
      </c>
      <c r="BK165" s="125">
        <f>IF(LinkRpt!U$4=LinkRpt!U$2,VLOOKUP(LinkRpt!$A162,Rpt,LinkRpt!U$2+1),"")</f>
        <v>0</v>
      </c>
      <c r="BL165" s="125">
        <f>IF(LinkRpt!V$4=LinkRpt!V$2,VLOOKUP(LinkRpt!$A162,Rpt,LinkRpt!V$2+1),"")</f>
        <v>0</v>
      </c>
      <c r="BM165" s="125">
        <f>IF(LinkRpt!W$4=LinkRpt!W$2,VLOOKUP(LinkRpt!$A162,Rpt,LinkRpt!W$2+1),"")</f>
        <v>0</v>
      </c>
      <c r="BN165" s="125">
        <f>IF(LinkRpt!X$4=LinkRpt!X$2,VLOOKUP(LinkRpt!$A162,Rpt,LinkRpt!X$2+1),"")</f>
        <v>0</v>
      </c>
      <c r="BO165" s="125">
        <f>IF(LinkRpt!Y$4=LinkRpt!Y$2,VLOOKUP(LinkRpt!$A162,Rpt,LinkRpt!Y$2+1),"")</f>
        <v>0</v>
      </c>
      <c r="BP165" s="125">
        <f>IF(LinkRpt!Z$4=LinkRpt!Z$2,VLOOKUP(LinkRpt!$A162,Rpt,LinkRpt!Z$2+1),"")</f>
        <v>0</v>
      </c>
      <c r="BQ165" s="125">
        <f>IF(LinkRpt!AA$4=LinkRpt!AA$2,VLOOKUP(LinkRpt!$A162,Rpt,LinkRpt!AA$2+1),"")</f>
        <v>0</v>
      </c>
      <c r="BR165" s="125">
        <f>IF(LinkRpt!AB$4=LinkRpt!AB$2,VLOOKUP(LinkRpt!$A162,Rpt,LinkRpt!AB$2+1),"")</f>
        <v>0</v>
      </c>
      <c r="BS165" s="125">
        <f>IF(LinkRpt!AC$4=LinkRpt!AC$2,VLOOKUP(LinkRpt!$A162,Rpt,LinkRpt!AC$2+1),"")</f>
        <v>0</v>
      </c>
      <c r="BT165" s="125">
        <f>IF(LinkRpt!AD$4=LinkRpt!AD$2,VLOOKUP(LinkRpt!$A162,Rpt,LinkRpt!AD$2+1),"")</f>
        <v>0</v>
      </c>
      <c r="BU165" s="125">
        <f>IF(LinkRpt!AE$4=LinkRpt!AE$2,VLOOKUP(LinkRpt!$A162,Rpt,LinkRpt!AE$2+1),"")</f>
        <v>0</v>
      </c>
      <c r="BV165" s="125">
        <f t="shared" si="37"/>
        <v>19600</v>
      </c>
      <c r="BW165" s="124">
        <v>1500</v>
      </c>
      <c r="BX165" s="127">
        <v>1500</v>
      </c>
      <c r="BY165" s="124">
        <v>1000</v>
      </c>
      <c r="BZ165" s="127">
        <v>1000</v>
      </c>
      <c r="CA165" s="124">
        <v>5000</v>
      </c>
      <c r="CB165" s="127">
        <v>5000</v>
      </c>
      <c r="CC165" s="124">
        <v>8000</v>
      </c>
      <c r="CD165" s="127">
        <v>8000</v>
      </c>
      <c r="CE165" s="128"/>
      <c r="CF165" s="127"/>
      <c r="CG165" s="124"/>
      <c r="CH165" s="127"/>
      <c r="CI165" s="129">
        <v>3220</v>
      </c>
      <c r="CJ165" s="127">
        <v>3220</v>
      </c>
      <c r="CK165" s="129">
        <v>3220</v>
      </c>
      <c r="CL165" s="127">
        <v>3220</v>
      </c>
      <c r="CM165" s="129">
        <v>3220</v>
      </c>
      <c r="CN165" s="127">
        <v>3220</v>
      </c>
      <c r="CO165" s="129">
        <v>3220</v>
      </c>
      <c r="CP165" s="127">
        <v>3220</v>
      </c>
      <c r="CQ165" s="129">
        <v>3220</v>
      </c>
      <c r="CR165" s="127">
        <v>3220</v>
      </c>
      <c r="CS165" s="129">
        <v>3220</v>
      </c>
      <c r="CT165" s="127">
        <v>3220</v>
      </c>
      <c r="CU165" s="129">
        <v>3220</v>
      </c>
      <c r="CV165" s="127">
        <v>3220</v>
      </c>
      <c r="CW165" s="129">
        <v>3220</v>
      </c>
      <c r="CX165" s="127">
        <v>3220</v>
      </c>
      <c r="CY165" s="129">
        <v>3220</v>
      </c>
      <c r="CZ165" s="127">
        <v>3220</v>
      </c>
      <c r="DA165" s="128"/>
      <c r="DB165" s="127"/>
      <c r="DC165" s="128"/>
      <c r="DD165" s="127"/>
      <c r="DE165" s="130"/>
      <c r="DF165" s="131"/>
      <c r="DG165" s="127"/>
      <c r="DH165" s="131"/>
      <c r="DI165" s="127"/>
      <c r="DJ165" s="131"/>
      <c r="DK165" s="127"/>
      <c r="DL165" s="131"/>
      <c r="DM165" s="127"/>
      <c r="DN165" s="131"/>
      <c r="DO165" s="127"/>
      <c r="DP165" s="131"/>
      <c r="DQ165" s="127"/>
      <c r="DR165" s="131"/>
      <c r="DS165" s="127"/>
      <c r="DT165" s="131"/>
      <c r="DU165" s="127"/>
      <c r="DV165" s="131"/>
      <c r="DW165" s="127"/>
      <c r="DX165" s="131"/>
      <c r="DY165" s="127"/>
      <c r="DZ165" s="131"/>
      <c r="EA165" s="127"/>
      <c r="EB165" s="128"/>
      <c r="EC165" s="127"/>
      <c r="ED165" s="132"/>
      <c r="EE165" s="128"/>
      <c r="EF165" s="127"/>
      <c r="EG165" s="128"/>
      <c r="EH165" s="127"/>
      <c r="EI165" s="128"/>
      <c r="EJ165" s="127"/>
      <c r="EK165" s="128"/>
      <c r="EL165" s="127"/>
      <c r="EM165" s="128"/>
      <c r="EN165" s="127"/>
      <c r="EO165" s="128"/>
      <c r="EP165" s="127"/>
      <c r="EQ165" s="124"/>
      <c r="ER165" s="127"/>
      <c r="ES165" s="124"/>
      <c r="ET165" s="127"/>
      <c r="EU165" s="124"/>
      <c r="EV165" s="127"/>
      <c r="EW165" s="124"/>
      <c r="EX165" s="127"/>
      <c r="EY165" s="124"/>
      <c r="EZ165" s="127"/>
      <c r="FA165" s="124"/>
      <c r="FB165" s="127"/>
      <c r="FC165" s="133">
        <f t="shared" si="32"/>
        <v>44480</v>
      </c>
      <c r="FD165" s="133">
        <f t="shared" si="33"/>
        <v>44480</v>
      </c>
      <c r="FE165" s="133">
        <f t="shared" si="34"/>
        <v>0</v>
      </c>
    </row>
    <row r="166" spans="1:161" ht="25.5" customHeight="1">
      <c r="A166" s="184">
        <v>2200056</v>
      </c>
      <c r="B166" s="156" t="s">
        <v>97</v>
      </c>
      <c r="C166" s="96" t="s">
        <v>98</v>
      </c>
      <c r="D166" s="83" t="s">
        <v>1062</v>
      </c>
      <c r="E166" s="95" t="s">
        <v>956</v>
      </c>
      <c r="F166" s="89" t="s">
        <v>99</v>
      </c>
      <c r="G166" s="89"/>
      <c r="H166" s="135"/>
      <c r="I166" s="121"/>
      <c r="J166" s="121"/>
      <c r="K166" s="94">
        <v>6500</v>
      </c>
      <c r="L166" s="92" t="s">
        <v>1076</v>
      </c>
      <c r="M166" s="122">
        <f t="shared" si="35"/>
        <v>23500</v>
      </c>
      <c r="N166" s="123">
        <f t="shared" si="31"/>
        <v>3900</v>
      </c>
      <c r="O166" s="124">
        <v>4000</v>
      </c>
      <c r="P166" s="124">
        <f t="shared" si="36"/>
        <v>0</v>
      </c>
      <c r="Q166" s="125">
        <v>4000</v>
      </c>
      <c r="R166" s="126">
        <f t="shared" si="38"/>
        <v>0</v>
      </c>
      <c r="S166" s="127">
        <f>IF(OR($I166="‡nv‡÷j Z¨vM",$I166="wUwm"),(IF(VALUE($G166)&gt;=S$6,(IF(($BV166-SUM($Q166:R166))&gt;=$K166*0.3,$K166*0.3,($BV166-SUM($Q166:R166)))),"")),(IF(($BV166-SUM($Q166:R166))&gt;=$K166*0.3,$K166*0.3,($BV166-SUM($Q166:R166)))))</f>
        <v>1950</v>
      </c>
      <c r="T166" s="127">
        <f>IF(OR($I166="‡nv‡÷j Z¨vM",$I166="wUwm"),(IF(VALUE($G166)&gt;=T$6,(IF(($BV166-SUM($Q166:S166))&gt;=$K166*0.3,$K166*0.3,($BV166-SUM($Q166:S166)))),"")),(IF(($BV166-SUM($Q166:S166))&gt;=$K166*0.3,$K166*0.3,($BV166-SUM($Q166:S166)))))</f>
        <v>1950</v>
      </c>
      <c r="U166" s="127">
        <f>IF(OR($I166="‡nv‡÷j Z¨vM",$I166="wUwm"),(IF(VALUE($G166)&gt;=U$6,(IF(($BV166-SUM($Q166:T166))&gt;=$K166*0.3,$K166*0.3,($BV166-SUM($Q166:T166)))),"")),(IF(($BV166-SUM($Q166:T166))&gt;=$K166*0.3,$K166*0.3,($BV166-SUM($Q166:T166)))))</f>
        <v>1950</v>
      </c>
      <c r="V166" s="127">
        <f>IF(OR($I166="‡nv‡÷j Z¨vM",$I166="wUwm"),(IF(VALUE($G166)&gt;=V$6,(IF(($BV166-SUM($Q166:U166))&gt;=$K166*0.3,$K166*0.3,($BV166-SUM($Q166:U166)))),"")),(IF(($BV166-SUM($Q166:U166))&gt;=$K166*0.3,$K166*0.3,($BV166-SUM($Q166:U166)))))</f>
        <v>1950</v>
      </c>
      <c r="W166" s="127">
        <f>IF(OR($I166="‡nv‡÷j Z¨vM",$I166="wUwm"),(IF(VALUE($G166)&gt;=W$6,(IF(($BV166-SUM($Q166:V166))&gt;=$K166*0.3,$K166*0.3,($BV166-SUM($Q166:V166)))),"")),(IF(($BV166-SUM($Q166:V166))&gt;=$K166*0.3,$K166*0.3,($BV166-SUM($Q166:V166)))))</f>
        <v>1950</v>
      </c>
      <c r="X166" s="127">
        <f>IF(OR($I166="‡nv‡÷j Z¨vM",$I166="wUwm"),(IF(VALUE($G166)&gt;=X$6,(IF(($BV166-SUM($Q166:W166))&gt;=$K166*0.3,$K166*0.3,($BV166-SUM($Q166:W166)))),"")),(IF(($BV166-SUM($Q166:W166))&gt;=$K166*0.3,$K166*0.3,($BV166-SUM($Q166:W166)))))</f>
        <v>1950</v>
      </c>
      <c r="Y166" s="127">
        <f>IF(OR($I166="‡nv‡÷j Z¨vM",$I166="wUwm"),(IF(VALUE($G166)&gt;=Y$6,(IF(($BV166-SUM($Q166:X166))&gt;=$K166*0.3,$K166*0.3,($BV166-SUM($Q166:X166)))),"")),(IF(($BV166-SUM($Q166:X166))&gt;=$K166*0.3,$K166*0.3,($BV166-SUM($Q166:X166)))))</f>
        <v>1950</v>
      </c>
      <c r="Z166" s="127">
        <f>IF(OR($I166="‡nv‡÷j Z¨vM",$I166="wUwm"),(IF(VALUE($G166)&gt;=Z$6,(IF(($BV166-SUM($Q166:Y166))&gt;=$K166*0.3,$K166*0.3,($BV166-SUM($Q166:Y166)))),"")),(IF(($BV166-SUM($Q166:Y166))&gt;=$K166*0.3,$K166*0.3,($BV166-SUM($Q166:Y166)))))</f>
        <v>1950</v>
      </c>
      <c r="AA166" s="127">
        <f>IF(OR($I166="‡nv‡÷j Z¨vM",$I166="wUwm"),(IF(VALUE($G166)&gt;=AA$6,(IF(($BV166-SUM($Q166:Z166))&gt;=$K166*0.3,$K166*0.3,($BV166-SUM($Q166:Z166)))),"")),(IF(($BV166-SUM($Q166:Z166))&gt;=$K166*0.3,$K166*0.3,($BV166-SUM($Q166:Z166)))))</f>
        <v>0</v>
      </c>
      <c r="AB166" s="127">
        <f>IF(OR($I166="‡nv‡÷j Z¨vM",$I166="wUwm"),(IF(VALUE($G166)&gt;=AB$6,(IF(($BV166-SUM($Q166:AA166))&gt;=$K166*0.3,$K166*0.3,($BV166-SUM($Q166:AA166)))),"")),(IF(($BV166-SUM($Q166:AA166))&gt;=$K166*0.3,$K166*0.3,($BV166-SUM($Q166:AA166)))))</f>
        <v>0</v>
      </c>
      <c r="AC166" s="127">
        <f>IF(OR($I166="‡nv‡÷j Z¨vM",$I166="wUwm"),(IF(VALUE($G166)&gt;=AC$6,(IF(($BV166-SUM($Q166:AB166))&gt;=$K166*0.3,$K166*0.3,($BV166-SUM($Q166:AB166)))),"")),(IF(($BV166-SUM($Q166:AB166))&gt;=$K166*0.3,$K166*0.3,($BV166-SUM($Q166:AB166)))))</f>
        <v>0</v>
      </c>
      <c r="AD166" s="127">
        <f>IF(OR($I166="‡nv‡÷j Z¨vM",$I166="wUwm"),(IF(VALUE($G166)&gt;=AD$6,(IF(($BV166-SUM($Q166:AC166))&gt;=$K166*0.3,$K166*0.3,($BV166-SUM($Q166:AC166)))),"")),(IF(($BV166-SUM($Q166:AC166))&gt;=$K166*0.3,$K166*0.3,($BV166-SUM($Q166:AC166)))))</f>
        <v>0</v>
      </c>
      <c r="AE166" s="127">
        <f>IF(OR($I166="‡nv‡÷j Z¨vM",$I166="wUwm"),(IF(VALUE($G166)&gt;=AE$6,(IF(($BV166-SUM($Q166:AD166))&gt;=$K166*0.3,$K166*0.3,($BV166-SUM($Q166:AD166)))),"")),(IF(($BV166-SUM($Q166:AD166))&gt;=$K166*0.3,$K166*0.3,($BV166-SUM($Q166:AD166)))))</f>
        <v>0</v>
      </c>
      <c r="AF166" s="127">
        <f>IF(OR($I166="‡nv‡÷j Z¨vM",$I166="wUwm"),(IF(VALUE($G166)&gt;=AF$6,(IF(($BV166-SUM($Q166:AE166))&gt;=$K166*0.3,$K166*0.3,($BV166-SUM($Q166:AE166)))),"")),(IF(($BV166-SUM($Q166:AE166))&gt;=$K166*0.3,$K166*0.3,($BV166-SUM($Q166:AE166)))))</f>
        <v>0</v>
      </c>
      <c r="AG166" s="127">
        <f>IF(OR($I166="‡nv‡÷j Z¨vM",$I166="wUwm"),(IF(VALUE($G166)&gt;=AG$6,(IF(($BV166-SUM($Q166:AF166))&gt;=$K166*0.3,$K166*0.3,($BV166-SUM($Q166:AF166)))),"")),(IF(($BV166-SUM($Q166:AF166))&gt;=$K166*0.3,$K166*0.3,($BV166-SUM($Q166:AF166)))))</f>
        <v>0</v>
      </c>
      <c r="AH166" s="127">
        <f>IF(OR($I166="‡nv‡÷j Z¨vM",$I166="wUwm"),(IF(VALUE($G166)&gt;=AH$6,(IF(($BV166-SUM($Q166:AG166))&gt;=$K166*0.3,$K166*0.3,($BV166-SUM($Q166:AG166)))),"")),(IF(($BV166-SUM($Q166:AG166))&gt;=$K166*0.3,$K166*0.3,($BV166-SUM($Q166:AG166)))))</f>
        <v>0</v>
      </c>
      <c r="AI166" s="127">
        <f>IF(OR($I166="‡nv‡÷j Z¨vM",$I166="wUwm"),(IF(VALUE($G166)&gt;=AI$6,(IF(($BV166-SUM($Q166:AH166))&gt;=$K166*0.3,$K166*0.3,($BV166-SUM($Q166:AH166)))),"")),(IF(($BV166-SUM($Q166:AH166))&gt;=$K166*0.3,$K166*0.3,($BV166-SUM($Q166:AH166)))))</f>
        <v>0</v>
      </c>
      <c r="AJ166" s="127">
        <f>IF(OR($I166="‡nv‡÷j Z¨vM",$I166="wUwm"),(IF(VALUE($G166)&gt;=AJ$6,(IF(($BV166-SUM($Q166:AI166))&gt;=$K166*0.3,$K166*0.3,($BV166-SUM($Q166:AI166)))),"")),(IF(($BV166-SUM($Q166:AI166))&gt;=$K166*0.3,$K166*0.3,($BV166-SUM($Q166:AI166)))))</f>
        <v>0</v>
      </c>
      <c r="AK166" s="127">
        <f>IF(OR($I166="‡nv‡÷j Z¨vM",$I166="wUwm"),(IF(VALUE($G166)&gt;=AK$6,(IF(($BV166-SUM($Q166:AJ166))&gt;=$K166*0.3,$K166*0.3,($BV166-SUM($Q166:AJ166)))),"")),(IF(($BV166-SUM($Q166:AJ166))&gt;=$K166*0.3,$K166*0.3,($BV166-SUM($Q166:AJ166)))))</f>
        <v>0</v>
      </c>
      <c r="AL166" s="127">
        <f>IF(OR($I166="‡nv‡÷j Z¨vM",$I166="wUwm"),(IF(VALUE($G166)&gt;=AL$6,(IF(($BV166-SUM($Q166:AK166))&gt;=$K166*0.3,$K166*0.3,($BV166-SUM($Q166:AK166)))),"")),(IF(($BV166-SUM($Q166:AK166))&gt;=$K166*0.3,$K166*0.3,($BV166-SUM($Q166:AK166)))))</f>
        <v>0</v>
      </c>
      <c r="AM166" s="127">
        <f>IF(OR($I166="‡nv‡÷j Z¨vM",$I166="wUwm"),(IF(VALUE($G166)&gt;=AM$6,(IF(($BV166-SUM($Q166:AL166))&gt;=$K166*0.3,$K166*0.3,($BV166-SUM($Q166:AL166)))),"")),(IF(($BV166-SUM($Q166:AL166))&gt;=$K166*0.3,$K166*0.3,($BV166-SUM($Q166:AL166)))))</f>
        <v>0</v>
      </c>
      <c r="AN166" s="127">
        <f>IF(OR($I166="‡nv‡÷j Z¨vM",$I166="wUwm"),(IF(VALUE($G166)&gt;=AN$6,(IF(($BV166-SUM($Q166:AM166))&gt;=$K166*0.3,$K166*0.3,($BV166-SUM($Q166:AM166)))),"")),(IF(($BV166-SUM($Q166:AM166))&gt;=$K166*0.3,$K166*0.3,($BV166-SUM($Q166:AM166)))))</f>
        <v>0</v>
      </c>
      <c r="AO166" s="127">
        <f>IF(OR($I166="‡nv‡÷j Z¨vM",$I166="wUwm"),(IF(VALUE($G166)&gt;=AO$6,(IF(($BV166-SUM($Q166:AN166))&gt;=$K166*0.3,$K166*0.3,($BV166-SUM($Q166:AN166)))),"")),(IF(($BV166-SUM($Q166:AN166))&gt;=$K166*0.3,$K166*0.3,($BV166-SUM($Q166:AN166)))))</f>
        <v>0</v>
      </c>
      <c r="AP166" s="127">
        <f>IF(OR($I166="‡nv‡÷j Z¨vM",$I166="wUwm"),(IF(VALUE($G166)&gt;=AP$6,(IF(($BV166-SUM($Q166:AO166))&gt;=$K166*0.3,$K166*0.3,($BV166-SUM($Q166:AO166)))),"")),(IF(($BV166-SUM($Q166:AO166))&gt;=$K166*0.3,$K166*0.3,($BV166-SUM($Q166:AO166)))))</f>
        <v>0</v>
      </c>
      <c r="AQ166" s="125">
        <f t="shared" si="39"/>
        <v>19600</v>
      </c>
      <c r="AR166" s="125">
        <v>19600</v>
      </c>
      <c r="AS166" s="125">
        <f>IF(LinkRpt!C$4=LinkRpt!C$2,VLOOKUP(LinkRpt!$A163,Rpt,LinkRpt!C$2+1),"")</f>
        <v>0</v>
      </c>
      <c r="AT166" s="125">
        <f>IF(LinkRpt!D$4=LinkRpt!D$2,VLOOKUP(LinkRpt!$A163,Rpt,LinkRpt!D$2+1),"")</f>
        <v>0</v>
      </c>
      <c r="AU166" s="125">
        <f>IF(LinkRpt!E$4=LinkRpt!E$2,VLOOKUP(LinkRpt!$A163,Rpt,LinkRpt!E$2+1),"")</f>
        <v>0</v>
      </c>
      <c r="AV166" s="125">
        <f>IF(LinkRpt!F$4=LinkRpt!F$2,VLOOKUP(LinkRpt!$A163,Rpt,LinkRpt!F$2+1),"")</f>
        <v>0</v>
      </c>
      <c r="AW166" s="125">
        <f>IF(LinkRpt!G$4=LinkRpt!G$2,VLOOKUP(LinkRpt!$A163,Rpt,LinkRpt!G$2+1),"")</f>
        <v>0</v>
      </c>
      <c r="AX166" s="125">
        <f>IF(LinkRpt!H$4=LinkRpt!H$2,VLOOKUP(LinkRpt!$A163,Rpt,LinkRpt!H$2+1),"")</f>
        <v>0</v>
      </c>
      <c r="AY166" s="125">
        <f>IF(LinkRpt!I$4=LinkRpt!I$2,VLOOKUP(LinkRpt!$A163,Rpt,LinkRpt!I$2+1),"")</f>
        <v>0</v>
      </c>
      <c r="AZ166" s="125">
        <f>IF(LinkRpt!J$4=LinkRpt!J$2,VLOOKUP(LinkRpt!$A163,Rpt,LinkRpt!J$2+1),"")</f>
        <v>0</v>
      </c>
      <c r="BA166" s="125">
        <f>IF(LinkRpt!K$4=LinkRpt!K$2,VLOOKUP(LinkRpt!$A163,Rpt,LinkRpt!K$2+1),"")</f>
        <v>0</v>
      </c>
      <c r="BB166" s="125">
        <f>IF(LinkRpt!L$4=LinkRpt!L$2,VLOOKUP(LinkRpt!$A163,Rpt,LinkRpt!L$2+1),"")</f>
        <v>0</v>
      </c>
      <c r="BC166" s="125">
        <f>IF(LinkRpt!M$4=LinkRpt!M$2,VLOOKUP(LinkRpt!$A163,Rpt,LinkRpt!M$2+1),"")</f>
        <v>0</v>
      </c>
      <c r="BD166" s="125">
        <f>IF(LinkRpt!N$4=LinkRpt!N$2,VLOOKUP(LinkRpt!$A163,Rpt,LinkRpt!N$2+1),"")</f>
        <v>0</v>
      </c>
      <c r="BE166" s="125">
        <f>IF(LinkRpt!O$4=LinkRpt!O$2,VLOOKUP(LinkRpt!$A163,Rpt,LinkRpt!O$2+1),"")</f>
        <v>0</v>
      </c>
      <c r="BF166" s="125">
        <f>IF(LinkRpt!P$4=LinkRpt!P$2,VLOOKUP(LinkRpt!$A163,Rpt,LinkRpt!P$2+1),"")</f>
        <v>0</v>
      </c>
      <c r="BG166" s="125">
        <f>IF(LinkRpt!Q$4=LinkRpt!Q$2,VLOOKUP(LinkRpt!$A163,Rpt,LinkRpt!Q$2+1),"")</f>
        <v>0</v>
      </c>
      <c r="BH166" s="125">
        <f>IF(LinkRpt!R$4=LinkRpt!R$2,VLOOKUP(LinkRpt!$A163,Rpt,LinkRpt!R$2+1),"")</f>
        <v>0</v>
      </c>
      <c r="BI166" s="125">
        <f>IF(LinkRpt!S$4=LinkRpt!S$2,VLOOKUP(LinkRpt!$A163,Rpt,LinkRpt!S$2+1),"")</f>
        <v>0</v>
      </c>
      <c r="BJ166" s="125">
        <f>IF(LinkRpt!T$4=LinkRpt!T$2,VLOOKUP(LinkRpt!$A163,Rpt,LinkRpt!T$2+1),"")</f>
        <v>0</v>
      </c>
      <c r="BK166" s="125">
        <f>IF(LinkRpt!U$4=LinkRpt!U$2,VLOOKUP(LinkRpt!$A163,Rpt,LinkRpt!U$2+1),"")</f>
        <v>0</v>
      </c>
      <c r="BL166" s="125">
        <f>IF(LinkRpt!V$4=LinkRpt!V$2,VLOOKUP(LinkRpt!$A163,Rpt,LinkRpt!V$2+1),"")</f>
        <v>0</v>
      </c>
      <c r="BM166" s="125">
        <f>IF(LinkRpt!W$4=LinkRpt!W$2,VLOOKUP(LinkRpt!$A163,Rpt,LinkRpt!W$2+1),"")</f>
        <v>0</v>
      </c>
      <c r="BN166" s="125">
        <f>IF(LinkRpt!X$4=LinkRpt!X$2,VLOOKUP(LinkRpt!$A163,Rpt,LinkRpt!X$2+1),"")</f>
        <v>0</v>
      </c>
      <c r="BO166" s="125">
        <f>IF(LinkRpt!Y$4=LinkRpt!Y$2,VLOOKUP(LinkRpt!$A163,Rpt,LinkRpt!Y$2+1),"")</f>
        <v>0</v>
      </c>
      <c r="BP166" s="125">
        <f>IF(LinkRpt!Z$4=LinkRpt!Z$2,VLOOKUP(LinkRpt!$A163,Rpt,LinkRpt!Z$2+1),"")</f>
        <v>0</v>
      </c>
      <c r="BQ166" s="125">
        <f>IF(LinkRpt!AA$4=LinkRpt!AA$2,VLOOKUP(LinkRpt!$A163,Rpt,LinkRpt!AA$2+1),"")</f>
        <v>0</v>
      </c>
      <c r="BR166" s="125">
        <f>IF(LinkRpt!AB$4=LinkRpt!AB$2,VLOOKUP(LinkRpt!$A163,Rpt,LinkRpt!AB$2+1),"")</f>
        <v>0</v>
      </c>
      <c r="BS166" s="125">
        <f>IF(LinkRpt!AC$4=LinkRpt!AC$2,VLOOKUP(LinkRpt!$A163,Rpt,LinkRpt!AC$2+1),"")</f>
        <v>0</v>
      </c>
      <c r="BT166" s="125">
        <f>IF(LinkRpt!AD$4=LinkRpt!AD$2,VLOOKUP(LinkRpt!$A163,Rpt,LinkRpt!AD$2+1),"")</f>
        <v>0</v>
      </c>
      <c r="BU166" s="125">
        <f>IF(LinkRpt!AE$4=LinkRpt!AE$2,VLOOKUP(LinkRpt!$A163,Rpt,LinkRpt!AE$2+1),"")</f>
        <v>0</v>
      </c>
      <c r="BV166" s="125">
        <f t="shared" si="37"/>
        <v>19600</v>
      </c>
      <c r="BW166" s="124">
        <v>1500</v>
      </c>
      <c r="BX166" s="127">
        <v>1500</v>
      </c>
      <c r="BY166" s="124">
        <v>1000</v>
      </c>
      <c r="BZ166" s="127">
        <v>1000</v>
      </c>
      <c r="CA166" s="124">
        <v>5000</v>
      </c>
      <c r="CB166" s="127">
        <v>5000</v>
      </c>
      <c r="CC166" s="124">
        <v>8000</v>
      </c>
      <c r="CD166" s="127">
        <v>1500</v>
      </c>
      <c r="CE166" s="128"/>
      <c r="CF166" s="127"/>
      <c r="CG166" s="124"/>
      <c r="CH166" s="127"/>
      <c r="CI166" s="129">
        <v>4620</v>
      </c>
      <c r="CJ166" s="127">
        <v>0</v>
      </c>
      <c r="CK166" s="129">
        <v>4620</v>
      </c>
      <c r="CL166" s="127">
        <v>0</v>
      </c>
      <c r="CM166" s="129">
        <v>4620</v>
      </c>
      <c r="CN166" s="127">
        <v>0</v>
      </c>
      <c r="CO166" s="129">
        <v>4620</v>
      </c>
      <c r="CP166" s="127">
        <v>12500</v>
      </c>
      <c r="CQ166" s="129">
        <v>4620</v>
      </c>
      <c r="CR166" s="127"/>
      <c r="CS166" s="129">
        <v>4620</v>
      </c>
      <c r="CT166" s="127"/>
      <c r="CU166" s="129">
        <v>4620</v>
      </c>
      <c r="CV166" s="127"/>
      <c r="CW166" s="129">
        <v>4620</v>
      </c>
      <c r="CX166" s="127"/>
      <c r="CY166" s="129">
        <v>4620</v>
      </c>
      <c r="CZ166" s="127">
        <v>7860</v>
      </c>
      <c r="DA166" s="128"/>
      <c r="DB166" s="127"/>
      <c r="DC166" s="128"/>
      <c r="DD166" s="127"/>
      <c r="DE166" s="130"/>
      <c r="DF166" s="131"/>
      <c r="DG166" s="127"/>
      <c r="DH166" s="131"/>
      <c r="DI166" s="127"/>
      <c r="DJ166" s="131"/>
      <c r="DK166" s="127"/>
      <c r="DL166" s="131"/>
      <c r="DM166" s="127"/>
      <c r="DN166" s="131"/>
      <c r="DO166" s="127"/>
      <c r="DP166" s="131"/>
      <c r="DQ166" s="127"/>
      <c r="DR166" s="131"/>
      <c r="DS166" s="127"/>
      <c r="DT166" s="131"/>
      <c r="DU166" s="127"/>
      <c r="DV166" s="131"/>
      <c r="DW166" s="127"/>
      <c r="DX166" s="131"/>
      <c r="DY166" s="127"/>
      <c r="DZ166" s="131"/>
      <c r="EA166" s="127"/>
      <c r="EB166" s="128"/>
      <c r="EC166" s="127"/>
      <c r="ED166" s="132"/>
      <c r="EE166" s="128"/>
      <c r="EF166" s="127"/>
      <c r="EG166" s="128"/>
      <c r="EH166" s="127"/>
      <c r="EI166" s="128"/>
      <c r="EJ166" s="127"/>
      <c r="EK166" s="128"/>
      <c r="EL166" s="127"/>
      <c r="EM166" s="128"/>
      <c r="EN166" s="127"/>
      <c r="EO166" s="128"/>
      <c r="EP166" s="127"/>
      <c r="EQ166" s="124"/>
      <c r="ER166" s="127"/>
      <c r="ES166" s="124"/>
      <c r="ET166" s="127"/>
      <c r="EU166" s="124"/>
      <c r="EV166" s="127"/>
      <c r="EW166" s="124"/>
      <c r="EX166" s="127"/>
      <c r="EY166" s="124"/>
      <c r="EZ166" s="127"/>
      <c r="FA166" s="124"/>
      <c r="FB166" s="127"/>
      <c r="FC166" s="133">
        <f t="shared" si="32"/>
        <v>57080</v>
      </c>
      <c r="FD166" s="133">
        <f t="shared" si="33"/>
        <v>29360</v>
      </c>
      <c r="FE166" s="133">
        <f t="shared" si="34"/>
        <v>27720</v>
      </c>
    </row>
    <row r="167" spans="1:161" ht="25.5" customHeight="1">
      <c r="A167" s="184">
        <v>2200057</v>
      </c>
      <c r="B167" s="156" t="s">
        <v>100</v>
      </c>
      <c r="C167" s="96" t="s">
        <v>101</v>
      </c>
      <c r="D167" s="83" t="s">
        <v>1062</v>
      </c>
      <c r="E167" s="95" t="s">
        <v>956</v>
      </c>
      <c r="F167" s="89" t="s">
        <v>102</v>
      </c>
      <c r="G167" s="89"/>
      <c r="H167" s="135"/>
      <c r="I167" s="121"/>
      <c r="J167" s="121"/>
      <c r="K167" s="94">
        <v>7200</v>
      </c>
      <c r="L167" s="92" t="s">
        <v>1078</v>
      </c>
      <c r="M167" s="122">
        <f t="shared" si="35"/>
        <v>25600</v>
      </c>
      <c r="N167" s="123">
        <f t="shared" si="31"/>
        <v>12960</v>
      </c>
      <c r="O167" s="124">
        <v>4000</v>
      </c>
      <c r="P167" s="124">
        <f t="shared" si="36"/>
        <v>0</v>
      </c>
      <c r="Q167" s="125">
        <v>4000</v>
      </c>
      <c r="R167" s="126">
        <f t="shared" si="38"/>
        <v>0</v>
      </c>
      <c r="S167" s="127">
        <f>IF(OR($I167="‡nv‡÷j Z¨vM",$I167="wUwm"),(IF(VALUE($G167)&gt;=S$6,(IF(($BV167-SUM($Q167:R167))&gt;=$K167*0.3,$K167*0.3,($BV167-SUM($Q167:R167)))),"")),(IF(($BV167-SUM($Q167:R167))&gt;=$K167*0.3,$K167*0.3,($BV167-SUM($Q167:R167)))))</f>
        <v>2160</v>
      </c>
      <c r="T167" s="127">
        <f>IF(OR($I167="‡nv‡÷j Z¨vM",$I167="wUwm"),(IF(VALUE($G167)&gt;=T$6,(IF(($BV167-SUM($Q167:S167))&gt;=$K167*0.3,$K167*0.3,($BV167-SUM($Q167:S167)))),"")),(IF(($BV167-SUM($Q167:S167))&gt;=$K167*0.3,$K167*0.3,($BV167-SUM($Q167:S167)))))</f>
        <v>2160</v>
      </c>
      <c r="U167" s="127">
        <f>IF(OR($I167="‡nv‡÷j Z¨vM",$I167="wUwm"),(IF(VALUE($G167)&gt;=U$6,(IF(($BV167-SUM($Q167:T167))&gt;=$K167*0.3,$K167*0.3,($BV167-SUM($Q167:T167)))),"")),(IF(($BV167-SUM($Q167:T167))&gt;=$K167*0.3,$K167*0.3,($BV167-SUM($Q167:T167)))))</f>
        <v>2160</v>
      </c>
      <c r="V167" s="127">
        <f>IF(OR($I167="‡nv‡÷j Z¨vM",$I167="wUwm"),(IF(VALUE($G167)&gt;=V$6,(IF(($BV167-SUM($Q167:U167))&gt;=$K167*0.3,$K167*0.3,($BV167-SUM($Q167:U167)))),"")),(IF(($BV167-SUM($Q167:U167))&gt;=$K167*0.3,$K167*0.3,($BV167-SUM($Q167:U167)))))</f>
        <v>2160</v>
      </c>
      <c r="W167" s="127">
        <f>IF(OR($I167="‡nv‡÷j Z¨vM",$I167="wUwm"),(IF(VALUE($G167)&gt;=W$6,(IF(($BV167-SUM($Q167:V167))&gt;=$K167*0.3,$K167*0.3,($BV167-SUM($Q167:V167)))),"")),(IF(($BV167-SUM($Q167:V167))&gt;=$K167*0.3,$K167*0.3,($BV167-SUM($Q167:V167)))))</f>
        <v>0</v>
      </c>
      <c r="X167" s="127">
        <f>IF(OR($I167="‡nv‡÷j Z¨vM",$I167="wUwm"),(IF(VALUE($G167)&gt;=X$6,(IF(($BV167-SUM($Q167:W167))&gt;=$K167*0.3,$K167*0.3,($BV167-SUM($Q167:W167)))),"")),(IF(($BV167-SUM($Q167:W167))&gt;=$K167*0.3,$K167*0.3,($BV167-SUM($Q167:W167)))))</f>
        <v>0</v>
      </c>
      <c r="Y167" s="127">
        <f>IF(OR($I167="‡nv‡÷j Z¨vM",$I167="wUwm"),(IF(VALUE($G167)&gt;=Y$6,(IF(($BV167-SUM($Q167:X167))&gt;=$K167*0.3,$K167*0.3,($BV167-SUM($Q167:X167)))),"")),(IF(($BV167-SUM($Q167:X167))&gt;=$K167*0.3,$K167*0.3,($BV167-SUM($Q167:X167)))))</f>
        <v>0</v>
      </c>
      <c r="Z167" s="127">
        <f>IF(OR($I167="‡nv‡÷j Z¨vM",$I167="wUwm"),(IF(VALUE($G167)&gt;=Z$6,(IF(($BV167-SUM($Q167:Y167))&gt;=$K167*0.3,$K167*0.3,($BV167-SUM($Q167:Y167)))),"")),(IF(($BV167-SUM($Q167:Y167))&gt;=$K167*0.3,$K167*0.3,($BV167-SUM($Q167:Y167)))))</f>
        <v>0</v>
      </c>
      <c r="AA167" s="127">
        <f>IF(OR($I167="‡nv‡÷j Z¨vM",$I167="wUwm"),(IF(VALUE($G167)&gt;=AA$6,(IF(($BV167-SUM($Q167:Z167))&gt;=$K167*0.3,$K167*0.3,($BV167-SUM($Q167:Z167)))),"")),(IF(($BV167-SUM($Q167:Z167))&gt;=$K167*0.3,$K167*0.3,($BV167-SUM($Q167:Z167)))))</f>
        <v>0</v>
      </c>
      <c r="AB167" s="127">
        <f>IF(OR($I167="‡nv‡÷j Z¨vM",$I167="wUwm"),(IF(VALUE($G167)&gt;=AB$6,(IF(($BV167-SUM($Q167:AA167))&gt;=$K167*0.3,$K167*0.3,($BV167-SUM($Q167:AA167)))),"")),(IF(($BV167-SUM($Q167:AA167))&gt;=$K167*0.3,$K167*0.3,($BV167-SUM($Q167:AA167)))))</f>
        <v>0</v>
      </c>
      <c r="AC167" s="127">
        <f>IF(OR($I167="‡nv‡÷j Z¨vM",$I167="wUwm"),(IF(VALUE($G167)&gt;=AC$6,(IF(($BV167-SUM($Q167:AB167))&gt;=$K167*0.3,$K167*0.3,($BV167-SUM($Q167:AB167)))),"")),(IF(($BV167-SUM($Q167:AB167))&gt;=$K167*0.3,$K167*0.3,($BV167-SUM($Q167:AB167)))))</f>
        <v>0</v>
      </c>
      <c r="AD167" s="127">
        <f>IF(OR($I167="‡nv‡÷j Z¨vM",$I167="wUwm"),(IF(VALUE($G167)&gt;=AD$6,(IF(($BV167-SUM($Q167:AC167))&gt;=$K167*0.3,$K167*0.3,($BV167-SUM($Q167:AC167)))),"")),(IF(($BV167-SUM($Q167:AC167))&gt;=$K167*0.3,$K167*0.3,($BV167-SUM($Q167:AC167)))))</f>
        <v>0</v>
      </c>
      <c r="AE167" s="127">
        <f>IF(OR($I167="‡nv‡÷j Z¨vM",$I167="wUwm"),(IF(VALUE($G167)&gt;=AE$6,(IF(($BV167-SUM($Q167:AD167))&gt;=$K167*0.3,$K167*0.3,($BV167-SUM($Q167:AD167)))),"")),(IF(($BV167-SUM($Q167:AD167))&gt;=$K167*0.3,$K167*0.3,($BV167-SUM($Q167:AD167)))))</f>
        <v>0</v>
      </c>
      <c r="AF167" s="127">
        <f>IF(OR($I167="‡nv‡÷j Z¨vM",$I167="wUwm"),(IF(VALUE($G167)&gt;=AF$6,(IF(($BV167-SUM($Q167:AE167))&gt;=$K167*0.3,$K167*0.3,($BV167-SUM($Q167:AE167)))),"")),(IF(($BV167-SUM($Q167:AE167))&gt;=$K167*0.3,$K167*0.3,($BV167-SUM($Q167:AE167)))))</f>
        <v>0</v>
      </c>
      <c r="AG167" s="127">
        <f>IF(OR($I167="‡nv‡÷j Z¨vM",$I167="wUwm"),(IF(VALUE($G167)&gt;=AG$6,(IF(($BV167-SUM($Q167:AF167))&gt;=$K167*0.3,$K167*0.3,($BV167-SUM($Q167:AF167)))),"")),(IF(($BV167-SUM($Q167:AF167))&gt;=$K167*0.3,$K167*0.3,($BV167-SUM($Q167:AF167)))))</f>
        <v>0</v>
      </c>
      <c r="AH167" s="127">
        <f>IF(OR($I167="‡nv‡÷j Z¨vM",$I167="wUwm"),(IF(VALUE($G167)&gt;=AH$6,(IF(($BV167-SUM($Q167:AG167))&gt;=$K167*0.3,$K167*0.3,($BV167-SUM($Q167:AG167)))),"")),(IF(($BV167-SUM($Q167:AG167))&gt;=$K167*0.3,$K167*0.3,($BV167-SUM($Q167:AG167)))))</f>
        <v>0</v>
      </c>
      <c r="AI167" s="127">
        <f>IF(OR($I167="‡nv‡÷j Z¨vM",$I167="wUwm"),(IF(VALUE($G167)&gt;=AI$6,(IF(($BV167-SUM($Q167:AH167))&gt;=$K167*0.3,$K167*0.3,($BV167-SUM($Q167:AH167)))),"")),(IF(($BV167-SUM($Q167:AH167))&gt;=$K167*0.3,$K167*0.3,($BV167-SUM($Q167:AH167)))))</f>
        <v>0</v>
      </c>
      <c r="AJ167" s="127">
        <f>IF(OR($I167="‡nv‡÷j Z¨vM",$I167="wUwm"),(IF(VALUE($G167)&gt;=AJ$6,(IF(($BV167-SUM($Q167:AI167))&gt;=$K167*0.3,$K167*0.3,($BV167-SUM($Q167:AI167)))),"")),(IF(($BV167-SUM($Q167:AI167))&gt;=$K167*0.3,$K167*0.3,($BV167-SUM($Q167:AI167)))))</f>
        <v>0</v>
      </c>
      <c r="AK167" s="127">
        <f>IF(OR($I167="‡nv‡÷j Z¨vM",$I167="wUwm"),(IF(VALUE($G167)&gt;=AK$6,(IF(($BV167-SUM($Q167:AJ167))&gt;=$K167*0.3,$K167*0.3,($BV167-SUM($Q167:AJ167)))),"")),(IF(($BV167-SUM($Q167:AJ167))&gt;=$K167*0.3,$K167*0.3,($BV167-SUM($Q167:AJ167)))))</f>
        <v>0</v>
      </c>
      <c r="AL167" s="127">
        <f>IF(OR($I167="‡nv‡÷j Z¨vM",$I167="wUwm"),(IF(VALUE($G167)&gt;=AL$6,(IF(($BV167-SUM($Q167:AK167))&gt;=$K167*0.3,$K167*0.3,($BV167-SUM($Q167:AK167)))),"")),(IF(($BV167-SUM($Q167:AK167))&gt;=$K167*0.3,$K167*0.3,($BV167-SUM($Q167:AK167)))))</f>
        <v>0</v>
      </c>
      <c r="AM167" s="127">
        <f>IF(OR($I167="‡nv‡÷j Z¨vM",$I167="wUwm"),(IF(VALUE($G167)&gt;=AM$6,(IF(($BV167-SUM($Q167:AL167))&gt;=$K167*0.3,$K167*0.3,($BV167-SUM($Q167:AL167)))),"")),(IF(($BV167-SUM($Q167:AL167))&gt;=$K167*0.3,$K167*0.3,($BV167-SUM($Q167:AL167)))))</f>
        <v>0</v>
      </c>
      <c r="AN167" s="127">
        <f>IF(OR($I167="‡nv‡÷j Z¨vM",$I167="wUwm"),(IF(VALUE($G167)&gt;=AN$6,(IF(($BV167-SUM($Q167:AM167))&gt;=$K167*0.3,$K167*0.3,($BV167-SUM($Q167:AM167)))),"")),(IF(($BV167-SUM($Q167:AM167))&gt;=$K167*0.3,$K167*0.3,($BV167-SUM($Q167:AM167)))))</f>
        <v>0</v>
      </c>
      <c r="AO167" s="127">
        <f>IF(OR($I167="‡nv‡÷j Z¨vM",$I167="wUwm"),(IF(VALUE($G167)&gt;=AO$6,(IF(($BV167-SUM($Q167:AN167))&gt;=$K167*0.3,$K167*0.3,($BV167-SUM($Q167:AN167)))),"")),(IF(($BV167-SUM($Q167:AN167))&gt;=$K167*0.3,$K167*0.3,($BV167-SUM($Q167:AN167)))))</f>
        <v>0</v>
      </c>
      <c r="AP167" s="127">
        <f>IF(OR($I167="‡nv‡÷j Z¨vM",$I167="wUwm"),(IF(VALUE($G167)&gt;=AP$6,(IF(($BV167-SUM($Q167:AO167))&gt;=$K167*0.3,$K167*0.3,($BV167-SUM($Q167:AO167)))),"")),(IF(($BV167-SUM($Q167:AO167))&gt;=$K167*0.3,$K167*0.3,($BV167-SUM($Q167:AO167)))))</f>
        <v>0</v>
      </c>
      <c r="AQ167" s="125">
        <f t="shared" si="39"/>
        <v>12640</v>
      </c>
      <c r="AR167" s="125">
        <v>12640</v>
      </c>
      <c r="AS167" s="125">
        <f>IF(LinkRpt!C$4=LinkRpt!C$2,VLOOKUP(LinkRpt!$A164,Rpt,LinkRpt!C$2+1),"")</f>
        <v>0</v>
      </c>
      <c r="AT167" s="125">
        <f>IF(LinkRpt!D$4=LinkRpt!D$2,VLOOKUP(LinkRpt!$A164,Rpt,LinkRpt!D$2+1),"")</f>
        <v>0</v>
      </c>
      <c r="AU167" s="125">
        <f>IF(LinkRpt!E$4=LinkRpt!E$2,VLOOKUP(LinkRpt!$A164,Rpt,LinkRpt!E$2+1),"")</f>
        <v>0</v>
      </c>
      <c r="AV167" s="125">
        <f>IF(LinkRpt!F$4=LinkRpt!F$2,VLOOKUP(LinkRpt!$A164,Rpt,LinkRpt!F$2+1),"")</f>
        <v>0</v>
      </c>
      <c r="AW167" s="125">
        <f>IF(LinkRpt!G$4=LinkRpt!G$2,VLOOKUP(LinkRpt!$A164,Rpt,LinkRpt!G$2+1),"")</f>
        <v>0</v>
      </c>
      <c r="AX167" s="125">
        <f>IF(LinkRpt!H$4=LinkRpt!H$2,VLOOKUP(LinkRpt!$A164,Rpt,LinkRpt!H$2+1),"")</f>
        <v>0</v>
      </c>
      <c r="AY167" s="125">
        <f>IF(LinkRpt!I$4=LinkRpt!I$2,VLOOKUP(LinkRpt!$A164,Rpt,LinkRpt!I$2+1),"")</f>
        <v>0</v>
      </c>
      <c r="AZ167" s="125">
        <f>IF(LinkRpt!J$4=LinkRpt!J$2,VLOOKUP(LinkRpt!$A164,Rpt,LinkRpt!J$2+1),"")</f>
        <v>0</v>
      </c>
      <c r="BA167" s="125">
        <f>IF(LinkRpt!K$4=LinkRpt!K$2,VLOOKUP(LinkRpt!$A164,Rpt,LinkRpt!K$2+1),"")</f>
        <v>0</v>
      </c>
      <c r="BB167" s="125">
        <f>IF(LinkRpt!L$4=LinkRpt!L$2,VLOOKUP(LinkRpt!$A164,Rpt,LinkRpt!L$2+1),"")</f>
        <v>0</v>
      </c>
      <c r="BC167" s="125">
        <f>IF(LinkRpt!M$4=LinkRpt!M$2,VLOOKUP(LinkRpt!$A164,Rpt,LinkRpt!M$2+1),"")</f>
        <v>0</v>
      </c>
      <c r="BD167" s="125">
        <f>IF(LinkRpt!N$4=LinkRpt!N$2,VLOOKUP(LinkRpt!$A164,Rpt,LinkRpt!N$2+1),"")</f>
        <v>0</v>
      </c>
      <c r="BE167" s="125">
        <f>IF(LinkRpt!O$4=LinkRpt!O$2,VLOOKUP(LinkRpt!$A164,Rpt,LinkRpt!O$2+1),"")</f>
        <v>0</v>
      </c>
      <c r="BF167" s="125">
        <f>IF(LinkRpt!P$4=LinkRpt!P$2,VLOOKUP(LinkRpt!$A164,Rpt,LinkRpt!P$2+1),"")</f>
        <v>0</v>
      </c>
      <c r="BG167" s="125">
        <f>IF(LinkRpt!Q$4=LinkRpt!Q$2,VLOOKUP(LinkRpt!$A164,Rpt,LinkRpt!Q$2+1),"")</f>
        <v>0</v>
      </c>
      <c r="BH167" s="125">
        <f>IF(LinkRpt!R$4=LinkRpt!R$2,VLOOKUP(LinkRpt!$A164,Rpt,LinkRpt!R$2+1),"")</f>
        <v>0</v>
      </c>
      <c r="BI167" s="125">
        <f>IF(LinkRpt!S$4=LinkRpt!S$2,VLOOKUP(LinkRpt!$A164,Rpt,LinkRpt!S$2+1),"")</f>
        <v>0</v>
      </c>
      <c r="BJ167" s="125">
        <f>IF(LinkRpt!T$4=LinkRpt!T$2,VLOOKUP(LinkRpt!$A164,Rpt,LinkRpt!T$2+1),"")</f>
        <v>0</v>
      </c>
      <c r="BK167" s="125">
        <f>IF(LinkRpt!U$4=LinkRpt!U$2,VLOOKUP(LinkRpt!$A164,Rpt,LinkRpt!U$2+1),"")</f>
        <v>0</v>
      </c>
      <c r="BL167" s="125">
        <f>IF(LinkRpt!V$4=LinkRpt!V$2,VLOOKUP(LinkRpt!$A164,Rpt,LinkRpt!V$2+1),"")</f>
        <v>0</v>
      </c>
      <c r="BM167" s="125">
        <f>IF(LinkRpt!W$4=LinkRpt!W$2,VLOOKUP(LinkRpt!$A164,Rpt,LinkRpt!W$2+1),"")</f>
        <v>0</v>
      </c>
      <c r="BN167" s="125">
        <f>IF(LinkRpt!X$4=LinkRpt!X$2,VLOOKUP(LinkRpt!$A164,Rpt,LinkRpt!X$2+1),"")</f>
        <v>0</v>
      </c>
      <c r="BO167" s="125">
        <f>IF(LinkRpt!Y$4=LinkRpt!Y$2,VLOOKUP(LinkRpt!$A164,Rpt,LinkRpt!Y$2+1),"")</f>
        <v>0</v>
      </c>
      <c r="BP167" s="125">
        <f>IF(LinkRpt!Z$4=LinkRpt!Z$2,VLOOKUP(LinkRpt!$A164,Rpt,LinkRpt!Z$2+1),"")</f>
        <v>0</v>
      </c>
      <c r="BQ167" s="125">
        <f>IF(LinkRpt!AA$4=LinkRpt!AA$2,VLOOKUP(LinkRpt!$A164,Rpt,LinkRpt!AA$2+1),"")</f>
        <v>0</v>
      </c>
      <c r="BR167" s="125">
        <f>IF(LinkRpt!AB$4=LinkRpt!AB$2,VLOOKUP(LinkRpt!$A164,Rpt,LinkRpt!AB$2+1),"")</f>
        <v>0</v>
      </c>
      <c r="BS167" s="125">
        <f>IF(LinkRpt!AC$4=LinkRpt!AC$2,VLOOKUP(LinkRpt!$A164,Rpt,LinkRpt!AC$2+1),"")</f>
        <v>0</v>
      </c>
      <c r="BT167" s="125">
        <f>IF(LinkRpt!AD$4=LinkRpt!AD$2,VLOOKUP(LinkRpt!$A164,Rpt,LinkRpt!AD$2+1),"")</f>
        <v>0</v>
      </c>
      <c r="BU167" s="125">
        <f>IF(LinkRpt!AE$4=LinkRpt!AE$2,VLOOKUP(LinkRpt!$A164,Rpt,LinkRpt!AE$2+1),"")</f>
        <v>0</v>
      </c>
      <c r="BV167" s="125">
        <f t="shared" si="37"/>
        <v>12640</v>
      </c>
      <c r="BW167" s="124">
        <v>1500</v>
      </c>
      <c r="BX167" s="127">
        <v>1500</v>
      </c>
      <c r="BY167" s="124">
        <v>1000</v>
      </c>
      <c r="BZ167" s="127">
        <v>1000</v>
      </c>
      <c r="CA167" s="124">
        <v>5000</v>
      </c>
      <c r="CB167" s="127">
        <v>5000</v>
      </c>
      <c r="CC167" s="124">
        <v>8000</v>
      </c>
      <c r="CD167" s="127">
        <v>1500</v>
      </c>
      <c r="CE167" s="128"/>
      <c r="CF167" s="127"/>
      <c r="CG167" s="124"/>
      <c r="CH167" s="127"/>
      <c r="CI167" s="129">
        <v>4620</v>
      </c>
      <c r="CJ167" s="127">
        <v>0</v>
      </c>
      <c r="CK167" s="129">
        <v>4620</v>
      </c>
      <c r="CL167" s="127">
        <v>0</v>
      </c>
      <c r="CM167" s="129">
        <v>4620</v>
      </c>
      <c r="CN167" s="127">
        <v>0</v>
      </c>
      <c r="CO167" s="129">
        <v>4620</v>
      </c>
      <c r="CP167" s="127">
        <v>12500</v>
      </c>
      <c r="CQ167" s="129">
        <v>4620</v>
      </c>
      <c r="CR167" s="127"/>
      <c r="CS167" s="129">
        <v>4620</v>
      </c>
      <c r="CT167" s="127"/>
      <c r="CU167" s="129">
        <v>4620</v>
      </c>
      <c r="CV167" s="127"/>
      <c r="CW167" s="129">
        <v>4620</v>
      </c>
      <c r="CX167" s="127"/>
      <c r="CY167" s="129">
        <v>4620</v>
      </c>
      <c r="CZ167" s="127">
        <v>7860</v>
      </c>
      <c r="DA167" s="128"/>
      <c r="DB167" s="127"/>
      <c r="DC167" s="128"/>
      <c r="DD167" s="127"/>
      <c r="DE167" s="130"/>
      <c r="DF167" s="131"/>
      <c r="DG167" s="127"/>
      <c r="DH167" s="131"/>
      <c r="DI167" s="127"/>
      <c r="DJ167" s="131"/>
      <c r="DK167" s="127"/>
      <c r="DL167" s="131"/>
      <c r="DM167" s="127"/>
      <c r="DN167" s="131"/>
      <c r="DO167" s="127"/>
      <c r="DP167" s="131"/>
      <c r="DQ167" s="127"/>
      <c r="DR167" s="131"/>
      <c r="DS167" s="127"/>
      <c r="DT167" s="131"/>
      <c r="DU167" s="127"/>
      <c r="DV167" s="131"/>
      <c r="DW167" s="127"/>
      <c r="DX167" s="131"/>
      <c r="DY167" s="127"/>
      <c r="DZ167" s="131"/>
      <c r="EA167" s="127"/>
      <c r="EB167" s="128"/>
      <c r="EC167" s="127"/>
      <c r="ED167" s="132"/>
      <c r="EE167" s="128"/>
      <c r="EF167" s="127"/>
      <c r="EG167" s="128"/>
      <c r="EH167" s="127"/>
      <c r="EI167" s="128"/>
      <c r="EJ167" s="127"/>
      <c r="EK167" s="128"/>
      <c r="EL167" s="127"/>
      <c r="EM167" s="128"/>
      <c r="EN167" s="127"/>
      <c r="EO167" s="128"/>
      <c r="EP167" s="127"/>
      <c r="EQ167" s="124"/>
      <c r="ER167" s="127"/>
      <c r="ES167" s="124"/>
      <c r="ET167" s="127"/>
      <c r="EU167" s="124"/>
      <c r="EV167" s="127"/>
      <c r="EW167" s="124"/>
      <c r="EX167" s="127"/>
      <c r="EY167" s="124"/>
      <c r="EZ167" s="127"/>
      <c r="FA167" s="124"/>
      <c r="FB167" s="127"/>
      <c r="FC167" s="133">
        <f t="shared" si="32"/>
        <v>57080</v>
      </c>
      <c r="FD167" s="133">
        <f t="shared" si="33"/>
        <v>29360</v>
      </c>
      <c r="FE167" s="133">
        <f t="shared" si="34"/>
        <v>27720</v>
      </c>
    </row>
    <row r="168" spans="1:161" ht="25.5" customHeight="1">
      <c r="A168" s="184">
        <v>2200059</v>
      </c>
      <c r="B168" s="156" t="s">
        <v>103</v>
      </c>
      <c r="C168" s="96" t="s">
        <v>104</v>
      </c>
      <c r="D168" s="83" t="s">
        <v>1062</v>
      </c>
      <c r="E168" s="95" t="s">
        <v>956</v>
      </c>
      <c r="F168" s="89" t="s">
        <v>105</v>
      </c>
      <c r="G168" s="89"/>
      <c r="H168" s="142"/>
      <c r="I168" s="121"/>
      <c r="J168" s="121"/>
      <c r="K168" s="94">
        <v>6500</v>
      </c>
      <c r="L168" s="92" t="s">
        <v>1076</v>
      </c>
      <c r="M168" s="122">
        <f t="shared" si="35"/>
        <v>23500</v>
      </c>
      <c r="N168" s="123">
        <f t="shared" si="31"/>
        <v>15600</v>
      </c>
      <c r="O168" s="124">
        <v>4000</v>
      </c>
      <c r="P168" s="124">
        <f t="shared" si="36"/>
        <v>0</v>
      </c>
      <c r="Q168" s="125">
        <v>4000</v>
      </c>
      <c r="R168" s="126">
        <f t="shared" si="38"/>
        <v>0</v>
      </c>
      <c r="S168" s="127">
        <f>IF(OR($I168="‡nv‡÷j Z¨vM",$I168="wUwm"),(IF(VALUE($G168)&gt;=S$6,(IF(($BV168-SUM($Q168:R168))&gt;=$K168*0.3,$K168*0.3,($BV168-SUM($Q168:R168)))),"")),(IF(($BV168-SUM($Q168:R168))&gt;=$K168*0.3,$K168*0.3,($BV168-SUM($Q168:R168)))))</f>
        <v>1950</v>
      </c>
      <c r="T168" s="127">
        <f>IF(OR($I168="‡nv‡÷j Z¨vM",$I168="wUwm"),(IF(VALUE($G168)&gt;=T$6,(IF(($BV168-SUM($Q168:S168))&gt;=$K168*0.3,$K168*0.3,($BV168-SUM($Q168:S168)))),"")),(IF(($BV168-SUM($Q168:S168))&gt;=$K168*0.3,$K168*0.3,($BV168-SUM($Q168:S168)))))</f>
        <v>1950</v>
      </c>
      <c r="U168" s="127">
        <f>IF(OR($I168="‡nv‡÷j Z¨vM",$I168="wUwm"),(IF(VALUE($G168)&gt;=U$6,(IF(($BV168-SUM($Q168:T168))&gt;=$K168*0.3,$K168*0.3,($BV168-SUM($Q168:T168)))),"")),(IF(($BV168-SUM($Q168:T168))&gt;=$K168*0.3,$K168*0.3,($BV168-SUM($Q168:T168)))))</f>
        <v>0</v>
      </c>
      <c r="V168" s="127">
        <f>IF(OR($I168="‡nv‡÷j Z¨vM",$I168="wUwm"),(IF(VALUE($G168)&gt;=V$6,(IF(($BV168-SUM($Q168:U168))&gt;=$K168*0.3,$K168*0.3,($BV168-SUM($Q168:U168)))),"")),(IF(($BV168-SUM($Q168:U168))&gt;=$K168*0.3,$K168*0.3,($BV168-SUM($Q168:U168)))))</f>
        <v>0</v>
      </c>
      <c r="W168" s="127">
        <f>IF(OR($I168="‡nv‡÷j Z¨vM",$I168="wUwm"),(IF(VALUE($G168)&gt;=W$6,(IF(($BV168-SUM($Q168:V168))&gt;=$K168*0.3,$K168*0.3,($BV168-SUM($Q168:V168)))),"")),(IF(($BV168-SUM($Q168:V168))&gt;=$K168*0.3,$K168*0.3,($BV168-SUM($Q168:V168)))))</f>
        <v>0</v>
      </c>
      <c r="X168" s="127">
        <f>IF(OR($I168="‡nv‡÷j Z¨vM",$I168="wUwm"),(IF(VALUE($G168)&gt;=X$6,(IF(($BV168-SUM($Q168:W168))&gt;=$K168*0.3,$K168*0.3,($BV168-SUM($Q168:W168)))),"")),(IF(($BV168-SUM($Q168:W168))&gt;=$K168*0.3,$K168*0.3,($BV168-SUM($Q168:W168)))))</f>
        <v>0</v>
      </c>
      <c r="Y168" s="127">
        <f>IF(OR($I168="‡nv‡÷j Z¨vM",$I168="wUwm"),(IF(VALUE($G168)&gt;=Y$6,(IF(($BV168-SUM($Q168:X168))&gt;=$K168*0.3,$K168*0.3,($BV168-SUM($Q168:X168)))),"")),(IF(($BV168-SUM($Q168:X168))&gt;=$K168*0.3,$K168*0.3,($BV168-SUM($Q168:X168)))))</f>
        <v>0</v>
      </c>
      <c r="Z168" s="127">
        <f>IF(OR($I168="‡nv‡÷j Z¨vM",$I168="wUwm"),(IF(VALUE($G168)&gt;=Z$6,(IF(($BV168-SUM($Q168:Y168))&gt;=$K168*0.3,$K168*0.3,($BV168-SUM($Q168:Y168)))),"")),(IF(($BV168-SUM($Q168:Y168))&gt;=$K168*0.3,$K168*0.3,($BV168-SUM($Q168:Y168)))))</f>
        <v>0</v>
      </c>
      <c r="AA168" s="127">
        <f>IF(OR($I168="‡nv‡÷j Z¨vM",$I168="wUwm"),(IF(VALUE($G168)&gt;=AA$6,(IF(($BV168-SUM($Q168:Z168))&gt;=$K168*0.3,$K168*0.3,($BV168-SUM($Q168:Z168)))),"")),(IF(($BV168-SUM($Q168:Z168))&gt;=$K168*0.3,$K168*0.3,($BV168-SUM($Q168:Z168)))))</f>
        <v>0</v>
      </c>
      <c r="AB168" s="127">
        <f>IF(OR($I168="‡nv‡÷j Z¨vM",$I168="wUwm"),(IF(VALUE($G168)&gt;=AB$6,(IF(($BV168-SUM($Q168:AA168))&gt;=$K168*0.3,$K168*0.3,($BV168-SUM($Q168:AA168)))),"")),(IF(($BV168-SUM($Q168:AA168))&gt;=$K168*0.3,$K168*0.3,($BV168-SUM($Q168:AA168)))))</f>
        <v>0</v>
      </c>
      <c r="AC168" s="127">
        <f>IF(OR($I168="‡nv‡÷j Z¨vM",$I168="wUwm"),(IF(VALUE($G168)&gt;=AC$6,(IF(($BV168-SUM($Q168:AB168))&gt;=$K168*0.3,$K168*0.3,($BV168-SUM($Q168:AB168)))),"")),(IF(($BV168-SUM($Q168:AB168))&gt;=$K168*0.3,$K168*0.3,($BV168-SUM($Q168:AB168)))))</f>
        <v>0</v>
      </c>
      <c r="AD168" s="127">
        <f>IF(OR($I168="‡nv‡÷j Z¨vM",$I168="wUwm"),(IF(VALUE($G168)&gt;=AD$6,(IF(($BV168-SUM($Q168:AC168))&gt;=$K168*0.3,$K168*0.3,($BV168-SUM($Q168:AC168)))),"")),(IF(($BV168-SUM($Q168:AC168))&gt;=$K168*0.3,$K168*0.3,($BV168-SUM($Q168:AC168)))))</f>
        <v>0</v>
      </c>
      <c r="AE168" s="127">
        <f>IF(OR($I168="‡nv‡÷j Z¨vM",$I168="wUwm"),(IF(VALUE($G168)&gt;=AE$6,(IF(($BV168-SUM($Q168:AD168))&gt;=$K168*0.3,$K168*0.3,($BV168-SUM($Q168:AD168)))),"")),(IF(($BV168-SUM($Q168:AD168))&gt;=$K168*0.3,$K168*0.3,($BV168-SUM($Q168:AD168)))))</f>
        <v>0</v>
      </c>
      <c r="AF168" s="127">
        <f>IF(OR($I168="‡nv‡÷j Z¨vM",$I168="wUwm"),(IF(VALUE($G168)&gt;=AF$6,(IF(($BV168-SUM($Q168:AE168))&gt;=$K168*0.3,$K168*0.3,($BV168-SUM($Q168:AE168)))),"")),(IF(($BV168-SUM($Q168:AE168))&gt;=$K168*0.3,$K168*0.3,($BV168-SUM($Q168:AE168)))))</f>
        <v>0</v>
      </c>
      <c r="AG168" s="127">
        <f>IF(OR($I168="‡nv‡÷j Z¨vM",$I168="wUwm"),(IF(VALUE($G168)&gt;=AG$6,(IF(($BV168-SUM($Q168:AF168))&gt;=$K168*0.3,$K168*0.3,($BV168-SUM($Q168:AF168)))),"")),(IF(($BV168-SUM($Q168:AF168))&gt;=$K168*0.3,$K168*0.3,($BV168-SUM($Q168:AF168)))))</f>
        <v>0</v>
      </c>
      <c r="AH168" s="127">
        <f>IF(OR($I168="‡nv‡÷j Z¨vM",$I168="wUwm"),(IF(VALUE($G168)&gt;=AH$6,(IF(($BV168-SUM($Q168:AG168))&gt;=$K168*0.3,$K168*0.3,($BV168-SUM($Q168:AG168)))),"")),(IF(($BV168-SUM($Q168:AG168))&gt;=$K168*0.3,$K168*0.3,($BV168-SUM($Q168:AG168)))))</f>
        <v>0</v>
      </c>
      <c r="AI168" s="127">
        <f>IF(OR($I168="‡nv‡÷j Z¨vM",$I168="wUwm"),(IF(VALUE($G168)&gt;=AI$6,(IF(($BV168-SUM($Q168:AH168))&gt;=$K168*0.3,$K168*0.3,($BV168-SUM($Q168:AH168)))),"")),(IF(($BV168-SUM($Q168:AH168))&gt;=$K168*0.3,$K168*0.3,($BV168-SUM($Q168:AH168)))))</f>
        <v>0</v>
      </c>
      <c r="AJ168" s="127">
        <f>IF(OR($I168="‡nv‡÷j Z¨vM",$I168="wUwm"),(IF(VALUE($G168)&gt;=AJ$6,(IF(($BV168-SUM($Q168:AI168))&gt;=$K168*0.3,$K168*0.3,($BV168-SUM($Q168:AI168)))),"")),(IF(($BV168-SUM($Q168:AI168))&gt;=$K168*0.3,$K168*0.3,($BV168-SUM($Q168:AI168)))))</f>
        <v>0</v>
      </c>
      <c r="AK168" s="127">
        <f>IF(OR($I168="‡nv‡÷j Z¨vM",$I168="wUwm"),(IF(VALUE($G168)&gt;=AK$6,(IF(($BV168-SUM($Q168:AJ168))&gt;=$K168*0.3,$K168*0.3,($BV168-SUM($Q168:AJ168)))),"")),(IF(($BV168-SUM($Q168:AJ168))&gt;=$K168*0.3,$K168*0.3,($BV168-SUM($Q168:AJ168)))))</f>
        <v>0</v>
      </c>
      <c r="AL168" s="127">
        <f>IF(OR($I168="‡nv‡÷j Z¨vM",$I168="wUwm"),(IF(VALUE($G168)&gt;=AL$6,(IF(($BV168-SUM($Q168:AK168))&gt;=$K168*0.3,$K168*0.3,($BV168-SUM($Q168:AK168)))),"")),(IF(($BV168-SUM($Q168:AK168))&gt;=$K168*0.3,$K168*0.3,($BV168-SUM($Q168:AK168)))))</f>
        <v>0</v>
      </c>
      <c r="AM168" s="127">
        <f>IF(OR($I168="‡nv‡÷j Z¨vM",$I168="wUwm"),(IF(VALUE($G168)&gt;=AM$6,(IF(($BV168-SUM($Q168:AL168))&gt;=$K168*0.3,$K168*0.3,($BV168-SUM($Q168:AL168)))),"")),(IF(($BV168-SUM($Q168:AL168))&gt;=$K168*0.3,$K168*0.3,($BV168-SUM($Q168:AL168)))))</f>
        <v>0</v>
      </c>
      <c r="AN168" s="127">
        <f>IF(OR($I168="‡nv‡÷j Z¨vM",$I168="wUwm"),(IF(VALUE($G168)&gt;=AN$6,(IF(($BV168-SUM($Q168:AM168))&gt;=$K168*0.3,$K168*0.3,($BV168-SUM($Q168:AM168)))),"")),(IF(($BV168-SUM($Q168:AM168))&gt;=$K168*0.3,$K168*0.3,($BV168-SUM($Q168:AM168)))))</f>
        <v>0</v>
      </c>
      <c r="AO168" s="127">
        <f>IF(OR($I168="‡nv‡÷j Z¨vM",$I168="wUwm"),(IF(VALUE($G168)&gt;=AO$6,(IF(($BV168-SUM($Q168:AN168))&gt;=$K168*0.3,$K168*0.3,($BV168-SUM($Q168:AN168)))),"")),(IF(($BV168-SUM($Q168:AN168))&gt;=$K168*0.3,$K168*0.3,($BV168-SUM($Q168:AN168)))))</f>
        <v>0</v>
      </c>
      <c r="AP168" s="127">
        <f>IF(OR($I168="‡nv‡÷j Z¨vM",$I168="wUwm"),(IF(VALUE($G168)&gt;=AP$6,(IF(($BV168-SUM($Q168:AO168))&gt;=$K168*0.3,$K168*0.3,($BV168-SUM($Q168:AO168)))),"")),(IF(($BV168-SUM($Q168:AO168))&gt;=$K168*0.3,$K168*0.3,($BV168-SUM($Q168:AO168)))))</f>
        <v>0</v>
      </c>
      <c r="AQ168" s="125">
        <f t="shared" si="39"/>
        <v>7900</v>
      </c>
      <c r="AR168" s="125">
        <v>7900</v>
      </c>
      <c r="AS168" s="125">
        <f>IF(LinkRpt!C$4=LinkRpt!C$2,VLOOKUP(LinkRpt!$A165,Rpt,LinkRpt!C$2+1),"")</f>
        <v>0</v>
      </c>
      <c r="AT168" s="125">
        <f>IF(LinkRpt!D$4=LinkRpt!D$2,VLOOKUP(LinkRpt!$A165,Rpt,LinkRpt!D$2+1),"")</f>
        <v>0</v>
      </c>
      <c r="AU168" s="125">
        <f>IF(LinkRpt!E$4=LinkRpt!E$2,VLOOKUP(LinkRpt!$A165,Rpt,LinkRpt!E$2+1),"")</f>
        <v>0</v>
      </c>
      <c r="AV168" s="125">
        <f>IF(LinkRpt!F$4=LinkRpt!F$2,VLOOKUP(LinkRpt!$A165,Rpt,LinkRpt!F$2+1),"")</f>
        <v>0</v>
      </c>
      <c r="AW168" s="125">
        <f>IF(LinkRpt!G$4=LinkRpt!G$2,VLOOKUP(LinkRpt!$A165,Rpt,LinkRpt!G$2+1),"")</f>
        <v>0</v>
      </c>
      <c r="AX168" s="125">
        <f>IF(LinkRpt!H$4=LinkRpt!H$2,VLOOKUP(LinkRpt!$A165,Rpt,LinkRpt!H$2+1),"")</f>
        <v>0</v>
      </c>
      <c r="AY168" s="125">
        <f>IF(LinkRpt!I$4=LinkRpt!I$2,VLOOKUP(LinkRpt!$A165,Rpt,LinkRpt!I$2+1),"")</f>
        <v>0</v>
      </c>
      <c r="AZ168" s="125">
        <f>IF(LinkRpt!J$4=LinkRpt!J$2,VLOOKUP(LinkRpt!$A165,Rpt,LinkRpt!J$2+1),"")</f>
        <v>0</v>
      </c>
      <c r="BA168" s="125">
        <f>IF(LinkRpt!K$4=LinkRpt!K$2,VLOOKUP(LinkRpt!$A165,Rpt,LinkRpt!K$2+1),"")</f>
        <v>0</v>
      </c>
      <c r="BB168" s="125">
        <f>IF(LinkRpt!L$4=LinkRpt!L$2,VLOOKUP(LinkRpt!$A165,Rpt,LinkRpt!L$2+1),"")</f>
        <v>0</v>
      </c>
      <c r="BC168" s="125">
        <f>IF(LinkRpt!M$4=LinkRpt!M$2,VLOOKUP(LinkRpt!$A165,Rpt,LinkRpt!M$2+1),"")</f>
        <v>0</v>
      </c>
      <c r="BD168" s="125">
        <f>IF(LinkRpt!N$4=LinkRpt!N$2,VLOOKUP(LinkRpt!$A165,Rpt,LinkRpt!N$2+1),"")</f>
        <v>0</v>
      </c>
      <c r="BE168" s="125">
        <f>IF(LinkRpt!O$4=LinkRpt!O$2,VLOOKUP(LinkRpt!$A165,Rpt,LinkRpt!O$2+1),"")</f>
        <v>0</v>
      </c>
      <c r="BF168" s="125">
        <f>IF(LinkRpt!P$4=LinkRpt!P$2,VLOOKUP(LinkRpt!$A165,Rpt,LinkRpt!P$2+1),"")</f>
        <v>0</v>
      </c>
      <c r="BG168" s="125">
        <f>IF(LinkRpt!Q$4=LinkRpt!Q$2,VLOOKUP(LinkRpt!$A165,Rpt,LinkRpt!Q$2+1),"")</f>
        <v>0</v>
      </c>
      <c r="BH168" s="125">
        <f>IF(LinkRpt!R$4=LinkRpt!R$2,VLOOKUP(LinkRpt!$A165,Rpt,LinkRpt!R$2+1),"")</f>
        <v>0</v>
      </c>
      <c r="BI168" s="125">
        <f>IF(LinkRpt!S$4=LinkRpt!S$2,VLOOKUP(LinkRpt!$A165,Rpt,LinkRpt!S$2+1),"")</f>
        <v>0</v>
      </c>
      <c r="BJ168" s="125">
        <f>IF(LinkRpt!T$4=LinkRpt!T$2,VLOOKUP(LinkRpt!$A165,Rpt,LinkRpt!T$2+1),"")</f>
        <v>0</v>
      </c>
      <c r="BK168" s="125">
        <f>IF(LinkRpt!U$4=LinkRpt!U$2,VLOOKUP(LinkRpt!$A165,Rpt,LinkRpt!U$2+1),"")</f>
        <v>0</v>
      </c>
      <c r="BL168" s="125">
        <f>IF(LinkRpt!V$4=LinkRpt!V$2,VLOOKUP(LinkRpt!$A165,Rpt,LinkRpt!V$2+1),"")</f>
        <v>0</v>
      </c>
      <c r="BM168" s="125">
        <f>IF(LinkRpt!W$4=LinkRpt!W$2,VLOOKUP(LinkRpt!$A165,Rpt,LinkRpt!W$2+1),"")</f>
        <v>0</v>
      </c>
      <c r="BN168" s="125">
        <f>IF(LinkRpt!X$4=LinkRpt!X$2,VLOOKUP(LinkRpt!$A165,Rpt,LinkRpt!X$2+1),"")</f>
        <v>0</v>
      </c>
      <c r="BO168" s="125">
        <f>IF(LinkRpt!Y$4=LinkRpt!Y$2,VLOOKUP(LinkRpt!$A165,Rpt,LinkRpt!Y$2+1),"")</f>
        <v>0</v>
      </c>
      <c r="BP168" s="125">
        <f>IF(LinkRpt!Z$4=LinkRpt!Z$2,VLOOKUP(LinkRpt!$A165,Rpt,LinkRpt!Z$2+1),"")</f>
        <v>0</v>
      </c>
      <c r="BQ168" s="125">
        <f>IF(LinkRpt!AA$4=LinkRpt!AA$2,VLOOKUP(LinkRpt!$A165,Rpt,LinkRpt!AA$2+1),"")</f>
        <v>0</v>
      </c>
      <c r="BR168" s="125">
        <f>IF(LinkRpt!AB$4=LinkRpt!AB$2,VLOOKUP(LinkRpt!$A165,Rpt,LinkRpt!AB$2+1),"")</f>
        <v>0</v>
      </c>
      <c r="BS168" s="125">
        <f>IF(LinkRpt!AC$4=LinkRpt!AC$2,VLOOKUP(LinkRpt!$A165,Rpt,LinkRpt!AC$2+1),"")</f>
        <v>0</v>
      </c>
      <c r="BT168" s="125">
        <f>IF(LinkRpt!AD$4=LinkRpt!AD$2,VLOOKUP(LinkRpt!$A165,Rpt,LinkRpt!AD$2+1),"")</f>
        <v>0</v>
      </c>
      <c r="BU168" s="125">
        <f>IF(LinkRpt!AE$4=LinkRpt!AE$2,VLOOKUP(LinkRpt!$A165,Rpt,LinkRpt!AE$2+1),"")</f>
        <v>0</v>
      </c>
      <c r="BV168" s="125">
        <f t="shared" si="37"/>
        <v>7900</v>
      </c>
      <c r="BW168" s="124">
        <v>1500</v>
      </c>
      <c r="BX168" s="127">
        <v>1500</v>
      </c>
      <c r="BY168" s="124">
        <v>1000</v>
      </c>
      <c r="BZ168" s="127">
        <v>1000</v>
      </c>
      <c r="CA168" s="124">
        <v>5000</v>
      </c>
      <c r="CB168" s="127">
        <v>5000</v>
      </c>
      <c r="CC168" s="124">
        <v>8000</v>
      </c>
      <c r="CD168" s="127">
        <f>1500+0</f>
        <v>1500</v>
      </c>
      <c r="CE168" s="124"/>
      <c r="CF168" s="127"/>
      <c r="CG168" s="129">
        <v>4340</v>
      </c>
      <c r="CH168" s="127">
        <v>0</v>
      </c>
      <c r="CI168" s="129">
        <v>4340</v>
      </c>
      <c r="CJ168" s="127">
        <v>0</v>
      </c>
      <c r="CK168" s="129">
        <v>4340</v>
      </c>
      <c r="CL168" s="127">
        <v>19520</v>
      </c>
      <c r="CM168" s="129">
        <v>4340</v>
      </c>
      <c r="CN168" s="127">
        <v>4320</v>
      </c>
      <c r="CO168" s="129">
        <v>4340</v>
      </c>
      <c r="CP168" s="127">
        <v>4320</v>
      </c>
      <c r="CQ168" s="129">
        <v>4340</v>
      </c>
      <c r="CR168" s="127"/>
      <c r="CS168" s="129">
        <v>4340</v>
      </c>
      <c r="CT168" s="127">
        <f>4450+4450</f>
        <v>8900</v>
      </c>
      <c r="CU168" s="129">
        <v>4340</v>
      </c>
      <c r="CV168" s="127">
        <v>4450</v>
      </c>
      <c r="CW168" s="129">
        <v>4340</v>
      </c>
      <c r="CX168" s="127"/>
      <c r="CY168" s="131"/>
      <c r="CZ168" s="127"/>
      <c r="DA168" s="131"/>
      <c r="DB168" s="127"/>
      <c r="DC168" s="131"/>
      <c r="DD168" s="127"/>
      <c r="DE168" s="130"/>
      <c r="DF168" s="131"/>
      <c r="DG168" s="127"/>
      <c r="DH168" s="131"/>
      <c r="DI168" s="127"/>
      <c r="DJ168" s="131"/>
      <c r="DK168" s="127"/>
      <c r="DL168" s="131"/>
      <c r="DM168" s="127"/>
      <c r="DN168" s="131"/>
      <c r="DO168" s="127"/>
      <c r="DP168" s="131"/>
      <c r="DQ168" s="127"/>
      <c r="DR168" s="131"/>
      <c r="DS168" s="127"/>
      <c r="DT168" s="131"/>
      <c r="DU168" s="127"/>
      <c r="DV168" s="131"/>
      <c r="DW168" s="127"/>
      <c r="DX168" s="131"/>
      <c r="DY168" s="127"/>
      <c r="DZ168" s="131"/>
      <c r="EA168" s="127"/>
      <c r="EB168" s="128"/>
      <c r="EC168" s="127"/>
      <c r="ED168" s="132"/>
      <c r="EE168" s="128"/>
      <c r="EF168" s="127"/>
      <c r="EG168" s="128"/>
      <c r="EH168" s="127"/>
      <c r="EI168" s="128"/>
      <c r="EJ168" s="127"/>
      <c r="EK168" s="128"/>
      <c r="EL168" s="127"/>
      <c r="EM168" s="128"/>
      <c r="EN168" s="127"/>
      <c r="EO168" s="128"/>
      <c r="EP168" s="127"/>
      <c r="EQ168" s="124"/>
      <c r="ER168" s="127"/>
      <c r="ES168" s="124"/>
      <c r="ET168" s="127"/>
      <c r="EU168" s="124"/>
      <c r="EV168" s="127"/>
      <c r="EW168" s="124"/>
      <c r="EX168" s="127"/>
      <c r="EY168" s="124"/>
      <c r="EZ168" s="127"/>
      <c r="FA168" s="124"/>
      <c r="FB168" s="127"/>
      <c r="FC168" s="133">
        <f t="shared" si="32"/>
        <v>54560</v>
      </c>
      <c r="FD168" s="133">
        <f t="shared" si="33"/>
        <v>50510</v>
      </c>
      <c r="FE168" s="133">
        <f t="shared" si="34"/>
        <v>4050</v>
      </c>
    </row>
    <row r="169" spans="1:161" ht="25.5" customHeight="1">
      <c r="A169" s="184">
        <v>2200060</v>
      </c>
      <c r="B169" s="156" t="s">
        <v>106</v>
      </c>
      <c r="C169" s="96" t="s">
        <v>107</v>
      </c>
      <c r="D169" s="83" t="s">
        <v>1062</v>
      </c>
      <c r="E169" s="95" t="s">
        <v>956</v>
      </c>
      <c r="F169" s="89" t="s">
        <v>108</v>
      </c>
      <c r="G169" s="89"/>
      <c r="H169" s="135"/>
      <c r="I169" s="136"/>
      <c r="J169" s="136"/>
      <c r="K169" s="94">
        <v>6500</v>
      </c>
      <c r="L169" s="92" t="s">
        <v>1078</v>
      </c>
      <c r="M169" s="122">
        <f t="shared" si="35"/>
        <v>23500</v>
      </c>
      <c r="N169" s="123">
        <f t="shared" si="31"/>
        <v>1950</v>
      </c>
      <c r="O169" s="124">
        <v>4000</v>
      </c>
      <c r="P169" s="124">
        <f t="shared" si="36"/>
        <v>0</v>
      </c>
      <c r="Q169" s="125">
        <v>4000</v>
      </c>
      <c r="R169" s="126">
        <f t="shared" si="38"/>
        <v>0</v>
      </c>
      <c r="S169" s="127">
        <f>IF(OR($I169="‡nv‡÷j Z¨vM",$I169="wUwm"),(IF(VALUE($G169)&gt;=S$6,(IF(($BV169-SUM($Q169:R169))&gt;=$K169*0.3,$K169*0.3,($BV169-SUM($Q169:R169)))),"")),(IF(($BV169-SUM($Q169:R169))&gt;=$K169*0.3,$K169*0.3,($BV169-SUM($Q169:R169)))))</f>
        <v>1950</v>
      </c>
      <c r="T169" s="127">
        <f>IF(OR($I169="‡nv‡÷j Z¨vM",$I169="wUwm"),(IF(VALUE($G169)&gt;=T$6,(IF(($BV169-SUM($Q169:S169))&gt;=$K169*0.3,$K169*0.3,($BV169-SUM($Q169:S169)))),"")),(IF(($BV169-SUM($Q169:S169))&gt;=$K169*0.3,$K169*0.3,($BV169-SUM($Q169:S169)))))</f>
        <v>1950</v>
      </c>
      <c r="U169" s="127">
        <f>IF(OR($I169="‡nv‡÷j Z¨vM",$I169="wUwm"),(IF(VALUE($G169)&gt;=U$6,(IF(($BV169-SUM($Q169:T169))&gt;=$K169*0.3,$K169*0.3,($BV169-SUM($Q169:T169)))),"")),(IF(($BV169-SUM($Q169:T169))&gt;=$K169*0.3,$K169*0.3,($BV169-SUM($Q169:T169)))))</f>
        <v>1950</v>
      </c>
      <c r="V169" s="127">
        <f>IF(OR($I169="‡nv‡÷j Z¨vM",$I169="wUwm"),(IF(VALUE($G169)&gt;=V$6,(IF(($BV169-SUM($Q169:U169))&gt;=$K169*0.3,$K169*0.3,($BV169-SUM($Q169:U169)))),"")),(IF(($BV169-SUM($Q169:U169))&gt;=$K169*0.3,$K169*0.3,($BV169-SUM($Q169:U169)))))</f>
        <v>1950</v>
      </c>
      <c r="W169" s="127">
        <f>IF(OR($I169="‡nv‡÷j Z¨vM",$I169="wUwm"),(IF(VALUE($G169)&gt;=W$6,(IF(($BV169-SUM($Q169:V169))&gt;=$K169*0.3,$K169*0.3,($BV169-SUM($Q169:V169)))),"")),(IF(($BV169-SUM($Q169:V169))&gt;=$K169*0.3,$K169*0.3,($BV169-SUM($Q169:V169)))))</f>
        <v>1950</v>
      </c>
      <c r="X169" s="127">
        <f>IF(OR($I169="‡nv‡÷j Z¨vM",$I169="wUwm"),(IF(VALUE($G169)&gt;=X$6,(IF(($BV169-SUM($Q169:W169))&gt;=$K169*0.3,$K169*0.3,($BV169-SUM($Q169:W169)))),"")),(IF(($BV169-SUM($Q169:W169))&gt;=$K169*0.3,$K169*0.3,($BV169-SUM($Q169:W169)))))</f>
        <v>1950</v>
      </c>
      <c r="Y169" s="127">
        <f>IF(OR($I169="‡nv‡÷j Z¨vM",$I169="wUwm"),(IF(VALUE($G169)&gt;=Y$6,(IF(($BV169-SUM($Q169:X169))&gt;=$K169*0.3,$K169*0.3,($BV169-SUM($Q169:X169)))),"")),(IF(($BV169-SUM($Q169:X169))&gt;=$K169*0.3,$K169*0.3,($BV169-SUM($Q169:X169)))))</f>
        <v>1950</v>
      </c>
      <c r="Z169" s="127">
        <f>IF(OR($I169="‡nv‡÷j Z¨vM",$I169="wUwm"),(IF(VALUE($G169)&gt;=Z$6,(IF(($BV169-SUM($Q169:Y169))&gt;=$K169*0.3,$K169*0.3,($BV169-SUM($Q169:Y169)))),"")),(IF(($BV169-SUM($Q169:Y169))&gt;=$K169*0.3,$K169*0.3,($BV169-SUM($Q169:Y169)))))</f>
        <v>1950</v>
      </c>
      <c r="AA169" s="127">
        <f>IF(OR($I169="‡nv‡÷j Z¨vM",$I169="wUwm"),(IF(VALUE($G169)&gt;=AA$6,(IF(($BV169-SUM($Q169:Z169))&gt;=$K169*0.3,$K169*0.3,($BV169-SUM($Q169:Z169)))),"")),(IF(($BV169-SUM($Q169:Z169))&gt;=$K169*0.3,$K169*0.3,($BV169-SUM($Q169:Z169)))))</f>
        <v>1950</v>
      </c>
      <c r="AB169" s="127">
        <f>IF(OR($I169="‡nv‡÷j Z¨vM",$I169="wUwm"),(IF(VALUE($G169)&gt;=AB$6,(IF(($BV169-SUM($Q169:AA169))&gt;=$K169*0.3,$K169*0.3,($BV169-SUM($Q169:AA169)))),"")),(IF(($BV169-SUM($Q169:AA169))&gt;=$K169*0.3,$K169*0.3,($BV169-SUM($Q169:AA169)))))</f>
        <v>0</v>
      </c>
      <c r="AC169" s="127">
        <f>IF(OR($I169="‡nv‡÷j Z¨vM",$I169="wUwm"),(IF(VALUE($G169)&gt;=AC$6,(IF(($BV169-SUM($Q169:AB169))&gt;=$K169*0.3,$K169*0.3,($BV169-SUM($Q169:AB169)))),"")),(IF(($BV169-SUM($Q169:AB169))&gt;=$K169*0.3,$K169*0.3,($BV169-SUM($Q169:AB169)))))</f>
        <v>0</v>
      </c>
      <c r="AD169" s="127">
        <f>IF(OR($I169="‡nv‡÷j Z¨vM",$I169="wUwm"),(IF(VALUE($G169)&gt;=AD$6,(IF(($BV169-SUM($Q169:AC169))&gt;=$K169*0.3,$K169*0.3,($BV169-SUM($Q169:AC169)))),"")),(IF(($BV169-SUM($Q169:AC169))&gt;=$K169*0.3,$K169*0.3,($BV169-SUM($Q169:AC169)))))</f>
        <v>0</v>
      </c>
      <c r="AE169" s="127">
        <f>IF(OR($I169="‡nv‡÷j Z¨vM",$I169="wUwm"),(IF(VALUE($G169)&gt;=AE$6,(IF(($BV169-SUM($Q169:AD169))&gt;=$K169*0.3,$K169*0.3,($BV169-SUM($Q169:AD169)))),"")),(IF(($BV169-SUM($Q169:AD169))&gt;=$K169*0.3,$K169*0.3,($BV169-SUM($Q169:AD169)))))</f>
        <v>0</v>
      </c>
      <c r="AF169" s="127">
        <f>IF(OR($I169="‡nv‡÷j Z¨vM",$I169="wUwm"),(IF(VALUE($G169)&gt;=AF$6,(IF(($BV169-SUM($Q169:AE169))&gt;=$K169*0.3,$K169*0.3,($BV169-SUM($Q169:AE169)))),"")),(IF(($BV169-SUM($Q169:AE169))&gt;=$K169*0.3,$K169*0.3,($BV169-SUM($Q169:AE169)))))</f>
        <v>0</v>
      </c>
      <c r="AG169" s="127">
        <f>IF(OR($I169="‡nv‡÷j Z¨vM",$I169="wUwm"),(IF(VALUE($G169)&gt;=AG$6,(IF(($BV169-SUM($Q169:AF169))&gt;=$K169*0.3,$K169*0.3,($BV169-SUM($Q169:AF169)))),"")),(IF(($BV169-SUM($Q169:AF169))&gt;=$K169*0.3,$K169*0.3,($BV169-SUM($Q169:AF169)))))</f>
        <v>0</v>
      </c>
      <c r="AH169" s="127">
        <f>IF(OR($I169="‡nv‡÷j Z¨vM",$I169="wUwm"),(IF(VALUE($G169)&gt;=AH$6,(IF(($BV169-SUM($Q169:AG169))&gt;=$K169*0.3,$K169*0.3,($BV169-SUM($Q169:AG169)))),"")),(IF(($BV169-SUM($Q169:AG169))&gt;=$K169*0.3,$K169*0.3,($BV169-SUM($Q169:AG169)))))</f>
        <v>0</v>
      </c>
      <c r="AI169" s="127">
        <f>IF(OR($I169="‡nv‡÷j Z¨vM",$I169="wUwm"),(IF(VALUE($G169)&gt;=AI$6,(IF(($BV169-SUM($Q169:AH169))&gt;=$K169*0.3,$K169*0.3,($BV169-SUM($Q169:AH169)))),"")),(IF(($BV169-SUM($Q169:AH169))&gt;=$K169*0.3,$K169*0.3,($BV169-SUM($Q169:AH169)))))</f>
        <v>0</v>
      </c>
      <c r="AJ169" s="127">
        <f>IF(OR($I169="‡nv‡÷j Z¨vM",$I169="wUwm"),(IF(VALUE($G169)&gt;=AJ$6,(IF(($BV169-SUM($Q169:AI169))&gt;=$K169*0.3,$K169*0.3,($BV169-SUM($Q169:AI169)))),"")),(IF(($BV169-SUM($Q169:AI169))&gt;=$K169*0.3,$K169*0.3,($BV169-SUM($Q169:AI169)))))</f>
        <v>0</v>
      </c>
      <c r="AK169" s="127">
        <f>IF(OR($I169="‡nv‡÷j Z¨vM",$I169="wUwm"),(IF(VALUE($G169)&gt;=AK$6,(IF(($BV169-SUM($Q169:AJ169))&gt;=$K169*0.3,$K169*0.3,($BV169-SUM($Q169:AJ169)))),"")),(IF(($BV169-SUM($Q169:AJ169))&gt;=$K169*0.3,$K169*0.3,($BV169-SUM($Q169:AJ169)))))</f>
        <v>0</v>
      </c>
      <c r="AL169" s="127">
        <f>IF(OR($I169="‡nv‡÷j Z¨vM",$I169="wUwm"),(IF(VALUE($G169)&gt;=AL$6,(IF(($BV169-SUM($Q169:AK169))&gt;=$K169*0.3,$K169*0.3,($BV169-SUM($Q169:AK169)))),"")),(IF(($BV169-SUM($Q169:AK169))&gt;=$K169*0.3,$K169*0.3,($BV169-SUM($Q169:AK169)))))</f>
        <v>0</v>
      </c>
      <c r="AM169" s="127">
        <f>IF(OR($I169="‡nv‡÷j Z¨vM",$I169="wUwm"),(IF(VALUE($G169)&gt;=AM$6,(IF(($BV169-SUM($Q169:AL169))&gt;=$K169*0.3,$K169*0.3,($BV169-SUM($Q169:AL169)))),"")),(IF(($BV169-SUM($Q169:AL169))&gt;=$K169*0.3,$K169*0.3,($BV169-SUM($Q169:AL169)))))</f>
        <v>0</v>
      </c>
      <c r="AN169" s="127">
        <f>IF(OR($I169="‡nv‡÷j Z¨vM",$I169="wUwm"),(IF(VALUE($G169)&gt;=AN$6,(IF(($BV169-SUM($Q169:AM169))&gt;=$K169*0.3,$K169*0.3,($BV169-SUM($Q169:AM169)))),"")),(IF(($BV169-SUM($Q169:AM169))&gt;=$K169*0.3,$K169*0.3,($BV169-SUM($Q169:AM169)))))</f>
        <v>0</v>
      </c>
      <c r="AO169" s="127">
        <f>IF(OR($I169="‡nv‡÷j Z¨vM",$I169="wUwm"),(IF(VALUE($G169)&gt;=AO$6,(IF(($BV169-SUM($Q169:AN169))&gt;=$K169*0.3,$K169*0.3,($BV169-SUM($Q169:AN169)))),"")),(IF(($BV169-SUM($Q169:AN169))&gt;=$K169*0.3,$K169*0.3,($BV169-SUM($Q169:AN169)))))</f>
        <v>0</v>
      </c>
      <c r="AP169" s="127">
        <f>IF(OR($I169="‡nv‡÷j Z¨vM",$I169="wUwm"),(IF(VALUE($G169)&gt;=AP$6,(IF(($BV169-SUM($Q169:AO169))&gt;=$K169*0.3,$K169*0.3,($BV169-SUM($Q169:AO169)))),"")),(IF(($BV169-SUM($Q169:AO169))&gt;=$K169*0.3,$K169*0.3,($BV169-SUM($Q169:AO169)))))</f>
        <v>0</v>
      </c>
      <c r="AQ169" s="125">
        <f t="shared" si="39"/>
        <v>21550</v>
      </c>
      <c r="AR169" s="125">
        <v>21550</v>
      </c>
      <c r="AS169" s="125">
        <f>IF(LinkRpt!C$4=LinkRpt!C$2,VLOOKUP(LinkRpt!$A166,Rpt,LinkRpt!C$2+1),"")</f>
        <v>0</v>
      </c>
      <c r="AT169" s="125">
        <f>IF(LinkRpt!D$4=LinkRpt!D$2,VLOOKUP(LinkRpt!$A166,Rpt,LinkRpt!D$2+1),"")</f>
        <v>0</v>
      </c>
      <c r="AU169" s="125">
        <f>IF(LinkRpt!E$4=LinkRpt!E$2,VLOOKUP(LinkRpt!$A166,Rpt,LinkRpt!E$2+1),"")</f>
        <v>0</v>
      </c>
      <c r="AV169" s="125">
        <f>IF(LinkRpt!F$4=LinkRpt!F$2,VLOOKUP(LinkRpt!$A166,Rpt,LinkRpt!F$2+1),"")</f>
        <v>0</v>
      </c>
      <c r="AW169" s="125">
        <f>IF(LinkRpt!G$4=LinkRpt!G$2,VLOOKUP(LinkRpt!$A166,Rpt,LinkRpt!G$2+1),"")</f>
        <v>0</v>
      </c>
      <c r="AX169" s="125">
        <f>IF(LinkRpt!H$4=LinkRpt!H$2,VLOOKUP(LinkRpt!$A166,Rpt,LinkRpt!H$2+1),"")</f>
        <v>0</v>
      </c>
      <c r="AY169" s="125">
        <f>IF(LinkRpt!I$4=LinkRpt!I$2,VLOOKUP(LinkRpt!$A166,Rpt,LinkRpt!I$2+1),"")</f>
        <v>0</v>
      </c>
      <c r="AZ169" s="125">
        <f>IF(LinkRpt!J$4=LinkRpt!J$2,VLOOKUP(LinkRpt!$A166,Rpt,LinkRpt!J$2+1),"")</f>
        <v>0</v>
      </c>
      <c r="BA169" s="125">
        <f>IF(LinkRpt!K$4=LinkRpt!K$2,VLOOKUP(LinkRpt!$A166,Rpt,LinkRpt!K$2+1),"")</f>
        <v>0</v>
      </c>
      <c r="BB169" s="125">
        <f>IF(LinkRpt!L$4=LinkRpt!L$2,VLOOKUP(LinkRpt!$A166,Rpt,LinkRpt!L$2+1),"")</f>
        <v>0</v>
      </c>
      <c r="BC169" s="125">
        <f>IF(LinkRpt!M$4=LinkRpt!M$2,VLOOKUP(LinkRpt!$A166,Rpt,LinkRpt!M$2+1),"")</f>
        <v>0</v>
      </c>
      <c r="BD169" s="125">
        <f>IF(LinkRpt!N$4=LinkRpt!N$2,VLOOKUP(LinkRpt!$A166,Rpt,LinkRpt!N$2+1),"")</f>
        <v>0</v>
      </c>
      <c r="BE169" s="125">
        <f>IF(LinkRpt!O$4=LinkRpt!O$2,VLOOKUP(LinkRpt!$A166,Rpt,LinkRpt!O$2+1),"")</f>
        <v>0</v>
      </c>
      <c r="BF169" s="125">
        <f>IF(LinkRpt!P$4=LinkRpt!P$2,VLOOKUP(LinkRpt!$A166,Rpt,LinkRpt!P$2+1),"")</f>
        <v>0</v>
      </c>
      <c r="BG169" s="125">
        <f>IF(LinkRpt!Q$4=LinkRpt!Q$2,VLOOKUP(LinkRpt!$A166,Rpt,LinkRpt!Q$2+1),"")</f>
        <v>0</v>
      </c>
      <c r="BH169" s="125">
        <f>IF(LinkRpt!R$4=LinkRpt!R$2,VLOOKUP(LinkRpt!$A166,Rpt,LinkRpt!R$2+1),"")</f>
        <v>0</v>
      </c>
      <c r="BI169" s="125">
        <f>IF(LinkRpt!S$4=LinkRpt!S$2,VLOOKUP(LinkRpt!$A166,Rpt,LinkRpt!S$2+1),"")</f>
        <v>0</v>
      </c>
      <c r="BJ169" s="125">
        <f>IF(LinkRpt!T$4=LinkRpt!T$2,VLOOKUP(LinkRpt!$A166,Rpt,LinkRpt!T$2+1),"")</f>
        <v>0</v>
      </c>
      <c r="BK169" s="125">
        <f>IF(LinkRpt!U$4=LinkRpt!U$2,VLOOKUP(LinkRpt!$A166,Rpt,LinkRpt!U$2+1),"")</f>
        <v>0</v>
      </c>
      <c r="BL169" s="125">
        <f>IF(LinkRpt!V$4=LinkRpt!V$2,VLOOKUP(LinkRpt!$A166,Rpt,LinkRpt!V$2+1),"")</f>
        <v>0</v>
      </c>
      <c r="BM169" s="125">
        <f>IF(LinkRpt!W$4=LinkRpt!W$2,VLOOKUP(LinkRpt!$A166,Rpt,LinkRpt!W$2+1),"")</f>
        <v>0</v>
      </c>
      <c r="BN169" s="125">
        <f>IF(LinkRpt!X$4=LinkRpt!X$2,VLOOKUP(LinkRpt!$A166,Rpt,LinkRpt!X$2+1),"")</f>
        <v>0</v>
      </c>
      <c r="BO169" s="125">
        <f>IF(LinkRpt!Y$4=LinkRpt!Y$2,VLOOKUP(LinkRpt!$A166,Rpt,LinkRpt!Y$2+1),"")</f>
        <v>0</v>
      </c>
      <c r="BP169" s="125">
        <f>IF(LinkRpt!Z$4=LinkRpt!Z$2,VLOOKUP(LinkRpt!$A166,Rpt,LinkRpt!Z$2+1),"")</f>
        <v>0</v>
      </c>
      <c r="BQ169" s="125">
        <f>IF(LinkRpt!AA$4=LinkRpt!AA$2,VLOOKUP(LinkRpt!$A166,Rpt,LinkRpt!AA$2+1),"")</f>
        <v>0</v>
      </c>
      <c r="BR169" s="125">
        <f>IF(LinkRpt!AB$4=LinkRpt!AB$2,VLOOKUP(LinkRpt!$A166,Rpt,LinkRpt!AB$2+1),"")</f>
        <v>0</v>
      </c>
      <c r="BS169" s="125">
        <f>IF(LinkRpt!AC$4=LinkRpt!AC$2,VLOOKUP(LinkRpt!$A166,Rpt,LinkRpt!AC$2+1),"")</f>
        <v>0</v>
      </c>
      <c r="BT169" s="125">
        <f>IF(LinkRpt!AD$4=LinkRpt!AD$2,VLOOKUP(LinkRpt!$A166,Rpt,LinkRpt!AD$2+1),"")</f>
        <v>0</v>
      </c>
      <c r="BU169" s="125">
        <f>IF(LinkRpt!AE$4=LinkRpt!AE$2,VLOOKUP(LinkRpt!$A166,Rpt,LinkRpt!AE$2+1),"")</f>
        <v>0</v>
      </c>
      <c r="BV169" s="125">
        <f t="shared" si="37"/>
        <v>21550</v>
      </c>
      <c r="BW169" s="124">
        <v>1500</v>
      </c>
      <c r="BX169" s="127">
        <v>1500</v>
      </c>
      <c r="BY169" s="124">
        <v>1000</v>
      </c>
      <c r="BZ169" s="127">
        <v>1000</v>
      </c>
      <c r="CA169" s="124">
        <v>5000</v>
      </c>
      <c r="CB169" s="127">
        <v>5000</v>
      </c>
      <c r="CC169" s="124">
        <v>8000</v>
      </c>
      <c r="CD169" s="127">
        <v>1500</v>
      </c>
      <c r="CE169" s="124"/>
      <c r="CF169" s="127"/>
      <c r="CG169" s="129">
        <v>3220</v>
      </c>
      <c r="CH169" s="127">
        <v>11120</v>
      </c>
      <c r="CI169" s="129">
        <v>3220</v>
      </c>
      <c r="CJ169" s="127">
        <v>1820</v>
      </c>
      <c r="CK169" s="129">
        <v>3220</v>
      </c>
      <c r="CL169" s="127">
        <v>3220</v>
      </c>
      <c r="CM169" s="129">
        <v>3220</v>
      </c>
      <c r="CN169" s="127">
        <v>3220</v>
      </c>
      <c r="CO169" s="129">
        <v>3220</v>
      </c>
      <c r="CP169" s="127">
        <v>3220</v>
      </c>
      <c r="CQ169" s="129">
        <v>3220</v>
      </c>
      <c r="CR169" s="127">
        <v>3220</v>
      </c>
      <c r="CS169" s="129">
        <v>3220</v>
      </c>
      <c r="CT169" s="127"/>
      <c r="CU169" s="129">
        <v>3220</v>
      </c>
      <c r="CV169" s="127">
        <v>3220</v>
      </c>
      <c r="CW169" s="129">
        <v>3220</v>
      </c>
      <c r="CX169" s="127">
        <v>3220</v>
      </c>
      <c r="CY169" s="131"/>
      <c r="CZ169" s="127"/>
      <c r="DA169" s="131"/>
      <c r="DB169" s="127"/>
      <c r="DC169" s="131"/>
      <c r="DD169" s="127"/>
      <c r="DE169" s="130"/>
      <c r="DF169" s="131"/>
      <c r="DG169" s="127"/>
      <c r="DH169" s="131"/>
      <c r="DI169" s="127"/>
      <c r="DJ169" s="131"/>
      <c r="DK169" s="127"/>
      <c r="DL169" s="131"/>
      <c r="DM169" s="127"/>
      <c r="DN169" s="131"/>
      <c r="DO169" s="127"/>
      <c r="DP169" s="131"/>
      <c r="DQ169" s="127"/>
      <c r="DR169" s="131"/>
      <c r="DS169" s="127"/>
      <c r="DT169" s="131"/>
      <c r="DU169" s="127"/>
      <c r="DV169" s="131"/>
      <c r="DW169" s="127"/>
      <c r="DX169" s="131"/>
      <c r="DY169" s="127"/>
      <c r="DZ169" s="131"/>
      <c r="EA169" s="127"/>
      <c r="EB169" s="128"/>
      <c r="EC169" s="127"/>
      <c r="ED169" s="132"/>
      <c r="EE169" s="128"/>
      <c r="EF169" s="127"/>
      <c r="EG169" s="128"/>
      <c r="EH169" s="127"/>
      <c r="EI169" s="128"/>
      <c r="EJ169" s="127"/>
      <c r="EK169" s="128"/>
      <c r="EL169" s="127"/>
      <c r="EM169" s="128"/>
      <c r="EN169" s="127"/>
      <c r="EO169" s="128"/>
      <c r="EP169" s="127"/>
      <c r="EQ169" s="124"/>
      <c r="ER169" s="127"/>
      <c r="ES169" s="124"/>
      <c r="ET169" s="127"/>
      <c r="EU169" s="124"/>
      <c r="EV169" s="127"/>
      <c r="EW169" s="124"/>
      <c r="EX169" s="127"/>
      <c r="EY169" s="124"/>
      <c r="EZ169" s="127"/>
      <c r="FA169" s="124"/>
      <c r="FB169" s="127"/>
      <c r="FC169" s="133">
        <f t="shared" si="32"/>
        <v>44480</v>
      </c>
      <c r="FD169" s="133">
        <f t="shared" si="33"/>
        <v>41260</v>
      </c>
      <c r="FE169" s="133">
        <f t="shared" si="34"/>
        <v>3220</v>
      </c>
    </row>
    <row r="170" spans="1:161" ht="25.5" customHeight="1">
      <c r="A170" s="184">
        <v>2200061</v>
      </c>
      <c r="B170" s="156" t="s">
        <v>109</v>
      </c>
      <c r="C170" s="96" t="s">
        <v>110</v>
      </c>
      <c r="D170" s="83" t="s">
        <v>1062</v>
      </c>
      <c r="E170" s="95" t="s">
        <v>956</v>
      </c>
      <c r="F170" s="89" t="s">
        <v>111</v>
      </c>
      <c r="G170" s="89"/>
      <c r="H170" s="142"/>
      <c r="I170" s="121"/>
      <c r="J170" s="121"/>
      <c r="K170" s="94">
        <v>6500</v>
      </c>
      <c r="L170" s="92" t="s">
        <v>1076</v>
      </c>
      <c r="M170" s="122">
        <f t="shared" si="35"/>
        <v>23500</v>
      </c>
      <c r="N170" s="123">
        <f t="shared" si="31"/>
        <v>0</v>
      </c>
      <c r="O170" s="124">
        <v>4000</v>
      </c>
      <c r="P170" s="124">
        <f t="shared" si="36"/>
        <v>0</v>
      </c>
      <c r="Q170" s="125">
        <v>4000</v>
      </c>
      <c r="R170" s="126">
        <f t="shared" si="38"/>
        <v>0</v>
      </c>
      <c r="S170" s="127">
        <f>IF(OR($I170="‡nv‡÷j Z¨vM",$I170="wUwm"),(IF(VALUE($G170)&gt;=S$6,(IF(($BV170-SUM($Q170:R170))&gt;=$K170*0.3,$K170*0.3,($BV170-SUM($Q170:R170)))),"")),(IF(($BV170-SUM($Q170:R170))&gt;=$K170*0.3,$K170*0.3,($BV170-SUM($Q170:R170)))))</f>
        <v>1950</v>
      </c>
      <c r="T170" s="127">
        <f>IF(OR($I170="‡nv‡÷j Z¨vM",$I170="wUwm"),(IF(VALUE($G170)&gt;=T$6,(IF(($BV170-SUM($Q170:S170))&gt;=$K170*0.3,$K170*0.3,($BV170-SUM($Q170:S170)))),"")),(IF(($BV170-SUM($Q170:S170))&gt;=$K170*0.3,$K170*0.3,($BV170-SUM($Q170:S170)))))</f>
        <v>1950</v>
      </c>
      <c r="U170" s="127">
        <f>IF(OR($I170="‡nv‡÷j Z¨vM",$I170="wUwm"),(IF(VALUE($G170)&gt;=U$6,(IF(($BV170-SUM($Q170:T170))&gt;=$K170*0.3,$K170*0.3,($BV170-SUM($Q170:T170)))),"")),(IF(($BV170-SUM($Q170:T170))&gt;=$K170*0.3,$K170*0.3,($BV170-SUM($Q170:T170)))))</f>
        <v>1950</v>
      </c>
      <c r="V170" s="127">
        <f>IF(OR($I170="‡nv‡÷j Z¨vM",$I170="wUwm"),(IF(VALUE($G170)&gt;=V$6,(IF(($BV170-SUM($Q170:U170))&gt;=$K170*0.3,$K170*0.3,($BV170-SUM($Q170:U170)))),"")),(IF(($BV170-SUM($Q170:U170))&gt;=$K170*0.3,$K170*0.3,($BV170-SUM($Q170:U170)))))</f>
        <v>1950</v>
      </c>
      <c r="W170" s="127">
        <f>IF(OR($I170="‡nv‡÷j Z¨vM",$I170="wUwm"),(IF(VALUE($G170)&gt;=W$6,(IF(($BV170-SUM($Q170:V170))&gt;=$K170*0.3,$K170*0.3,($BV170-SUM($Q170:V170)))),"")),(IF(($BV170-SUM($Q170:V170))&gt;=$K170*0.3,$K170*0.3,($BV170-SUM($Q170:V170)))))</f>
        <v>1950</v>
      </c>
      <c r="X170" s="127">
        <f>IF(OR($I170="‡nv‡÷j Z¨vM",$I170="wUwm"),(IF(VALUE($G170)&gt;=X$6,(IF(($BV170-SUM($Q170:W170))&gt;=$K170*0.3,$K170*0.3,($BV170-SUM($Q170:W170)))),"")),(IF(($BV170-SUM($Q170:W170))&gt;=$K170*0.3,$K170*0.3,($BV170-SUM($Q170:W170)))))</f>
        <v>1950</v>
      </c>
      <c r="Y170" s="127">
        <f>IF(OR($I170="‡nv‡÷j Z¨vM",$I170="wUwm"),(IF(VALUE($G170)&gt;=Y$6,(IF(($BV170-SUM($Q170:X170))&gt;=$K170*0.3,$K170*0.3,($BV170-SUM($Q170:X170)))),"")),(IF(($BV170-SUM($Q170:X170))&gt;=$K170*0.3,$K170*0.3,($BV170-SUM($Q170:X170)))))</f>
        <v>1950</v>
      </c>
      <c r="Z170" s="127">
        <f>IF(OR($I170="‡nv‡÷j Z¨vM",$I170="wUwm"),(IF(VALUE($G170)&gt;=Z$6,(IF(($BV170-SUM($Q170:Y170))&gt;=$K170*0.3,$K170*0.3,($BV170-SUM($Q170:Y170)))),"")),(IF(($BV170-SUM($Q170:Y170))&gt;=$K170*0.3,$K170*0.3,($BV170-SUM($Q170:Y170)))))</f>
        <v>1950</v>
      </c>
      <c r="AA170" s="127">
        <f>IF(OR($I170="‡nv‡÷j Z¨vM",$I170="wUwm"),(IF(VALUE($G170)&gt;=AA$6,(IF(($BV170-SUM($Q170:Z170))&gt;=$K170*0.3,$K170*0.3,($BV170-SUM($Q170:Z170)))),"")),(IF(($BV170-SUM($Q170:Z170))&gt;=$K170*0.3,$K170*0.3,($BV170-SUM($Q170:Z170)))))</f>
        <v>1950</v>
      </c>
      <c r="AB170" s="127">
        <f>IF(OR($I170="‡nv‡÷j Z¨vM",$I170="wUwm"),(IF(VALUE($G170)&gt;=AB$6,(IF(($BV170-SUM($Q170:AA170))&gt;=$K170*0.3,$K170*0.3,($BV170-SUM($Q170:AA170)))),"")),(IF(($BV170-SUM($Q170:AA170))&gt;=$K170*0.3,$K170*0.3,($BV170-SUM($Q170:AA170)))))</f>
        <v>1950</v>
      </c>
      <c r="AC170" s="127">
        <f>IF(OR($I170="‡nv‡÷j Z¨vM",$I170="wUwm"),(IF(VALUE($G170)&gt;=AC$6,(IF(($BV170-SUM($Q170:AB170))&gt;=$K170*0.3,$K170*0.3,($BV170-SUM($Q170:AB170)))),"")),(IF(($BV170-SUM($Q170:AB170))&gt;=$K170*0.3,$K170*0.3,($BV170-SUM($Q170:AB170)))))</f>
        <v>0</v>
      </c>
      <c r="AD170" s="127">
        <f>IF(OR($I170="‡nv‡÷j Z¨vM",$I170="wUwm"),(IF(VALUE($G170)&gt;=AD$6,(IF(($BV170-SUM($Q170:AC170))&gt;=$K170*0.3,$K170*0.3,($BV170-SUM($Q170:AC170)))),"")),(IF(($BV170-SUM($Q170:AC170))&gt;=$K170*0.3,$K170*0.3,($BV170-SUM($Q170:AC170)))))</f>
        <v>0</v>
      </c>
      <c r="AE170" s="127">
        <f>IF(OR($I170="‡nv‡÷j Z¨vM",$I170="wUwm"),(IF(VALUE($G170)&gt;=AE$6,(IF(($BV170-SUM($Q170:AD170))&gt;=$K170*0.3,$K170*0.3,($BV170-SUM($Q170:AD170)))),"")),(IF(($BV170-SUM($Q170:AD170))&gt;=$K170*0.3,$K170*0.3,($BV170-SUM($Q170:AD170)))))</f>
        <v>0</v>
      </c>
      <c r="AF170" s="127">
        <f>IF(OR($I170="‡nv‡÷j Z¨vM",$I170="wUwm"),(IF(VALUE($G170)&gt;=AF$6,(IF(($BV170-SUM($Q170:AE170))&gt;=$K170*0.3,$K170*0.3,($BV170-SUM($Q170:AE170)))),"")),(IF(($BV170-SUM($Q170:AE170))&gt;=$K170*0.3,$K170*0.3,($BV170-SUM($Q170:AE170)))))</f>
        <v>0</v>
      </c>
      <c r="AG170" s="127">
        <f>IF(OR($I170="‡nv‡÷j Z¨vM",$I170="wUwm"),(IF(VALUE($G170)&gt;=AG$6,(IF(($BV170-SUM($Q170:AF170))&gt;=$K170*0.3,$K170*0.3,($BV170-SUM($Q170:AF170)))),"")),(IF(($BV170-SUM($Q170:AF170))&gt;=$K170*0.3,$K170*0.3,($BV170-SUM($Q170:AF170)))))</f>
        <v>0</v>
      </c>
      <c r="AH170" s="127">
        <f>IF(OR($I170="‡nv‡÷j Z¨vM",$I170="wUwm"),(IF(VALUE($G170)&gt;=AH$6,(IF(($BV170-SUM($Q170:AG170))&gt;=$K170*0.3,$K170*0.3,($BV170-SUM($Q170:AG170)))),"")),(IF(($BV170-SUM($Q170:AG170))&gt;=$K170*0.3,$K170*0.3,($BV170-SUM($Q170:AG170)))))</f>
        <v>0</v>
      </c>
      <c r="AI170" s="127">
        <f>IF(OR($I170="‡nv‡÷j Z¨vM",$I170="wUwm"),(IF(VALUE($G170)&gt;=AI$6,(IF(($BV170-SUM($Q170:AH170))&gt;=$K170*0.3,$K170*0.3,($BV170-SUM($Q170:AH170)))),"")),(IF(($BV170-SUM($Q170:AH170))&gt;=$K170*0.3,$K170*0.3,($BV170-SUM($Q170:AH170)))))</f>
        <v>0</v>
      </c>
      <c r="AJ170" s="127">
        <f>IF(OR($I170="‡nv‡÷j Z¨vM",$I170="wUwm"),(IF(VALUE($G170)&gt;=AJ$6,(IF(($BV170-SUM($Q170:AI170))&gt;=$K170*0.3,$K170*0.3,($BV170-SUM($Q170:AI170)))),"")),(IF(($BV170-SUM($Q170:AI170))&gt;=$K170*0.3,$K170*0.3,($BV170-SUM($Q170:AI170)))))</f>
        <v>0</v>
      </c>
      <c r="AK170" s="127">
        <f>IF(OR($I170="‡nv‡÷j Z¨vM",$I170="wUwm"),(IF(VALUE($G170)&gt;=AK$6,(IF(($BV170-SUM($Q170:AJ170))&gt;=$K170*0.3,$K170*0.3,($BV170-SUM($Q170:AJ170)))),"")),(IF(($BV170-SUM($Q170:AJ170))&gt;=$K170*0.3,$K170*0.3,($BV170-SUM($Q170:AJ170)))))</f>
        <v>0</v>
      </c>
      <c r="AL170" s="127">
        <f>IF(OR($I170="‡nv‡÷j Z¨vM",$I170="wUwm"),(IF(VALUE($G170)&gt;=AL$6,(IF(($BV170-SUM($Q170:AK170))&gt;=$K170*0.3,$K170*0.3,($BV170-SUM($Q170:AK170)))),"")),(IF(($BV170-SUM($Q170:AK170))&gt;=$K170*0.3,$K170*0.3,($BV170-SUM($Q170:AK170)))))</f>
        <v>0</v>
      </c>
      <c r="AM170" s="127">
        <f>IF(OR($I170="‡nv‡÷j Z¨vM",$I170="wUwm"),(IF(VALUE($G170)&gt;=AM$6,(IF(($BV170-SUM($Q170:AL170))&gt;=$K170*0.3,$K170*0.3,($BV170-SUM($Q170:AL170)))),"")),(IF(($BV170-SUM($Q170:AL170))&gt;=$K170*0.3,$K170*0.3,($BV170-SUM($Q170:AL170)))))</f>
        <v>0</v>
      </c>
      <c r="AN170" s="127">
        <f>IF(OR($I170="‡nv‡÷j Z¨vM",$I170="wUwm"),(IF(VALUE($G170)&gt;=AN$6,(IF(($BV170-SUM($Q170:AM170))&gt;=$K170*0.3,$K170*0.3,($BV170-SUM($Q170:AM170)))),"")),(IF(($BV170-SUM($Q170:AM170))&gt;=$K170*0.3,$K170*0.3,($BV170-SUM($Q170:AM170)))))</f>
        <v>0</v>
      </c>
      <c r="AO170" s="127">
        <f>IF(OR($I170="‡nv‡÷j Z¨vM",$I170="wUwm"),(IF(VALUE($G170)&gt;=AO$6,(IF(($BV170-SUM($Q170:AN170))&gt;=$K170*0.3,$K170*0.3,($BV170-SUM($Q170:AN170)))),"")),(IF(($BV170-SUM($Q170:AN170))&gt;=$K170*0.3,$K170*0.3,($BV170-SUM($Q170:AN170)))))</f>
        <v>0</v>
      </c>
      <c r="AP170" s="127">
        <f>IF(OR($I170="‡nv‡÷j Z¨vM",$I170="wUwm"),(IF(VALUE($G170)&gt;=AP$6,(IF(($BV170-SUM($Q170:AO170))&gt;=$K170*0.3,$K170*0.3,($BV170-SUM($Q170:AO170)))),"")),(IF(($BV170-SUM($Q170:AO170))&gt;=$K170*0.3,$K170*0.3,($BV170-SUM($Q170:AO170)))))</f>
        <v>0</v>
      </c>
      <c r="AQ170" s="125">
        <f t="shared" si="39"/>
        <v>23500</v>
      </c>
      <c r="AR170" s="125">
        <v>23500</v>
      </c>
      <c r="AS170" s="125">
        <f>IF(LinkRpt!C$4=LinkRpt!C$2,VLOOKUP(LinkRpt!$A167,Rpt,LinkRpt!C$2+1),"")</f>
        <v>0</v>
      </c>
      <c r="AT170" s="125">
        <f>IF(LinkRpt!D$4=LinkRpt!D$2,VLOOKUP(LinkRpt!$A167,Rpt,LinkRpt!D$2+1),"")</f>
        <v>0</v>
      </c>
      <c r="AU170" s="125">
        <f>IF(LinkRpt!E$4=LinkRpt!E$2,VLOOKUP(LinkRpt!$A167,Rpt,LinkRpt!E$2+1),"")</f>
        <v>0</v>
      </c>
      <c r="AV170" s="125">
        <f>IF(LinkRpt!F$4=LinkRpt!F$2,VLOOKUP(LinkRpt!$A167,Rpt,LinkRpt!F$2+1),"")</f>
        <v>0</v>
      </c>
      <c r="AW170" s="125">
        <f>IF(LinkRpt!G$4=LinkRpt!G$2,VLOOKUP(LinkRpt!$A167,Rpt,LinkRpt!G$2+1),"")</f>
        <v>0</v>
      </c>
      <c r="AX170" s="125">
        <f>IF(LinkRpt!H$4=LinkRpt!H$2,VLOOKUP(LinkRpt!$A167,Rpt,LinkRpt!H$2+1),"")</f>
        <v>0</v>
      </c>
      <c r="AY170" s="125">
        <f>IF(LinkRpt!I$4=LinkRpt!I$2,VLOOKUP(LinkRpt!$A167,Rpt,LinkRpt!I$2+1),"")</f>
        <v>0</v>
      </c>
      <c r="AZ170" s="125">
        <f>IF(LinkRpt!J$4=LinkRpt!J$2,VLOOKUP(LinkRpt!$A167,Rpt,LinkRpt!J$2+1),"")</f>
        <v>0</v>
      </c>
      <c r="BA170" s="125">
        <f>IF(LinkRpt!K$4=LinkRpt!K$2,VLOOKUP(LinkRpt!$A167,Rpt,LinkRpt!K$2+1),"")</f>
        <v>0</v>
      </c>
      <c r="BB170" s="125">
        <f>IF(LinkRpt!L$4=LinkRpt!L$2,VLOOKUP(LinkRpt!$A167,Rpt,LinkRpt!L$2+1),"")</f>
        <v>0</v>
      </c>
      <c r="BC170" s="125">
        <f>IF(LinkRpt!M$4=LinkRpt!M$2,VLOOKUP(LinkRpt!$A167,Rpt,LinkRpt!M$2+1),"")</f>
        <v>0</v>
      </c>
      <c r="BD170" s="125">
        <f>IF(LinkRpt!N$4=LinkRpt!N$2,VLOOKUP(LinkRpt!$A167,Rpt,LinkRpt!N$2+1),"")</f>
        <v>0</v>
      </c>
      <c r="BE170" s="125">
        <f>IF(LinkRpt!O$4=LinkRpt!O$2,VLOOKUP(LinkRpt!$A167,Rpt,LinkRpt!O$2+1),"")</f>
        <v>0</v>
      </c>
      <c r="BF170" s="125">
        <f>IF(LinkRpt!P$4=LinkRpt!P$2,VLOOKUP(LinkRpt!$A167,Rpt,LinkRpt!P$2+1),"")</f>
        <v>0</v>
      </c>
      <c r="BG170" s="125">
        <f>IF(LinkRpt!Q$4=LinkRpt!Q$2,VLOOKUP(LinkRpt!$A167,Rpt,LinkRpt!Q$2+1),"")</f>
        <v>0</v>
      </c>
      <c r="BH170" s="125">
        <f>IF(LinkRpt!R$4=LinkRpt!R$2,VLOOKUP(LinkRpt!$A167,Rpt,LinkRpt!R$2+1),"")</f>
        <v>0</v>
      </c>
      <c r="BI170" s="125">
        <f>IF(LinkRpt!S$4=LinkRpt!S$2,VLOOKUP(LinkRpt!$A167,Rpt,LinkRpt!S$2+1),"")</f>
        <v>0</v>
      </c>
      <c r="BJ170" s="125">
        <f>IF(LinkRpt!T$4=LinkRpt!T$2,VLOOKUP(LinkRpt!$A167,Rpt,LinkRpt!T$2+1),"")</f>
        <v>0</v>
      </c>
      <c r="BK170" s="125">
        <f>IF(LinkRpt!U$4=LinkRpt!U$2,VLOOKUP(LinkRpt!$A167,Rpt,LinkRpt!U$2+1),"")</f>
        <v>0</v>
      </c>
      <c r="BL170" s="125">
        <f>IF(LinkRpt!V$4=LinkRpt!V$2,VLOOKUP(LinkRpt!$A167,Rpt,LinkRpt!V$2+1),"")</f>
        <v>0</v>
      </c>
      <c r="BM170" s="125">
        <f>IF(LinkRpt!W$4=LinkRpt!W$2,VLOOKUP(LinkRpt!$A167,Rpt,LinkRpt!W$2+1),"")</f>
        <v>0</v>
      </c>
      <c r="BN170" s="125">
        <f>IF(LinkRpt!X$4=LinkRpt!X$2,VLOOKUP(LinkRpt!$A167,Rpt,LinkRpt!X$2+1),"")</f>
        <v>0</v>
      </c>
      <c r="BO170" s="125">
        <f>IF(LinkRpt!Y$4=LinkRpt!Y$2,VLOOKUP(LinkRpt!$A167,Rpt,LinkRpt!Y$2+1),"")</f>
        <v>0</v>
      </c>
      <c r="BP170" s="125">
        <f>IF(LinkRpt!Z$4=LinkRpt!Z$2,VLOOKUP(LinkRpt!$A167,Rpt,LinkRpt!Z$2+1),"")</f>
        <v>0</v>
      </c>
      <c r="BQ170" s="125">
        <f>IF(LinkRpt!AA$4=LinkRpt!AA$2,VLOOKUP(LinkRpt!$A167,Rpt,LinkRpt!AA$2+1),"")</f>
        <v>0</v>
      </c>
      <c r="BR170" s="125">
        <f>IF(LinkRpt!AB$4=LinkRpt!AB$2,VLOOKUP(LinkRpt!$A167,Rpt,LinkRpt!AB$2+1),"")</f>
        <v>0</v>
      </c>
      <c r="BS170" s="125">
        <f>IF(LinkRpt!AC$4=LinkRpt!AC$2,VLOOKUP(LinkRpt!$A167,Rpt,LinkRpt!AC$2+1),"")</f>
        <v>0</v>
      </c>
      <c r="BT170" s="125">
        <f>IF(LinkRpt!AD$4=LinkRpt!AD$2,VLOOKUP(LinkRpt!$A167,Rpt,LinkRpt!AD$2+1),"")</f>
        <v>0</v>
      </c>
      <c r="BU170" s="125">
        <f>IF(LinkRpt!AE$4=LinkRpt!AE$2,VLOOKUP(LinkRpt!$A167,Rpt,LinkRpt!AE$2+1),"")</f>
        <v>0</v>
      </c>
      <c r="BV170" s="125">
        <f t="shared" si="37"/>
        <v>23500</v>
      </c>
      <c r="BW170" s="124">
        <v>1500</v>
      </c>
      <c r="BX170" s="127">
        <v>1500</v>
      </c>
      <c r="BY170" s="124">
        <v>1000</v>
      </c>
      <c r="BZ170" s="127">
        <v>1000</v>
      </c>
      <c r="CA170" s="124">
        <v>5000</v>
      </c>
      <c r="CB170" s="127">
        <v>5000</v>
      </c>
      <c r="CC170" s="124">
        <v>8000</v>
      </c>
      <c r="CD170" s="127">
        <f>1500+0</f>
        <v>1500</v>
      </c>
      <c r="CE170" s="124"/>
      <c r="CF170" s="127"/>
      <c r="CG170" s="129">
        <v>4340</v>
      </c>
      <c r="CH170" s="127">
        <v>0</v>
      </c>
      <c r="CI170" s="129">
        <v>4340</v>
      </c>
      <c r="CJ170" s="127">
        <v>0</v>
      </c>
      <c r="CK170" s="129">
        <v>4340</v>
      </c>
      <c r="CL170" s="127"/>
      <c r="CM170" s="129">
        <v>4340</v>
      </c>
      <c r="CN170" s="127">
        <v>13000</v>
      </c>
      <c r="CO170" s="129">
        <v>4340</v>
      </c>
      <c r="CP170" s="127">
        <v>5000</v>
      </c>
      <c r="CQ170" s="129">
        <v>4340</v>
      </c>
      <c r="CR170" s="127"/>
      <c r="CS170" s="129">
        <v>4340</v>
      </c>
      <c r="CT170" s="127"/>
      <c r="CU170" s="129">
        <v>4340</v>
      </c>
      <c r="CV170" s="127"/>
      <c r="CW170" s="129">
        <v>4340</v>
      </c>
      <c r="CX170" s="127">
        <v>12000</v>
      </c>
      <c r="CY170" s="131"/>
      <c r="CZ170" s="127"/>
      <c r="DA170" s="131"/>
      <c r="DB170" s="127"/>
      <c r="DC170" s="131"/>
      <c r="DD170" s="127"/>
      <c r="DE170" s="130"/>
      <c r="DF170" s="131"/>
      <c r="DG170" s="127"/>
      <c r="DH170" s="131"/>
      <c r="DI170" s="127"/>
      <c r="DJ170" s="131"/>
      <c r="DK170" s="127"/>
      <c r="DL170" s="131"/>
      <c r="DM170" s="127"/>
      <c r="DN170" s="131"/>
      <c r="DO170" s="127"/>
      <c r="DP170" s="131"/>
      <c r="DQ170" s="127"/>
      <c r="DR170" s="131"/>
      <c r="DS170" s="127"/>
      <c r="DT170" s="131"/>
      <c r="DU170" s="127"/>
      <c r="DV170" s="131"/>
      <c r="DW170" s="127"/>
      <c r="DX170" s="131"/>
      <c r="DY170" s="127"/>
      <c r="DZ170" s="131"/>
      <c r="EA170" s="127"/>
      <c r="EB170" s="128"/>
      <c r="EC170" s="127"/>
      <c r="ED170" s="132"/>
      <c r="EE170" s="128"/>
      <c r="EF170" s="127"/>
      <c r="EG170" s="128"/>
      <c r="EH170" s="127"/>
      <c r="EI170" s="128"/>
      <c r="EJ170" s="127"/>
      <c r="EK170" s="128"/>
      <c r="EL170" s="127"/>
      <c r="EM170" s="128"/>
      <c r="EN170" s="127"/>
      <c r="EO170" s="128"/>
      <c r="EP170" s="127"/>
      <c r="EQ170" s="124"/>
      <c r="ER170" s="127"/>
      <c r="ES170" s="124"/>
      <c r="ET170" s="127"/>
      <c r="EU170" s="124"/>
      <c r="EV170" s="127"/>
      <c r="EW170" s="124"/>
      <c r="EX170" s="127"/>
      <c r="EY170" s="124"/>
      <c r="EZ170" s="127"/>
      <c r="FA170" s="124"/>
      <c r="FB170" s="127"/>
      <c r="FC170" s="133">
        <f t="shared" si="32"/>
        <v>54560</v>
      </c>
      <c r="FD170" s="133">
        <f t="shared" si="33"/>
        <v>39000</v>
      </c>
      <c r="FE170" s="133">
        <f t="shared" si="34"/>
        <v>15560</v>
      </c>
    </row>
    <row r="171" spans="1:161" ht="25.5" customHeight="1">
      <c r="A171" s="184">
        <v>2200062</v>
      </c>
      <c r="B171" s="156" t="s">
        <v>112</v>
      </c>
      <c r="C171" s="96" t="s">
        <v>113</v>
      </c>
      <c r="D171" s="83" t="s">
        <v>1062</v>
      </c>
      <c r="E171" s="95" t="s">
        <v>956</v>
      </c>
      <c r="F171" s="89" t="s">
        <v>114</v>
      </c>
      <c r="G171" s="89"/>
      <c r="H171" s="120"/>
      <c r="I171" s="136"/>
      <c r="J171" s="136"/>
      <c r="K171" s="94">
        <v>6500</v>
      </c>
      <c r="L171" s="92" t="s">
        <v>1076</v>
      </c>
      <c r="M171" s="122">
        <f t="shared" si="35"/>
        <v>23500</v>
      </c>
      <c r="N171" s="123">
        <f t="shared" si="31"/>
        <v>7800</v>
      </c>
      <c r="O171" s="124">
        <v>4000</v>
      </c>
      <c r="P171" s="124">
        <f t="shared" si="36"/>
        <v>0</v>
      </c>
      <c r="Q171" s="125">
        <v>4000</v>
      </c>
      <c r="R171" s="126">
        <f t="shared" si="38"/>
        <v>0</v>
      </c>
      <c r="S171" s="127">
        <f>IF(OR($I171="‡nv‡÷j Z¨vM",$I171="wUwm"),(IF(VALUE($G171)&gt;=S$6,(IF(($BV171-SUM($Q171:R171))&gt;=$K171*0.3,$K171*0.3,($BV171-SUM($Q171:R171)))),"")),(IF(($BV171-SUM($Q171:R171))&gt;=$K171*0.3,$K171*0.3,($BV171-SUM($Q171:R171)))))</f>
        <v>1950</v>
      </c>
      <c r="T171" s="127">
        <f>IF(OR($I171="‡nv‡÷j Z¨vM",$I171="wUwm"),(IF(VALUE($G171)&gt;=T$6,(IF(($BV171-SUM($Q171:S171))&gt;=$K171*0.3,$K171*0.3,($BV171-SUM($Q171:S171)))),"")),(IF(($BV171-SUM($Q171:S171))&gt;=$K171*0.3,$K171*0.3,($BV171-SUM($Q171:S171)))))</f>
        <v>1950</v>
      </c>
      <c r="U171" s="127">
        <f>IF(OR($I171="‡nv‡÷j Z¨vM",$I171="wUwm"),(IF(VALUE($G171)&gt;=U$6,(IF(($BV171-SUM($Q171:T171))&gt;=$K171*0.3,$K171*0.3,($BV171-SUM($Q171:T171)))),"")),(IF(($BV171-SUM($Q171:T171))&gt;=$K171*0.3,$K171*0.3,($BV171-SUM($Q171:T171)))))</f>
        <v>1950</v>
      </c>
      <c r="V171" s="127">
        <f>IF(OR($I171="‡nv‡÷j Z¨vM",$I171="wUwm"),(IF(VALUE($G171)&gt;=V$6,(IF(($BV171-SUM($Q171:U171))&gt;=$K171*0.3,$K171*0.3,($BV171-SUM($Q171:U171)))),"")),(IF(($BV171-SUM($Q171:U171))&gt;=$K171*0.3,$K171*0.3,($BV171-SUM($Q171:U171)))))</f>
        <v>1950</v>
      </c>
      <c r="W171" s="127">
        <f>IF(OR($I171="‡nv‡÷j Z¨vM",$I171="wUwm"),(IF(VALUE($G171)&gt;=W$6,(IF(($BV171-SUM($Q171:V171))&gt;=$K171*0.3,$K171*0.3,($BV171-SUM($Q171:V171)))),"")),(IF(($BV171-SUM($Q171:V171))&gt;=$K171*0.3,$K171*0.3,($BV171-SUM($Q171:V171)))))</f>
        <v>1950</v>
      </c>
      <c r="X171" s="127">
        <f>IF(OR($I171="‡nv‡÷j Z¨vM",$I171="wUwm"),(IF(VALUE($G171)&gt;=X$6,(IF(($BV171-SUM($Q171:W171))&gt;=$K171*0.3,$K171*0.3,($BV171-SUM($Q171:W171)))),"")),(IF(($BV171-SUM($Q171:W171))&gt;=$K171*0.3,$K171*0.3,($BV171-SUM($Q171:W171)))))</f>
        <v>1950</v>
      </c>
      <c r="Y171" s="127">
        <f>IF(OR($I171="‡nv‡÷j Z¨vM",$I171="wUwm"),(IF(VALUE($G171)&gt;=Y$6,(IF(($BV171-SUM($Q171:X171))&gt;=$K171*0.3,$K171*0.3,($BV171-SUM($Q171:X171)))),"")),(IF(($BV171-SUM($Q171:X171))&gt;=$K171*0.3,$K171*0.3,($BV171-SUM($Q171:X171)))))</f>
        <v>0</v>
      </c>
      <c r="Z171" s="127">
        <f>IF(OR($I171="‡nv‡÷j Z¨vM",$I171="wUwm"),(IF(VALUE($G171)&gt;=Z$6,(IF(($BV171-SUM($Q171:Y171))&gt;=$K171*0.3,$K171*0.3,($BV171-SUM($Q171:Y171)))),"")),(IF(($BV171-SUM($Q171:Y171))&gt;=$K171*0.3,$K171*0.3,($BV171-SUM($Q171:Y171)))))</f>
        <v>0</v>
      </c>
      <c r="AA171" s="127">
        <f>IF(OR($I171="‡nv‡÷j Z¨vM",$I171="wUwm"),(IF(VALUE($G171)&gt;=AA$6,(IF(($BV171-SUM($Q171:Z171))&gt;=$K171*0.3,$K171*0.3,($BV171-SUM($Q171:Z171)))),"")),(IF(($BV171-SUM($Q171:Z171))&gt;=$K171*0.3,$K171*0.3,($BV171-SUM($Q171:Z171)))))</f>
        <v>0</v>
      </c>
      <c r="AB171" s="127">
        <f>IF(OR($I171="‡nv‡÷j Z¨vM",$I171="wUwm"),(IF(VALUE($G171)&gt;=AB$6,(IF(($BV171-SUM($Q171:AA171))&gt;=$K171*0.3,$K171*0.3,($BV171-SUM($Q171:AA171)))),"")),(IF(($BV171-SUM($Q171:AA171))&gt;=$K171*0.3,$K171*0.3,($BV171-SUM($Q171:AA171)))))</f>
        <v>0</v>
      </c>
      <c r="AC171" s="127">
        <f>IF(OR($I171="‡nv‡÷j Z¨vM",$I171="wUwm"),(IF(VALUE($G171)&gt;=AC$6,(IF(($BV171-SUM($Q171:AB171))&gt;=$K171*0.3,$K171*0.3,($BV171-SUM($Q171:AB171)))),"")),(IF(($BV171-SUM($Q171:AB171))&gt;=$K171*0.3,$K171*0.3,($BV171-SUM($Q171:AB171)))))</f>
        <v>0</v>
      </c>
      <c r="AD171" s="127">
        <f>IF(OR($I171="‡nv‡÷j Z¨vM",$I171="wUwm"),(IF(VALUE($G171)&gt;=AD$6,(IF(($BV171-SUM($Q171:AC171))&gt;=$K171*0.3,$K171*0.3,($BV171-SUM($Q171:AC171)))),"")),(IF(($BV171-SUM($Q171:AC171))&gt;=$K171*0.3,$K171*0.3,($BV171-SUM($Q171:AC171)))))</f>
        <v>0</v>
      </c>
      <c r="AE171" s="127">
        <f>IF(OR($I171="‡nv‡÷j Z¨vM",$I171="wUwm"),(IF(VALUE($G171)&gt;=AE$6,(IF(($BV171-SUM($Q171:AD171))&gt;=$K171*0.3,$K171*0.3,($BV171-SUM($Q171:AD171)))),"")),(IF(($BV171-SUM($Q171:AD171))&gt;=$K171*0.3,$K171*0.3,($BV171-SUM($Q171:AD171)))))</f>
        <v>0</v>
      </c>
      <c r="AF171" s="127">
        <f>IF(OR($I171="‡nv‡÷j Z¨vM",$I171="wUwm"),(IF(VALUE($G171)&gt;=AF$6,(IF(($BV171-SUM($Q171:AE171))&gt;=$K171*0.3,$K171*0.3,($BV171-SUM($Q171:AE171)))),"")),(IF(($BV171-SUM($Q171:AE171))&gt;=$K171*0.3,$K171*0.3,($BV171-SUM($Q171:AE171)))))</f>
        <v>0</v>
      </c>
      <c r="AG171" s="127">
        <f>IF(OR($I171="‡nv‡÷j Z¨vM",$I171="wUwm"),(IF(VALUE($G171)&gt;=AG$6,(IF(($BV171-SUM($Q171:AF171))&gt;=$K171*0.3,$K171*0.3,($BV171-SUM($Q171:AF171)))),"")),(IF(($BV171-SUM($Q171:AF171))&gt;=$K171*0.3,$K171*0.3,($BV171-SUM($Q171:AF171)))))</f>
        <v>0</v>
      </c>
      <c r="AH171" s="127">
        <f>IF(OR($I171="‡nv‡÷j Z¨vM",$I171="wUwm"),(IF(VALUE($G171)&gt;=AH$6,(IF(($BV171-SUM($Q171:AG171))&gt;=$K171*0.3,$K171*0.3,($BV171-SUM($Q171:AG171)))),"")),(IF(($BV171-SUM($Q171:AG171))&gt;=$K171*0.3,$K171*0.3,($BV171-SUM($Q171:AG171)))))</f>
        <v>0</v>
      </c>
      <c r="AI171" s="127">
        <f>IF(OR($I171="‡nv‡÷j Z¨vM",$I171="wUwm"),(IF(VALUE($G171)&gt;=AI$6,(IF(($BV171-SUM($Q171:AH171))&gt;=$K171*0.3,$K171*0.3,($BV171-SUM($Q171:AH171)))),"")),(IF(($BV171-SUM($Q171:AH171))&gt;=$K171*0.3,$K171*0.3,($BV171-SUM($Q171:AH171)))))</f>
        <v>0</v>
      </c>
      <c r="AJ171" s="127">
        <f>IF(OR($I171="‡nv‡÷j Z¨vM",$I171="wUwm"),(IF(VALUE($G171)&gt;=AJ$6,(IF(($BV171-SUM($Q171:AI171))&gt;=$K171*0.3,$K171*0.3,($BV171-SUM($Q171:AI171)))),"")),(IF(($BV171-SUM($Q171:AI171))&gt;=$K171*0.3,$K171*0.3,($BV171-SUM($Q171:AI171)))))</f>
        <v>0</v>
      </c>
      <c r="AK171" s="127">
        <f>IF(OR($I171="‡nv‡÷j Z¨vM",$I171="wUwm"),(IF(VALUE($G171)&gt;=AK$6,(IF(($BV171-SUM($Q171:AJ171))&gt;=$K171*0.3,$K171*0.3,($BV171-SUM($Q171:AJ171)))),"")),(IF(($BV171-SUM($Q171:AJ171))&gt;=$K171*0.3,$K171*0.3,($BV171-SUM($Q171:AJ171)))))</f>
        <v>0</v>
      </c>
      <c r="AL171" s="127">
        <f>IF(OR($I171="‡nv‡÷j Z¨vM",$I171="wUwm"),(IF(VALUE($G171)&gt;=AL$6,(IF(($BV171-SUM($Q171:AK171))&gt;=$K171*0.3,$K171*0.3,($BV171-SUM($Q171:AK171)))),"")),(IF(($BV171-SUM($Q171:AK171))&gt;=$K171*0.3,$K171*0.3,($BV171-SUM($Q171:AK171)))))</f>
        <v>0</v>
      </c>
      <c r="AM171" s="127">
        <f>IF(OR($I171="‡nv‡÷j Z¨vM",$I171="wUwm"),(IF(VALUE($G171)&gt;=AM$6,(IF(($BV171-SUM($Q171:AL171))&gt;=$K171*0.3,$K171*0.3,($BV171-SUM($Q171:AL171)))),"")),(IF(($BV171-SUM($Q171:AL171))&gt;=$K171*0.3,$K171*0.3,($BV171-SUM($Q171:AL171)))))</f>
        <v>0</v>
      </c>
      <c r="AN171" s="127">
        <f>IF(OR($I171="‡nv‡÷j Z¨vM",$I171="wUwm"),(IF(VALUE($G171)&gt;=AN$6,(IF(($BV171-SUM($Q171:AM171))&gt;=$K171*0.3,$K171*0.3,($BV171-SUM($Q171:AM171)))),"")),(IF(($BV171-SUM($Q171:AM171))&gt;=$K171*0.3,$K171*0.3,($BV171-SUM($Q171:AM171)))))</f>
        <v>0</v>
      </c>
      <c r="AO171" s="127">
        <f>IF(OR($I171="‡nv‡÷j Z¨vM",$I171="wUwm"),(IF(VALUE($G171)&gt;=AO$6,(IF(($BV171-SUM($Q171:AN171))&gt;=$K171*0.3,$K171*0.3,($BV171-SUM($Q171:AN171)))),"")),(IF(($BV171-SUM($Q171:AN171))&gt;=$K171*0.3,$K171*0.3,($BV171-SUM($Q171:AN171)))))</f>
        <v>0</v>
      </c>
      <c r="AP171" s="127">
        <f>IF(OR($I171="‡nv‡÷j Z¨vM",$I171="wUwm"),(IF(VALUE($G171)&gt;=AP$6,(IF(($BV171-SUM($Q171:AO171))&gt;=$K171*0.3,$K171*0.3,($BV171-SUM($Q171:AO171)))),"")),(IF(($BV171-SUM($Q171:AO171))&gt;=$K171*0.3,$K171*0.3,($BV171-SUM($Q171:AO171)))))</f>
        <v>0</v>
      </c>
      <c r="AQ171" s="125">
        <f t="shared" si="39"/>
        <v>15700</v>
      </c>
      <c r="AR171" s="125">
        <v>15700</v>
      </c>
      <c r="AS171" s="125">
        <f>IF(LinkRpt!C$4=LinkRpt!C$2,VLOOKUP(LinkRpt!$A168,Rpt,LinkRpt!C$2+1),"")</f>
        <v>0</v>
      </c>
      <c r="AT171" s="125">
        <f>IF(LinkRpt!D$4=LinkRpt!D$2,VLOOKUP(LinkRpt!$A168,Rpt,LinkRpt!D$2+1),"")</f>
        <v>0</v>
      </c>
      <c r="AU171" s="125">
        <f>IF(LinkRpt!E$4=LinkRpt!E$2,VLOOKUP(LinkRpt!$A168,Rpt,LinkRpt!E$2+1),"")</f>
        <v>0</v>
      </c>
      <c r="AV171" s="125">
        <f>IF(LinkRpt!F$4=LinkRpt!F$2,VLOOKUP(LinkRpt!$A168,Rpt,LinkRpt!F$2+1),"")</f>
        <v>0</v>
      </c>
      <c r="AW171" s="125">
        <f>IF(LinkRpt!G$4=LinkRpt!G$2,VLOOKUP(LinkRpt!$A168,Rpt,LinkRpt!G$2+1),"")</f>
        <v>0</v>
      </c>
      <c r="AX171" s="125">
        <f>IF(LinkRpt!H$4=LinkRpt!H$2,VLOOKUP(LinkRpt!$A168,Rpt,LinkRpt!H$2+1),"")</f>
        <v>0</v>
      </c>
      <c r="AY171" s="125">
        <f>IF(LinkRpt!I$4=LinkRpt!I$2,VLOOKUP(LinkRpt!$A168,Rpt,LinkRpt!I$2+1),"")</f>
        <v>0</v>
      </c>
      <c r="AZ171" s="125">
        <f>IF(LinkRpt!J$4=LinkRpt!J$2,VLOOKUP(LinkRpt!$A168,Rpt,LinkRpt!J$2+1),"")</f>
        <v>0</v>
      </c>
      <c r="BA171" s="125">
        <f>IF(LinkRpt!K$4=LinkRpt!K$2,VLOOKUP(LinkRpt!$A168,Rpt,LinkRpt!K$2+1),"")</f>
        <v>0</v>
      </c>
      <c r="BB171" s="125">
        <f>IF(LinkRpt!L$4=LinkRpt!L$2,VLOOKUP(LinkRpt!$A168,Rpt,LinkRpt!L$2+1),"")</f>
        <v>0</v>
      </c>
      <c r="BC171" s="125">
        <f>IF(LinkRpt!M$4=LinkRpt!M$2,VLOOKUP(LinkRpt!$A168,Rpt,LinkRpt!M$2+1),"")</f>
        <v>0</v>
      </c>
      <c r="BD171" s="125">
        <f>IF(LinkRpt!N$4=LinkRpt!N$2,VLOOKUP(LinkRpt!$A168,Rpt,LinkRpt!N$2+1),"")</f>
        <v>0</v>
      </c>
      <c r="BE171" s="125">
        <f>IF(LinkRpt!O$4=LinkRpt!O$2,VLOOKUP(LinkRpt!$A168,Rpt,LinkRpt!O$2+1),"")</f>
        <v>0</v>
      </c>
      <c r="BF171" s="125">
        <f>IF(LinkRpt!P$4=LinkRpt!P$2,VLOOKUP(LinkRpt!$A168,Rpt,LinkRpt!P$2+1),"")</f>
        <v>0</v>
      </c>
      <c r="BG171" s="125">
        <f>IF(LinkRpt!Q$4=LinkRpt!Q$2,VLOOKUP(LinkRpt!$A168,Rpt,LinkRpt!Q$2+1),"")</f>
        <v>0</v>
      </c>
      <c r="BH171" s="125">
        <f>IF(LinkRpt!R$4=LinkRpt!R$2,VLOOKUP(LinkRpt!$A168,Rpt,LinkRpt!R$2+1),"")</f>
        <v>0</v>
      </c>
      <c r="BI171" s="125">
        <f>IF(LinkRpt!S$4=LinkRpt!S$2,VLOOKUP(LinkRpt!$A168,Rpt,LinkRpt!S$2+1),"")</f>
        <v>0</v>
      </c>
      <c r="BJ171" s="125">
        <f>IF(LinkRpt!T$4=LinkRpt!T$2,VLOOKUP(LinkRpt!$A168,Rpt,LinkRpt!T$2+1),"")</f>
        <v>0</v>
      </c>
      <c r="BK171" s="125">
        <f>IF(LinkRpt!U$4=LinkRpt!U$2,VLOOKUP(LinkRpt!$A168,Rpt,LinkRpt!U$2+1),"")</f>
        <v>0</v>
      </c>
      <c r="BL171" s="125">
        <f>IF(LinkRpt!V$4=LinkRpt!V$2,VLOOKUP(LinkRpt!$A168,Rpt,LinkRpt!V$2+1),"")</f>
        <v>0</v>
      </c>
      <c r="BM171" s="125">
        <f>IF(LinkRpt!W$4=LinkRpt!W$2,VLOOKUP(LinkRpt!$A168,Rpt,LinkRpt!W$2+1),"")</f>
        <v>0</v>
      </c>
      <c r="BN171" s="125">
        <f>IF(LinkRpt!X$4=LinkRpt!X$2,VLOOKUP(LinkRpt!$A168,Rpt,LinkRpt!X$2+1),"")</f>
        <v>0</v>
      </c>
      <c r="BO171" s="125">
        <f>IF(LinkRpt!Y$4=LinkRpt!Y$2,VLOOKUP(LinkRpt!$A168,Rpt,LinkRpt!Y$2+1),"")</f>
        <v>0</v>
      </c>
      <c r="BP171" s="125">
        <f>IF(LinkRpt!Z$4=LinkRpt!Z$2,VLOOKUP(LinkRpt!$A168,Rpt,LinkRpt!Z$2+1),"")</f>
        <v>0</v>
      </c>
      <c r="BQ171" s="125">
        <f>IF(LinkRpt!AA$4=LinkRpt!AA$2,VLOOKUP(LinkRpt!$A168,Rpt,LinkRpt!AA$2+1),"")</f>
        <v>0</v>
      </c>
      <c r="BR171" s="125">
        <f>IF(LinkRpt!AB$4=LinkRpt!AB$2,VLOOKUP(LinkRpt!$A168,Rpt,LinkRpt!AB$2+1),"")</f>
        <v>0</v>
      </c>
      <c r="BS171" s="125">
        <f>IF(LinkRpt!AC$4=LinkRpt!AC$2,VLOOKUP(LinkRpt!$A168,Rpt,LinkRpt!AC$2+1),"")</f>
        <v>0</v>
      </c>
      <c r="BT171" s="125">
        <f>IF(LinkRpt!AD$4=LinkRpt!AD$2,VLOOKUP(LinkRpt!$A168,Rpt,LinkRpt!AD$2+1),"")</f>
        <v>0</v>
      </c>
      <c r="BU171" s="125">
        <f>IF(LinkRpt!AE$4=LinkRpt!AE$2,VLOOKUP(LinkRpt!$A168,Rpt,LinkRpt!AE$2+1),"")</f>
        <v>0</v>
      </c>
      <c r="BV171" s="125">
        <f t="shared" si="37"/>
        <v>15700</v>
      </c>
      <c r="BW171" s="124">
        <v>1500</v>
      </c>
      <c r="BX171" s="127">
        <v>1500</v>
      </c>
      <c r="BY171" s="124">
        <v>1000</v>
      </c>
      <c r="BZ171" s="127">
        <v>1000</v>
      </c>
      <c r="CA171" s="124">
        <v>5000</v>
      </c>
      <c r="CB171" s="127">
        <f>1500+3500</f>
        <v>5000</v>
      </c>
      <c r="CC171" s="124">
        <v>8000</v>
      </c>
      <c r="CD171" s="127">
        <v>3500</v>
      </c>
      <c r="CE171" s="124"/>
      <c r="CF171" s="127"/>
      <c r="CG171" s="129">
        <v>4620</v>
      </c>
      <c r="CH171" s="127">
        <v>9120</v>
      </c>
      <c r="CI171" s="129">
        <v>4620</v>
      </c>
      <c r="CJ171" s="127">
        <v>0</v>
      </c>
      <c r="CK171" s="129">
        <v>4620</v>
      </c>
      <c r="CL171" s="127">
        <v>0</v>
      </c>
      <c r="CM171" s="129">
        <v>4620</v>
      </c>
      <c r="CN171" s="127">
        <v>13860</v>
      </c>
      <c r="CO171" s="129">
        <v>4620</v>
      </c>
      <c r="CP171" s="127"/>
      <c r="CQ171" s="129">
        <v>4620</v>
      </c>
      <c r="CR171" s="127"/>
      <c r="CS171" s="129">
        <v>4620</v>
      </c>
      <c r="CT171" s="127"/>
      <c r="CU171" s="129">
        <v>4620</v>
      </c>
      <c r="CV171" s="127"/>
      <c r="CW171" s="129">
        <v>4620</v>
      </c>
      <c r="CX171" s="127">
        <v>23100</v>
      </c>
      <c r="CY171" s="131"/>
      <c r="CZ171" s="127"/>
      <c r="DA171" s="131"/>
      <c r="DB171" s="127"/>
      <c r="DC171" s="131"/>
      <c r="DD171" s="127"/>
      <c r="DE171" s="130"/>
      <c r="DF171" s="131"/>
      <c r="DG171" s="127"/>
      <c r="DH171" s="131"/>
      <c r="DI171" s="127"/>
      <c r="DJ171" s="131"/>
      <c r="DK171" s="127"/>
      <c r="DL171" s="131"/>
      <c r="DM171" s="127"/>
      <c r="DN171" s="131"/>
      <c r="DO171" s="127"/>
      <c r="DP171" s="131"/>
      <c r="DQ171" s="127"/>
      <c r="DR171" s="131"/>
      <c r="DS171" s="127"/>
      <c r="DT171" s="131"/>
      <c r="DU171" s="127"/>
      <c r="DV171" s="131"/>
      <c r="DW171" s="127"/>
      <c r="DX171" s="131"/>
      <c r="DY171" s="127"/>
      <c r="DZ171" s="131"/>
      <c r="EA171" s="127"/>
      <c r="EB171" s="128"/>
      <c r="EC171" s="127"/>
      <c r="ED171" s="132"/>
      <c r="EE171" s="128"/>
      <c r="EF171" s="127"/>
      <c r="EG171" s="128"/>
      <c r="EH171" s="127"/>
      <c r="EI171" s="128"/>
      <c r="EJ171" s="127"/>
      <c r="EK171" s="128"/>
      <c r="EL171" s="127"/>
      <c r="EM171" s="128"/>
      <c r="EN171" s="127"/>
      <c r="EO171" s="128"/>
      <c r="EP171" s="127"/>
      <c r="EQ171" s="124"/>
      <c r="ER171" s="127"/>
      <c r="ES171" s="124"/>
      <c r="ET171" s="127"/>
      <c r="EU171" s="124"/>
      <c r="EV171" s="127"/>
      <c r="EW171" s="124"/>
      <c r="EX171" s="127"/>
      <c r="EY171" s="124"/>
      <c r="EZ171" s="127"/>
      <c r="FA171" s="124"/>
      <c r="FB171" s="127"/>
      <c r="FC171" s="133">
        <f t="shared" si="32"/>
        <v>57080</v>
      </c>
      <c r="FD171" s="133">
        <f t="shared" si="33"/>
        <v>57080</v>
      </c>
      <c r="FE171" s="133">
        <f t="shared" si="34"/>
        <v>0</v>
      </c>
    </row>
    <row r="172" spans="1:161" ht="25.5" customHeight="1">
      <c r="A172" s="184">
        <v>2200065</v>
      </c>
      <c r="B172" s="156" t="s">
        <v>116</v>
      </c>
      <c r="C172" s="96" t="s">
        <v>117</v>
      </c>
      <c r="D172" s="83" t="s">
        <v>1062</v>
      </c>
      <c r="E172" s="95" t="s">
        <v>956</v>
      </c>
      <c r="F172" s="89" t="s">
        <v>118</v>
      </c>
      <c r="G172" s="89"/>
      <c r="H172" s="135"/>
      <c r="I172" s="122"/>
      <c r="J172" s="122"/>
      <c r="K172" s="94">
        <v>6500</v>
      </c>
      <c r="L172" s="92" t="s">
        <v>1078</v>
      </c>
      <c r="M172" s="122">
        <f t="shared" si="35"/>
        <v>23500</v>
      </c>
      <c r="N172" s="123">
        <f t="shared" si="31"/>
        <v>3900</v>
      </c>
      <c r="O172" s="124">
        <v>4000</v>
      </c>
      <c r="P172" s="124">
        <f t="shared" si="36"/>
        <v>0</v>
      </c>
      <c r="Q172" s="125">
        <v>4000</v>
      </c>
      <c r="R172" s="126">
        <f t="shared" si="38"/>
        <v>0</v>
      </c>
      <c r="S172" s="127">
        <f>IF(OR($I172="‡nv‡÷j Z¨vM",$I172="wUwm"),(IF(VALUE($G172)&gt;=S$6,(IF(($BV172-SUM($Q172:R172))&gt;=$K172*0.3,$K172*0.3,($BV172-SUM($Q172:R172)))),"")),(IF(($BV172-SUM($Q172:R172))&gt;=$K172*0.3,$K172*0.3,($BV172-SUM($Q172:R172)))))</f>
        <v>1950</v>
      </c>
      <c r="T172" s="127">
        <f>IF(OR($I172="‡nv‡÷j Z¨vM",$I172="wUwm"),(IF(VALUE($G172)&gt;=T$6,(IF(($BV172-SUM($Q172:S172))&gt;=$K172*0.3,$K172*0.3,($BV172-SUM($Q172:S172)))),"")),(IF(($BV172-SUM($Q172:S172))&gt;=$K172*0.3,$K172*0.3,($BV172-SUM($Q172:S172)))))</f>
        <v>1950</v>
      </c>
      <c r="U172" s="127">
        <f>IF(OR($I172="‡nv‡÷j Z¨vM",$I172="wUwm"),(IF(VALUE($G172)&gt;=U$6,(IF(($BV172-SUM($Q172:T172))&gt;=$K172*0.3,$K172*0.3,($BV172-SUM($Q172:T172)))),"")),(IF(($BV172-SUM($Q172:T172))&gt;=$K172*0.3,$K172*0.3,($BV172-SUM($Q172:T172)))))</f>
        <v>1950</v>
      </c>
      <c r="V172" s="127">
        <f>IF(OR($I172="‡nv‡÷j Z¨vM",$I172="wUwm"),(IF(VALUE($G172)&gt;=V$6,(IF(($BV172-SUM($Q172:U172))&gt;=$K172*0.3,$K172*0.3,($BV172-SUM($Q172:U172)))),"")),(IF(($BV172-SUM($Q172:U172))&gt;=$K172*0.3,$K172*0.3,($BV172-SUM($Q172:U172)))))</f>
        <v>1950</v>
      </c>
      <c r="W172" s="127">
        <f>IF(OR($I172="‡nv‡÷j Z¨vM",$I172="wUwm"),(IF(VALUE($G172)&gt;=W$6,(IF(($BV172-SUM($Q172:V172))&gt;=$K172*0.3,$K172*0.3,($BV172-SUM($Q172:V172)))),"")),(IF(($BV172-SUM($Q172:V172))&gt;=$K172*0.3,$K172*0.3,($BV172-SUM($Q172:V172)))))</f>
        <v>1950</v>
      </c>
      <c r="X172" s="127">
        <f>IF(OR($I172="‡nv‡÷j Z¨vM",$I172="wUwm"),(IF(VALUE($G172)&gt;=X$6,(IF(($BV172-SUM($Q172:W172))&gt;=$K172*0.3,$K172*0.3,($BV172-SUM($Q172:W172)))),"")),(IF(($BV172-SUM($Q172:W172))&gt;=$K172*0.3,$K172*0.3,($BV172-SUM($Q172:W172)))))</f>
        <v>1950</v>
      </c>
      <c r="Y172" s="127">
        <f>IF(OR($I172="‡nv‡÷j Z¨vM",$I172="wUwm"),(IF(VALUE($G172)&gt;=Y$6,(IF(($BV172-SUM($Q172:X172))&gt;=$K172*0.3,$K172*0.3,($BV172-SUM($Q172:X172)))),"")),(IF(($BV172-SUM($Q172:X172))&gt;=$K172*0.3,$K172*0.3,($BV172-SUM($Q172:X172)))))</f>
        <v>1950</v>
      </c>
      <c r="Z172" s="127">
        <f>IF(OR($I172="‡nv‡÷j Z¨vM",$I172="wUwm"),(IF(VALUE($G172)&gt;=Z$6,(IF(($BV172-SUM($Q172:Y172))&gt;=$K172*0.3,$K172*0.3,($BV172-SUM($Q172:Y172)))),"")),(IF(($BV172-SUM($Q172:Y172))&gt;=$K172*0.3,$K172*0.3,($BV172-SUM($Q172:Y172)))))</f>
        <v>1950</v>
      </c>
      <c r="AA172" s="127">
        <f>IF(OR($I172="‡nv‡÷j Z¨vM",$I172="wUwm"),(IF(VALUE($G172)&gt;=AA$6,(IF(($BV172-SUM($Q172:Z172))&gt;=$K172*0.3,$K172*0.3,($BV172-SUM($Q172:Z172)))),"")),(IF(($BV172-SUM($Q172:Z172))&gt;=$K172*0.3,$K172*0.3,($BV172-SUM($Q172:Z172)))))</f>
        <v>0</v>
      </c>
      <c r="AB172" s="127">
        <f>IF(OR($I172="‡nv‡÷j Z¨vM",$I172="wUwm"),(IF(VALUE($G172)&gt;=AB$6,(IF(($BV172-SUM($Q172:AA172))&gt;=$K172*0.3,$K172*0.3,($BV172-SUM($Q172:AA172)))),"")),(IF(($BV172-SUM($Q172:AA172))&gt;=$K172*0.3,$K172*0.3,($BV172-SUM($Q172:AA172)))))</f>
        <v>0</v>
      </c>
      <c r="AC172" s="127">
        <f>IF(OR($I172="‡nv‡÷j Z¨vM",$I172="wUwm"),(IF(VALUE($G172)&gt;=AC$6,(IF(($BV172-SUM($Q172:AB172))&gt;=$K172*0.3,$K172*0.3,($BV172-SUM($Q172:AB172)))),"")),(IF(($BV172-SUM($Q172:AB172))&gt;=$K172*0.3,$K172*0.3,($BV172-SUM($Q172:AB172)))))</f>
        <v>0</v>
      </c>
      <c r="AD172" s="127">
        <f>IF(OR($I172="‡nv‡÷j Z¨vM",$I172="wUwm"),(IF(VALUE($G172)&gt;=AD$6,(IF(($BV172-SUM($Q172:AC172))&gt;=$K172*0.3,$K172*0.3,($BV172-SUM($Q172:AC172)))),"")),(IF(($BV172-SUM($Q172:AC172))&gt;=$K172*0.3,$K172*0.3,($BV172-SUM($Q172:AC172)))))</f>
        <v>0</v>
      </c>
      <c r="AE172" s="127">
        <f>IF(OR($I172="‡nv‡÷j Z¨vM",$I172="wUwm"),(IF(VALUE($G172)&gt;=AE$6,(IF(($BV172-SUM($Q172:AD172))&gt;=$K172*0.3,$K172*0.3,($BV172-SUM($Q172:AD172)))),"")),(IF(($BV172-SUM($Q172:AD172))&gt;=$K172*0.3,$K172*0.3,($BV172-SUM($Q172:AD172)))))</f>
        <v>0</v>
      </c>
      <c r="AF172" s="127">
        <f>IF(OR($I172="‡nv‡÷j Z¨vM",$I172="wUwm"),(IF(VALUE($G172)&gt;=AF$6,(IF(($BV172-SUM($Q172:AE172))&gt;=$K172*0.3,$K172*0.3,($BV172-SUM($Q172:AE172)))),"")),(IF(($BV172-SUM($Q172:AE172))&gt;=$K172*0.3,$K172*0.3,($BV172-SUM($Q172:AE172)))))</f>
        <v>0</v>
      </c>
      <c r="AG172" s="127">
        <f>IF(OR($I172="‡nv‡÷j Z¨vM",$I172="wUwm"),(IF(VALUE($G172)&gt;=AG$6,(IF(($BV172-SUM($Q172:AF172))&gt;=$K172*0.3,$K172*0.3,($BV172-SUM($Q172:AF172)))),"")),(IF(($BV172-SUM($Q172:AF172))&gt;=$K172*0.3,$K172*0.3,($BV172-SUM($Q172:AF172)))))</f>
        <v>0</v>
      </c>
      <c r="AH172" s="127">
        <f>IF(OR($I172="‡nv‡÷j Z¨vM",$I172="wUwm"),(IF(VALUE($G172)&gt;=AH$6,(IF(($BV172-SUM($Q172:AG172))&gt;=$K172*0.3,$K172*0.3,($BV172-SUM($Q172:AG172)))),"")),(IF(($BV172-SUM($Q172:AG172))&gt;=$K172*0.3,$K172*0.3,($BV172-SUM($Q172:AG172)))))</f>
        <v>0</v>
      </c>
      <c r="AI172" s="127">
        <f>IF(OR($I172="‡nv‡÷j Z¨vM",$I172="wUwm"),(IF(VALUE($G172)&gt;=AI$6,(IF(($BV172-SUM($Q172:AH172))&gt;=$K172*0.3,$K172*0.3,($BV172-SUM($Q172:AH172)))),"")),(IF(($BV172-SUM($Q172:AH172))&gt;=$K172*0.3,$K172*0.3,($BV172-SUM($Q172:AH172)))))</f>
        <v>0</v>
      </c>
      <c r="AJ172" s="127">
        <f>IF(OR($I172="‡nv‡÷j Z¨vM",$I172="wUwm"),(IF(VALUE($G172)&gt;=AJ$6,(IF(($BV172-SUM($Q172:AI172))&gt;=$K172*0.3,$K172*0.3,($BV172-SUM($Q172:AI172)))),"")),(IF(($BV172-SUM($Q172:AI172))&gt;=$K172*0.3,$K172*0.3,($BV172-SUM($Q172:AI172)))))</f>
        <v>0</v>
      </c>
      <c r="AK172" s="127">
        <f>IF(OR($I172="‡nv‡÷j Z¨vM",$I172="wUwm"),(IF(VALUE($G172)&gt;=AK$6,(IF(($BV172-SUM($Q172:AJ172))&gt;=$K172*0.3,$K172*0.3,($BV172-SUM($Q172:AJ172)))),"")),(IF(($BV172-SUM($Q172:AJ172))&gt;=$K172*0.3,$K172*0.3,($BV172-SUM($Q172:AJ172)))))</f>
        <v>0</v>
      </c>
      <c r="AL172" s="127">
        <f>IF(OR($I172="‡nv‡÷j Z¨vM",$I172="wUwm"),(IF(VALUE($G172)&gt;=AL$6,(IF(($BV172-SUM($Q172:AK172))&gt;=$K172*0.3,$K172*0.3,($BV172-SUM($Q172:AK172)))),"")),(IF(($BV172-SUM($Q172:AK172))&gt;=$K172*0.3,$K172*0.3,($BV172-SUM($Q172:AK172)))))</f>
        <v>0</v>
      </c>
      <c r="AM172" s="127">
        <f>IF(OR($I172="‡nv‡÷j Z¨vM",$I172="wUwm"),(IF(VALUE($G172)&gt;=AM$6,(IF(($BV172-SUM($Q172:AL172))&gt;=$K172*0.3,$K172*0.3,($BV172-SUM($Q172:AL172)))),"")),(IF(($BV172-SUM($Q172:AL172))&gt;=$K172*0.3,$K172*0.3,($BV172-SUM($Q172:AL172)))))</f>
        <v>0</v>
      </c>
      <c r="AN172" s="127">
        <f>IF(OR($I172="‡nv‡÷j Z¨vM",$I172="wUwm"),(IF(VALUE($G172)&gt;=AN$6,(IF(($BV172-SUM($Q172:AM172))&gt;=$K172*0.3,$K172*0.3,($BV172-SUM($Q172:AM172)))),"")),(IF(($BV172-SUM($Q172:AM172))&gt;=$K172*0.3,$K172*0.3,($BV172-SUM($Q172:AM172)))))</f>
        <v>0</v>
      </c>
      <c r="AO172" s="127">
        <f>IF(OR($I172="‡nv‡÷j Z¨vM",$I172="wUwm"),(IF(VALUE($G172)&gt;=AO$6,(IF(($BV172-SUM($Q172:AN172))&gt;=$K172*0.3,$K172*0.3,($BV172-SUM($Q172:AN172)))),"")),(IF(($BV172-SUM($Q172:AN172))&gt;=$K172*0.3,$K172*0.3,($BV172-SUM($Q172:AN172)))))</f>
        <v>0</v>
      </c>
      <c r="AP172" s="127">
        <f>IF(OR($I172="‡nv‡÷j Z¨vM",$I172="wUwm"),(IF(VALUE($G172)&gt;=AP$6,(IF(($BV172-SUM($Q172:AO172))&gt;=$K172*0.3,$K172*0.3,($BV172-SUM($Q172:AO172)))),"")),(IF(($BV172-SUM($Q172:AO172))&gt;=$K172*0.3,$K172*0.3,($BV172-SUM($Q172:AO172)))))</f>
        <v>0</v>
      </c>
      <c r="AQ172" s="125">
        <f t="shared" si="39"/>
        <v>19600</v>
      </c>
      <c r="AR172" s="125">
        <v>19600</v>
      </c>
      <c r="AS172" s="125">
        <f>IF(LinkRpt!C$4=LinkRpt!C$2,VLOOKUP(LinkRpt!$A169,Rpt,LinkRpt!C$2+1),"")</f>
        <v>0</v>
      </c>
      <c r="AT172" s="125">
        <f>IF(LinkRpt!D$4=LinkRpt!D$2,VLOOKUP(LinkRpt!$A169,Rpt,LinkRpt!D$2+1),"")</f>
        <v>0</v>
      </c>
      <c r="AU172" s="125">
        <f>IF(LinkRpt!E$4=LinkRpt!E$2,VLOOKUP(LinkRpt!$A169,Rpt,LinkRpt!E$2+1),"")</f>
        <v>0</v>
      </c>
      <c r="AV172" s="125">
        <f>IF(LinkRpt!F$4=LinkRpt!F$2,VLOOKUP(LinkRpt!$A169,Rpt,LinkRpt!F$2+1),"")</f>
        <v>0</v>
      </c>
      <c r="AW172" s="125">
        <f>IF(LinkRpt!G$4=LinkRpt!G$2,VLOOKUP(LinkRpt!$A169,Rpt,LinkRpt!G$2+1),"")</f>
        <v>0</v>
      </c>
      <c r="AX172" s="125">
        <f>IF(LinkRpt!H$4=LinkRpt!H$2,VLOOKUP(LinkRpt!$A169,Rpt,LinkRpt!H$2+1),"")</f>
        <v>0</v>
      </c>
      <c r="AY172" s="125">
        <f>IF(LinkRpt!I$4=LinkRpt!I$2,VLOOKUP(LinkRpt!$A169,Rpt,LinkRpt!I$2+1),"")</f>
        <v>0</v>
      </c>
      <c r="AZ172" s="125">
        <f>IF(LinkRpt!J$4=LinkRpt!J$2,VLOOKUP(LinkRpt!$A169,Rpt,LinkRpt!J$2+1),"")</f>
        <v>0</v>
      </c>
      <c r="BA172" s="125">
        <f>IF(LinkRpt!K$4=LinkRpt!K$2,VLOOKUP(LinkRpt!$A169,Rpt,LinkRpt!K$2+1),"")</f>
        <v>0</v>
      </c>
      <c r="BB172" s="125">
        <f>IF(LinkRpt!L$4=LinkRpt!L$2,VLOOKUP(LinkRpt!$A169,Rpt,LinkRpt!L$2+1),"")</f>
        <v>0</v>
      </c>
      <c r="BC172" s="125">
        <f>IF(LinkRpt!M$4=LinkRpt!M$2,VLOOKUP(LinkRpt!$A169,Rpt,LinkRpt!M$2+1),"")</f>
        <v>0</v>
      </c>
      <c r="BD172" s="125">
        <f>IF(LinkRpt!N$4=LinkRpt!N$2,VLOOKUP(LinkRpt!$A169,Rpt,LinkRpt!N$2+1),"")</f>
        <v>0</v>
      </c>
      <c r="BE172" s="125">
        <f>IF(LinkRpt!O$4=LinkRpt!O$2,VLOOKUP(LinkRpt!$A169,Rpt,LinkRpt!O$2+1),"")</f>
        <v>0</v>
      </c>
      <c r="BF172" s="125">
        <f>IF(LinkRpt!P$4=LinkRpt!P$2,VLOOKUP(LinkRpt!$A169,Rpt,LinkRpt!P$2+1),"")</f>
        <v>0</v>
      </c>
      <c r="BG172" s="125">
        <f>IF(LinkRpt!Q$4=LinkRpt!Q$2,VLOOKUP(LinkRpt!$A169,Rpt,LinkRpt!Q$2+1),"")</f>
        <v>0</v>
      </c>
      <c r="BH172" s="125">
        <f>IF(LinkRpt!R$4=LinkRpt!R$2,VLOOKUP(LinkRpt!$A169,Rpt,LinkRpt!R$2+1),"")</f>
        <v>0</v>
      </c>
      <c r="BI172" s="125">
        <f>IF(LinkRpt!S$4=LinkRpt!S$2,VLOOKUP(LinkRpt!$A169,Rpt,LinkRpt!S$2+1),"")</f>
        <v>0</v>
      </c>
      <c r="BJ172" s="125">
        <f>IF(LinkRpt!T$4=LinkRpt!T$2,VLOOKUP(LinkRpt!$A169,Rpt,LinkRpt!T$2+1),"")</f>
        <v>0</v>
      </c>
      <c r="BK172" s="125">
        <f>IF(LinkRpt!U$4=LinkRpt!U$2,VLOOKUP(LinkRpt!$A169,Rpt,LinkRpt!U$2+1),"")</f>
        <v>0</v>
      </c>
      <c r="BL172" s="125">
        <f>IF(LinkRpt!V$4=LinkRpt!V$2,VLOOKUP(LinkRpt!$A169,Rpt,LinkRpt!V$2+1),"")</f>
        <v>0</v>
      </c>
      <c r="BM172" s="125">
        <f>IF(LinkRpt!W$4=LinkRpt!W$2,VLOOKUP(LinkRpt!$A169,Rpt,LinkRpt!W$2+1),"")</f>
        <v>0</v>
      </c>
      <c r="BN172" s="125">
        <f>IF(LinkRpt!X$4=LinkRpt!X$2,VLOOKUP(LinkRpt!$A169,Rpt,LinkRpt!X$2+1),"")</f>
        <v>0</v>
      </c>
      <c r="BO172" s="125">
        <f>IF(LinkRpt!Y$4=LinkRpt!Y$2,VLOOKUP(LinkRpt!$A169,Rpt,LinkRpt!Y$2+1),"")</f>
        <v>0</v>
      </c>
      <c r="BP172" s="125">
        <f>IF(LinkRpt!Z$4=LinkRpt!Z$2,VLOOKUP(LinkRpt!$A169,Rpt,LinkRpt!Z$2+1),"")</f>
        <v>0</v>
      </c>
      <c r="BQ172" s="125">
        <f>IF(LinkRpt!AA$4=LinkRpt!AA$2,VLOOKUP(LinkRpt!$A169,Rpt,LinkRpt!AA$2+1),"")</f>
        <v>0</v>
      </c>
      <c r="BR172" s="125">
        <f>IF(LinkRpt!AB$4=LinkRpt!AB$2,VLOOKUP(LinkRpt!$A169,Rpt,LinkRpt!AB$2+1),"")</f>
        <v>0</v>
      </c>
      <c r="BS172" s="125">
        <f>IF(LinkRpt!AC$4=LinkRpt!AC$2,VLOOKUP(LinkRpt!$A169,Rpt,LinkRpt!AC$2+1),"")</f>
        <v>0</v>
      </c>
      <c r="BT172" s="125">
        <f>IF(LinkRpt!AD$4=LinkRpt!AD$2,VLOOKUP(LinkRpt!$A169,Rpt,LinkRpt!AD$2+1),"")</f>
        <v>0</v>
      </c>
      <c r="BU172" s="125">
        <f>IF(LinkRpt!AE$4=LinkRpt!AE$2,VLOOKUP(LinkRpt!$A169,Rpt,LinkRpt!AE$2+1),"")</f>
        <v>0</v>
      </c>
      <c r="BV172" s="125">
        <f t="shared" si="37"/>
        <v>19600</v>
      </c>
      <c r="BW172" s="124">
        <v>1500</v>
      </c>
      <c r="BX172" s="127">
        <v>1500</v>
      </c>
      <c r="BY172" s="124">
        <v>1000</v>
      </c>
      <c r="BZ172" s="127">
        <v>1000</v>
      </c>
      <c r="CA172" s="124">
        <v>5000</v>
      </c>
      <c r="CB172" s="127">
        <v>5000</v>
      </c>
      <c r="CC172" s="124">
        <v>8000</v>
      </c>
      <c r="CD172" s="127">
        <f t="shared" ref="CD172:CD179" si="40">1500+0</f>
        <v>1500</v>
      </c>
      <c r="CE172" s="128"/>
      <c r="CF172" s="127"/>
      <c r="CG172" s="124"/>
      <c r="CH172" s="127"/>
      <c r="CI172" s="129">
        <v>3220</v>
      </c>
      <c r="CJ172" s="127">
        <v>0</v>
      </c>
      <c r="CK172" s="129">
        <v>3220</v>
      </c>
      <c r="CL172" s="127">
        <v>0</v>
      </c>
      <c r="CM172" s="129">
        <v>3220</v>
      </c>
      <c r="CN172" s="127">
        <v>0</v>
      </c>
      <c r="CO172" s="129">
        <v>3220</v>
      </c>
      <c r="CP172" s="127">
        <v>19380</v>
      </c>
      <c r="CQ172" s="129">
        <v>3220</v>
      </c>
      <c r="CR172" s="127"/>
      <c r="CS172" s="129">
        <v>3220</v>
      </c>
      <c r="CT172" s="127"/>
      <c r="CU172" s="129">
        <v>3220</v>
      </c>
      <c r="CV172" s="127"/>
      <c r="CW172" s="129">
        <v>3220</v>
      </c>
      <c r="CX172" s="127"/>
      <c r="CY172" s="129">
        <v>3220</v>
      </c>
      <c r="CZ172" s="127">
        <v>6440</v>
      </c>
      <c r="DA172" s="128"/>
      <c r="DB172" s="127"/>
      <c r="DC172" s="128"/>
      <c r="DD172" s="127"/>
      <c r="DE172" s="130"/>
      <c r="DF172" s="131"/>
      <c r="DG172" s="127"/>
      <c r="DH172" s="131"/>
      <c r="DI172" s="127"/>
      <c r="DJ172" s="131"/>
      <c r="DK172" s="127"/>
      <c r="DL172" s="131"/>
      <c r="DM172" s="127"/>
      <c r="DN172" s="131"/>
      <c r="DO172" s="127"/>
      <c r="DP172" s="131"/>
      <c r="DQ172" s="127"/>
      <c r="DR172" s="131"/>
      <c r="DS172" s="127"/>
      <c r="DT172" s="131"/>
      <c r="DU172" s="127"/>
      <c r="DV172" s="131"/>
      <c r="DW172" s="127"/>
      <c r="DX172" s="131"/>
      <c r="DY172" s="127"/>
      <c r="DZ172" s="131"/>
      <c r="EA172" s="127"/>
      <c r="EB172" s="128"/>
      <c r="EC172" s="127"/>
      <c r="ED172" s="132"/>
      <c r="EE172" s="128"/>
      <c r="EF172" s="127"/>
      <c r="EG172" s="128"/>
      <c r="EH172" s="127"/>
      <c r="EI172" s="128"/>
      <c r="EJ172" s="127"/>
      <c r="EK172" s="128"/>
      <c r="EL172" s="127"/>
      <c r="EM172" s="128"/>
      <c r="EN172" s="127"/>
      <c r="EO172" s="128"/>
      <c r="EP172" s="127"/>
      <c r="EQ172" s="124"/>
      <c r="ER172" s="127"/>
      <c r="ES172" s="124"/>
      <c r="ET172" s="127"/>
      <c r="EU172" s="124"/>
      <c r="EV172" s="127"/>
      <c r="EW172" s="124"/>
      <c r="EX172" s="127"/>
      <c r="EY172" s="124"/>
      <c r="EZ172" s="127"/>
      <c r="FA172" s="124"/>
      <c r="FB172" s="127"/>
      <c r="FC172" s="133">
        <f t="shared" si="32"/>
        <v>44480</v>
      </c>
      <c r="FD172" s="133">
        <f t="shared" si="33"/>
        <v>34820</v>
      </c>
      <c r="FE172" s="133">
        <f t="shared" si="34"/>
        <v>9660</v>
      </c>
    </row>
    <row r="173" spans="1:161" ht="25.5" customHeight="1">
      <c r="A173" s="184">
        <v>2200066</v>
      </c>
      <c r="B173" s="156" t="s">
        <v>119</v>
      </c>
      <c r="C173" s="96" t="s">
        <v>120</v>
      </c>
      <c r="D173" s="83" t="s">
        <v>1062</v>
      </c>
      <c r="E173" s="95" t="s">
        <v>956</v>
      </c>
      <c r="F173" s="89" t="s">
        <v>121</v>
      </c>
      <c r="G173" s="89" t="s">
        <v>1098</v>
      </c>
      <c r="H173" s="135"/>
      <c r="I173" s="136" t="s">
        <v>1083</v>
      </c>
      <c r="J173" s="136"/>
      <c r="K173" s="94">
        <v>6500</v>
      </c>
      <c r="L173" s="92" t="s">
        <v>1076</v>
      </c>
      <c r="M173" s="122">
        <f t="shared" si="35"/>
        <v>25600</v>
      </c>
      <c r="N173" s="123">
        <f t="shared" si="31"/>
        <v>-1950</v>
      </c>
      <c r="O173" s="124">
        <v>4000</v>
      </c>
      <c r="P173" s="124">
        <f t="shared" si="36"/>
        <v>6000</v>
      </c>
      <c r="Q173" s="125">
        <v>4000</v>
      </c>
      <c r="R173" s="180">
        <f>IF(AND(I173="‡nv‡÷j Z¨vM",M173&lt;=BV173),6000-J173,0)</f>
        <v>6000</v>
      </c>
      <c r="S173" s="127">
        <f>IF(OR($I173="‡nv‡÷j Z¨vM",$I173="wUwm"),(IF(VALUE($G173)&gt;=S$6,(IF(($BV173-SUM($Q173:R173))&gt;=$K173*0.3,$K173*0.3,($BV173-SUM($Q173:R173)))),"")),(IF(($BV173-SUM($Q173:R173))&gt;=$K173*0.3,$K173*0.3,($BV173-SUM($Q173:R173)))))</f>
        <v>1950</v>
      </c>
      <c r="T173" s="127">
        <f>IF(OR($I173="‡nv‡÷j Z¨vM",$I173="wUwm"),(IF(VALUE($G173)&gt;=T$6,(IF(($BV173-SUM($Q173:S173))&gt;=$K173*0.3,$K173*0.3,($BV173-SUM($Q173:S173)))),"")),(IF(($BV173-SUM($Q173:S173))&gt;=$K173*0.3,$K173*0.3,($BV173-SUM($Q173:S173)))))</f>
        <v>1950</v>
      </c>
      <c r="U173" s="127">
        <f>IF(OR($I173="‡nv‡÷j Z¨vM",$I173="wUwm"),(IF(VALUE($G173)&gt;=U$6,(IF(($BV173-SUM($Q173:T173))&gt;=$K173*0.3,$K173*0.3,($BV173-SUM($Q173:T173)))),"")),(IF(($BV173-SUM($Q173:T173))&gt;=$K173*0.3,$K173*0.3,($BV173-SUM($Q173:T173)))))</f>
        <v>1950</v>
      </c>
      <c r="V173" s="127">
        <f>IF(OR($I173="‡nv‡÷j Z¨vM",$I173="wUwm"),(IF(VALUE($G173)&gt;=V$6,(IF(($BV173-SUM($Q173:U173))&gt;=$K173*0.3,$K173*0.3,($BV173-SUM($Q173:U173)))),"")),(IF(($BV173-SUM($Q173:U173))&gt;=$K173*0.3,$K173*0.3,($BV173-SUM($Q173:U173)))))</f>
        <v>1950</v>
      </c>
      <c r="W173" s="127">
        <f>IF(OR($I173="‡nv‡÷j Z¨vM",$I173="wUwm"),(IF(VALUE($G173)&gt;=W$6,(IF(($BV173-SUM($Q173:V173))&gt;=$K173*0.3,$K173*0.3,($BV173-SUM($Q173:V173)))),"")),(IF(($BV173-SUM($Q173:V173))&gt;=$K173*0.3,$K173*0.3,($BV173-SUM($Q173:V173)))))</f>
        <v>1950</v>
      </c>
      <c r="X173" s="127">
        <f>IF(OR($I173="‡nv‡÷j Z¨vM",$I173="wUwm"),(IF(VALUE($G173)&gt;=X$6,(IF(($BV173-SUM($Q173:W173))&gt;=$K173*0.3,$K173*0.3,($BV173-SUM($Q173:W173)))),"")),(IF(($BV173-SUM($Q173:W173))&gt;=$K173*0.3,$K173*0.3,($BV173-SUM($Q173:W173)))))</f>
        <v>1950</v>
      </c>
      <c r="Y173" s="127">
        <f>IF(OR($I173="‡nv‡÷j Z¨vM",$I173="wUwm"),(IF(VALUE($G173)&gt;=Y$6,(IF(($BV173-SUM($Q173:X173))&gt;=$K173*0.3,$K173*0.3,($BV173-SUM($Q173:X173)))),"")),(IF(($BV173-SUM($Q173:X173))&gt;=$K173*0.3,$K173*0.3,($BV173-SUM($Q173:X173)))))</f>
        <v>1950</v>
      </c>
      <c r="Z173" s="127">
        <f>IF(OR($I173="‡nv‡÷j Z¨vM",$I173="wUwm"),(IF(VALUE($G173)&gt;=Z$6,(IF(($BV173-SUM($Q173:Y173))&gt;=$K173*0.3,$K173*0.3,($BV173-SUM($Q173:Y173)))),"")),(IF(($BV173-SUM($Q173:Y173))&gt;=$K173*0.3,$K173*0.3,($BV173-SUM($Q173:Y173)))))</f>
        <v>1950</v>
      </c>
      <c r="AA173" s="127" t="str">
        <f>IF(OR($I173="‡nv‡÷j Z¨vM",$I173="wUwm"),(IF(VALUE($G173)&gt;=AA$6,(IF(($BV173-SUM($Q173:Z173))&gt;=$K173*0.3,$K173*0.3,($BV173-SUM($Q173:Z173)))),"")),(IF(($BV173-SUM($Q173:Z173))&gt;=$K173*0.3,$K173*0.3,($BV173-SUM($Q173:Z173)))))</f>
        <v/>
      </c>
      <c r="AB173" s="127" t="str">
        <f>IF(OR($I173="‡nv‡÷j Z¨vM",$I173="wUwm"),(IF(VALUE($G173)&gt;=AB$6,(IF(($BV173-SUM($Q173:AA173))&gt;=$K173*0.3,$K173*0.3,($BV173-SUM($Q173:AA173)))),"")),(IF(($BV173-SUM($Q173:AA173))&gt;=$K173*0.3,$K173*0.3,($BV173-SUM($Q173:AA173)))))</f>
        <v/>
      </c>
      <c r="AC173" s="127" t="str">
        <f>IF(OR($I173="‡nv‡÷j Z¨vM",$I173="wUwm"),(IF(VALUE($G173)&gt;=AC$6,(IF(($BV173-SUM($Q173:AB173))&gt;=$K173*0.3,$K173*0.3,($BV173-SUM($Q173:AB173)))),"")),(IF(($BV173-SUM($Q173:AB173))&gt;=$K173*0.3,$K173*0.3,($BV173-SUM($Q173:AB173)))))</f>
        <v/>
      </c>
      <c r="AD173" s="127" t="str">
        <f>IF(OR($I173="‡nv‡÷j Z¨vM",$I173="wUwm"),(IF(VALUE($G173)&gt;=AD$6,(IF(($BV173-SUM($Q173:AC173))&gt;=$K173*0.3,$K173*0.3,($BV173-SUM($Q173:AC173)))),"")),(IF(($BV173-SUM($Q173:AC173))&gt;=$K173*0.3,$K173*0.3,($BV173-SUM($Q173:AC173)))))</f>
        <v/>
      </c>
      <c r="AE173" s="127" t="str">
        <f>IF(OR($I173="‡nv‡÷j Z¨vM",$I173="wUwm"),(IF(VALUE($G173)&gt;=AE$6,(IF(($BV173-SUM($Q173:AD173))&gt;=$K173*0.3,$K173*0.3,($BV173-SUM($Q173:AD173)))),"")),(IF(($BV173-SUM($Q173:AD173))&gt;=$K173*0.3,$K173*0.3,($BV173-SUM($Q173:AD173)))))</f>
        <v/>
      </c>
      <c r="AF173" s="127" t="str">
        <f>IF(OR($I173="‡nv‡÷j Z¨vM",$I173="wUwm"),(IF(VALUE($G173)&gt;=AF$6,(IF(($BV173-SUM($Q173:AE173))&gt;=$K173*0.3,$K173*0.3,($BV173-SUM($Q173:AE173)))),"")),(IF(($BV173-SUM($Q173:AE173))&gt;=$K173*0.3,$K173*0.3,($BV173-SUM($Q173:AE173)))))</f>
        <v/>
      </c>
      <c r="AG173" s="127" t="str">
        <f>IF(OR($I173="‡nv‡÷j Z¨vM",$I173="wUwm"),(IF(VALUE($G173)&gt;=AG$6,(IF(($BV173-SUM($Q173:AF173))&gt;=$K173*0.3,$K173*0.3,($BV173-SUM($Q173:AF173)))),"")),(IF(($BV173-SUM($Q173:AF173))&gt;=$K173*0.3,$K173*0.3,($BV173-SUM($Q173:AF173)))))</f>
        <v/>
      </c>
      <c r="AH173" s="127" t="str">
        <f>IF(OR($I173="‡nv‡÷j Z¨vM",$I173="wUwm"),(IF(VALUE($G173)&gt;=AH$6,(IF(($BV173-SUM($Q173:AG173))&gt;=$K173*0.3,$K173*0.3,($BV173-SUM($Q173:AG173)))),"")),(IF(($BV173-SUM($Q173:AG173))&gt;=$K173*0.3,$K173*0.3,($BV173-SUM($Q173:AG173)))))</f>
        <v/>
      </c>
      <c r="AI173" s="127" t="str">
        <f>IF(OR($I173="‡nv‡÷j Z¨vM",$I173="wUwm"),(IF(VALUE($G173)&gt;=AI$6,(IF(($BV173-SUM($Q173:AH173))&gt;=$K173*0.3,$K173*0.3,($BV173-SUM($Q173:AH173)))),"")),(IF(($BV173-SUM($Q173:AH173))&gt;=$K173*0.3,$K173*0.3,($BV173-SUM($Q173:AH173)))))</f>
        <v/>
      </c>
      <c r="AJ173" s="127" t="str">
        <f>IF(OR($I173="‡nv‡÷j Z¨vM",$I173="wUwm"),(IF(VALUE($G173)&gt;=AJ$6,(IF(($BV173-SUM($Q173:AI173))&gt;=$K173*0.3,$K173*0.3,($BV173-SUM($Q173:AI173)))),"")),(IF(($BV173-SUM($Q173:AI173))&gt;=$K173*0.3,$K173*0.3,($BV173-SUM($Q173:AI173)))))</f>
        <v/>
      </c>
      <c r="AK173" s="127" t="str">
        <f>IF(OR($I173="‡nv‡÷j Z¨vM",$I173="wUwm"),(IF(VALUE($G173)&gt;=AK$6,(IF(($BV173-SUM($Q173:AJ173))&gt;=$K173*0.3,$K173*0.3,($BV173-SUM($Q173:AJ173)))),"")),(IF(($BV173-SUM($Q173:AJ173))&gt;=$K173*0.3,$K173*0.3,($BV173-SUM($Q173:AJ173)))))</f>
        <v/>
      </c>
      <c r="AL173" s="127" t="str">
        <f>IF(OR($I173="‡nv‡÷j Z¨vM",$I173="wUwm"),(IF(VALUE($G173)&gt;=AL$6,(IF(($BV173-SUM($Q173:AK173))&gt;=$K173*0.3,$K173*0.3,($BV173-SUM($Q173:AK173)))),"")),(IF(($BV173-SUM($Q173:AK173))&gt;=$K173*0.3,$K173*0.3,($BV173-SUM($Q173:AK173)))))</f>
        <v/>
      </c>
      <c r="AM173" s="127" t="str">
        <f>IF(OR($I173="‡nv‡÷j Z¨vM",$I173="wUwm"),(IF(VALUE($G173)&gt;=AM$6,(IF(($BV173-SUM($Q173:AL173))&gt;=$K173*0.3,$K173*0.3,($BV173-SUM($Q173:AL173)))),"")),(IF(($BV173-SUM($Q173:AL173))&gt;=$K173*0.3,$K173*0.3,($BV173-SUM($Q173:AL173)))))</f>
        <v/>
      </c>
      <c r="AN173" s="127" t="str">
        <f>IF(OR($I173="‡nv‡÷j Z¨vM",$I173="wUwm"),(IF(VALUE($G173)&gt;=AN$6,(IF(($BV173-SUM($Q173:AM173))&gt;=$K173*0.3,$K173*0.3,($BV173-SUM($Q173:AM173)))),"")),(IF(($BV173-SUM($Q173:AM173))&gt;=$K173*0.3,$K173*0.3,($BV173-SUM($Q173:AM173)))))</f>
        <v/>
      </c>
      <c r="AO173" s="127" t="str">
        <f>IF(OR($I173="‡nv‡÷j Z¨vM",$I173="wUwm"),(IF(VALUE($G173)&gt;=AO$6,(IF(($BV173-SUM($Q173:AN173))&gt;=$K173*0.3,$K173*0.3,($BV173-SUM($Q173:AN173)))),"")),(IF(($BV173-SUM($Q173:AN173))&gt;=$K173*0.3,$K173*0.3,($BV173-SUM($Q173:AN173)))))</f>
        <v/>
      </c>
      <c r="AP173" s="127" t="str">
        <f>IF(OR($I173="‡nv‡÷j Z¨vM",$I173="wUwm"),(IF(VALUE($G173)&gt;=AP$6,(IF(($BV173-SUM($Q173:AO173))&gt;=$K173*0.3,$K173*0.3,($BV173-SUM($Q173:AO173)))),"")),(IF(($BV173-SUM($Q173:AO173))&gt;=$K173*0.3,$K173*0.3,($BV173-SUM($Q173:AO173)))))</f>
        <v/>
      </c>
      <c r="AQ173" s="125">
        <f t="shared" si="39"/>
        <v>25600</v>
      </c>
      <c r="AR173" s="125">
        <v>27550</v>
      </c>
      <c r="AS173" s="125">
        <f>IF(LinkRpt!C$4=LinkRpt!C$2,VLOOKUP(LinkRpt!$A170,Rpt,LinkRpt!C$2+1),"")</f>
        <v>0</v>
      </c>
      <c r="AT173" s="125">
        <f>IF(LinkRpt!D$4=LinkRpt!D$2,VLOOKUP(LinkRpt!$A170,Rpt,LinkRpt!D$2+1),"")</f>
        <v>0</v>
      </c>
      <c r="AU173" s="125">
        <f>IF(LinkRpt!E$4=LinkRpt!E$2,VLOOKUP(LinkRpt!$A170,Rpt,LinkRpt!E$2+1),"")</f>
        <v>0</v>
      </c>
      <c r="AV173" s="125">
        <f>IF(LinkRpt!F$4=LinkRpt!F$2,VLOOKUP(LinkRpt!$A170,Rpt,LinkRpt!F$2+1),"")</f>
        <v>0</v>
      </c>
      <c r="AW173" s="125">
        <f>IF(LinkRpt!G$4=LinkRpt!G$2,VLOOKUP(LinkRpt!$A170,Rpt,LinkRpt!G$2+1),"")</f>
        <v>0</v>
      </c>
      <c r="AX173" s="125">
        <f>IF(LinkRpt!H$4=LinkRpt!H$2,VLOOKUP(LinkRpt!$A170,Rpt,LinkRpt!H$2+1),"")</f>
        <v>0</v>
      </c>
      <c r="AY173" s="125">
        <f>IF(LinkRpt!I$4=LinkRpt!I$2,VLOOKUP(LinkRpt!$A170,Rpt,LinkRpt!I$2+1),"")</f>
        <v>0</v>
      </c>
      <c r="AZ173" s="125">
        <f>IF(LinkRpt!J$4=LinkRpt!J$2,VLOOKUP(LinkRpt!$A170,Rpt,LinkRpt!J$2+1),"")</f>
        <v>0</v>
      </c>
      <c r="BA173" s="125">
        <f>IF(LinkRpt!K$4=LinkRpt!K$2,VLOOKUP(LinkRpt!$A170,Rpt,LinkRpt!K$2+1),"")</f>
        <v>0</v>
      </c>
      <c r="BB173" s="125">
        <f>IF(LinkRpt!L$4=LinkRpt!L$2,VLOOKUP(LinkRpt!$A170,Rpt,LinkRpt!L$2+1),"")</f>
        <v>0</v>
      </c>
      <c r="BC173" s="125">
        <f>IF(LinkRpt!M$4=LinkRpt!M$2,VLOOKUP(LinkRpt!$A170,Rpt,LinkRpt!M$2+1),"")</f>
        <v>0</v>
      </c>
      <c r="BD173" s="125">
        <f>IF(LinkRpt!N$4=LinkRpt!N$2,VLOOKUP(LinkRpt!$A170,Rpt,LinkRpt!N$2+1),"")</f>
        <v>0</v>
      </c>
      <c r="BE173" s="125">
        <f>IF(LinkRpt!O$4=LinkRpt!O$2,VLOOKUP(LinkRpt!$A170,Rpt,LinkRpt!O$2+1),"")</f>
        <v>0</v>
      </c>
      <c r="BF173" s="125">
        <f>IF(LinkRpt!P$4=LinkRpt!P$2,VLOOKUP(LinkRpt!$A170,Rpt,LinkRpt!P$2+1),"")</f>
        <v>0</v>
      </c>
      <c r="BG173" s="125">
        <f>IF(LinkRpt!Q$4=LinkRpt!Q$2,VLOOKUP(LinkRpt!$A170,Rpt,LinkRpt!Q$2+1),"")</f>
        <v>0</v>
      </c>
      <c r="BH173" s="125">
        <f>IF(LinkRpt!R$4=LinkRpt!R$2,VLOOKUP(LinkRpt!$A170,Rpt,LinkRpt!R$2+1),"")</f>
        <v>0</v>
      </c>
      <c r="BI173" s="125">
        <f>IF(LinkRpt!S$4=LinkRpt!S$2,VLOOKUP(LinkRpt!$A170,Rpt,LinkRpt!S$2+1),"")</f>
        <v>0</v>
      </c>
      <c r="BJ173" s="125">
        <f>IF(LinkRpt!T$4=LinkRpt!T$2,VLOOKUP(LinkRpt!$A170,Rpt,LinkRpt!T$2+1),"")</f>
        <v>0</v>
      </c>
      <c r="BK173" s="125">
        <f>IF(LinkRpt!U$4=LinkRpt!U$2,VLOOKUP(LinkRpt!$A170,Rpt,LinkRpt!U$2+1),"")</f>
        <v>0</v>
      </c>
      <c r="BL173" s="125">
        <f>IF(LinkRpt!V$4=LinkRpt!V$2,VLOOKUP(LinkRpt!$A170,Rpt,LinkRpt!V$2+1),"")</f>
        <v>0</v>
      </c>
      <c r="BM173" s="125">
        <f>IF(LinkRpt!W$4=LinkRpt!W$2,VLOOKUP(LinkRpt!$A170,Rpt,LinkRpt!W$2+1),"")</f>
        <v>0</v>
      </c>
      <c r="BN173" s="125">
        <f>IF(LinkRpt!X$4=LinkRpt!X$2,VLOOKUP(LinkRpt!$A170,Rpt,LinkRpt!X$2+1),"")</f>
        <v>0</v>
      </c>
      <c r="BO173" s="125">
        <f>IF(LinkRpt!Y$4=LinkRpt!Y$2,VLOOKUP(LinkRpt!$A170,Rpt,LinkRpt!Y$2+1),"")</f>
        <v>0</v>
      </c>
      <c r="BP173" s="125">
        <f>IF(LinkRpt!Z$4=LinkRpt!Z$2,VLOOKUP(LinkRpt!$A170,Rpt,LinkRpt!Z$2+1),"")</f>
        <v>0</v>
      </c>
      <c r="BQ173" s="125">
        <f>IF(LinkRpt!AA$4=LinkRpt!AA$2,VLOOKUP(LinkRpt!$A170,Rpt,LinkRpt!AA$2+1),"")</f>
        <v>0</v>
      </c>
      <c r="BR173" s="125">
        <f>IF(LinkRpt!AB$4=LinkRpt!AB$2,VLOOKUP(LinkRpt!$A170,Rpt,LinkRpt!AB$2+1),"")</f>
        <v>0</v>
      </c>
      <c r="BS173" s="125">
        <f>IF(LinkRpt!AC$4=LinkRpt!AC$2,VLOOKUP(LinkRpt!$A170,Rpt,LinkRpt!AC$2+1),"")</f>
        <v>0</v>
      </c>
      <c r="BT173" s="125">
        <f>IF(LinkRpt!AD$4=LinkRpt!AD$2,VLOOKUP(LinkRpt!$A170,Rpt,LinkRpt!AD$2+1),"")</f>
        <v>0</v>
      </c>
      <c r="BU173" s="125">
        <f>IF(LinkRpt!AE$4=LinkRpt!AE$2,VLOOKUP(LinkRpt!$A170,Rpt,LinkRpt!AE$2+1),"")</f>
        <v>0</v>
      </c>
      <c r="BV173" s="125">
        <f t="shared" si="37"/>
        <v>27550</v>
      </c>
      <c r="BW173" s="124">
        <v>1500</v>
      </c>
      <c r="BX173" s="127">
        <v>1500</v>
      </c>
      <c r="BY173" s="124">
        <v>1000</v>
      </c>
      <c r="BZ173" s="127">
        <v>1000</v>
      </c>
      <c r="CA173" s="124">
        <v>5000</v>
      </c>
      <c r="CB173" s="127">
        <v>5000</v>
      </c>
      <c r="CC173" s="124">
        <v>8000</v>
      </c>
      <c r="CD173" s="127">
        <f t="shared" si="40"/>
        <v>1500</v>
      </c>
      <c r="CE173" s="124"/>
      <c r="CF173" s="127"/>
      <c r="CG173" s="129">
        <v>4620</v>
      </c>
      <c r="CH173" s="127">
        <v>0</v>
      </c>
      <c r="CI173" s="129">
        <v>4620</v>
      </c>
      <c r="CJ173" s="127">
        <v>0</v>
      </c>
      <c r="CK173" s="129">
        <v>4620</v>
      </c>
      <c r="CL173" s="127">
        <v>0</v>
      </c>
      <c r="CM173" s="129">
        <v>4620</v>
      </c>
      <c r="CN173" s="127">
        <v>24980</v>
      </c>
      <c r="CO173" s="129">
        <v>4620</v>
      </c>
      <c r="CP173" s="127"/>
      <c r="CQ173" s="129">
        <v>4620</v>
      </c>
      <c r="CR173" s="127"/>
      <c r="CS173" s="129">
        <v>4620</v>
      </c>
      <c r="CT173" s="127"/>
      <c r="CU173" s="129">
        <v>4620</v>
      </c>
      <c r="CV173" s="127"/>
      <c r="CW173" s="129">
        <v>4620</v>
      </c>
      <c r="CX173" s="127">
        <v>23100</v>
      </c>
      <c r="CY173" s="131"/>
      <c r="CZ173" s="127"/>
      <c r="DA173" s="131"/>
      <c r="DB173" s="127"/>
      <c r="DC173" s="131"/>
      <c r="DD173" s="127"/>
      <c r="DE173" s="130"/>
      <c r="DF173" s="131"/>
      <c r="DG173" s="127"/>
      <c r="DH173" s="131"/>
      <c r="DI173" s="127"/>
      <c r="DJ173" s="131"/>
      <c r="DK173" s="127"/>
      <c r="DL173" s="131"/>
      <c r="DM173" s="127"/>
      <c r="DN173" s="131"/>
      <c r="DO173" s="127"/>
      <c r="DP173" s="131"/>
      <c r="DQ173" s="127"/>
      <c r="DR173" s="131"/>
      <c r="DS173" s="127"/>
      <c r="DT173" s="131"/>
      <c r="DU173" s="127"/>
      <c r="DV173" s="131"/>
      <c r="DW173" s="127"/>
      <c r="DX173" s="131"/>
      <c r="DY173" s="127"/>
      <c r="DZ173" s="131"/>
      <c r="EA173" s="127"/>
      <c r="EB173" s="128"/>
      <c r="EC173" s="127"/>
      <c r="ED173" s="132"/>
      <c r="EE173" s="128"/>
      <c r="EF173" s="127"/>
      <c r="EG173" s="128"/>
      <c r="EH173" s="127"/>
      <c r="EI173" s="128"/>
      <c r="EJ173" s="127"/>
      <c r="EK173" s="128"/>
      <c r="EL173" s="127"/>
      <c r="EM173" s="128"/>
      <c r="EN173" s="127"/>
      <c r="EO173" s="128"/>
      <c r="EP173" s="127"/>
      <c r="EQ173" s="124"/>
      <c r="ER173" s="127"/>
      <c r="ES173" s="124"/>
      <c r="ET173" s="127"/>
      <c r="EU173" s="124"/>
      <c r="EV173" s="127"/>
      <c r="EW173" s="124"/>
      <c r="EX173" s="127"/>
      <c r="EY173" s="124"/>
      <c r="EZ173" s="127"/>
      <c r="FA173" s="124"/>
      <c r="FB173" s="127"/>
      <c r="FC173" s="133">
        <f t="shared" si="32"/>
        <v>57080</v>
      </c>
      <c r="FD173" s="133">
        <f t="shared" si="33"/>
        <v>57080</v>
      </c>
      <c r="FE173" s="133">
        <f t="shared" si="34"/>
        <v>0</v>
      </c>
    </row>
    <row r="174" spans="1:161" ht="25.5" customHeight="1">
      <c r="A174" s="184">
        <v>2200075</v>
      </c>
      <c r="B174" s="156" t="s">
        <v>124</v>
      </c>
      <c r="C174" s="96" t="s">
        <v>125</v>
      </c>
      <c r="D174" s="83" t="s">
        <v>1062</v>
      </c>
      <c r="E174" s="95" t="s">
        <v>956</v>
      </c>
      <c r="F174" s="89" t="s">
        <v>126</v>
      </c>
      <c r="G174" s="89"/>
      <c r="H174" s="135"/>
      <c r="I174" s="136"/>
      <c r="J174" s="136"/>
      <c r="K174" s="94">
        <v>6500</v>
      </c>
      <c r="L174" s="92" t="s">
        <v>1076</v>
      </c>
      <c r="M174" s="122">
        <f t="shared" si="35"/>
        <v>23500</v>
      </c>
      <c r="N174" s="123">
        <f t="shared" si="31"/>
        <v>5850</v>
      </c>
      <c r="O174" s="124">
        <v>4000</v>
      </c>
      <c r="P174" s="124">
        <f t="shared" si="36"/>
        <v>0</v>
      </c>
      <c r="Q174" s="125">
        <v>4000</v>
      </c>
      <c r="R174" s="126">
        <f t="shared" si="38"/>
        <v>0</v>
      </c>
      <c r="S174" s="127">
        <f>IF(OR($I174="‡nv‡÷j Z¨vM",$I174="wUwm"),(IF(VALUE($G174)&gt;=S$6,(IF(($BV174-SUM($Q174:R174))&gt;=$K174*0.3,$K174*0.3,($BV174-SUM($Q174:R174)))),"")),(IF(($BV174-SUM($Q174:R174))&gt;=$K174*0.3,$K174*0.3,($BV174-SUM($Q174:R174)))))</f>
        <v>1950</v>
      </c>
      <c r="T174" s="127">
        <f>IF(OR($I174="‡nv‡÷j Z¨vM",$I174="wUwm"),(IF(VALUE($G174)&gt;=T$6,(IF(($BV174-SUM($Q174:S174))&gt;=$K174*0.3,$K174*0.3,($BV174-SUM($Q174:S174)))),"")),(IF(($BV174-SUM($Q174:S174))&gt;=$K174*0.3,$K174*0.3,($BV174-SUM($Q174:S174)))))</f>
        <v>1950</v>
      </c>
      <c r="U174" s="127">
        <f>IF(OR($I174="‡nv‡÷j Z¨vM",$I174="wUwm"),(IF(VALUE($G174)&gt;=U$6,(IF(($BV174-SUM($Q174:T174))&gt;=$K174*0.3,$K174*0.3,($BV174-SUM($Q174:T174)))),"")),(IF(($BV174-SUM($Q174:T174))&gt;=$K174*0.3,$K174*0.3,($BV174-SUM($Q174:T174)))))</f>
        <v>1950</v>
      </c>
      <c r="V174" s="127">
        <f>IF(OR($I174="‡nv‡÷j Z¨vM",$I174="wUwm"),(IF(VALUE($G174)&gt;=V$6,(IF(($BV174-SUM($Q174:U174))&gt;=$K174*0.3,$K174*0.3,($BV174-SUM($Q174:U174)))),"")),(IF(($BV174-SUM($Q174:U174))&gt;=$K174*0.3,$K174*0.3,($BV174-SUM($Q174:U174)))))</f>
        <v>1950</v>
      </c>
      <c r="W174" s="127">
        <f>IF(OR($I174="‡nv‡÷j Z¨vM",$I174="wUwm"),(IF(VALUE($G174)&gt;=W$6,(IF(($BV174-SUM($Q174:V174))&gt;=$K174*0.3,$K174*0.3,($BV174-SUM($Q174:V174)))),"")),(IF(($BV174-SUM($Q174:V174))&gt;=$K174*0.3,$K174*0.3,($BV174-SUM($Q174:V174)))))</f>
        <v>1950</v>
      </c>
      <c r="X174" s="127">
        <f>IF(OR($I174="‡nv‡÷j Z¨vM",$I174="wUwm"),(IF(VALUE($G174)&gt;=X$6,(IF(($BV174-SUM($Q174:W174))&gt;=$K174*0.3,$K174*0.3,($BV174-SUM($Q174:W174)))),"")),(IF(($BV174-SUM($Q174:W174))&gt;=$K174*0.3,$K174*0.3,($BV174-SUM($Q174:W174)))))</f>
        <v>1950</v>
      </c>
      <c r="Y174" s="127">
        <f>IF(OR($I174="‡nv‡÷j Z¨vM",$I174="wUwm"),(IF(VALUE($G174)&gt;=Y$6,(IF(($BV174-SUM($Q174:X174))&gt;=$K174*0.3,$K174*0.3,($BV174-SUM($Q174:X174)))),"")),(IF(($BV174-SUM($Q174:X174))&gt;=$K174*0.3,$K174*0.3,($BV174-SUM($Q174:X174)))))</f>
        <v>1950</v>
      </c>
      <c r="Z174" s="127">
        <f>IF(OR($I174="‡nv‡÷j Z¨vM",$I174="wUwm"),(IF(VALUE($G174)&gt;=Z$6,(IF(($BV174-SUM($Q174:Y174))&gt;=$K174*0.3,$K174*0.3,($BV174-SUM($Q174:Y174)))),"")),(IF(($BV174-SUM($Q174:Y174))&gt;=$K174*0.3,$K174*0.3,($BV174-SUM($Q174:Y174)))))</f>
        <v>0</v>
      </c>
      <c r="AA174" s="127">
        <f>IF(OR($I174="‡nv‡÷j Z¨vM",$I174="wUwm"),(IF(VALUE($G174)&gt;=AA$6,(IF(($BV174-SUM($Q174:Z174))&gt;=$K174*0.3,$K174*0.3,($BV174-SUM($Q174:Z174)))),"")),(IF(($BV174-SUM($Q174:Z174))&gt;=$K174*0.3,$K174*0.3,($BV174-SUM($Q174:Z174)))))</f>
        <v>0</v>
      </c>
      <c r="AB174" s="127">
        <f>IF(OR($I174="‡nv‡÷j Z¨vM",$I174="wUwm"),(IF(VALUE($G174)&gt;=AB$6,(IF(($BV174-SUM($Q174:AA174))&gt;=$K174*0.3,$K174*0.3,($BV174-SUM($Q174:AA174)))),"")),(IF(($BV174-SUM($Q174:AA174))&gt;=$K174*0.3,$K174*0.3,($BV174-SUM($Q174:AA174)))))</f>
        <v>0</v>
      </c>
      <c r="AC174" s="127">
        <f>IF(OR($I174="‡nv‡÷j Z¨vM",$I174="wUwm"),(IF(VALUE($G174)&gt;=AC$6,(IF(($BV174-SUM($Q174:AB174))&gt;=$K174*0.3,$K174*0.3,($BV174-SUM($Q174:AB174)))),"")),(IF(($BV174-SUM($Q174:AB174))&gt;=$K174*0.3,$K174*0.3,($BV174-SUM($Q174:AB174)))))</f>
        <v>0</v>
      </c>
      <c r="AD174" s="127">
        <f>IF(OR($I174="‡nv‡÷j Z¨vM",$I174="wUwm"),(IF(VALUE($G174)&gt;=AD$6,(IF(($BV174-SUM($Q174:AC174))&gt;=$K174*0.3,$K174*0.3,($BV174-SUM($Q174:AC174)))),"")),(IF(($BV174-SUM($Q174:AC174))&gt;=$K174*0.3,$K174*0.3,($BV174-SUM($Q174:AC174)))))</f>
        <v>0</v>
      </c>
      <c r="AE174" s="127">
        <f>IF(OR($I174="‡nv‡÷j Z¨vM",$I174="wUwm"),(IF(VALUE($G174)&gt;=AE$6,(IF(($BV174-SUM($Q174:AD174))&gt;=$K174*0.3,$K174*0.3,($BV174-SUM($Q174:AD174)))),"")),(IF(($BV174-SUM($Q174:AD174))&gt;=$K174*0.3,$K174*0.3,($BV174-SUM($Q174:AD174)))))</f>
        <v>0</v>
      </c>
      <c r="AF174" s="127">
        <f>IF(OR($I174="‡nv‡÷j Z¨vM",$I174="wUwm"),(IF(VALUE($G174)&gt;=AF$6,(IF(($BV174-SUM($Q174:AE174))&gt;=$K174*0.3,$K174*0.3,($BV174-SUM($Q174:AE174)))),"")),(IF(($BV174-SUM($Q174:AE174))&gt;=$K174*0.3,$K174*0.3,($BV174-SUM($Q174:AE174)))))</f>
        <v>0</v>
      </c>
      <c r="AG174" s="127">
        <f>IF(OR($I174="‡nv‡÷j Z¨vM",$I174="wUwm"),(IF(VALUE($G174)&gt;=AG$6,(IF(($BV174-SUM($Q174:AF174))&gt;=$K174*0.3,$K174*0.3,($BV174-SUM($Q174:AF174)))),"")),(IF(($BV174-SUM($Q174:AF174))&gt;=$K174*0.3,$K174*0.3,($BV174-SUM($Q174:AF174)))))</f>
        <v>0</v>
      </c>
      <c r="AH174" s="127">
        <f>IF(OR($I174="‡nv‡÷j Z¨vM",$I174="wUwm"),(IF(VALUE($G174)&gt;=AH$6,(IF(($BV174-SUM($Q174:AG174))&gt;=$K174*0.3,$K174*0.3,($BV174-SUM($Q174:AG174)))),"")),(IF(($BV174-SUM($Q174:AG174))&gt;=$K174*0.3,$K174*0.3,($BV174-SUM($Q174:AG174)))))</f>
        <v>0</v>
      </c>
      <c r="AI174" s="127">
        <f>IF(OR($I174="‡nv‡÷j Z¨vM",$I174="wUwm"),(IF(VALUE($G174)&gt;=AI$6,(IF(($BV174-SUM($Q174:AH174))&gt;=$K174*0.3,$K174*0.3,($BV174-SUM($Q174:AH174)))),"")),(IF(($BV174-SUM($Q174:AH174))&gt;=$K174*0.3,$K174*0.3,($BV174-SUM($Q174:AH174)))))</f>
        <v>0</v>
      </c>
      <c r="AJ174" s="127">
        <f>IF(OR($I174="‡nv‡÷j Z¨vM",$I174="wUwm"),(IF(VALUE($G174)&gt;=AJ$6,(IF(($BV174-SUM($Q174:AI174))&gt;=$K174*0.3,$K174*0.3,($BV174-SUM($Q174:AI174)))),"")),(IF(($BV174-SUM($Q174:AI174))&gt;=$K174*0.3,$K174*0.3,($BV174-SUM($Q174:AI174)))))</f>
        <v>0</v>
      </c>
      <c r="AK174" s="127">
        <f>IF(OR($I174="‡nv‡÷j Z¨vM",$I174="wUwm"),(IF(VALUE($G174)&gt;=AK$6,(IF(($BV174-SUM($Q174:AJ174))&gt;=$K174*0.3,$K174*0.3,($BV174-SUM($Q174:AJ174)))),"")),(IF(($BV174-SUM($Q174:AJ174))&gt;=$K174*0.3,$K174*0.3,($BV174-SUM($Q174:AJ174)))))</f>
        <v>0</v>
      </c>
      <c r="AL174" s="127">
        <f>IF(OR($I174="‡nv‡÷j Z¨vM",$I174="wUwm"),(IF(VALUE($G174)&gt;=AL$6,(IF(($BV174-SUM($Q174:AK174))&gt;=$K174*0.3,$K174*0.3,($BV174-SUM($Q174:AK174)))),"")),(IF(($BV174-SUM($Q174:AK174))&gt;=$K174*0.3,$K174*0.3,($BV174-SUM($Q174:AK174)))))</f>
        <v>0</v>
      </c>
      <c r="AM174" s="127">
        <f>IF(OR($I174="‡nv‡÷j Z¨vM",$I174="wUwm"),(IF(VALUE($G174)&gt;=AM$6,(IF(($BV174-SUM($Q174:AL174))&gt;=$K174*0.3,$K174*0.3,($BV174-SUM($Q174:AL174)))),"")),(IF(($BV174-SUM($Q174:AL174))&gt;=$K174*0.3,$K174*0.3,($BV174-SUM($Q174:AL174)))))</f>
        <v>0</v>
      </c>
      <c r="AN174" s="127">
        <f>IF(OR($I174="‡nv‡÷j Z¨vM",$I174="wUwm"),(IF(VALUE($G174)&gt;=AN$6,(IF(($BV174-SUM($Q174:AM174))&gt;=$K174*0.3,$K174*0.3,($BV174-SUM($Q174:AM174)))),"")),(IF(($BV174-SUM($Q174:AM174))&gt;=$K174*0.3,$K174*0.3,($BV174-SUM($Q174:AM174)))))</f>
        <v>0</v>
      </c>
      <c r="AO174" s="127">
        <f>IF(OR($I174="‡nv‡÷j Z¨vM",$I174="wUwm"),(IF(VALUE($G174)&gt;=AO$6,(IF(($BV174-SUM($Q174:AN174))&gt;=$K174*0.3,$K174*0.3,($BV174-SUM($Q174:AN174)))),"")),(IF(($BV174-SUM($Q174:AN174))&gt;=$K174*0.3,$K174*0.3,($BV174-SUM($Q174:AN174)))))</f>
        <v>0</v>
      </c>
      <c r="AP174" s="127">
        <f>IF(OR($I174="‡nv‡÷j Z¨vM",$I174="wUwm"),(IF(VALUE($G174)&gt;=AP$6,(IF(($BV174-SUM($Q174:AO174))&gt;=$K174*0.3,$K174*0.3,($BV174-SUM($Q174:AO174)))),"")),(IF(($BV174-SUM($Q174:AO174))&gt;=$K174*0.3,$K174*0.3,($BV174-SUM($Q174:AO174)))))</f>
        <v>0</v>
      </c>
      <c r="AQ174" s="125">
        <f t="shared" si="39"/>
        <v>17650</v>
      </c>
      <c r="AR174" s="125">
        <v>17650</v>
      </c>
      <c r="AS174" s="125">
        <f>IF(LinkRpt!C$4=LinkRpt!C$2,VLOOKUP(LinkRpt!$A171,Rpt,LinkRpt!C$2+1),"")</f>
        <v>0</v>
      </c>
      <c r="AT174" s="125">
        <f>IF(LinkRpt!D$4=LinkRpt!D$2,VLOOKUP(LinkRpt!$A171,Rpt,LinkRpt!D$2+1),"")</f>
        <v>0</v>
      </c>
      <c r="AU174" s="125">
        <f>IF(LinkRpt!E$4=LinkRpt!E$2,VLOOKUP(LinkRpt!$A171,Rpt,LinkRpt!E$2+1),"")</f>
        <v>0</v>
      </c>
      <c r="AV174" s="125">
        <f>IF(LinkRpt!F$4=LinkRpt!F$2,VLOOKUP(LinkRpt!$A171,Rpt,LinkRpt!F$2+1),"")</f>
        <v>0</v>
      </c>
      <c r="AW174" s="125">
        <f>IF(LinkRpt!G$4=LinkRpt!G$2,VLOOKUP(LinkRpt!$A171,Rpt,LinkRpt!G$2+1),"")</f>
        <v>0</v>
      </c>
      <c r="AX174" s="125">
        <f>IF(LinkRpt!H$4=LinkRpt!H$2,VLOOKUP(LinkRpt!$A171,Rpt,LinkRpt!H$2+1),"")</f>
        <v>0</v>
      </c>
      <c r="AY174" s="125">
        <f>IF(LinkRpt!I$4=LinkRpt!I$2,VLOOKUP(LinkRpt!$A171,Rpt,LinkRpt!I$2+1),"")</f>
        <v>0</v>
      </c>
      <c r="AZ174" s="125">
        <f>IF(LinkRpt!J$4=LinkRpt!J$2,VLOOKUP(LinkRpt!$A171,Rpt,LinkRpt!J$2+1),"")</f>
        <v>0</v>
      </c>
      <c r="BA174" s="125">
        <f>IF(LinkRpt!K$4=LinkRpt!K$2,VLOOKUP(LinkRpt!$A171,Rpt,LinkRpt!K$2+1),"")</f>
        <v>0</v>
      </c>
      <c r="BB174" s="125">
        <f>IF(LinkRpt!L$4=LinkRpt!L$2,VLOOKUP(LinkRpt!$A171,Rpt,LinkRpt!L$2+1),"")</f>
        <v>0</v>
      </c>
      <c r="BC174" s="125">
        <f>IF(LinkRpt!M$4=LinkRpt!M$2,VLOOKUP(LinkRpt!$A171,Rpt,LinkRpt!M$2+1),"")</f>
        <v>0</v>
      </c>
      <c r="BD174" s="125">
        <f>IF(LinkRpt!N$4=LinkRpt!N$2,VLOOKUP(LinkRpt!$A171,Rpt,LinkRpt!N$2+1),"")</f>
        <v>0</v>
      </c>
      <c r="BE174" s="125">
        <f>IF(LinkRpt!O$4=LinkRpt!O$2,VLOOKUP(LinkRpt!$A171,Rpt,LinkRpt!O$2+1),"")</f>
        <v>0</v>
      </c>
      <c r="BF174" s="125">
        <f>IF(LinkRpt!P$4=LinkRpt!P$2,VLOOKUP(LinkRpt!$A171,Rpt,LinkRpt!P$2+1),"")</f>
        <v>0</v>
      </c>
      <c r="BG174" s="125">
        <f>IF(LinkRpt!Q$4=LinkRpt!Q$2,VLOOKUP(LinkRpt!$A171,Rpt,LinkRpt!Q$2+1),"")</f>
        <v>0</v>
      </c>
      <c r="BH174" s="125">
        <f>IF(LinkRpt!R$4=LinkRpt!R$2,VLOOKUP(LinkRpt!$A171,Rpt,LinkRpt!R$2+1),"")</f>
        <v>0</v>
      </c>
      <c r="BI174" s="125">
        <f>IF(LinkRpt!S$4=LinkRpt!S$2,VLOOKUP(LinkRpt!$A171,Rpt,LinkRpt!S$2+1),"")</f>
        <v>0</v>
      </c>
      <c r="BJ174" s="125">
        <f>IF(LinkRpt!T$4=LinkRpt!T$2,VLOOKUP(LinkRpt!$A171,Rpt,LinkRpt!T$2+1),"")</f>
        <v>0</v>
      </c>
      <c r="BK174" s="125">
        <f>IF(LinkRpt!U$4=LinkRpt!U$2,VLOOKUP(LinkRpt!$A171,Rpt,LinkRpt!U$2+1),"")</f>
        <v>0</v>
      </c>
      <c r="BL174" s="125">
        <f>IF(LinkRpt!V$4=LinkRpt!V$2,VLOOKUP(LinkRpt!$A171,Rpt,LinkRpt!V$2+1),"")</f>
        <v>0</v>
      </c>
      <c r="BM174" s="125">
        <f>IF(LinkRpt!W$4=LinkRpt!W$2,VLOOKUP(LinkRpt!$A171,Rpt,LinkRpt!W$2+1),"")</f>
        <v>0</v>
      </c>
      <c r="BN174" s="125">
        <f>IF(LinkRpt!X$4=LinkRpt!X$2,VLOOKUP(LinkRpt!$A171,Rpt,LinkRpt!X$2+1),"")</f>
        <v>0</v>
      </c>
      <c r="BO174" s="125">
        <f>IF(LinkRpt!Y$4=LinkRpt!Y$2,VLOOKUP(LinkRpt!$A171,Rpt,LinkRpt!Y$2+1),"")</f>
        <v>0</v>
      </c>
      <c r="BP174" s="125">
        <f>IF(LinkRpt!Z$4=LinkRpt!Z$2,VLOOKUP(LinkRpt!$A171,Rpt,LinkRpt!Z$2+1),"")</f>
        <v>0</v>
      </c>
      <c r="BQ174" s="125">
        <f>IF(LinkRpt!AA$4=LinkRpt!AA$2,VLOOKUP(LinkRpt!$A171,Rpt,LinkRpt!AA$2+1),"")</f>
        <v>0</v>
      </c>
      <c r="BR174" s="125">
        <f>IF(LinkRpt!AB$4=LinkRpt!AB$2,VLOOKUP(LinkRpt!$A171,Rpt,LinkRpt!AB$2+1),"")</f>
        <v>0</v>
      </c>
      <c r="BS174" s="125">
        <f>IF(LinkRpt!AC$4=LinkRpt!AC$2,VLOOKUP(LinkRpt!$A171,Rpt,LinkRpt!AC$2+1),"")</f>
        <v>0</v>
      </c>
      <c r="BT174" s="125">
        <f>IF(LinkRpt!AD$4=LinkRpt!AD$2,VLOOKUP(LinkRpt!$A171,Rpt,LinkRpt!AD$2+1),"")</f>
        <v>0</v>
      </c>
      <c r="BU174" s="125">
        <f>IF(LinkRpt!AE$4=LinkRpt!AE$2,VLOOKUP(LinkRpt!$A171,Rpt,LinkRpt!AE$2+1),"")</f>
        <v>0</v>
      </c>
      <c r="BV174" s="125">
        <f t="shared" si="37"/>
        <v>17650</v>
      </c>
      <c r="BW174" s="124">
        <v>1500</v>
      </c>
      <c r="BX174" s="127">
        <v>1500</v>
      </c>
      <c r="BY174" s="124">
        <v>1000</v>
      </c>
      <c r="BZ174" s="127">
        <v>1000</v>
      </c>
      <c r="CA174" s="124">
        <v>5000</v>
      </c>
      <c r="CB174" s="127">
        <v>5000</v>
      </c>
      <c r="CC174" s="124">
        <v>8000</v>
      </c>
      <c r="CD174" s="127">
        <f t="shared" si="40"/>
        <v>1500</v>
      </c>
      <c r="CE174" s="124"/>
      <c r="CF174" s="127"/>
      <c r="CG174" s="129">
        <v>4620</v>
      </c>
      <c r="CH174" s="127">
        <v>4620</v>
      </c>
      <c r="CI174" s="129">
        <v>4620</v>
      </c>
      <c r="CJ174" s="127">
        <v>0</v>
      </c>
      <c r="CK174" s="129">
        <v>4620</v>
      </c>
      <c r="CL174" s="127">
        <v>11120</v>
      </c>
      <c r="CM174" s="129">
        <v>4620</v>
      </c>
      <c r="CN174" s="127"/>
      <c r="CO174" s="129">
        <v>4620</v>
      </c>
      <c r="CP174" s="127">
        <v>9240</v>
      </c>
      <c r="CQ174" s="129">
        <v>4620</v>
      </c>
      <c r="CR174" s="127"/>
      <c r="CS174" s="129">
        <v>4620</v>
      </c>
      <c r="CT174" s="127"/>
      <c r="CU174" s="129">
        <v>4620</v>
      </c>
      <c r="CV174" s="127"/>
      <c r="CW174" s="129">
        <v>4620</v>
      </c>
      <c r="CX174" s="127">
        <v>9240</v>
      </c>
      <c r="CY174" s="131"/>
      <c r="CZ174" s="127"/>
      <c r="DA174" s="131"/>
      <c r="DB174" s="127"/>
      <c r="DC174" s="131"/>
      <c r="DD174" s="127"/>
      <c r="DE174" s="130"/>
      <c r="DF174" s="131"/>
      <c r="DG174" s="127"/>
      <c r="DH174" s="131"/>
      <c r="DI174" s="127"/>
      <c r="DJ174" s="131"/>
      <c r="DK174" s="127"/>
      <c r="DL174" s="131"/>
      <c r="DM174" s="127"/>
      <c r="DN174" s="131"/>
      <c r="DO174" s="127"/>
      <c r="DP174" s="131"/>
      <c r="DQ174" s="127"/>
      <c r="DR174" s="131"/>
      <c r="DS174" s="127"/>
      <c r="DT174" s="131"/>
      <c r="DU174" s="127"/>
      <c r="DV174" s="131"/>
      <c r="DW174" s="127"/>
      <c r="DX174" s="131"/>
      <c r="DY174" s="127"/>
      <c r="DZ174" s="131"/>
      <c r="EA174" s="127"/>
      <c r="EB174" s="128"/>
      <c r="EC174" s="127"/>
      <c r="ED174" s="132"/>
      <c r="EE174" s="128"/>
      <c r="EF174" s="127"/>
      <c r="EG174" s="128"/>
      <c r="EH174" s="127"/>
      <c r="EI174" s="128"/>
      <c r="EJ174" s="127"/>
      <c r="EK174" s="128"/>
      <c r="EL174" s="127"/>
      <c r="EM174" s="128"/>
      <c r="EN174" s="127"/>
      <c r="EO174" s="128"/>
      <c r="EP174" s="127"/>
      <c r="EQ174" s="124"/>
      <c r="ER174" s="127"/>
      <c r="ES174" s="124"/>
      <c r="ET174" s="127"/>
      <c r="EU174" s="124"/>
      <c r="EV174" s="127"/>
      <c r="EW174" s="124"/>
      <c r="EX174" s="127"/>
      <c r="EY174" s="124"/>
      <c r="EZ174" s="127"/>
      <c r="FA174" s="124"/>
      <c r="FB174" s="127"/>
      <c r="FC174" s="133">
        <f t="shared" si="32"/>
        <v>57080</v>
      </c>
      <c r="FD174" s="133">
        <f t="shared" si="33"/>
        <v>43220</v>
      </c>
      <c r="FE174" s="133">
        <f t="shared" si="34"/>
        <v>13860</v>
      </c>
    </row>
    <row r="175" spans="1:161" ht="25.5" customHeight="1">
      <c r="A175" s="184">
        <v>2200077</v>
      </c>
      <c r="B175" s="156" t="s">
        <v>127</v>
      </c>
      <c r="C175" s="96" t="s">
        <v>128</v>
      </c>
      <c r="D175" s="83" t="s">
        <v>1062</v>
      </c>
      <c r="E175" s="95" t="s">
        <v>956</v>
      </c>
      <c r="F175" s="89" t="s">
        <v>129</v>
      </c>
      <c r="G175" s="89"/>
      <c r="H175" s="135"/>
      <c r="I175" s="136"/>
      <c r="J175" s="136"/>
      <c r="K175" s="94">
        <v>6500</v>
      </c>
      <c r="L175" s="92" t="s">
        <v>1078</v>
      </c>
      <c r="M175" s="122">
        <f t="shared" si="35"/>
        <v>23500</v>
      </c>
      <c r="N175" s="123">
        <f t="shared" si="31"/>
        <v>1950</v>
      </c>
      <c r="O175" s="124">
        <v>4000</v>
      </c>
      <c r="P175" s="124">
        <f t="shared" si="36"/>
        <v>0</v>
      </c>
      <c r="Q175" s="125">
        <v>4000</v>
      </c>
      <c r="R175" s="126">
        <f t="shared" si="38"/>
        <v>0</v>
      </c>
      <c r="S175" s="127">
        <f>IF(OR($I175="‡nv‡÷j Z¨vM",$I175="wUwm"),(IF(VALUE($G175)&gt;=S$6,(IF(($BV175-SUM($Q175:R175))&gt;=$K175*0.3,$K175*0.3,($BV175-SUM($Q175:R175)))),"")),(IF(($BV175-SUM($Q175:R175))&gt;=$K175*0.3,$K175*0.3,($BV175-SUM($Q175:R175)))))</f>
        <v>1950</v>
      </c>
      <c r="T175" s="127">
        <f>IF(OR($I175="‡nv‡÷j Z¨vM",$I175="wUwm"),(IF(VALUE($G175)&gt;=T$6,(IF(($BV175-SUM($Q175:S175))&gt;=$K175*0.3,$K175*0.3,($BV175-SUM($Q175:S175)))),"")),(IF(($BV175-SUM($Q175:S175))&gt;=$K175*0.3,$K175*0.3,($BV175-SUM($Q175:S175)))))</f>
        <v>1950</v>
      </c>
      <c r="U175" s="127">
        <f>IF(OR($I175="‡nv‡÷j Z¨vM",$I175="wUwm"),(IF(VALUE($G175)&gt;=U$6,(IF(($BV175-SUM($Q175:T175))&gt;=$K175*0.3,$K175*0.3,($BV175-SUM($Q175:T175)))),"")),(IF(($BV175-SUM($Q175:T175))&gt;=$K175*0.3,$K175*0.3,($BV175-SUM($Q175:T175)))))</f>
        <v>1950</v>
      </c>
      <c r="V175" s="127">
        <f>IF(OR($I175="‡nv‡÷j Z¨vM",$I175="wUwm"),(IF(VALUE($G175)&gt;=V$6,(IF(($BV175-SUM($Q175:U175))&gt;=$K175*0.3,$K175*0.3,($BV175-SUM($Q175:U175)))),"")),(IF(($BV175-SUM($Q175:U175))&gt;=$K175*0.3,$K175*0.3,($BV175-SUM($Q175:U175)))))</f>
        <v>1950</v>
      </c>
      <c r="W175" s="127">
        <f>IF(OR($I175="‡nv‡÷j Z¨vM",$I175="wUwm"),(IF(VALUE($G175)&gt;=W$6,(IF(($BV175-SUM($Q175:V175))&gt;=$K175*0.3,$K175*0.3,($BV175-SUM($Q175:V175)))),"")),(IF(($BV175-SUM($Q175:V175))&gt;=$K175*0.3,$K175*0.3,($BV175-SUM($Q175:V175)))))</f>
        <v>1950</v>
      </c>
      <c r="X175" s="127">
        <f>IF(OR($I175="‡nv‡÷j Z¨vM",$I175="wUwm"),(IF(VALUE($G175)&gt;=X$6,(IF(($BV175-SUM($Q175:W175))&gt;=$K175*0.3,$K175*0.3,($BV175-SUM($Q175:W175)))),"")),(IF(($BV175-SUM($Q175:W175))&gt;=$K175*0.3,$K175*0.3,($BV175-SUM($Q175:W175)))))</f>
        <v>1950</v>
      </c>
      <c r="Y175" s="127">
        <f>IF(OR($I175="‡nv‡÷j Z¨vM",$I175="wUwm"),(IF(VALUE($G175)&gt;=Y$6,(IF(($BV175-SUM($Q175:X175))&gt;=$K175*0.3,$K175*0.3,($BV175-SUM($Q175:X175)))),"")),(IF(($BV175-SUM($Q175:X175))&gt;=$K175*0.3,$K175*0.3,($BV175-SUM($Q175:X175)))))</f>
        <v>1950</v>
      </c>
      <c r="Z175" s="127">
        <f>IF(OR($I175="‡nv‡÷j Z¨vM",$I175="wUwm"),(IF(VALUE($G175)&gt;=Z$6,(IF(($BV175-SUM($Q175:Y175))&gt;=$K175*0.3,$K175*0.3,($BV175-SUM($Q175:Y175)))),"")),(IF(($BV175-SUM($Q175:Y175))&gt;=$K175*0.3,$K175*0.3,($BV175-SUM($Q175:Y175)))))</f>
        <v>1950</v>
      </c>
      <c r="AA175" s="127">
        <f>IF(OR($I175="‡nv‡÷j Z¨vM",$I175="wUwm"),(IF(VALUE($G175)&gt;=AA$6,(IF(($BV175-SUM($Q175:Z175))&gt;=$K175*0.3,$K175*0.3,($BV175-SUM($Q175:Z175)))),"")),(IF(($BV175-SUM($Q175:Z175))&gt;=$K175*0.3,$K175*0.3,($BV175-SUM($Q175:Z175)))))</f>
        <v>1950</v>
      </c>
      <c r="AB175" s="127">
        <f>IF(OR($I175="‡nv‡÷j Z¨vM",$I175="wUwm"),(IF(VALUE($G175)&gt;=AB$6,(IF(($BV175-SUM($Q175:AA175))&gt;=$K175*0.3,$K175*0.3,($BV175-SUM($Q175:AA175)))),"")),(IF(($BV175-SUM($Q175:AA175))&gt;=$K175*0.3,$K175*0.3,($BV175-SUM($Q175:AA175)))))</f>
        <v>0</v>
      </c>
      <c r="AC175" s="127">
        <f>IF(OR($I175="‡nv‡÷j Z¨vM",$I175="wUwm"),(IF(VALUE($G175)&gt;=AC$6,(IF(($BV175-SUM($Q175:AB175))&gt;=$K175*0.3,$K175*0.3,($BV175-SUM($Q175:AB175)))),"")),(IF(($BV175-SUM($Q175:AB175))&gt;=$K175*0.3,$K175*0.3,($BV175-SUM($Q175:AB175)))))</f>
        <v>0</v>
      </c>
      <c r="AD175" s="127">
        <f>IF(OR($I175="‡nv‡÷j Z¨vM",$I175="wUwm"),(IF(VALUE($G175)&gt;=AD$6,(IF(($BV175-SUM($Q175:AC175))&gt;=$K175*0.3,$K175*0.3,($BV175-SUM($Q175:AC175)))),"")),(IF(($BV175-SUM($Q175:AC175))&gt;=$K175*0.3,$K175*0.3,($BV175-SUM($Q175:AC175)))))</f>
        <v>0</v>
      </c>
      <c r="AE175" s="127">
        <f>IF(OR($I175="‡nv‡÷j Z¨vM",$I175="wUwm"),(IF(VALUE($G175)&gt;=AE$6,(IF(($BV175-SUM($Q175:AD175))&gt;=$K175*0.3,$K175*0.3,($BV175-SUM($Q175:AD175)))),"")),(IF(($BV175-SUM($Q175:AD175))&gt;=$K175*0.3,$K175*0.3,($BV175-SUM($Q175:AD175)))))</f>
        <v>0</v>
      </c>
      <c r="AF175" s="127">
        <f>IF(OR($I175="‡nv‡÷j Z¨vM",$I175="wUwm"),(IF(VALUE($G175)&gt;=AF$6,(IF(($BV175-SUM($Q175:AE175))&gt;=$K175*0.3,$K175*0.3,($BV175-SUM($Q175:AE175)))),"")),(IF(($BV175-SUM($Q175:AE175))&gt;=$K175*0.3,$K175*0.3,($BV175-SUM($Q175:AE175)))))</f>
        <v>0</v>
      </c>
      <c r="AG175" s="127">
        <f>IF(OR($I175="‡nv‡÷j Z¨vM",$I175="wUwm"),(IF(VALUE($G175)&gt;=AG$6,(IF(($BV175-SUM($Q175:AF175))&gt;=$K175*0.3,$K175*0.3,($BV175-SUM($Q175:AF175)))),"")),(IF(($BV175-SUM($Q175:AF175))&gt;=$K175*0.3,$K175*0.3,($BV175-SUM($Q175:AF175)))))</f>
        <v>0</v>
      </c>
      <c r="AH175" s="127">
        <f>IF(OR($I175="‡nv‡÷j Z¨vM",$I175="wUwm"),(IF(VALUE($G175)&gt;=AH$6,(IF(($BV175-SUM($Q175:AG175))&gt;=$K175*0.3,$K175*0.3,($BV175-SUM($Q175:AG175)))),"")),(IF(($BV175-SUM($Q175:AG175))&gt;=$K175*0.3,$K175*0.3,($BV175-SUM($Q175:AG175)))))</f>
        <v>0</v>
      </c>
      <c r="AI175" s="127">
        <f>IF(OR($I175="‡nv‡÷j Z¨vM",$I175="wUwm"),(IF(VALUE($G175)&gt;=AI$6,(IF(($BV175-SUM($Q175:AH175))&gt;=$K175*0.3,$K175*0.3,($BV175-SUM($Q175:AH175)))),"")),(IF(($BV175-SUM($Q175:AH175))&gt;=$K175*0.3,$K175*0.3,($BV175-SUM($Q175:AH175)))))</f>
        <v>0</v>
      </c>
      <c r="AJ175" s="127">
        <f>IF(OR($I175="‡nv‡÷j Z¨vM",$I175="wUwm"),(IF(VALUE($G175)&gt;=AJ$6,(IF(($BV175-SUM($Q175:AI175))&gt;=$K175*0.3,$K175*0.3,($BV175-SUM($Q175:AI175)))),"")),(IF(($BV175-SUM($Q175:AI175))&gt;=$K175*0.3,$K175*0.3,($BV175-SUM($Q175:AI175)))))</f>
        <v>0</v>
      </c>
      <c r="AK175" s="127">
        <f>IF(OR($I175="‡nv‡÷j Z¨vM",$I175="wUwm"),(IF(VALUE($G175)&gt;=AK$6,(IF(($BV175-SUM($Q175:AJ175))&gt;=$K175*0.3,$K175*0.3,($BV175-SUM($Q175:AJ175)))),"")),(IF(($BV175-SUM($Q175:AJ175))&gt;=$K175*0.3,$K175*0.3,($BV175-SUM($Q175:AJ175)))))</f>
        <v>0</v>
      </c>
      <c r="AL175" s="127">
        <f>IF(OR($I175="‡nv‡÷j Z¨vM",$I175="wUwm"),(IF(VALUE($G175)&gt;=AL$6,(IF(($BV175-SUM($Q175:AK175))&gt;=$K175*0.3,$K175*0.3,($BV175-SUM($Q175:AK175)))),"")),(IF(($BV175-SUM($Q175:AK175))&gt;=$K175*0.3,$K175*0.3,($BV175-SUM($Q175:AK175)))))</f>
        <v>0</v>
      </c>
      <c r="AM175" s="127">
        <f>IF(OR($I175="‡nv‡÷j Z¨vM",$I175="wUwm"),(IF(VALUE($G175)&gt;=AM$6,(IF(($BV175-SUM($Q175:AL175))&gt;=$K175*0.3,$K175*0.3,($BV175-SUM($Q175:AL175)))),"")),(IF(($BV175-SUM($Q175:AL175))&gt;=$K175*0.3,$K175*0.3,($BV175-SUM($Q175:AL175)))))</f>
        <v>0</v>
      </c>
      <c r="AN175" s="127">
        <f>IF(OR($I175="‡nv‡÷j Z¨vM",$I175="wUwm"),(IF(VALUE($G175)&gt;=AN$6,(IF(($BV175-SUM($Q175:AM175))&gt;=$K175*0.3,$K175*0.3,($BV175-SUM($Q175:AM175)))),"")),(IF(($BV175-SUM($Q175:AM175))&gt;=$K175*0.3,$K175*0.3,($BV175-SUM($Q175:AM175)))))</f>
        <v>0</v>
      </c>
      <c r="AO175" s="127">
        <f>IF(OR($I175="‡nv‡÷j Z¨vM",$I175="wUwm"),(IF(VALUE($G175)&gt;=AO$6,(IF(($BV175-SUM($Q175:AN175))&gt;=$K175*0.3,$K175*0.3,($BV175-SUM($Q175:AN175)))),"")),(IF(($BV175-SUM($Q175:AN175))&gt;=$K175*0.3,$K175*0.3,($BV175-SUM($Q175:AN175)))))</f>
        <v>0</v>
      </c>
      <c r="AP175" s="127">
        <f>IF(OR($I175="‡nv‡÷j Z¨vM",$I175="wUwm"),(IF(VALUE($G175)&gt;=AP$6,(IF(($BV175-SUM($Q175:AO175))&gt;=$K175*0.3,$K175*0.3,($BV175-SUM($Q175:AO175)))),"")),(IF(($BV175-SUM($Q175:AO175))&gt;=$K175*0.3,$K175*0.3,($BV175-SUM($Q175:AO175)))))</f>
        <v>0</v>
      </c>
      <c r="AQ175" s="125">
        <f t="shared" si="39"/>
        <v>21550</v>
      </c>
      <c r="AR175" s="125">
        <v>21550</v>
      </c>
      <c r="AS175" s="125">
        <f>IF(LinkRpt!C$4=LinkRpt!C$2,VLOOKUP(LinkRpt!$A172,Rpt,LinkRpt!C$2+1),"")</f>
        <v>0</v>
      </c>
      <c r="AT175" s="125">
        <f>IF(LinkRpt!D$4=LinkRpt!D$2,VLOOKUP(LinkRpt!$A172,Rpt,LinkRpt!D$2+1),"")</f>
        <v>0</v>
      </c>
      <c r="AU175" s="125">
        <f>IF(LinkRpt!E$4=LinkRpt!E$2,VLOOKUP(LinkRpt!$A172,Rpt,LinkRpt!E$2+1),"")</f>
        <v>0</v>
      </c>
      <c r="AV175" s="125">
        <f>IF(LinkRpt!F$4=LinkRpt!F$2,VLOOKUP(LinkRpt!$A172,Rpt,LinkRpt!F$2+1),"")</f>
        <v>0</v>
      </c>
      <c r="AW175" s="125">
        <f>IF(LinkRpt!G$4=LinkRpt!G$2,VLOOKUP(LinkRpt!$A172,Rpt,LinkRpt!G$2+1),"")</f>
        <v>0</v>
      </c>
      <c r="AX175" s="125">
        <f>IF(LinkRpt!H$4=LinkRpt!H$2,VLOOKUP(LinkRpt!$A172,Rpt,LinkRpt!H$2+1),"")</f>
        <v>0</v>
      </c>
      <c r="AY175" s="125">
        <f>IF(LinkRpt!I$4=LinkRpt!I$2,VLOOKUP(LinkRpt!$A172,Rpt,LinkRpt!I$2+1),"")</f>
        <v>0</v>
      </c>
      <c r="AZ175" s="125">
        <f>IF(LinkRpt!J$4=LinkRpt!J$2,VLOOKUP(LinkRpt!$A172,Rpt,LinkRpt!J$2+1),"")</f>
        <v>0</v>
      </c>
      <c r="BA175" s="125">
        <f>IF(LinkRpt!K$4=LinkRpt!K$2,VLOOKUP(LinkRpt!$A172,Rpt,LinkRpt!K$2+1),"")</f>
        <v>0</v>
      </c>
      <c r="BB175" s="125">
        <f>IF(LinkRpt!L$4=LinkRpt!L$2,VLOOKUP(LinkRpt!$A172,Rpt,LinkRpt!L$2+1),"")</f>
        <v>0</v>
      </c>
      <c r="BC175" s="125">
        <f>IF(LinkRpt!M$4=LinkRpt!M$2,VLOOKUP(LinkRpt!$A172,Rpt,LinkRpt!M$2+1),"")</f>
        <v>0</v>
      </c>
      <c r="BD175" s="125">
        <f>IF(LinkRpt!N$4=LinkRpt!N$2,VLOOKUP(LinkRpt!$A172,Rpt,LinkRpt!N$2+1),"")</f>
        <v>0</v>
      </c>
      <c r="BE175" s="125">
        <f>IF(LinkRpt!O$4=LinkRpt!O$2,VLOOKUP(LinkRpt!$A172,Rpt,LinkRpt!O$2+1),"")</f>
        <v>0</v>
      </c>
      <c r="BF175" s="125">
        <f>IF(LinkRpt!P$4=LinkRpt!P$2,VLOOKUP(LinkRpt!$A172,Rpt,LinkRpt!P$2+1),"")</f>
        <v>0</v>
      </c>
      <c r="BG175" s="125">
        <f>IF(LinkRpt!Q$4=LinkRpt!Q$2,VLOOKUP(LinkRpt!$A172,Rpt,LinkRpt!Q$2+1),"")</f>
        <v>0</v>
      </c>
      <c r="BH175" s="125">
        <f>IF(LinkRpt!R$4=LinkRpt!R$2,VLOOKUP(LinkRpt!$A172,Rpt,LinkRpt!R$2+1),"")</f>
        <v>0</v>
      </c>
      <c r="BI175" s="125">
        <f>IF(LinkRpt!S$4=LinkRpt!S$2,VLOOKUP(LinkRpt!$A172,Rpt,LinkRpt!S$2+1),"")</f>
        <v>0</v>
      </c>
      <c r="BJ175" s="125">
        <f>IF(LinkRpt!T$4=LinkRpt!T$2,VLOOKUP(LinkRpt!$A172,Rpt,LinkRpt!T$2+1),"")</f>
        <v>0</v>
      </c>
      <c r="BK175" s="125">
        <f>IF(LinkRpt!U$4=LinkRpt!U$2,VLOOKUP(LinkRpt!$A172,Rpt,LinkRpt!U$2+1),"")</f>
        <v>0</v>
      </c>
      <c r="BL175" s="125">
        <f>IF(LinkRpt!V$4=LinkRpt!V$2,VLOOKUP(LinkRpt!$A172,Rpt,LinkRpt!V$2+1),"")</f>
        <v>0</v>
      </c>
      <c r="BM175" s="125">
        <f>IF(LinkRpt!W$4=LinkRpt!W$2,VLOOKUP(LinkRpt!$A172,Rpt,LinkRpt!W$2+1),"")</f>
        <v>0</v>
      </c>
      <c r="BN175" s="125">
        <f>IF(LinkRpt!X$4=LinkRpt!X$2,VLOOKUP(LinkRpt!$A172,Rpt,LinkRpt!X$2+1),"")</f>
        <v>0</v>
      </c>
      <c r="BO175" s="125">
        <f>IF(LinkRpt!Y$4=LinkRpt!Y$2,VLOOKUP(LinkRpt!$A172,Rpt,LinkRpt!Y$2+1),"")</f>
        <v>0</v>
      </c>
      <c r="BP175" s="125">
        <f>IF(LinkRpt!Z$4=LinkRpt!Z$2,VLOOKUP(LinkRpt!$A172,Rpt,LinkRpt!Z$2+1),"")</f>
        <v>0</v>
      </c>
      <c r="BQ175" s="125">
        <f>IF(LinkRpt!AA$4=LinkRpt!AA$2,VLOOKUP(LinkRpt!$A172,Rpt,LinkRpt!AA$2+1),"")</f>
        <v>0</v>
      </c>
      <c r="BR175" s="125">
        <f>IF(LinkRpt!AB$4=LinkRpt!AB$2,VLOOKUP(LinkRpt!$A172,Rpt,LinkRpt!AB$2+1),"")</f>
        <v>0</v>
      </c>
      <c r="BS175" s="125">
        <f>IF(LinkRpt!AC$4=LinkRpt!AC$2,VLOOKUP(LinkRpt!$A172,Rpt,LinkRpt!AC$2+1),"")</f>
        <v>0</v>
      </c>
      <c r="BT175" s="125">
        <f>IF(LinkRpt!AD$4=LinkRpt!AD$2,VLOOKUP(LinkRpt!$A172,Rpt,LinkRpt!AD$2+1),"")</f>
        <v>0</v>
      </c>
      <c r="BU175" s="125">
        <f>IF(LinkRpt!AE$4=LinkRpt!AE$2,VLOOKUP(LinkRpt!$A172,Rpt,LinkRpt!AE$2+1),"")</f>
        <v>0</v>
      </c>
      <c r="BV175" s="125">
        <f t="shared" si="37"/>
        <v>21550</v>
      </c>
      <c r="BW175" s="124">
        <v>1500</v>
      </c>
      <c r="BX175" s="127">
        <v>1500</v>
      </c>
      <c r="BY175" s="124">
        <v>1000</v>
      </c>
      <c r="BZ175" s="127">
        <v>1000</v>
      </c>
      <c r="CA175" s="124">
        <v>5000</v>
      </c>
      <c r="CB175" s="127">
        <v>5000</v>
      </c>
      <c r="CC175" s="124">
        <v>8000</v>
      </c>
      <c r="CD175" s="127">
        <f t="shared" si="40"/>
        <v>1500</v>
      </c>
      <c r="CE175" s="128"/>
      <c r="CF175" s="127"/>
      <c r="CG175" s="124"/>
      <c r="CH175" s="127"/>
      <c r="CI175" s="129">
        <v>2310</v>
      </c>
      <c r="CJ175" s="127">
        <v>0</v>
      </c>
      <c r="CK175" s="129">
        <v>2310</v>
      </c>
      <c r="CL175" s="127">
        <v>0</v>
      </c>
      <c r="CM175" s="129">
        <v>2310</v>
      </c>
      <c r="CN175" s="127">
        <v>0</v>
      </c>
      <c r="CO175" s="129">
        <v>2310</v>
      </c>
      <c r="CP175" s="127">
        <f>9240+6500</f>
        <v>15740</v>
      </c>
      <c r="CQ175" s="129">
        <v>2310</v>
      </c>
      <c r="CR175" s="127"/>
      <c r="CS175" s="129">
        <v>2310</v>
      </c>
      <c r="CT175" s="127"/>
      <c r="CU175" s="129">
        <v>2310</v>
      </c>
      <c r="CV175" s="127"/>
      <c r="CW175" s="129">
        <v>2310</v>
      </c>
      <c r="CX175" s="127"/>
      <c r="CY175" s="129">
        <v>2310</v>
      </c>
      <c r="CZ175" s="127">
        <v>2310</v>
      </c>
      <c r="DA175" s="128"/>
      <c r="DB175" s="127"/>
      <c r="DC175" s="128"/>
      <c r="DD175" s="127"/>
      <c r="DE175" s="130"/>
      <c r="DF175" s="131"/>
      <c r="DG175" s="127"/>
      <c r="DH175" s="131"/>
      <c r="DI175" s="127"/>
      <c r="DJ175" s="131"/>
      <c r="DK175" s="127"/>
      <c r="DL175" s="131"/>
      <c r="DM175" s="127"/>
      <c r="DN175" s="131"/>
      <c r="DO175" s="127"/>
      <c r="DP175" s="131"/>
      <c r="DQ175" s="127"/>
      <c r="DR175" s="131"/>
      <c r="DS175" s="127"/>
      <c r="DT175" s="131"/>
      <c r="DU175" s="127"/>
      <c r="DV175" s="131"/>
      <c r="DW175" s="127"/>
      <c r="DX175" s="131"/>
      <c r="DY175" s="127"/>
      <c r="DZ175" s="131"/>
      <c r="EA175" s="127"/>
      <c r="EB175" s="128"/>
      <c r="EC175" s="127"/>
      <c r="ED175" s="132"/>
      <c r="EE175" s="128"/>
      <c r="EF175" s="127"/>
      <c r="EG175" s="128"/>
      <c r="EH175" s="127"/>
      <c r="EI175" s="128"/>
      <c r="EJ175" s="127"/>
      <c r="EK175" s="128"/>
      <c r="EL175" s="127"/>
      <c r="EM175" s="128"/>
      <c r="EN175" s="127"/>
      <c r="EO175" s="128"/>
      <c r="EP175" s="127"/>
      <c r="EQ175" s="124"/>
      <c r="ER175" s="127"/>
      <c r="ES175" s="124"/>
      <c r="ET175" s="127"/>
      <c r="EU175" s="124"/>
      <c r="EV175" s="127"/>
      <c r="EW175" s="124"/>
      <c r="EX175" s="127"/>
      <c r="EY175" s="124"/>
      <c r="EZ175" s="127"/>
      <c r="FA175" s="124"/>
      <c r="FB175" s="127"/>
      <c r="FC175" s="133">
        <f t="shared" si="32"/>
        <v>36290</v>
      </c>
      <c r="FD175" s="133">
        <f t="shared" si="33"/>
        <v>27050</v>
      </c>
      <c r="FE175" s="133">
        <f t="shared" si="34"/>
        <v>9240</v>
      </c>
    </row>
    <row r="176" spans="1:161" ht="25.5" customHeight="1">
      <c r="A176" s="184">
        <v>2200078</v>
      </c>
      <c r="B176" s="156" t="s">
        <v>130</v>
      </c>
      <c r="C176" s="96" t="s">
        <v>131</v>
      </c>
      <c r="D176" s="83" t="s">
        <v>1062</v>
      </c>
      <c r="E176" s="95" t="s">
        <v>956</v>
      </c>
      <c r="F176" s="89" t="s">
        <v>132</v>
      </c>
      <c r="G176" s="89"/>
      <c r="H176" s="135"/>
      <c r="I176" s="136"/>
      <c r="J176" s="136"/>
      <c r="K176" s="94">
        <v>7200</v>
      </c>
      <c r="L176" s="92" t="s">
        <v>1077</v>
      </c>
      <c r="M176" s="122">
        <f t="shared" si="35"/>
        <v>25600</v>
      </c>
      <c r="N176" s="123">
        <f t="shared" si="31"/>
        <v>2160</v>
      </c>
      <c r="O176" s="124">
        <v>4000</v>
      </c>
      <c r="P176" s="124">
        <f t="shared" si="36"/>
        <v>0</v>
      </c>
      <c r="Q176" s="125">
        <v>4000</v>
      </c>
      <c r="R176" s="126">
        <f t="shared" si="38"/>
        <v>0</v>
      </c>
      <c r="S176" s="127">
        <f>IF(OR($I176="‡nv‡÷j Z¨vM",$I176="wUwm"),(IF(VALUE($G176)&gt;=S$6,(IF(($BV176-SUM($Q176:R176))&gt;=$K176*0.3,$K176*0.3,($BV176-SUM($Q176:R176)))),"")),(IF(($BV176-SUM($Q176:R176))&gt;=$K176*0.3,$K176*0.3,($BV176-SUM($Q176:R176)))))</f>
        <v>2160</v>
      </c>
      <c r="T176" s="127">
        <f>IF(OR($I176="‡nv‡÷j Z¨vM",$I176="wUwm"),(IF(VALUE($G176)&gt;=T$6,(IF(($BV176-SUM($Q176:S176))&gt;=$K176*0.3,$K176*0.3,($BV176-SUM($Q176:S176)))),"")),(IF(($BV176-SUM($Q176:S176))&gt;=$K176*0.3,$K176*0.3,($BV176-SUM($Q176:S176)))))</f>
        <v>2160</v>
      </c>
      <c r="U176" s="127">
        <f>IF(OR($I176="‡nv‡÷j Z¨vM",$I176="wUwm"),(IF(VALUE($G176)&gt;=U$6,(IF(($BV176-SUM($Q176:T176))&gt;=$K176*0.3,$K176*0.3,($BV176-SUM($Q176:T176)))),"")),(IF(($BV176-SUM($Q176:T176))&gt;=$K176*0.3,$K176*0.3,($BV176-SUM($Q176:T176)))))</f>
        <v>2160</v>
      </c>
      <c r="V176" s="127">
        <f>IF(OR($I176="‡nv‡÷j Z¨vM",$I176="wUwm"),(IF(VALUE($G176)&gt;=V$6,(IF(($BV176-SUM($Q176:U176))&gt;=$K176*0.3,$K176*0.3,($BV176-SUM($Q176:U176)))),"")),(IF(($BV176-SUM($Q176:U176))&gt;=$K176*0.3,$K176*0.3,($BV176-SUM($Q176:U176)))))</f>
        <v>2160</v>
      </c>
      <c r="W176" s="127">
        <f>IF(OR($I176="‡nv‡÷j Z¨vM",$I176="wUwm"),(IF(VALUE($G176)&gt;=W$6,(IF(($BV176-SUM($Q176:V176))&gt;=$K176*0.3,$K176*0.3,($BV176-SUM($Q176:V176)))),"")),(IF(($BV176-SUM($Q176:V176))&gt;=$K176*0.3,$K176*0.3,($BV176-SUM($Q176:V176)))))</f>
        <v>2160</v>
      </c>
      <c r="X176" s="127">
        <f>IF(OR($I176="‡nv‡÷j Z¨vM",$I176="wUwm"),(IF(VALUE($G176)&gt;=X$6,(IF(($BV176-SUM($Q176:W176))&gt;=$K176*0.3,$K176*0.3,($BV176-SUM($Q176:W176)))),"")),(IF(($BV176-SUM($Q176:W176))&gt;=$K176*0.3,$K176*0.3,($BV176-SUM($Q176:W176)))))</f>
        <v>2160</v>
      </c>
      <c r="Y176" s="127">
        <f>IF(OR($I176="‡nv‡÷j Z¨vM",$I176="wUwm"),(IF(VALUE($G176)&gt;=Y$6,(IF(($BV176-SUM($Q176:X176))&gt;=$K176*0.3,$K176*0.3,($BV176-SUM($Q176:X176)))),"")),(IF(($BV176-SUM($Q176:X176))&gt;=$K176*0.3,$K176*0.3,($BV176-SUM($Q176:X176)))))</f>
        <v>2160</v>
      </c>
      <c r="Z176" s="127">
        <f>IF(OR($I176="‡nv‡÷j Z¨vM",$I176="wUwm"),(IF(VALUE($G176)&gt;=Z$6,(IF(($BV176-SUM($Q176:Y176))&gt;=$K176*0.3,$K176*0.3,($BV176-SUM($Q176:Y176)))),"")),(IF(($BV176-SUM($Q176:Y176))&gt;=$K176*0.3,$K176*0.3,($BV176-SUM($Q176:Y176)))))</f>
        <v>2160</v>
      </c>
      <c r="AA176" s="127">
        <f>IF(OR($I176="‡nv‡÷j Z¨vM",$I176="wUwm"),(IF(VALUE($G176)&gt;=AA$6,(IF(($BV176-SUM($Q176:Z176))&gt;=$K176*0.3,$K176*0.3,($BV176-SUM($Q176:Z176)))),"")),(IF(($BV176-SUM($Q176:Z176))&gt;=$K176*0.3,$K176*0.3,($BV176-SUM($Q176:Z176)))))</f>
        <v>2160</v>
      </c>
      <c r="AB176" s="127">
        <f>IF(OR($I176="‡nv‡÷j Z¨vM",$I176="wUwm"),(IF(VALUE($G176)&gt;=AB$6,(IF(($BV176-SUM($Q176:AA176))&gt;=$K176*0.3,$K176*0.3,($BV176-SUM($Q176:AA176)))),"")),(IF(($BV176-SUM($Q176:AA176))&gt;=$K176*0.3,$K176*0.3,($BV176-SUM($Q176:AA176)))))</f>
        <v>0</v>
      </c>
      <c r="AC176" s="127">
        <f>IF(OR($I176="‡nv‡÷j Z¨vM",$I176="wUwm"),(IF(VALUE($G176)&gt;=AC$6,(IF(($BV176-SUM($Q176:AB176))&gt;=$K176*0.3,$K176*0.3,($BV176-SUM($Q176:AB176)))),"")),(IF(($BV176-SUM($Q176:AB176))&gt;=$K176*0.3,$K176*0.3,($BV176-SUM($Q176:AB176)))))</f>
        <v>0</v>
      </c>
      <c r="AD176" s="127">
        <f>IF(OR($I176="‡nv‡÷j Z¨vM",$I176="wUwm"),(IF(VALUE($G176)&gt;=AD$6,(IF(($BV176-SUM($Q176:AC176))&gt;=$K176*0.3,$K176*0.3,($BV176-SUM($Q176:AC176)))),"")),(IF(($BV176-SUM($Q176:AC176))&gt;=$K176*0.3,$K176*0.3,($BV176-SUM($Q176:AC176)))))</f>
        <v>0</v>
      </c>
      <c r="AE176" s="127">
        <f>IF(OR($I176="‡nv‡÷j Z¨vM",$I176="wUwm"),(IF(VALUE($G176)&gt;=AE$6,(IF(($BV176-SUM($Q176:AD176))&gt;=$K176*0.3,$K176*0.3,($BV176-SUM($Q176:AD176)))),"")),(IF(($BV176-SUM($Q176:AD176))&gt;=$K176*0.3,$K176*0.3,($BV176-SUM($Q176:AD176)))))</f>
        <v>0</v>
      </c>
      <c r="AF176" s="127">
        <f>IF(OR($I176="‡nv‡÷j Z¨vM",$I176="wUwm"),(IF(VALUE($G176)&gt;=AF$6,(IF(($BV176-SUM($Q176:AE176))&gt;=$K176*0.3,$K176*0.3,($BV176-SUM($Q176:AE176)))),"")),(IF(($BV176-SUM($Q176:AE176))&gt;=$K176*0.3,$K176*0.3,($BV176-SUM($Q176:AE176)))))</f>
        <v>0</v>
      </c>
      <c r="AG176" s="127">
        <f>IF(OR($I176="‡nv‡÷j Z¨vM",$I176="wUwm"),(IF(VALUE($G176)&gt;=AG$6,(IF(($BV176-SUM($Q176:AF176))&gt;=$K176*0.3,$K176*0.3,($BV176-SUM($Q176:AF176)))),"")),(IF(($BV176-SUM($Q176:AF176))&gt;=$K176*0.3,$K176*0.3,($BV176-SUM($Q176:AF176)))))</f>
        <v>0</v>
      </c>
      <c r="AH176" s="127">
        <f>IF(OR($I176="‡nv‡÷j Z¨vM",$I176="wUwm"),(IF(VALUE($G176)&gt;=AH$6,(IF(($BV176-SUM($Q176:AG176))&gt;=$K176*0.3,$K176*0.3,($BV176-SUM($Q176:AG176)))),"")),(IF(($BV176-SUM($Q176:AG176))&gt;=$K176*0.3,$K176*0.3,($BV176-SUM($Q176:AG176)))))</f>
        <v>0</v>
      </c>
      <c r="AI176" s="127">
        <f>IF(OR($I176="‡nv‡÷j Z¨vM",$I176="wUwm"),(IF(VALUE($G176)&gt;=AI$6,(IF(($BV176-SUM($Q176:AH176))&gt;=$K176*0.3,$K176*0.3,($BV176-SUM($Q176:AH176)))),"")),(IF(($BV176-SUM($Q176:AH176))&gt;=$K176*0.3,$K176*0.3,($BV176-SUM($Q176:AH176)))))</f>
        <v>0</v>
      </c>
      <c r="AJ176" s="127">
        <f>IF(OR($I176="‡nv‡÷j Z¨vM",$I176="wUwm"),(IF(VALUE($G176)&gt;=AJ$6,(IF(($BV176-SUM($Q176:AI176))&gt;=$K176*0.3,$K176*0.3,($BV176-SUM($Q176:AI176)))),"")),(IF(($BV176-SUM($Q176:AI176))&gt;=$K176*0.3,$K176*0.3,($BV176-SUM($Q176:AI176)))))</f>
        <v>0</v>
      </c>
      <c r="AK176" s="127">
        <f>IF(OR($I176="‡nv‡÷j Z¨vM",$I176="wUwm"),(IF(VALUE($G176)&gt;=AK$6,(IF(($BV176-SUM($Q176:AJ176))&gt;=$K176*0.3,$K176*0.3,($BV176-SUM($Q176:AJ176)))),"")),(IF(($BV176-SUM($Q176:AJ176))&gt;=$K176*0.3,$K176*0.3,($BV176-SUM($Q176:AJ176)))))</f>
        <v>0</v>
      </c>
      <c r="AL176" s="127">
        <f>IF(OR($I176="‡nv‡÷j Z¨vM",$I176="wUwm"),(IF(VALUE($G176)&gt;=AL$6,(IF(($BV176-SUM($Q176:AK176))&gt;=$K176*0.3,$K176*0.3,($BV176-SUM($Q176:AK176)))),"")),(IF(($BV176-SUM($Q176:AK176))&gt;=$K176*0.3,$K176*0.3,($BV176-SUM($Q176:AK176)))))</f>
        <v>0</v>
      </c>
      <c r="AM176" s="127">
        <f>IF(OR($I176="‡nv‡÷j Z¨vM",$I176="wUwm"),(IF(VALUE($G176)&gt;=AM$6,(IF(($BV176-SUM($Q176:AL176))&gt;=$K176*0.3,$K176*0.3,($BV176-SUM($Q176:AL176)))),"")),(IF(($BV176-SUM($Q176:AL176))&gt;=$K176*0.3,$K176*0.3,($BV176-SUM($Q176:AL176)))))</f>
        <v>0</v>
      </c>
      <c r="AN176" s="127">
        <f>IF(OR($I176="‡nv‡÷j Z¨vM",$I176="wUwm"),(IF(VALUE($G176)&gt;=AN$6,(IF(($BV176-SUM($Q176:AM176))&gt;=$K176*0.3,$K176*0.3,($BV176-SUM($Q176:AM176)))),"")),(IF(($BV176-SUM($Q176:AM176))&gt;=$K176*0.3,$K176*0.3,($BV176-SUM($Q176:AM176)))))</f>
        <v>0</v>
      </c>
      <c r="AO176" s="127">
        <f>IF(OR($I176="‡nv‡÷j Z¨vM",$I176="wUwm"),(IF(VALUE($G176)&gt;=AO$6,(IF(($BV176-SUM($Q176:AN176))&gt;=$K176*0.3,$K176*0.3,($BV176-SUM($Q176:AN176)))),"")),(IF(($BV176-SUM($Q176:AN176))&gt;=$K176*0.3,$K176*0.3,($BV176-SUM($Q176:AN176)))))</f>
        <v>0</v>
      </c>
      <c r="AP176" s="127">
        <f>IF(OR($I176="‡nv‡÷j Z¨vM",$I176="wUwm"),(IF(VALUE($G176)&gt;=AP$6,(IF(($BV176-SUM($Q176:AO176))&gt;=$K176*0.3,$K176*0.3,($BV176-SUM($Q176:AO176)))),"")),(IF(($BV176-SUM($Q176:AO176))&gt;=$K176*0.3,$K176*0.3,($BV176-SUM($Q176:AO176)))))</f>
        <v>0</v>
      </c>
      <c r="AQ176" s="125">
        <f t="shared" si="39"/>
        <v>23440</v>
      </c>
      <c r="AR176" s="125">
        <v>23440</v>
      </c>
      <c r="AS176" s="125">
        <f>IF(LinkRpt!C$4=LinkRpt!C$2,VLOOKUP(LinkRpt!$A173,Rpt,LinkRpt!C$2+1),"")</f>
        <v>0</v>
      </c>
      <c r="AT176" s="125">
        <f>IF(LinkRpt!D$4=LinkRpt!D$2,VLOOKUP(LinkRpt!$A173,Rpt,LinkRpt!D$2+1),"")</f>
        <v>0</v>
      </c>
      <c r="AU176" s="125">
        <f>IF(LinkRpt!E$4=LinkRpt!E$2,VLOOKUP(LinkRpt!$A173,Rpt,LinkRpt!E$2+1),"")</f>
        <v>0</v>
      </c>
      <c r="AV176" s="125">
        <f>IF(LinkRpt!F$4=LinkRpt!F$2,VLOOKUP(LinkRpt!$A173,Rpt,LinkRpt!F$2+1),"")</f>
        <v>0</v>
      </c>
      <c r="AW176" s="125">
        <f>IF(LinkRpt!G$4=LinkRpt!G$2,VLOOKUP(LinkRpt!$A173,Rpt,LinkRpt!G$2+1),"")</f>
        <v>0</v>
      </c>
      <c r="AX176" s="125">
        <f>IF(LinkRpt!H$4=LinkRpt!H$2,VLOOKUP(LinkRpt!$A173,Rpt,LinkRpt!H$2+1),"")</f>
        <v>0</v>
      </c>
      <c r="AY176" s="125">
        <f>IF(LinkRpt!I$4=LinkRpt!I$2,VLOOKUP(LinkRpt!$A173,Rpt,LinkRpt!I$2+1),"")</f>
        <v>0</v>
      </c>
      <c r="AZ176" s="125">
        <f>IF(LinkRpt!J$4=LinkRpt!J$2,VLOOKUP(LinkRpt!$A173,Rpt,LinkRpt!J$2+1),"")</f>
        <v>0</v>
      </c>
      <c r="BA176" s="125">
        <f>IF(LinkRpt!K$4=LinkRpt!K$2,VLOOKUP(LinkRpt!$A173,Rpt,LinkRpt!K$2+1),"")</f>
        <v>0</v>
      </c>
      <c r="BB176" s="125">
        <f>IF(LinkRpt!L$4=LinkRpt!L$2,VLOOKUP(LinkRpt!$A173,Rpt,LinkRpt!L$2+1),"")</f>
        <v>0</v>
      </c>
      <c r="BC176" s="125">
        <f>IF(LinkRpt!M$4=LinkRpt!M$2,VLOOKUP(LinkRpt!$A173,Rpt,LinkRpt!M$2+1),"")</f>
        <v>0</v>
      </c>
      <c r="BD176" s="125">
        <f>IF(LinkRpt!N$4=LinkRpt!N$2,VLOOKUP(LinkRpt!$A173,Rpt,LinkRpt!N$2+1),"")</f>
        <v>0</v>
      </c>
      <c r="BE176" s="125">
        <f>IF(LinkRpt!O$4=LinkRpt!O$2,VLOOKUP(LinkRpt!$A173,Rpt,LinkRpt!O$2+1),"")</f>
        <v>0</v>
      </c>
      <c r="BF176" s="125">
        <f>IF(LinkRpt!P$4=LinkRpt!P$2,VLOOKUP(LinkRpt!$A173,Rpt,LinkRpt!P$2+1),"")</f>
        <v>0</v>
      </c>
      <c r="BG176" s="125">
        <f>IF(LinkRpt!Q$4=LinkRpt!Q$2,VLOOKUP(LinkRpt!$A173,Rpt,LinkRpt!Q$2+1),"")</f>
        <v>0</v>
      </c>
      <c r="BH176" s="125">
        <f>IF(LinkRpt!R$4=LinkRpt!R$2,VLOOKUP(LinkRpt!$A173,Rpt,LinkRpt!R$2+1),"")</f>
        <v>0</v>
      </c>
      <c r="BI176" s="125">
        <f>IF(LinkRpt!S$4=LinkRpt!S$2,VLOOKUP(LinkRpt!$A173,Rpt,LinkRpt!S$2+1),"")</f>
        <v>0</v>
      </c>
      <c r="BJ176" s="125">
        <f>IF(LinkRpt!T$4=LinkRpt!T$2,VLOOKUP(LinkRpt!$A173,Rpt,LinkRpt!T$2+1),"")</f>
        <v>0</v>
      </c>
      <c r="BK176" s="125">
        <f>IF(LinkRpt!U$4=LinkRpt!U$2,VLOOKUP(LinkRpt!$A173,Rpt,LinkRpt!U$2+1),"")</f>
        <v>0</v>
      </c>
      <c r="BL176" s="125">
        <f>IF(LinkRpt!V$4=LinkRpt!V$2,VLOOKUP(LinkRpt!$A173,Rpt,LinkRpt!V$2+1),"")</f>
        <v>0</v>
      </c>
      <c r="BM176" s="125">
        <f>IF(LinkRpt!W$4=LinkRpt!W$2,VLOOKUP(LinkRpt!$A173,Rpt,LinkRpt!W$2+1),"")</f>
        <v>0</v>
      </c>
      <c r="BN176" s="125">
        <f>IF(LinkRpt!X$4=LinkRpt!X$2,VLOOKUP(LinkRpt!$A173,Rpt,LinkRpt!X$2+1),"")</f>
        <v>0</v>
      </c>
      <c r="BO176" s="125">
        <f>IF(LinkRpt!Y$4=LinkRpt!Y$2,VLOOKUP(LinkRpt!$A173,Rpt,LinkRpt!Y$2+1),"")</f>
        <v>0</v>
      </c>
      <c r="BP176" s="125">
        <f>IF(LinkRpt!Z$4=LinkRpt!Z$2,VLOOKUP(LinkRpt!$A173,Rpt,LinkRpt!Z$2+1),"")</f>
        <v>0</v>
      </c>
      <c r="BQ176" s="125">
        <f>IF(LinkRpt!AA$4=LinkRpt!AA$2,VLOOKUP(LinkRpt!$A173,Rpt,LinkRpt!AA$2+1),"")</f>
        <v>0</v>
      </c>
      <c r="BR176" s="125">
        <f>IF(LinkRpt!AB$4=LinkRpt!AB$2,VLOOKUP(LinkRpt!$A173,Rpt,LinkRpt!AB$2+1),"")</f>
        <v>0</v>
      </c>
      <c r="BS176" s="125">
        <f>IF(LinkRpt!AC$4=LinkRpt!AC$2,VLOOKUP(LinkRpt!$A173,Rpt,LinkRpt!AC$2+1),"")</f>
        <v>0</v>
      </c>
      <c r="BT176" s="125">
        <f>IF(LinkRpt!AD$4=LinkRpt!AD$2,VLOOKUP(LinkRpt!$A173,Rpt,LinkRpt!AD$2+1),"")</f>
        <v>0</v>
      </c>
      <c r="BU176" s="125">
        <f>IF(LinkRpt!AE$4=LinkRpt!AE$2,VLOOKUP(LinkRpt!$A173,Rpt,LinkRpt!AE$2+1),"")</f>
        <v>0</v>
      </c>
      <c r="BV176" s="125">
        <f t="shared" si="37"/>
        <v>23440</v>
      </c>
      <c r="BW176" s="124">
        <v>1500</v>
      </c>
      <c r="BX176" s="127">
        <v>1500</v>
      </c>
      <c r="BY176" s="124">
        <v>1000</v>
      </c>
      <c r="BZ176" s="127">
        <v>1000</v>
      </c>
      <c r="CA176" s="124">
        <v>5000</v>
      </c>
      <c r="CB176" s="127">
        <v>5000</v>
      </c>
      <c r="CC176" s="124">
        <v>8000</v>
      </c>
      <c r="CD176" s="127">
        <f t="shared" si="40"/>
        <v>1500</v>
      </c>
      <c r="CE176" s="128"/>
      <c r="CF176" s="127"/>
      <c r="CG176" s="124"/>
      <c r="CH176" s="127"/>
      <c r="CI176" s="129">
        <v>2310</v>
      </c>
      <c r="CJ176" s="127">
        <v>2310</v>
      </c>
      <c r="CK176" s="129">
        <v>2310</v>
      </c>
      <c r="CL176" s="127">
        <v>2310</v>
      </c>
      <c r="CM176" s="129">
        <v>2310</v>
      </c>
      <c r="CN176" s="127">
        <v>0</v>
      </c>
      <c r="CO176" s="129">
        <v>2310</v>
      </c>
      <c r="CP176" s="127">
        <v>11120</v>
      </c>
      <c r="CQ176" s="129">
        <v>2310</v>
      </c>
      <c r="CR176" s="127"/>
      <c r="CS176" s="129">
        <v>2310</v>
      </c>
      <c r="CT176" s="127"/>
      <c r="CU176" s="129">
        <v>2310</v>
      </c>
      <c r="CV176" s="127"/>
      <c r="CW176" s="129">
        <v>2310</v>
      </c>
      <c r="CX176" s="127"/>
      <c r="CY176" s="129">
        <v>2310</v>
      </c>
      <c r="CZ176" s="127">
        <v>4620</v>
      </c>
      <c r="DA176" s="128"/>
      <c r="DB176" s="127"/>
      <c r="DC176" s="128"/>
      <c r="DD176" s="127"/>
      <c r="DE176" s="130"/>
      <c r="DF176" s="131"/>
      <c r="DG176" s="127"/>
      <c r="DH176" s="131"/>
      <c r="DI176" s="127"/>
      <c r="DJ176" s="131"/>
      <c r="DK176" s="127"/>
      <c r="DL176" s="131"/>
      <c r="DM176" s="127"/>
      <c r="DN176" s="131"/>
      <c r="DO176" s="127"/>
      <c r="DP176" s="131"/>
      <c r="DQ176" s="127"/>
      <c r="DR176" s="131"/>
      <c r="DS176" s="127"/>
      <c r="DT176" s="131"/>
      <c r="DU176" s="127"/>
      <c r="DV176" s="131"/>
      <c r="DW176" s="127"/>
      <c r="DX176" s="131"/>
      <c r="DY176" s="127"/>
      <c r="DZ176" s="131"/>
      <c r="EA176" s="127"/>
      <c r="EB176" s="128"/>
      <c r="EC176" s="127"/>
      <c r="ED176" s="132"/>
      <c r="EE176" s="128"/>
      <c r="EF176" s="127"/>
      <c r="EG176" s="128"/>
      <c r="EH176" s="127"/>
      <c r="EI176" s="128"/>
      <c r="EJ176" s="127"/>
      <c r="EK176" s="128"/>
      <c r="EL176" s="127"/>
      <c r="EM176" s="128"/>
      <c r="EN176" s="127"/>
      <c r="EO176" s="128"/>
      <c r="EP176" s="127"/>
      <c r="EQ176" s="124"/>
      <c r="ER176" s="127"/>
      <c r="ES176" s="124"/>
      <c r="ET176" s="127"/>
      <c r="EU176" s="124"/>
      <c r="EV176" s="127"/>
      <c r="EW176" s="124"/>
      <c r="EX176" s="127"/>
      <c r="EY176" s="124"/>
      <c r="EZ176" s="127"/>
      <c r="FA176" s="124"/>
      <c r="FB176" s="127"/>
      <c r="FC176" s="133">
        <f t="shared" si="32"/>
        <v>36290</v>
      </c>
      <c r="FD176" s="133">
        <f t="shared" si="33"/>
        <v>29360</v>
      </c>
      <c r="FE176" s="133">
        <f t="shared" si="34"/>
        <v>6930</v>
      </c>
    </row>
    <row r="177" spans="1:161" ht="24.75" customHeight="1">
      <c r="A177" s="184">
        <v>2200079</v>
      </c>
      <c r="B177" s="156" t="s">
        <v>133</v>
      </c>
      <c r="C177" s="96" t="s">
        <v>134</v>
      </c>
      <c r="D177" s="83" t="s">
        <v>1062</v>
      </c>
      <c r="E177" s="95" t="s">
        <v>956</v>
      </c>
      <c r="F177" s="89" t="s">
        <v>135</v>
      </c>
      <c r="G177" s="89"/>
      <c r="H177" s="120"/>
      <c r="I177" s="121"/>
      <c r="J177" s="121"/>
      <c r="K177" s="94">
        <v>6500</v>
      </c>
      <c r="L177" s="92" t="s">
        <v>1077</v>
      </c>
      <c r="M177" s="122">
        <f t="shared" si="35"/>
        <v>23500</v>
      </c>
      <c r="N177" s="123">
        <f t="shared" si="31"/>
        <v>1950</v>
      </c>
      <c r="O177" s="124">
        <v>4000</v>
      </c>
      <c r="P177" s="124">
        <f t="shared" si="36"/>
        <v>0</v>
      </c>
      <c r="Q177" s="125">
        <v>4000</v>
      </c>
      <c r="R177" s="126">
        <f t="shared" si="38"/>
        <v>0</v>
      </c>
      <c r="S177" s="127">
        <f>IF(OR($I177="‡nv‡÷j Z¨vM",$I177="wUwm"),(IF(VALUE($G177)&gt;=S$6,(IF(($BV177-SUM($Q177:R177))&gt;=$K177*0.3,$K177*0.3,($BV177-SUM($Q177:R177)))),"")),(IF(($BV177-SUM($Q177:R177))&gt;=$K177*0.3,$K177*0.3,($BV177-SUM($Q177:R177)))))</f>
        <v>1950</v>
      </c>
      <c r="T177" s="127">
        <f>IF(OR($I177="‡nv‡÷j Z¨vM",$I177="wUwm"),(IF(VALUE($G177)&gt;=T$6,(IF(($BV177-SUM($Q177:S177))&gt;=$K177*0.3,$K177*0.3,($BV177-SUM($Q177:S177)))),"")),(IF(($BV177-SUM($Q177:S177))&gt;=$K177*0.3,$K177*0.3,($BV177-SUM($Q177:S177)))))</f>
        <v>1950</v>
      </c>
      <c r="U177" s="127">
        <f>IF(OR($I177="‡nv‡÷j Z¨vM",$I177="wUwm"),(IF(VALUE($G177)&gt;=U$6,(IF(($BV177-SUM($Q177:T177))&gt;=$K177*0.3,$K177*0.3,($BV177-SUM($Q177:T177)))),"")),(IF(($BV177-SUM($Q177:T177))&gt;=$K177*0.3,$K177*0.3,($BV177-SUM($Q177:T177)))))</f>
        <v>1950</v>
      </c>
      <c r="V177" s="127">
        <f>IF(OR($I177="‡nv‡÷j Z¨vM",$I177="wUwm"),(IF(VALUE($G177)&gt;=V$6,(IF(($BV177-SUM($Q177:U177))&gt;=$K177*0.3,$K177*0.3,($BV177-SUM($Q177:U177)))),"")),(IF(($BV177-SUM($Q177:U177))&gt;=$K177*0.3,$K177*0.3,($BV177-SUM($Q177:U177)))))</f>
        <v>1950</v>
      </c>
      <c r="W177" s="127">
        <f>IF(OR($I177="‡nv‡÷j Z¨vM",$I177="wUwm"),(IF(VALUE($G177)&gt;=W$6,(IF(($BV177-SUM($Q177:V177))&gt;=$K177*0.3,$K177*0.3,($BV177-SUM($Q177:V177)))),"")),(IF(($BV177-SUM($Q177:V177))&gt;=$K177*0.3,$K177*0.3,($BV177-SUM($Q177:V177)))))</f>
        <v>1950</v>
      </c>
      <c r="X177" s="127">
        <f>IF(OR($I177="‡nv‡÷j Z¨vM",$I177="wUwm"),(IF(VALUE($G177)&gt;=X$6,(IF(($BV177-SUM($Q177:W177))&gt;=$K177*0.3,$K177*0.3,($BV177-SUM($Q177:W177)))),"")),(IF(($BV177-SUM($Q177:W177))&gt;=$K177*0.3,$K177*0.3,($BV177-SUM($Q177:W177)))))</f>
        <v>1950</v>
      </c>
      <c r="Y177" s="127">
        <f>IF(OR($I177="‡nv‡÷j Z¨vM",$I177="wUwm"),(IF(VALUE($G177)&gt;=Y$6,(IF(($BV177-SUM($Q177:X177))&gt;=$K177*0.3,$K177*0.3,($BV177-SUM($Q177:X177)))),"")),(IF(($BV177-SUM($Q177:X177))&gt;=$K177*0.3,$K177*0.3,($BV177-SUM($Q177:X177)))))</f>
        <v>1950</v>
      </c>
      <c r="Z177" s="127">
        <f>IF(OR($I177="‡nv‡÷j Z¨vM",$I177="wUwm"),(IF(VALUE($G177)&gt;=Z$6,(IF(($BV177-SUM($Q177:Y177))&gt;=$K177*0.3,$K177*0.3,($BV177-SUM($Q177:Y177)))),"")),(IF(($BV177-SUM($Q177:Y177))&gt;=$K177*0.3,$K177*0.3,($BV177-SUM($Q177:Y177)))))</f>
        <v>1950</v>
      </c>
      <c r="AA177" s="127">
        <f>IF(OR($I177="‡nv‡÷j Z¨vM",$I177="wUwm"),(IF(VALUE($G177)&gt;=AA$6,(IF(($BV177-SUM($Q177:Z177))&gt;=$K177*0.3,$K177*0.3,($BV177-SUM($Q177:Z177)))),"")),(IF(($BV177-SUM($Q177:Z177))&gt;=$K177*0.3,$K177*0.3,($BV177-SUM($Q177:Z177)))))</f>
        <v>1950</v>
      </c>
      <c r="AB177" s="127">
        <f>IF(OR($I177="‡nv‡÷j Z¨vM",$I177="wUwm"),(IF(VALUE($G177)&gt;=AB$6,(IF(($BV177-SUM($Q177:AA177))&gt;=$K177*0.3,$K177*0.3,($BV177-SUM($Q177:AA177)))),"")),(IF(($BV177-SUM($Q177:AA177))&gt;=$K177*0.3,$K177*0.3,($BV177-SUM($Q177:AA177)))))</f>
        <v>0</v>
      </c>
      <c r="AC177" s="127">
        <f>IF(OR($I177="‡nv‡÷j Z¨vM",$I177="wUwm"),(IF(VALUE($G177)&gt;=AC$6,(IF(($BV177-SUM($Q177:AB177))&gt;=$K177*0.3,$K177*0.3,($BV177-SUM($Q177:AB177)))),"")),(IF(($BV177-SUM($Q177:AB177))&gt;=$K177*0.3,$K177*0.3,($BV177-SUM($Q177:AB177)))))</f>
        <v>0</v>
      </c>
      <c r="AD177" s="127">
        <f>IF(OR($I177="‡nv‡÷j Z¨vM",$I177="wUwm"),(IF(VALUE($G177)&gt;=AD$6,(IF(($BV177-SUM($Q177:AC177))&gt;=$K177*0.3,$K177*0.3,($BV177-SUM($Q177:AC177)))),"")),(IF(($BV177-SUM($Q177:AC177))&gt;=$K177*0.3,$K177*0.3,($BV177-SUM($Q177:AC177)))))</f>
        <v>0</v>
      </c>
      <c r="AE177" s="127">
        <f>IF(OR($I177="‡nv‡÷j Z¨vM",$I177="wUwm"),(IF(VALUE($G177)&gt;=AE$6,(IF(($BV177-SUM($Q177:AD177))&gt;=$K177*0.3,$K177*0.3,($BV177-SUM($Q177:AD177)))),"")),(IF(($BV177-SUM($Q177:AD177))&gt;=$K177*0.3,$K177*0.3,($BV177-SUM($Q177:AD177)))))</f>
        <v>0</v>
      </c>
      <c r="AF177" s="127">
        <f>IF(OR($I177="‡nv‡÷j Z¨vM",$I177="wUwm"),(IF(VALUE($G177)&gt;=AF$6,(IF(($BV177-SUM($Q177:AE177))&gt;=$K177*0.3,$K177*0.3,($BV177-SUM($Q177:AE177)))),"")),(IF(($BV177-SUM($Q177:AE177))&gt;=$K177*0.3,$K177*0.3,($BV177-SUM($Q177:AE177)))))</f>
        <v>0</v>
      </c>
      <c r="AG177" s="127">
        <f>IF(OR($I177="‡nv‡÷j Z¨vM",$I177="wUwm"),(IF(VALUE($G177)&gt;=AG$6,(IF(($BV177-SUM($Q177:AF177))&gt;=$K177*0.3,$K177*0.3,($BV177-SUM($Q177:AF177)))),"")),(IF(($BV177-SUM($Q177:AF177))&gt;=$K177*0.3,$K177*0.3,($BV177-SUM($Q177:AF177)))))</f>
        <v>0</v>
      </c>
      <c r="AH177" s="127">
        <f>IF(OR($I177="‡nv‡÷j Z¨vM",$I177="wUwm"),(IF(VALUE($G177)&gt;=AH$6,(IF(($BV177-SUM($Q177:AG177))&gt;=$K177*0.3,$K177*0.3,($BV177-SUM($Q177:AG177)))),"")),(IF(($BV177-SUM($Q177:AG177))&gt;=$K177*0.3,$K177*0.3,($BV177-SUM($Q177:AG177)))))</f>
        <v>0</v>
      </c>
      <c r="AI177" s="127">
        <f>IF(OR($I177="‡nv‡÷j Z¨vM",$I177="wUwm"),(IF(VALUE($G177)&gt;=AI$6,(IF(($BV177-SUM($Q177:AH177))&gt;=$K177*0.3,$K177*0.3,($BV177-SUM($Q177:AH177)))),"")),(IF(($BV177-SUM($Q177:AH177))&gt;=$K177*0.3,$K177*0.3,($BV177-SUM($Q177:AH177)))))</f>
        <v>0</v>
      </c>
      <c r="AJ177" s="127">
        <f>IF(OR($I177="‡nv‡÷j Z¨vM",$I177="wUwm"),(IF(VALUE($G177)&gt;=AJ$6,(IF(($BV177-SUM($Q177:AI177))&gt;=$K177*0.3,$K177*0.3,($BV177-SUM($Q177:AI177)))),"")),(IF(($BV177-SUM($Q177:AI177))&gt;=$K177*0.3,$K177*0.3,($BV177-SUM($Q177:AI177)))))</f>
        <v>0</v>
      </c>
      <c r="AK177" s="127">
        <f>IF(OR($I177="‡nv‡÷j Z¨vM",$I177="wUwm"),(IF(VALUE($G177)&gt;=AK$6,(IF(($BV177-SUM($Q177:AJ177))&gt;=$K177*0.3,$K177*0.3,($BV177-SUM($Q177:AJ177)))),"")),(IF(($BV177-SUM($Q177:AJ177))&gt;=$K177*0.3,$K177*0.3,($BV177-SUM($Q177:AJ177)))))</f>
        <v>0</v>
      </c>
      <c r="AL177" s="127">
        <f>IF(OR($I177="‡nv‡÷j Z¨vM",$I177="wUwm"),(IF(VALUE($G177)&gt;=AL$6,(IF(($BV177-SUM($Q177:AK177))&gt;=$K177*0.3,$K177*0.3,($BV177-SUM($Q177:AK177)))),"")),(IF(($BV177-SUM($Q177:AK177))&gt;=$K177*0.3,$K177*0.3,($BV177-SUM($Q177:AK177)))))</f>
        <v>0</v>
      </c>
      <c r="AM177" s="127">
        <f>IF(OR($I177="‡nv‡÷j Z¨vM",$I177="wUwm"),(IF(VALUE($G177)&gt;=AM$6,(IF(($BV177-SUM($Q177:AL177))&gt;=$K177*0.3,$K177*0.3,($BV177-SUM($Q177:AL177)))),"")),(IF(($BV177-SUM($Q177:AL177))&gt;=$K177*0.3,$K177*0.3,($BV177-SUM($Q177:AL177)))))</f>
        <v>0</v>
      </c>
      <c r="AN177" s="127">
        <f>IF(OR($I177="‡nv‡÷j Z¨vM",$I177="wUwm"),(IF(VALUE($G177)&gt;=AN$6,(IF(($BV177-SUM($Q177:AM177))&gt;=$K177*0.3,$K177*0.3,($BV177-SUM($Q177:AM177)))),"")),(IF(($BV177-SUM($Q177:AM177))&gt;=$K177*0.3,$K177*0.3,($BV177-SUM($Q177:AM177)))))</f>
        <v>0</v>
      </c>
      <c r="AO177" s="127">
        <f>IF(OR($I177="‡nv‡÷j Z¨vM",$I177="wUwm"),(IF(VALUE($G177)&gt;=AO$6,(IF(($BV177-SUM($Q177:AN177))&gt;=$K177*0.3,$K177*0.3,($BV177-SUM($Q177:AN177)))),"")),(IF(($BV177-SUM($Q177:AN177))&gt;=$K177*0.3,$K177*0.3,($BV177-SUM($Q177:AN177)))))</f>
        <v>0</v>
      </c>
      <c r="AP177" s="127">
        <f>IF(OR($I177="‡nv‡÷j Z¨vM",$I177="wUwm"),(IF(VALUE($G177)&gt;=AP$6,(IF(($BV177-SUM($Q177:AO177))&gt;=$K177*0.3,$K177*0.3,($BV177-SUM($Q177:AO177)))),"")),(IF(($BV177-SUM($Q177:AO177))&gt;=$K177*0.3,$K177*0.3,($BV177-SUM($Q177:AO177)))))</f>
        <v>0</v>
      </c>
      <c r="AQ177" s="125">
        <f t="shared" si="39"/>
        <v>21550</v>
      </c>
      <c r="AR177" s="125">
        <v>21550</v>
      </c>
      <c r="AS177" s="125">
        <f>IF(LinkRpt!C$4=LinkRpt!C$2,VLOOKUP(LinkRpt!$A174,Rpt,LinkRpt!C$2+1),"")</f>
        <v>0</v>
      </c>
      <c r="AT177" s="125">
        <f>IF(LinkRpt!D$4=LinkRpt!D$2,VLOOKUP(LinkRpt!$A174,Rpt,LinkRpt!D$2+1),"")</f>
        <v>0</v>
      </c>
      <c r="AU177" s="125">
        <f>IF(LinkRpt!E$4=LinkRpt!E$2,VLOOKUP(LinkRpt!$A174,Rpt,LinkRpt!E$2+1),"")</f>
        <v>0</v>
      </c>
      <c r="AV177" s="125">
        <f>IF(LinkRpt!F$4=LinkRpt!F$2,VLOOKUP(LinkRpt!$A174,Rpt,LinkRpt!F$2+1),"")</f>
        <v>0</v>
      </c>
      <c r="AW177" s="125">
        <f>IF(LinkRpt!G$4=LinkRpt!G$2,VLOOKUP(LinkRpt!$A174,Rpt,LinkRpt!G$2+1),"")</f>
        <v>0</v>
      </c>
      <c r="AX177" s="125">
        <f>IF(LinkRpt!H$4=LinkRpt!H$2,VLOOKUP(LinkRpt!$A174,Rpt,LinkRpt!H$2+1),"")</f>
        <v>0</v>
      </c>
      <c r="AY177" s="125">
        <f>IF(LinkRpt!I$4=LinkRpt!I$2,VLOOKUP(LinkRpt!$A174,Rpt,LinkRpt!I$2+1),"")</f>
        <v>0</v>
      </c>
      <c r="AZ177" s="125">
        <f>IF(LinkRpt!J$4=LinkRpt!J$2,VLOOKUP(LinkRpt!$A174,Rpt,LinkRpt!J$2+1),"")</f>
        <v>0</v>
      </c>
      <c r="BA177" s="125">
        <f>IF(LinkRpt!K$4=LinkRpt!K$2,VLOOKUP(LinkRpt!$A174,Rpt,LinkRpt!K$2+1),"")</f>
        <v>0</v>
      </c>
      <c r="BB177" s="125">
        <f>IF(LinkRpt!L$4=LinkRpt!L$2,VLOOKUP(LinkRpt!$A174,Rpt,LinkRpt!L$2+1),"")</f>
        <v>0</v>
      </c>
      <c r="BC177" s="125">
        <f>IF(LinkRpt!M$4=LinkRpt!M$2,VLOOKUP(LinkRpt!$A174,Rpt,LinkRpt!M$2+1),"")</f>
        <v>0</v>
      </c>
      <c r="BD177" s="125">
        <f>IF(LinkRpt!N$4=LinkRpt!N$2,VLOOKUP(LinkRpt!$A174,Rpt,LinkRpt!N$2+1),"")</f>
        <v>0</v>
      </c>
      <c r="BE177" s="125">
        <f>IF(LinkRpt!O$4=LinkRpt!O$2,VLOOKUP(LinkRpt!$A174,Rpt,LinkRpt!O$2+1),"")</f>
        <v>0</v>
      </c>
      <c r="BF177" s="125">
        <f>IF(LinkRpt!P$4=LinkRpt!P$2,VLOOKUP(LinkRpt!$A174,Rpt,LinkRpt!P$2+1),"")</f>
        <v>0</v>
      </c>
      <c r="BG177" s="125">
        <f>IF(LinkRpt!Q$4=LinkRpt!Q$2,VLOOKUP(LinkRpt!$A174,Rpt,LinkRpt!Q$2+1),"")</f>
        <v>0</v>
      </c>
      <c r="BH177" s="125">
        <f>IF(LinkRpt!R$4=LinkRpt!R$2,VLOOKUP(LinkRpt!$A174,Rpt,LinkRpt!R$2+1),"")</f>
        <v>0</v>
      </c>
      <c r="BI177" s="125">
        <f>IF(LinkRpt!S$4=LinkRpt!S$2,VLOOKUP(LinkRpt!$A174,Rpt,LinkRpt!S$2+1),"")</f>
        <v>0</v>
      </c>
      <c r="BJ177" s="125">
        <f>IF(LinkRpt!T$4=LinkRpt!T$2,VLOOKUP(LinkRpt!$A174,Rpt,LinkRpt!T$2+1),"")</f>
        <v>0</v>
      </c>
      <c r="BK177" s="125">
        <f>IF(LinkRpt!U$4=LinkRpt!U$2,VLOOKUP(LinkRpt!$A174,Rpt,LinkRpt!U$2+1),"")</f>
        <v>0</v>
      </c>
      <c r="BL177" s="125">
        <f>IF(LinkRpt!V$4=LinkRpt!V$2,VLOOKUP(LinkRpt!$A174,Rpt,LinkRpt!V$2+1),"")</f>
        <v>0</v>
      </c>
      <c r="BM177" s="125">
        <f>IF(LinkRpt!W$4=LinkRpt!W$2,VLOOKUP(LinkRpt!$A174,Rpt,LinkRpt!W$2+1),"")</f>
        <v>0</v>
      </c>
      <c r="BN177" s="125">
        <f>IF(LinkRpt!X$4=LinkRpt!X$2,VLOOKUP(LinkRpt!$A174,Rpt,LinkRpt!X$2+1),"")</f>
        <v>0</v>
      </c>
      <c r="BO177" s="125">
        <f>IF(LinkRpt!Y$4=LinkRpt!Y$2,VLOOKUP(LinkRpt!$A174,Rpt,LinkRpt!Y$2+1),"")</f>
        <v>0</v>
      </c>
      <c r="BP177" s="125">
        <f>IF(LinkRpt!Z$4=LinkRpt!Z$2,VLOOKUP(LinkRpt!$A174,Rpt,LinkRpt!Z$2+1),"")</f>
        <v>0</v>
      </c>
      <c r="BQ177" s="125">
        <f>IF(LinkRpt!AA$4=LinkRpt!AA$2,VLOOKUP(LinkRpt!$A174,Rpt,LinkRpt!AA$2+1),"")</f>
        <v>0</v>
      </c>
      <c r="BR177" s="125">
        <f>IF(LinkRpt!AB$4=LinkRpt!AB$2,VLOOKUP(LinkRpt!$A174,Rpt,LinkRpt!AB$2+1),"")</f>
        <v>0</v>
      </c>
      <c r="BS177" s="125">
        <f>IF(LinkRpt!AC$4=LinkRpt!AC$2,VLOOKUP(LinkRpt!$A174,Rpt,LinkRpt!AC$2+1),"")</f>
        <v>0</v>
      </c>
      <c r="BT177" s="125">
        <f>IF(LinkRpt!AD$4=LinkRpt!AD$2,VLOOKUP(LinkRpt!$A174,Rpt,LinkRpt!AD$2+1),"")</f>
        <v>0</v>
      </c>
      <c r="BU177" s="125">
        <f>IF(LinkRpt!AE$4=LinkRpt!AE$2,VLOOKUP(LinkRpt!$A174,Rpt,LinkRpt!AE$2+1),"")</f>
        <v>0</v>
      </c>
      <c r="BV177" s="125">
        <f t="shared" si="37"/>
        <v>21550</v>
      </c>
      <c r="BW177" s="124">
        <v>1500</v>
      </c>
      <c r="BX177" s="127">
        <v>1500</v>
      </c>
      <c r="BY177" s="124">
        <v>1000</v>
      </c>
      <c r="BZ177" s="127">
        <v>1000</v>
      </c>
      <c r="CA177" s="124">
        <v>5000</v>
      </c>
      <c r="CB177" s="127">
        <v>5000</v>
      </c>
      <c r="CC177" s="124">
        <v>8000</v>
      </c>
      <c r="CD177" s="127">
        <f t="shared" si="40"/>
        <v>1500</v>
      </c>
      <c r="CE177" s="128"/>
      <c r="CF177" s="127"/>
      <c r="CG177" s="124"/>
      <c r="CH177" s="127"/>
      <c r="CI177" s="129">
        <v>4340</v>
      </c>
      <c r="CJ177" s="127"/>
      <c r="CK177" s="129">
        <v>4340</v>
      </c>
      <c r="CL177" s="127"/>
      <c r="CM177" s="129">
        <v>4340</v>
      </c>
      <c r="CN177" s="127"/>
      <c r="CO177" s="129">
        <v>4340</v>
      </c>
      <c r="CP177" s="127">
        <v>9000</v>
      </c>
      <c r="CQ177" s="129">
        <v>4340</v>
      </c>
      <c r="CR177" s="127"/>
      <c r="CS177" s="129">
        <v>4340</v>
      </c>
      <c r="CT177" s="127"/>
      <c r="CU177" s="129">
        <v>4340</v>
      </c>
      <c r="CV177" s="127">
        <v>6180</v>
      </c>
      <c r="CW177" s="129">
        <v>4340</v>
      </c>
      <c r="CX177" s="127"/>
      <c r="CY177" s="129">
        <v>4340</v>
      </c>
      <c r="CZ177" s="127"/>
      <c r="DA177" s="128"/>
      <c r="DB177" s="127"/>
      <c r="DC177" s="128"/>
      <c r="DD177" s="127"/>
      <c r="DE177" s="130"/>
      <c r="DF177" s="131"/>
      <c r="DG177" s="127"/>
      <c r="DH177" s="131"/>
      <c r="DI177" s="127"/>
      <c r="DJ177" s="131"/>
      <c r="DK177" s="127"/>
      <c r="DL177" s="131"/>
      <c r="DM177" s="127"/>
      <c r="DN177" s="131"/>
      <c r="DO177" s="127"/>
      <c r="DP177" s="131"/>
      <c r="DQ177" s="127"/>
      <c r="DR177" s="131"/>
      <c r="DS177" s="127"/>
      <c r="DT177" s="131"/>
      <c r="DU177" s="127"/>
      <c r="DV177" s="131"/>
      <c r="DW177" s="127"/>
      <c r="DX177" s="131"/>
      <c r="DY177" s="127"/>
      <c r="DZ177" s="131"/>
      <c r="EA177" s="127"/>
      <c r="EB177" s="128"/>
      <c r="EC177" s="127"/>
      <c r="ED177" s="132"/>
      <c r="EE177" s="128"/>
      <c r="EF177" s="127"/>
      <c r="EG177" s="128"/>
      <c r="EH177" s="127"/>
      <c r="EI177" s="128"/>
      <c r="EJ177" s="127"/>
      <c r="EK177" s="128"/>
      <c r="EL177" s="127"/>
      <c r="EM177" s="128"/>
      <c r="EN177" s="127"/>
      <c r="EO177" s="128"/>
      <c r="EP177" s="127"/>
      <c r="EQ177" s="124"/>
      <c r="ER177" s="127"/>
      <c r="ES177" s="124"/>
      <c r="ET177" s="127"/>
      <c r="EU177" s="124"/>
      <c r="EV177" s="127"/>
      <c r="EW177" s="124"/>
      <c r="EX177" s="127"/>
      <c r="EY177" s="124"/>
      <c r="EZ177" s="127"/>
      <c r="FA177" s="124"/>
      <c r="FB177" s="127"/>
      <c r="FC177" s="133">
        <f t="shared" si="32"/>
        <v>54560</v>
      </c>
      <c r="FD177" s="133">
        <f t="shared" si="33"/>
        <v>24180</v>
      </c>
      <c r="FE177" s="133">
        <f t="shared" si="34"/>
        <v>30380</v>
      </c>
    </row>
    <row r="178" spans="1:161" ht="25.5" customHeight="1">
      <c r="A178" s="184">
        <v>2200080</v>
      </c>
      <c r="B178" s="156" t="s">
        <v>136</v>
      </c>
      <c r="C178" s="96" t="s">
        <v>137</v>
      </c>
      <c r="D178" s="83" t="s">
        <v>1062</v>
      </c>
      <c r="E178" s="95" t="s">
        <v>956</v>
      </c>
      <c r="F178" s="89" t="s">
        <v>138</v>
      </c>
      <c r="G178" s="89"/>
      <c r="H178" s="135"/>
      <c r="I178" s="136"/>
      <c r="J178" s="136"/>
      <c r="K178" s="94">
        <v>7200</v>
      </c>
      <c r="L178" s="92" t="s">
        <v>1077</v>
      </c>
      <c r="M178" s="122">
        <f t="shared" si="35"/>
        <v>25600</v>
      </c>
      <c r="N178" s="123">
        <f t="shared" si="31"/>
        <v>4320</v>
      </c>
      <c r="O178" s="124">
        <v>4000</v>
      </c>
      <c r="P178" s="124">
        <f t="shared" si="36"/>
        <v>0</v>
      </c>
      <c r="Q178" s="125">
        <v>4000</v>
      </c>
      <c r="R178" s="126">
        <f t="shared" si="38"/>
        <v>0</v>
      </c>
      <c r="S178" s="127">
        <f>IF(OR($I178="‡nv‡÷j Z¨vM",$I178="wUwm"),(IF(VALUE($G178)&gt;=S$6,(IF(($BV178-SUM($Q178:R178))&gt;=$K178*0.3,$K178*0.3,($BV178-SUM($Q178:R178)))),"")),(IF(($BV178-SUM($Q178:R178))&gt;=$K178*0.3,$K178*0.3,($BV178-SUM($Q178:R178)))))</f>
        <v>2160</v>
      </c>
      <c r="T178" s="127">
        <f>IF(OR($I178="‡nv‡÷j Z¨vM",$I178="wUwm"),(IF(VALUE($G178)&gt;=T$6,(IF(($BV178-SUM($Q178:S178))&gt;=$K178*0.3,$K178*0.3,($BV178-SUM($Q178:S178)))),"")),(IF(($BV178-SUM($Q178:S178))&gt;=$K178*0.3,$K178*0.3,($BV178-SUM($Q178:S178)))))</f>
        <v>2160</v>
      </c>
      <c r="U178" s="127">
        <f>IF(OR($I178="‡nv‡÷j Z¨vM",$I178="wUwm"),(IF(VALUE($G178)&gt;=U$6,(IF(($BV178-SUM($Q178:T178))&gt;=$K178*0.3,$K178*0.3,($BV178-SUM($Q178:T178)))),"")),(IF(($BV178-SUM($Q178:T178))&gt;=$K178*0.3,$K178*0.3,($BV178-SUM($Q178:T178)))))</f>
        <v>2160</v>
      </c>
      <c r="V178" s="127">
        <f>IF(OR($I178="‡nv‡÷j Z¨vM",$I178="wUwm"),(IF(VALUE($G178)&gt;=V$6,(IF(($BV178-SUM($Q178:U178))&gt;=$K178*0.3,$K178*0.3,($BV178-SUM($Q178:U178)))),"")),(IF(($BV178-SUM($Q178:U178))&gt;=$K178*0.3,$K178*0.3,($BV178-SUM($Q178:U178)))))</f>
        <v>2160</v>
      </c>
      <c r="W178" s="127">
        <f>IF(OR($I178="‡nv‡÷j Z¨vM",$I178="wUwm"),(IF(VALUE($G178)&gt;=W$6,(IF(($BV178-SUM($Q178:V178))&gt;=$K178*0.3,$K178*0.3,($BV178-SUM($Q178:V178)))),"")),(IF(($BV178-SUM($Q178:V178))&gt;=$K178*0.3,$K178*0.3,($BV178-SUM($Q178:V178)))))</f>
        <v>2160</v>
      </c>
      <c r="X178" s="127">
        <f>IF(OR($I178="‡nv‡÷j Z¨vM",$I178="wUwm"),(IF(VALUE($G178)&gt;=X$6,(IF(($BV178-SUM($Q178:W178))&gt;=$K178*0.3,$K178*0.3,($BV178-SUM($Q178:W178)))),"")),(IF(($BV178-SUM($Q178:W178))&gt;=$K178*0.3,$K178*0.3,($BV178-SUM($Q178:W178)))))</f>
        <v>2160</v>
      </c>
      <c r="Y178" s="127">
        <f>IF(OR($I178="‡nv‡÷j Z¨vM",$I178="wUwm"),(IF(VALUE($G178)&gt;=Y$6,(IF(($BV178-SUM($Q178:X178))&gt;=$K178*0.3,$K178*0.3,($BV178-SUM($Q178:X178)))),"")),(IF(($BV178-SUM($Q178:X178))&gt;=$K178*0.3,$K178*0.3,($BV178-SUM($Q178:X178)))))</f>
        <v>2160</v>
      </c>
      <c r="Z178" s="127">
        <f>IF(OR($I178="‡nv‡÷j Z¨vM",$I178="wUwm"),(IF(VALUE($G178)&gt;=Z$6,(IF(($BV178-SUM($Q178:Y178))&gt;=$K178*0.3,$K178*0.3,($BV178-SUM($Q178:Y178)))),"")),(IF(($BV178-SUM($Q178:Y178))&gt;=$K178*0.3,$K178*0.3,($BV178-SUM($Q178:Y178)))))</f>
        <v>2160</v>
      </c>
      <c r="AA178" s="127">
        <f>IF(OR($I178="‡nv‡÷j Z¨vM",$I178="wUwm"),(IF(VALUE($G178)&gt;=AA$6,(IF(($BV178-SUM($Q178:Z178))&gt;=$K178*0.3,$K178*0.3,($BV178-SUM($Q178:Z178)))),"")),(IF(($BV178-SUM($Q178:Z178))&gt;=$K178*0.3,$K178*0.3,($BV178-SUM($Q178:Z178)))))</f>
        <v>0</v>
      </c>
      <c r="AB178" s="127">
        <f>IF(OR($I178="‡nv‡÷j Z¨vM",$I178="wUwm"),(IF(VALUE($G178)&gt;=AB$6,(IF(($BV178-SUM($Q178:AA178))&gt;=$K178*0.3,$K178*0.3,($BV178-SUM($Q178:AA178)))),"")),(IF(($BV178-SUM($Q178:AA178))&gt;=$K178*0.3,$K178*0.3,($BV178-SUM($Q178:AA178)))))</f>
        <v>0</v>
      </c>
      <c r="AC178" s="127">
        <f>IF(OR($I178="‡nv‡÷j Z¨vM",$I178="wUwm"),(IF(VALUE($G178)&gt;=AC$6,(IF(($BV178-SUM($Q178:AB178))&gt;=$K178*0.3,$K178*0.3,($BV178-SUM($Q178:AB178)))),"")),(IF(($BV178-SUM($Q178:AB178))&gt;=$K178*0.3,$K178*0.3,($BV178-SUM($Q178:AB178)))))</f>
        <v>0</v>
      </c>
      <c r="AD178" s="127">
        <f>IF(OR($I178="‡nv‡÷j Z¨vM",$I178="wUwm"),(IF(VALUE($G178)&gt;=AD$6,(IF(($BV178-SUM($Q178:AC178))&gt;=$K178*0.3,$K178*0.3,($BV178-SUM($Q178:AC178)))),"")),(IF(($BV178-SUM($Q178:AC178))&gt;=$K178*0.3,$K178*0.3,($BV178-SUM($Q178:AC178)))))</f>
        <v>0</v>
      </c>
      <c r="AE178" s="127">
        <f>IF(OR($I178="‡nv‡÷j Z¨vM",$I178="wUwm"),(IF(VALUE($G178)&gt;=AE$6,(IF(($BV178-SUM($Q178:AD178))&gt;=$K178*0.3,$K178*0.3,($BV178-SUM($Q178:AD178)))),"")),(IF(($BV178-SUM($Q178:AD178))&gt;=$K178*0.3,$K178*0.3,($BV178-SUM($Q178:AD178)))))</f>
        <v>0</v>
      </c>
      <c r="AF178" s="127">
        <f>IF(OR($I178="‡nv‡÷j Z¨vM",$I178="wUwm"),(IF(VALUE($G178)&gt;=AF$6,(IF(($BV178-SUM($Q178:AE178))&gt;=$K178*0.3,$K178*0.3,($BV178-SUM($Q178:AE178)))),"")),(IF(($BV178-SUM($Q178:AE178))&gt;=$K178*0.3,$K178*0.3,($BV178-SUM($Q178:AE178)))))</f>
        <v>0</v>
      </c>
      <c r="AG178" s="127">
        <f>IF(OR($I178="‡nv‡÷j Z¨vM",$I178="wUwm"),(IF(VALUE($G178)&gt;=AG$6,(IF(($BV178-SUM($Q178:AF178))&gt;=$K178*0.3,$K178*0.3,($BV178-SUM($Q178:AF178)))),"")),(IF(($BV178-SUM($Q178:AF178))&gt;=$K178*0.3,$K178*0.3,($BV178-SUM($Q178:AF178)))))</f>
        <v>0</v>
      </c>
      <c r="AH178" s="127">
        <f>IF(OR($I178="‡nv‡÷j Z¨vM",$I178="wUwm"),(IF(VALUE($G178)&gt;=AH$6,(IF(($BV178-SUM($Q178:AG178))&gt;=$K178*0.3,$K178*0.3,($BV178-SUM($Q178:AG178)))),"")),(IF(($BV178-SUM($Q178:AG178))&gt;=$K178*0.3,$K178*0.3,($BV178-SUM($Q178:AG178)))))</f>
        <v>0</v>
      </c>
      <c r="AI178" s="127">
        <f>IF(OR($I178="‡nv‡÷j Z¨vM",$I178="wUwm"),(IF(VALUE($G178)&gt;=AI$6,(IF(($BV178-SUM($Q178:AH178))&gt;=$K178*0.3,$K178*0.3,($BV178-SUM($Q178:AH178)))),"")),(IF(($BV178-SUM($Q178:AH178))&gt;=$K178*0.3,$K178*0.3,($BV178-SUM($Q178:AH178)))))</f>
        <v>0</v>
      </c>
      <c r="AJ178" s="127">
        <f>IF(OR($I178="‡nv‡÷j Z¨vM",$I178="wUwm"),(IF(VALUE($G178)&gt;=AJ$6,(IF(($BV178-SUM($Q178:AI178))&gt;=$K178*0.3,$K178*0.3,($BV178-SUM($Q178:AI178)))),"")),(IF(($BV178-SUM($Q178:AI178))&gt;=$K178*0.3,$K178*0.3,($BV178-SUM($Q178:AI178)))))</f>
        <v>0</v>
      </c>
      <c r="AK178" s="127">
        <f>IF(OR($I178="‡nv‡÷j Z¨vM",$I178="wUwm"),(IF(VALUE($G178)&gt;=AK$6,(IF(($BV178-SUM($Q178:AJ178))&gt;=$K178*0.3,$K178*0.3,($BV178-SUM($Q178:AJ178)))),"")),(IF(($BV178-SUM($Q178:AJ178))&gt;=$K178*0.3,$K178*0.3,($BV178-SUM($Q178:AJ178)))))</f>
        <v>0</v>
      </c>
      <c r="AL178" s="127">
        <f>IF(OR($I178="‡nv‡÷j Z¨vM",$I178="wUwm"),(IF(VALUE($G178)&gt;=AL$6,(IF(($BV178-SUM($Q178:AK178))&gt;=$K178*0.3,$K178*0.3,($BV178-SUM($Q178:AK178)))),"")),(IF(($BV178-SUM($Q178:AK178))&gt;=$K178*0.3,$K178*0.3,($BV178-SUM($Q178:AK178)))))</f>
        <v>0</v>
      </c>
      <c r="AM178" s="127">
        <f>IF(OR($I178="‡nv‡÷j Z¨vM",$I178="wUwm"),(IF(VALUE($G178)&gt;=AM$6,(IF(($BV178-SUM($Q178:AL178))&gt;=$K178*0.3,$K178*0.3,($BV178-SUM($Q178:AL178)))),"")),(IF(($BV178-SUM($Q178:AL178))&gt;=$K178*0.3,$K178*0.3,($BV178-SUM($Q178:AL178)))))</f>
        <v>0</v>
      </c>
      <c r="AN178" s="127">
        <f>IF(OR($I178="‡nv‡÷j Z¨vM",$I178="wUwm"),(IF(VALUE($G178)&gt;=AN$6,(IF(($BV178-SUM($Q178:AM178))&gt;=$K178*0.3,$K178*0.3,($BV178-SUM($Q178:AM178)))),"")),(IF(($BV178-SUM($Q178:AM178))&gt;=$K178*0.3,$K178*0.3,($BV178-SUM($Q178:AM178)))))</f>
        <v>0</v>
      </c>
      <c r="AO178" s="127">
        <f>IF(OR($I178="‡nv‡÷j Z¨vM",$I178="wUwm"),(IF(VALUE($G178)&gt;=AO$6,(IF(($BV178-SUM($Q178:AN178))&gt;=$K178*0.3,$K178*0.3,($BV178-SUM($Q178:AN178)))),"")),(IF(($BV178-SUM($Q178:AN178))&gt;=$K178*0.3,$K178*0.3,($BV178-SUM($Q178:AN178)))))</f>
        <v>0</v>
      </c>
      <c r="AP178" s="127">
        <f>IF(OR($I178="‡nv‡÷j Z¨vM",$I178="wUwm"),(IF(VALUE($G178)&gt;=AP$6,(IF(($BV178-SUM($Q178:AO178))&gt;=$K178*0.3,$K178*0.3,($BV178-SUM($Q178:AO178)))),"")),(IF(($BV178-SUM($Q178:AO178))&gt;=$K178*0.3,$K178*0.3,($BV178-SUM($Q178:AO178)))))</f>
        <v>0</v>
      </c>
      <c r="AQ178" s="125">
        <f t="shared" si="39"/>
        <v>21280</v>
      </c>
      <c r="AR178" s="125">
        <v>21280</v>
      </c>
      <c r="AS178" s="125">
        <f>IF(LinkRpt!C$4=LinkRpt!C$2,VLOOKUP(LinkRpt!$A175,Rpt,LinkRpt!C$2+1),"")</f>
        <v>0</v>
      </c>
      <c r="AT178" s="125">
        <f>IF(LinkRpt!D$4=LinkRpt!D$2,VLOOKUP(LinkRpt!$A175,Rpt,LinkRpt!D$2+1),"")</f>
        <v>0</v>
      </c>
      <c r="AU178" s="125">
        <f>IF(LinkRpt!E$4=LinkRpt!E$2,VLOOKUP(LinkRpt!$A175,Rpt,LinkRpt!E$2+1),"")</f>
        <v>0</v>
      </c>
      <c r="AV178" s="125">
        <f>IF(LinkRpt!F$4=LinkRpt!F$2,VLOOKUP(LinkRpt!$A175,Rpt,LinkRpt!F$2+1),"")</f>
        <v>0</v>
      </c>
      <c r="AW178" s="125">
        <f>IF(LinkRpt!G$4=LinkRpt!G$2,VLOOKUP(LinkRpt!$A175,Rpt,LinkRpt!G$2+1),"")</f>
        <v>0</v>
      </c>
      <c r="AX178" s="125">
        <f>IF(LinkRpt!H$4=LinkRpt!H$2,VLOOKUP(LinkRpt!$A175,Rpt,LinkRpt!H$2+1),"")</f>
        <v>0</v>
      </c>
      <c r="AY178" s="125">
        <f>IF(LinkRpt!I$4=LinkRpt!I$2,VLOOKUP(LinkRpt!$A175,Rpt,LinkRpt!I$2+1),"")</f>
        <v>0</v>
      </c>
      <c r="AZ178" s="125">
        <f>IF(LinkRpt!J$4=LinkRpt!J$2,VLOOKUP(LinkRpt!$A175,Rpt,LinkRpt!J$2+1),"")</f>
        <v>0</v>
      </c>
      <c r="BA178" s="125">
        <f>IF(LinkRpt!K$4=LinkRpt!K$2,VLOOKUP(LinkRpt!$A175,Rpt,LinkRpt!K$2+1),"")</f>
        <v>0</v>
      </c>
      <c r="BB178" s="125">
        <f>IF(LinkRpt!L$4=LinkRpt!L$2,VLOOKUP(LinkRpt!$A175,Rpt,LinkRpt!L$2+1),"")</f>
        <v>0</v>
      </c>
      <c r="BC178" s="125">
        <f>IF(LinkRpt!M$4=LinkRpt!M$2,VLOOKUP(LinkRpt!$A175,Rpt,LinkRpt!M$2+1),"")</f>
        <v>0</v>
      </c>
      <c r="BD178" s="125">
        <f>IF(LinkRpt!N$4=LinkRpt!N$2,VLOOKUP(LinkRpt!$A175,Rpt,LinkRpt!N$2+1),"")</f>
        <v>0</v>
      </c>
      <c r="BE178" s="125">
        <f>IF(LinkRpt!O$4=LinkRpt!O$2,VLOOKUP(LinkRpt!$A175,Rpt,LinkRpt!O$2+1),"")</f>
        <v>0</v>
      </c>
      <c r="BF178" s="125">
        <f>IF(LinkRpt!P$4=LinkRpt!P$2,VLOOKUP(LinkRpt!$A175,Rpt,LinkRpt!P$2+1),"")</f>
        <v>0</v>
      </c>
      <c r="BG178" s="125">
        <f>IF(LinkRpt!Q$4=LinkRpt!Q$2,VLOOKUP(LinkRpt!$A175,Rpt,LinkRpt!Q$2+1),"")</f>
        <v>0</v>
      </c>
      <c r="BH178" s="125">
        <f>IF(LinkRpt!R$4=LinkRpt!R$2,VLOOKUP(LinkRpt!$A175,Rpt,LinkRpt!R$2+1),"")</f>
        <v>0</v>
      </c>
      <c r="BI178" s="125">
        <f>IF(LinkRpt!S$4=LinkRpt!S$2,VLOOKUP(LinkRpt!$A175,Rpt,LinkRpt!S$2+1),"")</f>
        <v>0</v>
      </c>
      <c r="BJ178" s="125">
        <f>IF(LinkRpt!T$4=LinkRpt!T$2,VLOOKUP(LinkRpt!$A175,Rpt,LinkRpt!T$2+1),"")</f>
        <v>0</v>
      </c>
      <c r="BK178" s="125">
        <f>IF(LinkRpt!U$4=LinkRpt!U$2,VLOOKUP(LinkRpt!$A175,Rpt,LinkRpt!U$2+1),"")</f>
        <v>0</v>
      </c>
      <c r="BL178" s="125">
        <f>IF(LinkRpt!V$4=LinkRpt!V$2,VLOOKUP(LinkRpt!$A175,Rpt,LinkRpt!V$2+1),"")</f>
        <v>0</v>
      </c>
      <c r="BM178" s="125">
        <f>IF(LinkRpt!W$4=LinkRpt!W$2,VLOOKUP(LinkRpt!$A175,Rpt,LinkRpt!W$2+1),"")</f>
        <v>0</v>
      </c>
      <c r="BN178" s="125">
        <f>IF(LinkRpt!X$4=LinkRpt!X$2,VLOOKUP(LinkRpt!$A175,Rpt,LinkRpt!X$2+1),"")</f>
        <v>0</v>
      </c>
      <c r="BO178" s="125">
        <f>IF(LinkRpt!Y$4=LinkRpt!Y$2,VLOOKUP(LinkRpt!$A175,Rpt,LinkRpt!Y$2+1),"")</f>
        <v>0</v>
      </c>
      <c r="BP178" s="125">
        <f>IF(LinkRpt!Z$4=LinkRpt!Z$2,VLOOKUP(LinkRpt!$A175,Rpt,LinkRpt!Z$2+1),"")</f>
        <v>0</v>
      </c>
      <c r="BQ178" s="125">
        <f>IF(LinkRpt!AA$4=LinkRpt!AA$2,VLOOKUP(LinkRpt!$A175,Rpt,LinkRpt!AA$2+1),"")</f>
        <v>0</v>
      </c>
      <c r="BR178" s="125">
        <f>IF(LinkRpt!AB$4=LinkRpt!AB$2,VLOOKUP(LinkRpt!$A175,Rpt,LinkRpt!AB$2+1),"")</f>
        <v>0</v>
      </c>
      <c r="BS178" s="125">
        <f>IF(LinkRpt!AC$4=LinkRpt!AC$2,VLOOKUP(LinkRpt!$A175,Rpt,LinkRpt!AC$2+1),"")</f>
        <v>0</v>
      </c>
      <c r="BT178" s="125">
        <f>IF(LinkRpt!AD$4=LinkRpt!AD$2,VLOOKUP(LinkRpt!$A175,Rpt,LinkRpt!AD$2+1),"")</f>
        <v>0</v>
      </c>
      <c r="BU178" s="125">
        <f>IF(LinkRpt!AE$4=LinkRpt!AE$2,VLOOKUP(LinkRpt!$A175,Rpt,LinkRpt!AE$2+1),"")</f>
        <v>0</v>
      </c>
      <c r="BV178" s="125">
        <f t="shared" si="37"/>
        <v>21280</v>
      </c>
      <c r="BW178" s="124">
        <v>1500</v>
      </c>
      <c r="BX178" s="127">
        <v>1500</v>
      </c>
      <c r="BY178" s="124">
        <v>1000</v>
      </c>
      <c r="BZ178" s="127">
        <v>1000</v>
      </c>
      <c r="CA178" s="124">
        <v>5000</v>
      </c>
      <c r="CB178" s="127">
        <v>5000</v>
      </c>
      <c r="CC178" s="124">
        <v>8000</v>
      </c>
      <c r="CD178" s="127">
        <f t="shared" si="40"/>
        <v>1500</v>
      </c>
      <c r="CE178" s="124"/>
      <c r="CF178" s="127"/>
      <c r="CG178" s="129">
        <v>4620</v>
      </c>
      <c r="CH178" s="127">
        <v>4620</v>
      </c>
      <c r="CI178" s="129">
        <v>4620</v>
      </c>
      <c r="CJ178" s="127">
        <v>0</v>
      </c>
      <c r="CK178" s="129">
        <v>4620</v>
      </c>
      <c r="CL178" s="127">
        <v>0</v>
      </c>
      <c r="CM178" s="129">
        <v>4620</v>
      </c>
      <c r="CN178" s="127">
        <v>15740</v>
      </c>
      <c r="CO178" s="129">
        <v>4620</v>
      </c>
      <c r="CP178" s="127">
        <v>4620</v>
      </c>
      <c r="CQ178" s="129">
        <v>4620</v>
      </c>
      <c r="CR178" s="127"/>
      <c r="CS178" s="129">
        <v>4620</v>
      </c>
      <c r="CT178" s="127"/>
      <c r="CU178" s="129">
        <v>4620</v>
      </c>
      <c r="CV178" s="127"/>
      <c r="CW178" s="129">
        <v>4620</v>
      </c>
      <c r="CX178" s="127">
        <v>18480</v>
      </c>
      <c r="CY178" s="131"/>
      <c r="CZ178" s="127"/>
      <c r="DA178" s="131"/>
      <c r="DB178" s="127"/>
      <c r="DC178" s="131"/>
      <c r="DD178" s="127"/>
      <c r="DE178" s="130"/>
      <c r="DF178" s="131"/>
      <c r="DG178" s="127"/>
      <c r="DH178" s="131"/>
      <c r="DI178" s="127"/>
      <c r="DJ178" s="131"/>
      <c r="DK178" s="127"/>
      <c r="DL178" s="131"/>
      <c r="DM178" s="127"/>
      <c r="DN178" s="131"/>
      <c r="DO178" s="127"/>
      <c r="DP178" s="131"/>
      <c r="DQ178" s="127"/>
      <c r="DR178" s="131"/>
      <c r="DS178" s="127"/>
      <c r="DT178" s="131"/>
      <c r="DU178" s="127"/>
      <c r="DV178" s="131"/>
      <c r="DW178" s="127"/>
      <c r="DX178" s="131"/>
      <c r="DY178" s="127"/>
      <c r="DZ178" s="131"/>
      <c r="EA178" s="127"/>
      <c r="EB178" s="128"/>
      <c r="EC178" s="127"/>
      <c r="ED178" s="132"/>
      <c r="EE178" s="128"/>
      <c r="EF178" s="127"/>
      <c r="EG178" s="128"/>
      <c r="EH178" s="127"/>
      <c r="EI178" s="128"/>
      <c r="EJ178" s="127"/>
      <c r="EK178" s="128"/>
      <c r="EL178" s="127"/>
      <c r="EM178" s="128"/>
      <c r="EN178" s="127"/>
      <c r="EO178" s="128"/>
      <c r="EP178" s="127"/>
      <c r="EQ178" s="124"/>
      <c r="ER178" s="127"/>
      <c r="ES178" s="124"/>
      <c r="ET178" s="127"/>
      <c r="EU178" s="124"/>
      <c r="EV178" s="127"/>
      <c r="EW178" s="124"/>
      <c r="EX178" s="127"/>
      <c r="EY178" s="124"/>
      <c r="EZ178" s="127"/>
      <c r="FA178" s="124"/>
      <c r="FB178" s="127"/>
      <c r="FC178" s="133">
        <f t="shared" si="32"/>
        <v>57080</v>
      </c>
      <c r="FD178" s="133">
        <f t="shared" si="33"/>
        <v>52460</v>
      </c>
      <c r="FE178" s="133">
        <f t="shared" si="34"/>
        <v>4620</v>
      </c>
    </row>
    <row r="179" spans="1:161" ht="25.5" customHeight="1">
      <c r="A179" s="184">
        <v>2200081</v>
      </c>
      <c r="B179" s="156" t="s">
        <v>139</v>
      </c>
      <c r="C179" s="96" t="s">
        <v>140</v>
      </c>
      <c r="D179" s="83" t="s">
        <v>1062</v>
      </c>
      <c r="E179" s="95" t="s">
        <v>956</v>
      </c>
      <c r="F179" s="89" t="s">
        <v>141</v>
      </c>
      <c r="G179" s="89"/>
      <c r="H179" s="142"/>
      <c r="I179" s="121"/>
      <c r="J179" s="121"/>
      <c r="K179" s="94">
        <v>6500</v>
      </c>
      <c r="L179" s="92" t="s">
        <v>1078</v>
      </c>
      <c r="M179" s="122">
        <f t="shared" si="35"/>
        <v>23500</v>
      </c>
      <c r="N179" s="123">
        <f t="shared" si="31"/>
        <v>7800</v>
      </c>
      <c r="O179" s="124">
        <v>4000</v>
      </c>
      <c r="P179" s="124">
        <f t="shared" si="36"/>
        <v>0</v>
      </c>
      <c r="Q179" s="125">
        <v>4000</v>
      </c>
      <c r="R179" s="126">
        <f t="shared" si="38"/>
        <v>0</v>
      </c>
      <c r="S179" s="127">
        <f>IF(OR($I179="‡nv‡÷j Z¨vM",$I179="wUwm"),(IF(VALUE($G179)&gt;=S$6,(IF(($BV179-SUM($Q179:R179))&gt;=$K179*0.3,$K179*0.3,($BV179-SUM($Q179:R179)))),"")),(IF(($BV179-SUM($Q179:R179))&gt;=$K179*0.3,$K179*0.3,($BV179-SUM($Q179:R179)))))</f>
        <v>1950</v>
      </c>
      <c r="T179" s="127">
        <f>IF(OR($I179="‡nv‡÷j Z¨vM",$I179="wUwm"),(IF(VALUE($G179)&gt;=T$6,(IF(($BV179-SUM($Q179:S179))&gt;=$K179*0.3,$K179*0.3,($BV179-SUM($Q179:S179)))),"")),(IF(($BV179-SUM($Q179:S179))&gt;=$K179*0.3,$K179*0.3,($BV179-SUM($Q179:S179)))))</f>
        <v>1950</v>
      </c>
      <c r="U179" s="127">
        <f>IF(OR($I179="‡nv‡÷j Z¨vM",$I179="wUwm"),(IF(VALUE($G179)&gt;=U$6,(IF(($BV179-SUM($Q179:T179))&gt;=$K179*0.3,$K179*0.3,($BV179-SUM($Q179:T179)))),"")),(IF(($BV179-SUM($Q179:T179))&gt;=$K179*0.3,$K179*0.3,($BV179-SUM($Q179:T179)))))</f>
        <v>1950</v>
      </c>
      <c r="V179" s="127">
        <f>IF(OR($I179="‡nv‡÷j Z¨vM",$I179="wUwm"),(IF(VALUE($G179)&gt;=V$6,(IF(($BV179-SUM($Q179:U179))&gt;=$K179*0.3,$K179*0.3,($BV179-SUM($Q179:U179)))),"")),(IF(($BV179-SUM($Q179:U179))&gt;=$K179*0.3,$K179*0.3,($BV179-SUM($Q179:U179)))))</f>
        <v>1950</v>
      </c>
      <c r="W179" s="127">
        <f>IF(OR($I179="‡nv‡÷j Z¨vM",$I179="wUwm"),(IF(VALUE($G179)&gt;=W$6,(IF(($BV179-SUM($Q179:V179))&gt;=$K179*0.3,$K179*0.3,($BV179-SUM($Q179:V179)))),"")),(IF(($BV179-SUM($Q179:V179))&gt;=$K179*0.3,$K179*0.3,($BV179-SUM($Q179:V179)))))</f>
        <v>1950</v>
      </c>
      <c r="X179" s="127">
        <f>IF(OR($I179="‡nv‡÷j Z¨vM",$I179="wUwm"),(IF(VALUE($G179)&gt;=X$6,(IF(($BV179-SUM($Q179:W179))&gt;=$K179*0.3,$K179*0.3,($BV179-SUM($Q179:W179)))),"")),(IF(($BV179-SUM($Q179:W179))&gt;=$K179*0.3,$K179*0.3,($BV179-SUM($Q179:W179)))))</f>
        <v>1950</v>
      </c>
      <c r="Y179" s="127">
        <f>IF(OR($I179="‡nv‡÷j Z¨vM",$I179="wUwm"),(IF(VALUE($G179)&gt;=Y$6,(IF(($BV179-SUM($Q179:X179))&gt;=$K179*0.3,$K179*0.3,($BV179-SUM($Q179:X179)))),"")),(IF(($BV179-SUM($Q179:X179))&gt;=$K179*0.3,$K179*0.3,($BV179-SUM($Q179:X179)))))</f>
        <v>0</v>
      </c>
      <c r="Z179" s="127">
        <f>IF(OR($I179="‡nv‡÷j Z¨vM",$I179="wUwm"),(IF(VALUE($G179)&gt;=Z$6,(IF(($BV179-SUM($Q179:Y179))&gt;=$K179*0.3,$K179*0.3,($BV179-SUM($Q179:Y179)))),"")),(IF(($BV179-SUM($Q179:Y179))&gt;=$K179*0.3,$K179*0.3,($BV179-SUM($Q179:Y179)))))</f>
        <v>0</v>
      </c>
      <c r="AA179" s="127">
        <f>IF(OR($I179="‡nv‡÷j Z¨vM",$I179="wUwm"),(IF(VALUE($G179)&gt;=AA$6,(IF(($BV179-SUM($Q179:Z179))&gt;=$K179*0.3,$K179*0.3,($BV179-SUM($Q179:Z179)))),"")),(IF(($BV179-SUM($Q179:Z179))&gt;=$K179*0.3,$K179*0.3,($BV179-SUM($Q179:Z179)))))</f>
        <v>0</v>
      </c>
      <c r="AB179" s="127">
        <f>IF(OR($I179="‡nv‡÷j Z¨vM",$I179="wUwm"),(IF(VALUE($G179)&gt;=AB$6,(IF(($BV179-SUM($Q179:AA179))&gt;=$K179*0.3,$K179*0.3,($BV179-SUM($Q179:AA179)))),"")),(IF(($BV179-SUM($Q179:AA179))&gt;=$K179*0.3,$K179*0.3,($BV179-SUM($Q179:AA179)))))</f>
        <v>0</v>
      </c>
      <c r="AC179" s="127">
        <f>IF(OR($I179="‡nv‡÷j Z¨vM",$I179="wUwm"),(IF(VALUE($G179)&gt;=AC$6,(IF(($BV179-SUM($Q179:AB179))&gt;=$K179*0.3,$K179*0.3,($BV179-SUM($Q179:AB179)))),"")),(IF(($BV179-SUM($Q179:AB179))&gt;=$K179*0.3,$K179*0.3,($BV179-SUM($Q179:AB179)))))</f>
        <v>0</v>
      </c>
      <c r="AD179" s="127">
        <f>IF(OR($I179="‡nv‡÷j Z¨vM",$I179="wUwm"),(IF(VALUE($G179)&gt;=AD$6,(IF(($BV179-SUM($Q179:AC179))&gt;=$K179*0.3,$K179*0.3,($BV179-SUM($Q179:AC179)))),"")),(IF(($BV179-SUM($Q179:AC179))&gt;=$K179*0.3,$K179*0.3,($BV179-SUM($Q179:AC179)))))</f>
        <v>0</v>
      </c>
      <c r="AE179" s="127">
        <f>IF(OR($I179="‡nv‡÷j Z¨vM",$I179="wUwm"),(IF(VALUE($G179)&gt;=AE$6,(IF(($BV179-SUM($Q179:AD179))&gt;=$K179*0.3,$K179*0.3,($BV179-SUM($Q179:AD179)))),"")),(IF(($BV179-SUM($Q179:AD179))&gt;=$K179*0.3,$K179*0.3,($BV179-SUM($Q179:AD179)))))</f>
        <v>0</v>
      </c>
      <c r="AF179" s="127">
        <f>IF(OR($I179="‡nv‡÷j Z¨vM",$I179="wUwm"),(IF(VALUE($G179)&gt;=AF$6,(IF(($BV179-SUM($Q179:AE179))&gt;=$K179*0.3,$K179*0.3,($BV179-SUM($Q179:AE179)))),"")),(IF(($BV179-SUM($Q179:AE179))&gt;=$K179*0.3,$K179*0.3,($BV179-SUM($Q179:AE179)))))</f>
        <v>0</v>
      </c>
      <c r="AG179" s="127">
        <f>IF(OR($I179="‡nv‡÷j Z¨vM",$I179="wUwm"),(IF(VALUE($G179)&gt;=AG$6,(IF(($BV179-SUM($Q179:AF179))&gt;=$K179*0.3,$K179*0.3,($BV179-SUM($Q179:AF179)))),"")),(IF(($BV179-SUM($Q179:AF179))&gt;=$K179*0.3,$K179*0.3,($BV179-SUM($Q179:AF179)))))</f>
        <v>0</v>
      </c>
      <c r="AH179" s="127">
        <f>IF(OR($I179="‡nv‡÷j Z¨vM",$I179="wUwm"),(IF(VALUE($G179)&gt;=AH$6,(IF(($BV179-SUM($Q179:AG179))&gt;=$K179*0.3,$K179*0.3,($BV179-SUM($Q179:AG179)))),"")),(IF(($BV179-SUM($Q179:AG179))&gt;=$K179*0.3,$K179*0.3,($BV179-SUM($Q179:AG179)))))</f>
        <v>0</v>
      </c>
      <c r="AI179" s="127">
        <f>IF(OR($I179="‡nv‡÷j Z¨vM",$I179="wUwm"),(IF(VALUE($G179)&gt;=AI$6,(IF(($BV179-SUM($Q179:AH179))&gt;=$K179*0.3,$K179*0.3,($BV179-SUM($Q179:AH179)))),"")),(IF(($BV179-SUM($Q179:AH179))&gt;=$K179*0.3,$K179*0.3,($BV179-SUM($Q179:AH179)))))</f>
        <v>0</v>
      </c>
      <c r="AJ179" s="127">
        <f>IF(OR($I179="‡nv‡÷j Z¨vM",$I179="wUwm"),(IF(VALUE($G179)&gt;=AJ$6,(IF(($BV179-SUM($Q179:AI179))&gt;=$K179*0.3,$K179*0.3,($BV179-SUM($Q179:AI179)))),"")),(IF(($BV179-SUM($Q179:AI179))&gt;=$K179*0.3,$K179*0.3,($BV179-SUM($Q179:AI179)))))</f>
        <v>0</v>
      </c>
      <c r="AK179" s="127">
        <f>IF(OR($I179="‡nv‡÷j Z¨vM",$I179="wUwm"),(IF(VALUE($G179)&gt;=AK$6,(IF(($BV179-SUM($Q179:AJ179))&gt;=$K179*0.3,$K179*0.3,($BV179-SUM($Q179:AJ179)))),"")),(IF(($BV179-SUM($Q179:AJ179))&gt;=$K179*0.3,$K179*0.3,($BV179-SUM($Q179:AJ179)))))</f>
        <v>0</v>
      </c>
      <c r="AL179" s="127">
        <f>IF(OR($I179="‡nv‡÷j Z¨vM",$I179="wUwm"),(IF(VALUE($G179)&gt;=AL$6,(IF(($BV179-SUM($Q179:AK179))&gt;=$K179*0.3,$K179*0.3,($BV179-SUM($Q179:AK179)))),"")),(IF(($BV179-SUM($Q179:AK179))&gt;=$K179*0.3,$K179*0.3,($BV179-SUM($Q179:AK179)))))</f>
        <v>0</v>
      </c>
      <c r="AM179" s="127">
        <f>IF(OR($I179="‡nv‡÷j Z¨vM",$I179="wUwm"),(IF(VALUE($G179)&gt;=AM$6,(IF(($BV179-SUM($Q179:AL179))&gt;=$K179*0.3,$K179*0.3,($BV179-SUM($Q179:AL179)))),"")),(IF(($BV179-SUM($Q179:AL179))&gt;=$K179*0.3,$K179*0.3,($BV179-SUM($Q179:AL179)))))</f>
        <v>0</v>
      </c>
      <c r="AN179" s="127">
        <f>IF(OR($I179="‡nv‡÷j Z¨vM",$I179="wUwm"),(IF(VALUE($G179)&gt;=AN$6,(IF(($BV179-SUM($Q179:AM179))&gt;=$K179*0.3,$K179*0.3,($BV179-SUM($Q179:AM179)))),"")),(IF(($BV179-SUM($Q179:AM179))&gt;=$K179*0.3,$K179*0.3,($BV179-SUM($Q179:AM179)))))</f>
        <v>0</v>
      </c>
      <c r="AO179" s="127">
        <f>IF(OR($I179="‡nv‡÷j Z¨vM",$I179="wUwm"),(IF(VALUE($G179)&gt;=AO$6,(IF(($BV179-SUM($Q179:AN179))&gt;=$K179*0.3,$K179*0.3,($BV179-SUM($Q179:AN179)))),"")),(IF(($BV179-SUM($Q179:AN179))&gt;=$K179*0.3,$K179*0.3,($BV179-SUM($Q179:AN179)))))</f>
        <v>0</v>
      </c>
      <c r="AP179" s="127">
        <f>IF(OR($I179="‡nv‡÷j Z¨vM",$I179="wUwm"),(IF(VALUE($G179)&gt;=AP$6,(IF(($BV179-SUM($Q179:AO179))&gt;=$K179*0.3,$K179*0.3,($BV179-SUM($Q179:AO179)))),"")),(IF(($BV179-SUM($Q179:AO179))&gt;=$K179*0.3,$K179*0.3,($BV179-SUM($Q179:AO179)))))</f>
        <v>0</v>
      </c>
      <c r="AQ179" s="125">
        <f t="shared" si="39"/>
        <v>15700</v>
      </c>
      <c r="AR179" s="125">
        <v>15700</v>
      </c>
      <c r="AS179" s="125">
        <f>IF(LinkRpt!C$4=LinkRpt!C$2,VLOOKUP(LinkRpt!$A176,Rpt,LinkRpt!C$2+1),"")</f>
        <v>0</v>
      </c>
      <c r="AT179" s="125">
        <f>IF(LinkRpt!D$4=LinkRpt!D$2,VLOOKUP(LinkRpt!$A176,Rpt,LinkRpt!D$2+1),"")</f>
        <v>0</v>
      </c>
      <c r="AU179" s="125">
        <f>IF(LinkRpt!E$4=LinkRpt!E$2,VLOOKUP(LinkRpt!$A176,Rpt,LinkRpt!E$2+1),"")</f>
        <v>0</v>
      </c>
      <c r="AV179" s="125">
        <f>IF(LinkRpt!F$4=LinkRpt!F$2,VLOOKUP(LinkRpt!$A176,Rpt,LinkRpt!F$2+1),"")</f>
        <v>0</v>
      </c>
      <c r="AW179" s="125">
        <f>IF(LinkRpt!G$4=LinkRpt!G$2,VLOOKUP(LinkRpt!$A176,Rpt,LinkRpt!G$2+1),"")</f>
        <v>0</v>
      </c>
      <c r="AX179" s="125">
        <f>IF(LinkRpt!H$4=LinkRpt!H$2,VLOOKUP(LinkRpt!$A176,Rpt,LinkRpt!H$2+1),"")</f>
        <v>0</v>
      </c>
      <c r="AY179" s="125">
        <f>IF(LinkRpt!I$4=LinkRpt!I$2,VLOOKUP(LinkRpt!$A176,Rpt,LinkRpt!I$2+1),"")</f>
        <v>0</v>
      </c>
      <c r="AZ179" s="125">
        <f>IF(LinkRpt!J$4=LinkRpt!J$2,VLOOKUP(LinkRpt!$A176,Rpt,LinkRpt!J$2+1),"")</f>
        <v>0</v>
      </c>
      <c r="BA179" s="125">
        <f>IF(LinkRpt!K$4=LinkRpt!K$2,VLOOKUP(LinkRpt!$A176,Rpt,LinkRpt!K$2+1),"")</f>
        <v>0</v>
      </c>
      <c r="BB179" s="125">
        <f>IF(LinkRpt!L$4=LinkRpt!L$2,VLOOKUP(LinkRpt!$A176,Rpt,LinkRpt!L$2+1),"")</f>
        <v>0</v>
      </c>
      <c r="BC179" s="125">
        <f>IF(LinkRpt!M$4=LinkRpt!M$2,VLOOKUP(LinkRpt!$A176,Rpt,LinkRpt!M$2+1),"")</f>
        <v>0</v>
      </c>
      <c r="BD179" s="125">
        <f>IF(LinkRpt!N$4=LinkRpt!N$2,VLOOKUP(LinkRpt!$A176,Rpt,LinkRpt!N$2+1),"")</f>
        <v>0</v>
      </c>
      <c r="BE179" s="125">
        <f>IF(LinkRpt!O$4=LinkRpt!O$2,VLOOKUP(LinkRpt!$A176,Rpt,LinkRpt!O$2+1),"")</f>
        <v>0</v>
      </c>
      <c r="BF179" s="125">
        <f>IF(LinkRpt!P$4=LinkRpt!P$2,VLOOKUP(LinkRpt!$A176,Rpt,LinkRpt!P$2+1),"")</f>
        <v>0</v>
      </c>
      <c r="BG179" s="125">
        <f>IF(LinkRpt!Q$4=LinkRpt!Q$2,VLOOKUP(LinkRpt!$A176,Rpt,LinkRpt!Q$2+1),"")</f>
        <v>0</v>
      </c>
      <c r="BH179" s="125">
        <f>IF(LinkRpt!R$4=LinkRpt!R$2,VLOOKUP(LinkRpt!$A176,Rpt,LinkRpt!R$2+1),"")</f>
        <v>0</v>
      </c>
      <c r="BI179" s="125">
        <f>IF(LinkRpt!S$4=LinkRpt!S$2,VLOOKUP(LinkRpt!$A176,Rpt,LinkRpt!S$2+1),"")</f>
        <v>0</v>
      </c>
      <c r="BJ179" s="125">
        <f>IF(LinkRpt!T$4=LinkRpt!T$2,VLOOKUP(LinkRpt!$A176,Rpt,LinkRpt!T$2+1),"")</f>
        <v>0</v>
      </c>
      <c r="BK179" s="125">
        <f>IF(LinkRpt!U$4=LinkRpt!U$2,VLOOKUP(LinkRpt!$A176,Rpt,LinkRpt!U$2+1),"")</f>
        <v>0</v>
      </c>
      <c r="BL179" s="125">
        <f>IF(LinkRpt!V$4=LinkRpt!V$2,VLOOKUP(LinkRpt!$A176,Rpt,LinkRpt!V$2+1),"")</f>
        <v>0</v>
      </c>
      <c r="BM179" s="125">
        <f>IF(LinkRpt!W$4=LinkRpt!W$2,VLOOKUP(LinkRpt!$A176,Rpt,LinkRpt!W$2+1),"")</f>
        <v>0</v>
      </c>
      <c r="BN179" s="125">
        <f>IF(LinkRpt!X$4=LinkRpt!X$2,VLOOKUP(LinkRpt!$A176,Rpt,LinkRpt!X$2+1),"")</f>
        <v>0</v>
      </c>
      <c r="BO179" s="125">
        <f>IF(LinkRpt!Y$4=LinkRpt!Y$2,VLOOKUP(LinkRpt!$A176,Rpt,LinkRpt!Y$2+1),"")</f>
        <v>0</v>
      </c>
      <c r="BP179" s="125">
        <f>IF(LinkRpt!Z$4=LinkRpt!Z$2,VLOOKUP(LinkRpt!$A176,Rpt,LinkRpt!Z$2+1),"")</f>
        <v>0</v>
      </c>
      <c r="BQ179" s="125">
        <f>IF(LinkRpt!AA$4=LinkRpt!AA$2,VLOOKUP(LinkRpt!$A176,Rpt,LinkRpt!AA$2+1),"")</f>
        <v>0</v>
      </c>
      <c r="BR179" s="125">
        <f>IF(LinkRpt!AB$4=LinkRpt!AB$2,VLOOKUP(LinkRpt!$A176,Rpt,LinkRpt!AB$2+1),"")</f>
        <v>0</v>
      </c>
      <c r="BS179" s="125">
        <f>IF(LinkRpt!AC$4=LinkRpt!AC$2,VLOOKUP(LinkRpt!$A176,Rpt,LinkRpt!AC$2+1),"")</f>
        <v>0</v>
      </c>
      <c r="BT179" s="125">
        <f>IF(LinkRpt!AD$4=LinkRpt!AD$2,VLOOKUP(LinkRpt!$A176,Rpt,LinkRpt!AD$2+1),"")</f>
        <v>0</v>
      </c>
      <c r="BU179" s="125">
        <f>IF(LinkRpt!AE$4=LinkRpt!AE$2,VLOOKUP(LinkRpt!$A176,Rpt,LinkRpt!AE$2+1),"")</f>
        <v>0</v>
      </c>
      <c r="BV179" s="125">
        <f t="shared" si="37"/>
        <v>15700</v>
      </c>
      <c r="BW179" s="124">
        <v>1500</v>
      </c>
      <c r="BX179" s="127">
        <v>1500</v>
      </c>
      <c r="BY179" s="124">
        <v>1000</v>
      </c>
      <c r="BZ179" s="127">
        <v>1000</v>
      </c>
      <c r="CA179" s="124">
        <v>5000</v>
      </c>
      <c r="CB179" s="127">
        <v>5000</v>
      </c>
      <c r="CC179" s="124">
        <v>8000</v>
      </c>
      <c r="CD179" s="127">
        <f t="shared" si="40"/>
        <v>1500</v>
      </c>
      <c r="CE179" s="124"/>
      <c r="CF179" s="127"/>
      <c r="CG179" s="129">
        <v>4340</v>
      </c>
      <c r="CH179" s="127">
        <v>4620</v>
      </c>
      <c r="CI179" s="129">
        <v>4340</v>
      </c>
      <c r="CJ179" s="127">
        <v>11120</v>
      </c>
      <c r="CK179" s="129">
        <v>4340</v>
      </c>
      <c r="CL179" s="127">
        <v>4620</v>
      </c>
      <c r="CM179" s="129">
        <v>4340</v>
      </c>
      <c r="CN179" s="127">
        <v>3500</v>
      </c>
      <c r="CO179" s="129">
        <v>4340</v>
      </c>
      <c r="CP179" s="127">
        <v>3500</v>
      </c>
      <c r="CQ179" s="129">
        <v>4340</v>
      </c>
      <c r="CR179" s="127">
        <v>3500</v>
      </c>
      <c r="CS179" s="129">
        <v>4340</v>
      </c>
      <c r="CT179" s="127">
        <v>3500</v>
      </c>
      <c r="CU179" s="129">
        <v>4340</v>
      </c>
      <c r="CV179" s="127">
        <v>6860</v>
      </c>
      <c r="CW179" s="129">
        <v>4340</v>
      </c>
      <c r="CX179" s="127">
        <v>4340</v>
      </c>
      <c r="CY179" s="131"/>
      <c r="CZ179" s="127"/>
      <c r="DA179" s="131"/>
      <c r="DB179" s="127"/>
      <c r="DC179" s="131"/>
      <c r="DD179" s="127"/>
      <c r="DE179" s="130"/>
      <c r="DF179" s="131"/>
      <c r="DG179" s="127"/>
      <c r="DH179" s="131"/>
      <c r="DI179" s="127"/>
      <c r="DJ179" s="131"/>
      <c r="DK179" s="127"/>
      <c r="DL179" s="131"/>
      <c r="DM179" s="127"/>
      <c r="DN179" s="131"/>
      <c r="DO179" s="127"/>
      <c r="DP179" s="131"/>
      <c r="DQ179" s="127"/>
      <c r="DR179" s="131"/>
      <c r="DS179" s="127"/>
      <c r="DT179" s="131"/>
      <c r="DU179" s="127"/>
      <c r="DV179" s="131"/>
      <c r="DW179" s="127"/>
      <c r="DX179" s="131"/>
      <c r="DY179" s="127"/>
      <c r="DZ179" s="131"/>
      <c r="EA179" s="127"/>
      <c r="EB179" s="128"/>
      <c r="EC179" s="127"/>
      <c r="ED179" s="132"/>
      <c r="EE179" s="128"/>
      <c r="EF179" s="127"/>
      <c r="EG179" s="128"/>
      <c r="EH179" s="127"/>
      <c r="EI179" s="128"/>
      <c r="EJ179" s="127"/>
      <c r="EK179" s="128"/>
      <c r="EL179" s="127"/>
      <c r="EM179" s="128"/>
      <c r="EN179" s="127"/>
      <c r="EO179" s="128"/>
      <c r="EP179" s="127"/>
      <c r="EQ179" s="124"/>
      <c r="ER179" s="127"/>
      <c r="ES179" s="124"/>
      <c r="ET179" s="127"/>
      <c r="EU179" s="124"/>
      <c r="EV179" s="127"/>
      <c r="EW179" s="124"/>
      <c r="EX179" s="127"/>
      <c r="EY179" s="124"/>
      <c r="EZ179" s="127"/>
      <c r="FA179" s="124"/>
      <c r="FB179" s="127"/>
      <c r="FC179" s="133">
        <f t="shared" si="32"/>
        <v>54560</v>
      </c>
      <c r="FD179" s="133">
        <f t="shared" si="33"/>
        <v>54560</v>
      </c>
      <c r="FE179" s="133">
        <f t="shared" si="34"/>
        <v>0</v>
      </c>
    </row>
    <row r="180" spans="1:161" ht="25.5" customHeight="1">
      <c r="A180" s="184">
        <v>2200082</v>
      </c>
      <c r="B180" s="156" t="s">
        <v>1058</v>
      </c>
      <c r="C180" s="96" t="s">
        <v>142</v>
      </c>
      <c r="D180" s="83" t="s">
        <v>1062</v>
      </c>
      <c r="E180" s="95" t="s">
        <v>956</v>
      </c>
      <c r="F180" s="89" t="s">
        <v>143</v>
      </c>
      <c r="G180" s="89"/>
      <c r="H180" s="142"/>
      <c r="I180" s="121"/>
      <c r="J180" s="121"/>
      <c r="K180" s="94">
        <v>6500</v>
      </c>
      <c r="L180" s="92" t="s">
        <v>1078</v>
      </c>
      <c r="M180" s="122">
        <f t="shared" si="35"/>
        <v>23500</v>
      </c>
      <c r="N180" s="123">
        <f t="shared" si="31"/>
        <v>16000</v>
      </c>
      <c r="O180" s="124">
        <v>4000</v>
      </c>
      <c r="P180" s="124">
        <f t="shared" si="36"/>
        <v>0</v>
      </c>
      <c r="Q180" s="125">
        <v>4000</v>
      </c>
      <c r="R180" s="126">
        <f t="shared" si="38"/>
        <v>0</v>
      </c>
      <c r="S180" s="127">
        <f>IF(OR($I180="‡nv‡÷j Z¨vM",$I180="wUwm"),(IF(VALUE($G180)&gt;=S$6,(IF(($BV180-SUM($Q180:R180))&gt;=$K180*0.3,$K180*0.3,($BV180-SUM($Q180:R180)))),"")),(IF(($BV180-SUM($Q180:R180))&gt;=$K180*0.3,$K180*0.3,($BV180-SUM($Q180:R180)))))</f>
        <v>1950</v>
      </c>
      <c r="T180" s="127">
        <f>IF(OR($I180="‡nv‡÷j Z¨vM",$I180="wUwm"),(IF(VALUE($G180)&gt;=T$6,(IF(($BV180-SUM($Q180:S180))&gt;=$K180*0.3,$K180*0.3,($BV180-SUM($Q180:S180)))),"")),(IF(($BV180-SUM($Q180:S180))&gt;=$K180*0.3,$K180*0.3,($BV180-SUM($Q180:S180)))))</f>
        <v>1550</v>
      </c>
      <c r="U180" s="127">
        <f>IF(OR($I180="‡nv‡÷j Z¨vM",$I180="wUwm"),(IF(VALUE($G180)&gt;=U$6,(IF(($BV180-SUM($Q180:T180))&gt;=$K180*0.3,$K180*0.3,($BV180-SUM($Q180:T180)))),"")),(IF(($BV180-SUM($Q180:T180))&gt;=$K180*0.3,$K180*0.3,($BV180-SUM($Q180:T180)))))</f>
        <v>0</v>
      </c>
      <c r="V180" s="127">
        <f>IF(OR($I180="‡nv‡÷j Z¨vM",$I180="wUwm"),(IF(VALUE($G180)&gt;=V$6,(IF(($BV180-SUM($Q180:U180))&gt;=$K180*0.3,$K180*0.3,($BV180-SUM($Q180:U180)))),"")),(IF(($BV180-SUM($Q180:U180))&gt;=$K180*0.3,$K180*0.3,($BV180-SUM($Q180:U180)))))</f>
        <v>0</v>
      </c>
      <c r="W180" s="127">
        <f>IF(OR($I180="‡nv‡÷j Z¨vM",$I180="wUwm"),(IF(VALUE($G180)&gt;=W$6,(IF(($BV180-SUM($Q180:V180))&gt;=$K180*0.3,$K180*0.3,($BV180-SUM($Q180:V180)))),"")),(IF(($BV180-SUM($Q180:V180))&gt;=$K180*0.3,$K180*0.3,($BV180-SUM($Q180:V180)))))</f>
        <v>0</v>
      </c>
      <c r="X180" s="127">
        <f>IF(OR($I180="‡nv‡÷j Z¨vM",$I180="wUwm"),(IF(VALUE($G180)&gt;=X$6,(IF(($BV180-SUM($Q180:W180))&gt;=$K180*0.3,$K180*0.3,($BV180-SUM($Q180:W180)))),"")),(IF(($BV180-SUM($Q180:W180))&gt;=$K180*0.3,$K180*0.3,($BV180-SUM($Q180:W180)))))</f>
        <v>0</v>
      </c>
      <c r="Y180" s="127">
        <f>IF(OR($I180="‡nv‡÷j Z¨vM",$I180="wUwm"),(IF(VALUE($G180)&gt;=Y$6,(IF(($BV180-SUM($Q180:X180))&gt;=$K180*0.3,$K180*0.3,($BV180-SUM($Q180:X180)))),"")),(IF(($BV180-SUM($Q180:X180))&gt;=$K180*0.3,$K180*0.3,($BV180-SUM($Q180:X180)))))</f>
        <v>0</v>
      </c>
      <c r="Z180" s="127">
        <f>IF(OR($I180="‡nv‡÷j Z¨vM",$I180="wUwm"),(IF(VALUE($G180)&gt;=Z$6,(IF(($BV180-SUM($Q180:Y180))&gt;=$K180*0.3,$K180*0.3,($BV180-SUM($Q180:Y180)))),"")),(IF(($BV180-SUM($Q180:Y180))&gt;=$K180*0.3,$K180*0.3,($BV180-SUM($Q180:Y180)))))</f>
        <v>0</v>
      </c>
      <c r="AA180" s="127">
        <f>IF(OR($I180="‡nv‡÷j Z¨vM",$I180="wUwm"),(IF(VALUE($G180)&gt;=AA$6,(IF(($BV180-SUM($Q180:Z180))&gt;=$K180*0.3,$K180*0.3,($BV180-SUM($Q180:Z180)))),"")),(IF(($BV180-SUM($Q180:Z180))&gt;=$K180*0.3,$K180*0.3,($BV180-SUM($Q180:Z180)))))</f>
        <v>0</v>
      </c>
      <c r="AB180" s="127">
        <f>IF(OR($I180="‡nv‡÷j Z¨vM",$I180="wUwm"),(IF(VALUE($G180)&gt;=AB$6,(IF(($BV180-SUM($Q180:AA180))&gt;=$K180*0.3,$K180*0.3,($BV180-SUM($Q180:AA180)))),"")),(IF(($BV180-SUM($Q180:AA180))&gt;=$K180*0.3,$K180*0.3,($BV180-SUM($Q180:AA180)))))</f>
        <v>0</v>
      </c>
      <c r="AC180" s="127">
        <f>IF(OR($I180="‡nv‡÷j Z¨vM",$I180="wUwm"),(IF(VALUE($G180)&gt;=AC$6,(IF(($BV180-SUM($Q180:AB180))&gt;=$K180*0.3,$K180*0.3,($BV180-SUM($Q180:AB180)))),"")),(IF(($BV180-SUM($Q180:AB180))&gt;=$K180*0.3,$K180*0.3,($BV180-SUM($Q180:AB180)))))</f>
        <v>0</v>
      </c>
      <c r="AD180" s="127">
        <f>IF(OR($I180="‡nv‡÷j Z¨vM",$I180="wUwm"),(IF(VALUE($G180)&gt;=AD$6,(IF(($BV180-SUM($Q180:AC180))&gt;=$K180*0.3,$K180*0.3,($BV180-SUM($Q180:AC180)))),"")),(IF(($BV180-SUM($Q180:AC180))&gt;=$K180*0.3,$K180*0.3,($BV180-SUM($Q180:AC180)))))</f>
        <v>0</v>
      </c>
      <c r="AE180" s="127">
        <f>IF(OR($I180="‡nv‡÷j Z¨vM",$I180="wUwm"),(IF(VALUE($G180)&gt;=AE$6,(IF(($BV180-SUM($Q180:AD180))&gt;=$K180*0.3,$K180*0.3,($BV180-SUM($Q180:AD180)))),"")),(IF(($BV180-SUM($Q180:AD180))&gt;=$K180*0.3,$K180*0.3,($BV180-SUM($Q180:AD180)))))</f>
        <v>0</v>
      </c>
      <c r="AF180" s="127">
        <f>IF(OR($I180="‡nv‡÷j Z¨vM",$I180="wUwm"),(IF(VALUE($G180)&gt;=AF$6,(IF(($BV180-SUM($Q180:AE180))&gt;=$K180*0.3,$K180*0.3,($BV180-SUM($Q180:AE180)))),"")),(IF(($BV180-SUM($Q180:AE180))&gt;=$K180*0.3,$K180*0.3,($BV180-SUM($Q180:AE180)))))</f>
        <v>0</v>
      </c>
      <c r="AG180" s="127">
        <f>IF(OR($I180="‡nv‡÷j Z¨vM",$I180="wUwm"),(IF(VALUE($G180)&gt;=AG$6,(IF(($BV180-SUM($Q180:AF180))&gt;=$K180*0.3,$K180*0.3,($BV180-SUM($Q180:AF180)))),"")),(IF(($BV180-SUM($Q180:AF180))&gt;=$K180*0.3,$K180*0.3,($BV180-SUM($Q180:AF180)))))</f>
        <v>0</v>
      </c>
      <c r="AH180" s="127">
        <f>IF(OR($I180="‡nv‡÷j Z¨vM",$I180="wUwm"),(IF(VALUE($G180)&gt;=AH$6,(IF(($BV180-SUM($Q180:AG180))&gt;=$K180*0.3,$K180*0.3,($BV180-SUM($Q180:AG180)))),"")),(IF(($BV180-SUM($Q180:AG180))&gt;=$K180*0.3,$K180*0.3,($BV180-SUM($Q180:AG180)))))</f>
        <v>0</v>
      </c>
      <c r="AI180" s="127">
        <f>IF(OR($I180="‡nv‡÷j Z¨vM",$I180="wUwm"),(IF(VALUE($G180)&gt;=AI$6,(IF(($BV180-SUM($Q180:AH180))&gt;=$K180*0.3,$K180*0.3,($BV180-SUM($Q180:AH180)))),"")),(IF(($BV180-SUM($Q180:AH180))&gt;=$K180*0.3,$K180*0.3,($BV180-SUM($Q180:AH180)))))</f>
        <v>0</v>
      </c>
      <c r="AJ180" s="127">
        <f>IF(OR($I180="‡nv‡÷j Z¨vM",$I180="wUwm"),(IF(VALUE($G180)&gt;=AJ$6,(IF(($BV180-SUM($Q180:AI180))&gt;=$K180*0.3,$K180*0.3,($BV180-SUM($Q180:AI180)))),"")),(IF(($BV180-SUM($Q180:AI180))&gt;=$K180*0.3,$K180*0.3,($BV180-SUM($Q180:AI180)))))</f>
        <v>0</v>
      </c>
      <c r="AK180" s="127">
        <f>IF(OR($I180="‡nv‡÷j Z¨vM",$I180="wUwm"),(IF(VALUE($G180)&gt;=AK$6,(IF(($BV180-SUM($Q180:AJ180))&gt;=$K180*0.3,$K180*0.3,($BV180-SUM($Q180:AJ180)))),"")),(IF(($BV180-SUM($Q180:AJ180))&gt;=$K180*0.3,$K180*0.3,($BV180-SUM($Q180:AJ180)))))</f>
        <v>0</v>
      </c>
      <c r="AL180" s="127">
        <f>IF(OR($I180="‡nv‡÷j Z¨vM",$I180="wUwm"),(IF(VALUE($G180)&gt;=AL$6,(IF(($BV180-SUM($Q180:AK180))&gt;=$K180*0.3,$K180*0.3,($BV180-SUM($Q180:AK180)))),"")),(IF(($BV180-SUM($Q180:AK180))&gt;=$K180*0.3,$K180*0.3,($BV180-SUM($Q180:AK180)))))</f>
        <v>0</v>
      </c>
      <c r="AM180" s="127">
        <f>IF(OR($I180="‡nv‡÷j Z¨vM",$I180="wUwm"),(IF(VALUE($G180)&gt;=AM$6,(IF(($BV180-SUM($Q180:AL180))&gt;=$K180*0.3,$K180*0.3,($BV180-SUM($Q180:AL180)))),"")),(IF(($BV180-SUM($Q180:AL180))&gt;=$K180*0.3,$K180*0.3,($BV180-SUM($Q180:AL180)))))</f>
        <v>0</v>
      </c>
      <c r="AN180" s="127">
        <f>IF(OR($I180="‡nv‡÷j Z¨vM",$I180="wUwm"),(IF(VALUE($G180)&gt;=AN$6,(IF(($BV180-SUM($Q180:AM180))&gt;=$K180*0.3,$K180*0.3,($BV180-SUM($Q180:AM180)))),"")),(IF(($BV180-SUM($Q180:AM180))&gt;=$K180*0.3,$K180*0.3,($BV180-SUM($Q180:AM180)))))</f>
        <v>0</v>
      </c>
      <c r="AO180" s="127">
        <f>IF(OR($I180="‡nv‡÷j Z¨vM",$I180="wUwm"),(IF(VALUE($G180)&gt;=AO$6,(IF(($BV180-SUM($Q180:AN180))&gt;=$K180*0.3,$K180*0.3,($BV180-SUM($Q180:AN180)))),"")),(IF(($BV180-SUM($Q180:AN180))&gt;=$K180*0.3,$K180*0.3,($BV180-SUM($Q180:AN180)))))</f>
        <v>0</v>
      </c>
      <c r="AP180" s="127">
        <f>IF(OR($I180="‡nv‡÷j Z¨vM",$I180="wUwm"),(IF(VALUE($G180)&gt;=AP$6,(IF(($BV180-SUM($Q180:AO180))&gt;=$K180*0.3,$K180*0.3,($BV180-SUM($Q180:AO180)))),"")),(IF(($BV180-SUM($Q180:AO180))&gt;=$K180*0.3,$K180*0.3,($BV180-SUM($Q180:AO180)))))</f>
        <v>0</v>
      </c>
      <c r="AQ180" s="125">
        <f t="shared" si="39"/>
        <v>7500</v>
      </c>
      <c r="AR180" s="125">
        <v>7500</v>
      </c>
      <c r="AS180" s="125">
        <f>IF(LinkRpt!C$4=LinkRpt!C$2,VLOOKUP(LinkRpt!$A177,Rpt,LinkRpt!C$2+1),"")</f>
        <v>0</v>
      </c>
      <c r="AT180" s="125">
        <f>IF(LinkRpt!D$4=LinkRpt!D$2,VLOOKUP(LinkRpt!$A177,Rpt,LinkRpt!D$2+1),"")</f>
        <v>0</v>
      </c>
      <c r="AU180" s="125">
        <f>IF(LinkRpt!E$4=LinkRpt!E$2,VLOOKUP(LinkRpt!$A177,Rpt,LinkRpt!E$2+1),"")</f>
        <v>0</v>
      </c>
      <c r="AV180" s="125">
        <f>IF(LinkRpt!F$4=LinkRpt!F$2,VLOOKUP(LinkRpt!$A177,Rpt,LinkRpt!F$2+1),"")</f>
        <v>0</v>
      </c>
      <c r="AW180" s="125">
        <f>IF(LinkRpt!G$4=LinkRpt!G$2,VLOOKUP(LinkRpt!$A177,Rpt,LinkRpt!G$2+1),"")</f>
        <v>0</v>
      </c>
      <c r="AX180" s="125">
        <f>IF(LinkRpt!H$4=LinkRpt!H$2,VLOOKUP(LinkRpt!$A177,Rpt,LinkRpt!H$2+1),"")</f>
        <v>0</v>
      </c>
      <c r="AY180" s="125">
        <f>IF(LinkRpt!I$4=LinkRpt!I$2,VLOOKUP(LinkRpt!$A177,Rpt,LinkRpt!I$2+1),"")</f>
        <v>0</v>
      </c>
      <c r="AZ180" s="125">
        <f>IF(LinkRpt!J$4=LinkRpt!J$2,VLOOKUP(LinkRpt!$A177,Rpt,LinkRpt!J$2+1),"")</f>
        <v>0</v>
      </c>
      <c r="BA180" s="125">
        <f>IF(LinkRpt!K$4=LinkRpt!K$2,VLOOKUP(LinkRpt!$A177,Rpt,LinkRpt!K$2+1),"")</f>
        <v>0</v>
      </c>
      <c r="BB180" s="125">
        <f>IF(LinkRpt!L$4=LinkRpt!L$2,VLOOKUP(LinkRpt!$A177,Rpt,LinkRpt!L$2+1),"")</f>
        <v>0</v>
      </c>
      <c r="BC180" s="125">
        <f>IF(LinkRpt!M$4=LinkRpt!M$2,VLOOKUP(LinkRpt!$A177,Rpt,LinkRpt!M$2+1),"")</f>
        <v>0</v>
      </c>
      <c r="BD180" s="125">
        <f>IF(LinkRpt!N$4=LinkRpt!N$2,VLOOKUP(LinkRpt!$A177,Rpt,LinkRpt!N$2+1),"")</f>
        <v>0</v>
      </c>
      <c r="BE180" s="125">
        <f>IF(LinkRpt!O$4=LinkRpt!O$2,VLOOKUP(LinkRpt!$A177,Rpt,LinkRpt!O$2+1),"")</f>
        <v>0</v>
      </c>
      <c r="BF180" s="125">
        <f>IF(LinkRpt!P$4=LinkRpt!P$2,VLOOKUP(LinkRpt!$A177,Rpt,LinkRpt!P$2+1),"")</f>
        <v>0</v>
      </c>
      <c r="BG180" s="125">
        <f>IF(LinkRpt!Q$4=LinkRpt!Q$2,VLOOKUP(LinkRpt!$A177,Rpt,LinkRpt!Q$2+1),"")</f>
        <v>0</v>
      </c>
      <c r="BH180" s="125">
        <f>IF(LinkRpt!R$4=LinkRpt!R$2,VLOOKUP(LinkRpt!$A177,Rpt,LinkRpt!R$2+1),"")</f>
        <v>0</v>
      </c>
      <c r="BI180" s="125">
        <f>IF(LinkRpt!S$4=LinkRpt!S$2,VLOOKUP(LinkRpt!$A177,Rpt,LinkRpt!S$2+1),"")</f>
        <v>0</v>
      </c>
      <c r="BJ180" s="125">
        <f>IF(LinkRpt!T$4=LinkRpt!T$2,VLOOKUP(LinkRpt!$A177,Rpt,LinkRpt!T$2+1),"")</f>
        <v>0</v>
      </c>
      <c r="BK180" s="125">
        <f>IF(LinkRpt!U$4=LinkRpt!U$2,VLOOKUP(LinkRpt!$A177,Rpt,LinkRpt!U$2+1),"")</f>
        <v>0</v>
      </c>
      <c r="BL180" s="125">
        <f>IF(LinkRpt!V$4=LinkRpt!V$2,VLOOKUP(LinkRpt!$A177,Rpt,LinkRpt!V$2+1),"")</f>
        <v>0</v>
      </c>
      <c r="BM180" s="125">
        <f>IF(LinkRpt!W$4=LinkRpt!W$2,VLOOKUP(LinkRpt!$A177,Rpt,LinkRpt!W$2+1),"")</f>
        <v>0</v>
      </c>
      <c r="BN180" s="125">
        <f>IF(LinkRpt!X$4=LinkRpt!X$2,VLOOKUP(LinkRpt!$A177,Rpt,LinkRpt!X$2+1),"")</f>
        <v>0</v>
      </c>
      <c r="BO180" s="125">
        <f>IF(LinkRpt!Y$4=LinkRpt!Y$2,VLOOKUP(LinkRpt!$A177,Rpt,LinkRpt!Y$2+1),"")</f>
        <v>0</v>
      </c>
      <c r="BP180" s="125">
        <f>IF(LinkRpt!Z$4=LinkRpt!Z$2,VLOOKUP(LinkRpt!$A177,Rpt,LinkRpt!Z$2+1),"")</f>
        <v>0</v>
      </c>
      <c r="BQ180" s="125">
        <f>IF(LinkRpt!AA$4=LinkRpt!AA$2,VLOOKUP(LinkRpt!$A177,Rpt,LinkRpt!AA$2+1),"")</f>
        <v>0</v>
      </c>
      <c r="BR180" s="125">
        <f>IF(LinkRpt!AB$4=LinkRpt!AB$2,VLOOKUP(LinkRpt!$A177,Rpt,LinkRpt!AB$2+1),"")</f>
        <v>0</v>
      </c>
      <c r="BS180" s="125">
        <f>IF(LinkRpt!AC$4=LinkRpt!AC$2,VLOOKUP(LinkRpt!$A177,Rpt,LinkRpt!AC$2+1),"")</f>
        <v>0</v>
      </c>
      <c r="BT180" s="125">
        <f>IF(LinkRpt!AD$4=LinkRpt!AD$2,VLOOKUP(LinkRpt!$A177,Rpt,LinkRpt!AD$2+1),"")</f>
        <v>0</v>
      </c>
      <c r="BU180" s="125">
        <f>IF(LinkRpt!AE$4=LinkRpt!AE$2,VLOOKUP(LinkRpt!$A177,Rpt,LinkRpt!AE$2+1),"")</f>
        <v>0</v>
      </c>
      <c r="BV180" s="125">
        <f t="shared" si="37"/>
        <v>7500</v>
      </c>
      <c r="BW180" s="124">
        <v>1500</v>
      </c>
      <c r="BX180" s="127">
        <v>1500</v>
      </c>
      <c r="BY180" s="124">
        <v>1000</v>
      </c>
      <c r="BZ180" s="127">
        <v>1000</v>
      </c>
      <c r="CA180" s="124">
        <v>5000</v>
      </c>
      <c r="CB180" s="127">
        <v>5000</v>
      </c>
      <c r="CC180" s="124">
        <v>8000</v>
      </c>
      <c r="CD180" s="127">
        <v>1500</v>
      </c>
      <c r="CE180" s="124"/>
      <c r="CF180" s="127"/>
      <c r="CG180" s="129">
        <v>4340</v>
      </c>
      <c r="CH180" s="127">
        <v>0</v>
      </c>
      <c r="CI180" s="129">
        <v>4340</v>
      </c>
      <c r="CJ180" s="127">
        <v>0</v>
      </c>
      <c r="CK180" s="129">
        <v>4340</v>
      </c>
      <c r="CL180" s="127">
        <v>0</v>
      </c>
      <c r="CM180" s="129">
        <v>4340</v>
      </c>
      <c r="CN180" s="127">
        <v>17360</v>
      </c>
      <c r="CO180" s="129">
        <v>4340</v>
      </c>
      <c r="CP180" s="127">
        <f>4550+6290</f>
        <v>10840</v>
      </c>
      <c r="CQ180" s="129">
        <v>4340</v>
      </c>
      <c r="CR180" s="127"/>
      <c r="CS180" s="129">
        <v>4340</v>
      </c>
      <c r="CT180" s="127"/>
      <c r="CU180" s="129">
        <v>4340</v>
      </c>
      <c r="CV180" s="127"/>
      <c r="CW180" s="129">
        <v>4340</v>
      </c>
      <c r="CX180" s="127"/>
      <c r="CY180" s="131"/>
      <c r="CZ180" s="127"/>
      <c r="DA180" s="131"/>
      <c r="DB180" s="127"/>
      <c r="DC180" s="131"/>
      <c r="DD180" s="127"/>
      <c r="DE180" s="130"/>
      <c r="DF180" s="131"/>
      <c r="DG180" s="127"/>
      <c r="DH180" s="131"/>
      <c r="DI180" s="127"/>
      <c r="DJ180" s="131"/>
      <c r="DK180" s="127"/>
      <c r="DL180" s="131"/>
      <c r="DM180" s="127"/>
      <c r="DN180" s="131"/>
      <c r="DO180" s="127"/>
      <c r="DP180" s="131"/>
      <c r="DQ180" s="127"/>
      <c r="DR180" s="131"/>
      <c r="DS180" s="127"/>
      <c r="DT180" s="131"/>
      <c r="DU180" s="127"/>
      <c r="DV180" s="131"/>
      <c r="DW180" s="127"/>
      <c r="DX180" s="131"/>
      <c r="DY180" s="127"/>
      <c r="DZ180" s="131"/>
      <c r="EA180" s="127"/>
      <c r="EB180" s="128"/>
      <c r="EC180" s="127"/>
      <c r="ED180" s="132"/>
      <c r="EE180" s="128"/>
      <c r="EF180" s="127"/>
      <c r="EG180" s="128"/>
      <c r="EH180" s="127"/>
      <c r="EI180" s="128"/>
      <c r="EJ180" s="127"/>
      <c r="EK180" s="128"/>
      <c r="EL180" s="127"/>
      <c r="EM180" s="128"/>
      <c r="EN180" s="127"/>
      <c r="EO180" s="128"/>
      <c r="EP180" s="127"/>
      <c r="EQ180" s="124"/>
      <c r="ER180" s="127"/>
      <c r="ES180" s="124"/>
      <c r="ET180" s="127"/>
      <c r="EU180" s="124"/>
      <c r="EV180" s="127"/>
      <c r="EW180" s="124"/>
      <c r="EX180" s="127"/>
      <c r="EY180" s="124"/>
      <c r="EZ180" s="127"/>
      <c r="FA180" s="124"/>
      <c r="FB180" s="127"/>
      <c r="FC180" s="133">
        <f t="shared" si="32"/>
        <v>54560</v>
      </c>
      <c r="FD180" s="133">
        <f t="shared" si="33"/>
        <v>37200</v>
      </c>
      <c r="FE180" s="133">
        <f t="shared" si="34"/>
        <v>17360</v>
      </c>
    </row>
    <row r="181" spans="1:161" ht="25.5" customHeight="1">
      <c r="A181" s="184">
        <v>2200092</v>
      </c>
      <c r="B181" s="156" t="s">
        <v>146</v>
      </c>
      <c r="C181" s="96" t="s">
        <v>147</v>
      </c>
      <c r="D181" s="83" t="s">
        <v>1062</v>
      </c>
      <c r="E181" s="95" t="s">
        <v>956</v>
      </c>
      <c r="F181" s="89" t="s">
        <v>148</v>
      </c>
      <c r="G181" s="89"/>
      <c r="H181" s="135"/>
      <c r="I181" s="121"/>
      <c r="J181" s="121"/>
      <c r="K181" s="94">
        <v>7200</v>
      </c>
      <c r="L181" s="92" t="s">
        <v>1078</v>
      </c>
      <c r="M181" s="122">
        <f t="shared" si="35"/>
        <v>25600</v>
      </c>
      <c r="N181" s="123">
        <f t="shared" si="31"/>
        <v>2160</v>
      </c>
      <c r="O181" s="124">
        <v>4000</v>
      </c>
      <c r="P181" s="124">
        <f t="shared" si="36"/>
        <v>0</v>
      </c>
      <c r="Q181" s="125">
        <v>4000</v>
      </c>
      <c r="R181" s="126">
        <f t="shared" si="38"/>
        <v>0</v>
      </c>
      <c r="S181" s="127">
        <f>IF(OR($I181="‡nv‡÷j Z¨vM",$I181="wUwm"),(IF(VALUE($G181)&gt;=S$6,(IF(($BV181-SUM($Q181:R181))&gt;=$K181*0.3,$K181*0.3,($BV181-SUM($Q181:R181)))),"")),(IF(($BV181-SUM($Q181:R181))&gt;=$K181*0.3,$K181*0.3,($BV181-SUM($Q181:R181)))))</f>
        <v>2160</v>
      </c>
      <c r="T181" s="127">
        <f>IF(OR($I181="‡nv‡÷j Z¨vM",$I181="wUwm"),(IF(VALUE($G181)&gt;=T$6,(IF(($BV181-SUM($Q181:S181))&gt;=$K181*0.3,$K181*0.3,($BV181-SUM($Q181:S181)))),"")),(IF(($BV181-SUM($Q181:S181))&gt;=$K181*0.3,$K181*0.3,($BV181-SUM($Q181:S181)))))</f>
        <v>2160</v>
      </c>
      <c r="U181" s="127">
        <f>IF(OR($I181="‡nv‡÷j Z¨vM",$I181="wUwm"),(IF(VALUE($G181)&gt;=U$6,(IF(($BV181-SUM($Q181:T181))&gt;=$K181*0.3,$K181*0.3,($BV181-SUM($Q181:T181)))),"")),(IF(($BV181-SUM($Q181:T181))&gt;=$K181*0.3,$K181*0.3,($BV181-SUM($Q181:T181)))))</f>
        <v>2160</v>
      </c>
      <c r="V181" s="127">
        <f>IF(OR($I181="‡nv‡÷j Z¨vM",$I181="wUwm"),(IF(VALUE($G181)&gt;=V$6,(IF(($BV181-SUM($Q181:U181))&gt;=$K181*0.3,$K181*0.3,($BV181-SUM($Q181:U181)))),"")),(IF(($BV181-SUM($Q181:U181))&gt;=$K181*0.3,$K181*0.3,($BV181-SUM($Q181:U181)))))</f>
        <v>2160</v>
      </c>
      <c r="W181" s="127">
        <f>IF(OR($I181="‡nv‡÷j Z¨vM",$I181="wUwm"),(IF(VALUE($G181)&gt;=W$6,(IF(($BV181-SUM($Q181:V181))&gt;=$K181*0.3,$K181*0.3,($BV181-SUM($Q181:V181)))),"")),(IF(($BV181-SUM($Q181:V181))&gt;=$K181*0.3,$K181*0.3,($BV181-SUM($Q181:V181)))))</f>
        <v>2160</v>
      </c>
      <c r="X181" s="127">
        <f>IF(OR($I181="‡nv‡÷j Z¨vM",$I181="wUwm"),(IF(VALUE($G181)&gt;=X$6,(IF(($BV181-SUM($Q181:W181))&gt;=$K181*0.3,$K181*0.3,($BV181-SUM($Q181:W181)))),"")),(IF(($BV181-SUM($Q181:W181))&gt;=$K181*0.3,$K181*0.3,($BV181-SUM($Q181:W181)))))</f>
        <v>2160</v>
      </c>
      <c r="Y181" s="127">
        <f>IF(OR($I181="‡nv‡÷j Z¨vM",$I181="wUwm"),(IF(VALUE($G181)&gt;=Y$6,(IF(($BV181-SUM($Q181:X181))&gt;=$K181*0.3,$K181*0.3,($BV181-SUM($Q181:X181)))),"")),(IF(($BV181-SUM($Q181:X181))&gt;=$K181*0.3,$K181*0.3,($BV181-SUM($Q181:X181)))))</f>
        <v>2160</v>
      </c>
      <c r="Z181" s="127">
        <f>IF(OR($I181="‡nv‡÷j Z¨vM",$I181="wUwm"),(IF(VALUE($G181)&gt;=Z$6,(IF(($BV181-SUM($Q181:Y181))&gt;=$K181*0.3,$K181*0.3,($BV181-SUM($Q181:Y181)))),"")),(IF(($BV181-SUM($Q181:Y181))&gt;=$K181*0.3,$K181*0.3,($BV181-SUM($Q181:Y181)))))</f>
        <v>2160</v>
      </c>
      <c r="AA181" s="127">
        <f>IF(OR($I181="‡nv‡÷j Z¨vM",$I181="wUwm"),(IF(VALUE($G181)&gt;=AA$6,(IF(($BV181-SUM($Q181:Z181))&gt;=$K181*0.3,$K181*0.3,($BV181-SUM($Q181:Z181)))),"")),(IF(($BV181-SUM($Q181:Z181))&gt;=$K181*0.3,$K181*0.3,($BV181-SUM($Q181:Z181)))))</f>
        <v>2160</v>
      </c>
      <c r="AB181" s="127">
        <f>IF(OR($I181="‡nv‡÷j Z¨vM",$I181="wUwm"),(IF(VALUE($G181)&gt;=AB$6,(IF(($BV181-SUM($Q181:AA181))&gt;=$K181*0.3,$K181*0.3,($BV181-SUM($Q181:AA181)))),"")),(IF(($BV181-SUM($Q181:AA181))&gt;=$K181*0.3,$K181*0.3,($BV181-SUM($Q181:AA181)))))</f>
        <v>0</v>
      </c>
      <c r="AC181" s="127">
        <f>IF(OR($I181="‡nv‡÷j Z¨vM",$I181="wUwm"),(IF(VALUE($G181)&gt;=AC$6,(IF(($BV181-SUM($Q181:AB181))&gt;=$K181*0.3,$K181*0.3,($BV181-SUM($Q181:AB181)))),"")),(IF(($BV181-SUM($Q181:AB181))&gt;=$K181*0.3,$K181*0.3,($BV181-SUM($Q181:AB181)))))</f>
        <v>0</v>
      </c>
      <c r="AD181" s="127">
        <f>IF(OR($I181="‡nv‡÷j Z¨vM",$I181="wUwm"),(IF(VALUE($G181)&gt;=AD$6,(IF(($BV181-SUM($Q181:AC181))&gt;=$K181*0.3,$K181*0.3,($BV181-SUM($Q181:AC181)))),"")),(IF(($BV181-SUM($Q181:AC181))&gt;=$K181*0.3,$K181*0.3,($BV181-SUM($Q181:AC181)))))</f>
        <v>0</v>
      </c>
      <c r="AE181" s="127">
        <f>IF(OR($I181="‡nv‡÷j Z¨vM",$I181="wUwm"),(IF(VALUE($G181)&gt;=AE$6,(IF(($BV181-SUM($Q181:AD181))&gt;=$K181*0.3,$K181*0.3,($BV181-SUM($Q181:AD181)))),"")),(IF(($BV181-SUM($Q181:AD181))&gt;=$K181*0.3,$K181*0.3,($BV181-SUM($Q181:AD181)))))</f>
        <v>0</v>
      </c>
      <c r="AF181" s="127">
        <f>IF(OR($I181="‡nv‡÷j Z¨vM",$I181="wUwm"),(IF(VALUE($G181)&gt;=AF$6,(IF(($BV181-SUM($Q181:AE181))&gt;=$K181*0.3,$K181*0.3,($BV181-SUM($Q181:AE181)))),"")),(IF(($BV181-SUM($Q181:AE181))&gt;=$K181*0.3,$K181*0.3,($BV181-SUM($Q181:AE181)))))</f>
        <v>0</v>
      </c>
      <c r="AG181" s="127">
        <f>IF(OR($I181="‡nv‡÷j Z¨vM",$I181="wUwm"),(IF(VALUE($G181)&gt;=AG$6,(IF(($BV181-SUM($Q181:AF181))&gt;=$K181*0.3,$K181*0.3,($BV181-SUM($Q181:AF181)))),"")),(IF(($BV181-SUM($Q181:AF181))&gt;=$K181*0.3,$K181*0.3,($BV181-SUM($Q181:AF181)))))</f>
        <v>0</v>
      </c>
      <c r="AH181" s="127">
        <f>IF(OR($I181="‡nv‡÷j Z¨vM",$I181="wUwm"),(IF(VALUE($G181)&gt;=AH$6,(IF(($BV181-SUM($Q181:AG181))&gt;=$K181*0.3,$K181*0.3,($BV181-SUM($Q181:AG181)))),"")),(IF(($BV181-SUM($Q181:AG181))&gt;=$K181*0.3,$K181*0.3,($BV181-SUM($Q181:AG181)))))</f>
        <v>0</v>
      </c>
      <c r="AI181" s="127">
        <f>IF(OR($I181="‡nv‡÷j Z¨vM",$I181="wUwm"),(IF(VALUE($G181)&gt;=AI$6,(IF(($BV181-SUM($Q181:AH181))&gt;=$K181*0.3,$K181*0.3,($BV181-SUM($Q181:AH181)))),"")),(IF(($BV181-SUM($Q181:AH181))&gt;=$K181*0.3,$K181*0.3,($BV181-SUM($Q181:AH181)))))</f>
        <v>0</v>
      </c>
      <c r="AJ181" s="127">
        <f>IF(OR($I181="‡nv‡÷j Z¨vM",$I181="wUwm"),(IF(VALUE($G181)&gt;=AJ$6,(IF(($BV181-SUM($Q181:AI181))&gt;=$K181*0.3,$K181*0.3,($BV181-SUM($Q181:AI181)))),"")),(IF(($BV181-SUM($Q181:AI181))&gt;=$K181*0.3,$K181*0.3,($BV181-SUM($Q181:AI181)))))</f>
        <v>0</v>
      </c>
      <c r="AK181" s="127">
        <f>IF(OR($I181="‡nv‡÷j Z¨vM",$I181="wUwm"),(IF(VALUE($G181)&gt;=AK$6,(IF(($BV181-SUM($Q181:AJ181))&gt;=$K181*0.3,$K181*0.3,($BV181-SUM($Q181:AJ181)))),"")),(IF(($BV181-SUM($Q181:AJ181))&gt;=$K181*0.3,$K181*0.3,($BV181-SUM($Q181:AJ181)))))</f>
        <v>0</v>
      </c>
      <c r="AL181" s="127">
        <f>IF(OR($I181="‡nv‡÷j Z¨vM",$I181="wUwm"),(IF(VALUE($G181)&gt;=AL$6,(IF(($BV181-SUM($Q181:AK181))&gt;=$K181*0.3,$K181*0.3,($BV181-SUM($Q181:AK181)))),"")),(IF(($BV181-SUM($Q181:AK181))&gt;=$K181*0.3,$K181*0.3,($BV181-SUM($Q181:AK181)))))</f>
        <v>0</v>
      </c>
      <c r="AM181" s="127">
        <f>IF(OR($I181="‡nv‡÷j Z¨vM",$I181="wUwm"),(IF(VALUE($G181)&gt;=AM$6,(IF(($BV181-SUM($Q181:AL181))&gt;=$K181*0.3,$K181*0.3,($BV181-SUM($Q181:AL181)))),"")),(IF(($BV181-SUM($Q181:AL181))&gt;=$K181*0.3,$K181*0.3,($BV181-SUM($Q181:AL181)))))</f>
        <v>0</v>
      </c>
      <c r="AN181" s="127">
        <f>IF(OR($I181="‡nv‡÷j Z¨vM",$I181="wUwm"),(IF(VALUE($G181)&gt;=AN$6,(IF(($BV181-SUM($Q181:AM181))&gt;=$K181*0.3,$K181*0.3,($BV181-SUM($Q181:AM181)))),"")),(IF(($BV181-SUM($Q181:AM181))&gt;=$K181*0.3,$K181*0.3,($BV181-SUM($Q181:AM181)))))</f>
        <v>0</v>
      </c>
      <c r="AO181" s="127">
        <f>IF(OR($I181="‡nv‡÷j Z¨vM",$I181="wUwm"),(IF(VALUE($G181)&gt;=AO$6,(IF(($BV181-SUM($Q181:AN181))&gt;=$K181*0.3,$K181*0.3,($BV181-SUM($Q181:AN181)))),"")),(IF(($BV181-SUM($Q181:AN181))&gt;=$K181*0.3,$K181*0.3,($BV181-SUM($Q181:AN181)))))</f>
        <v>0</v>
      </c>
      <c r="AP181" s="127">
        <f>IF(OR($I181="‡nv‡÷j Z¨vM",$I181="wUwm"),(IF(VALUE($G181)&gt;=AP$6,(IF(($BV181-SUM($Q181:AO181))&gt;=$K181*0.3,$K181*0.3,($BV181-SUM($Q181:AO181)))),"")),(IF(($BV181-SUM($Q181:AO181))&gt;=$K181*0.3,$K181*0.3,($BV181-SUM($Q181:AO181)))))</f>
        <v>0</v>
      </c>
      <c r="AQ181" s="125">
        <f t="shared" si="39"/>
        <v>23440</v>
      </c>
      <c r="AR181" s="125">
        <v>23440</v>
      </c>
      <c r="AS181" s="125">
        <f>IF(LinkRpt!C$4=LinkRpt!C$2,VLOOKUP(LinkRpt!$A178,Rpt,LinkRpt!C$2+1),"")</f>
        <v>0</v>
      </c>
      <c r="AT181" s="125">
        <f>IF(LinkRpt!D$4=LinkRpt!D$2,VLOOKUP(LinkRpt!$A178,Rpt,LinkRpt!D$2+1),"")</f>
        <v>0</v>
      </c>
      <c r="AU181" s="125">
        <f>IF(LinkRpt!E$4=LinkRpt!E$2,VLOOKUP(LinkRpt!$A178,Rpt,LinkRpt!E$2+1),"")</f>
        <v>0</v>
      </c>
      <c r="AV181" s="125">
        <f>IF(LinkRpt!F$4=LinkRpt!F$2,VLOOKUP(LinkRpt!$A178,Rpt,LinkRpt!F$2+1),"")</f>
        <v>0</v>
      </c>
      <c r="AW181" s="125">
        <f>IF(LinkRpt!G$4=LinkRpt!G$2,VLOOKUP(LinkRpt!$A178,Rpt,LinkRpt!G$2+1),"")</f>
        <v>0</v>
      </c>
      <c r="AX181" s="125">
        <f>IF(LinkRpt!H$4=LinkRpt!H$2,VLOOKUP(LinkRpt!$A178,Rpt,LinkRpt!H$2+1),"")</f>
        <v>0</v>
      </c>
      <c r="AY181" s="125">
        <f>IF(LinkRpt!I$4=LinkRpt!I$2,VLOOKUP(LinkRpt!$A178,Rpt,LinkRpt!I$2+1),"")</f>
        <v>0</v>
      </c>
      <c r="AZ181" s="125">
        <f>IF(LinkRpt!J$4=LinkRpt!J$2,VLOOKUP(LinkRpt!$A178,Rpt,LinkRpt!J$2+1),"")</f>
        <v>0</v>
      </c>
      <c r="BA181" s="125">
        <f>IF(LinkRpt!K$4=LinkRpt!K$2,VLOOKUP(LinkRpt!$A178,Rpt,LinkRpt!K$2+1),"")</f>
        <v>0</v>
      </c>
      <c r="BB181" s="125">
        <f>IF(LinkRpt!L$4=LinkRpt!L$2,VLOOKUP(LinkRpt!$A178,Rpt,LinkRpt!L$2+1),"")</f>
        <v>0</v>
      </c>
      <c r="BC181" s="125">
        <f>IF(LinkRpt!M$4=LinkRpt!M$2,VLOOKUP(LinkRpt!$A178,Rpt,LinkRpt!M$2+1),"")</f>
        <v>0</v>
      </c>
      <c r="BD181" s="125">
        <f>IF(LinkRpt!N$4=LinkRpt!N$2,VLOOKUP(LinkRpt!$A178,Rpt,LinkRpt!N$2+1),"")</f>
        <v>0</v>
      </c>
      <c r="BE181" s="125">
        <f>IF(LinkRpt!O$4=LinkRpt!O$2,VLOOKUP(LinkRpt!$A178,Rpt,LinkRpt!O$2+1),"")</f>
        <v>0</v>
      </c>
      <c r="BF181" s="125">
        <f>IF(LinkRpt!P$4=LinkRpt!P$2,VLOOKUP(LinkRpt!$A178,Rpt,LinkRpt!P$2+1),"")</f>
        <v>0</v>
      </c>
      <c r="BG181" s="125">
        <f>IF(LinkRpt!Q$4=LinkRpt!Q$2,VLOOKUP(LinkRpt!$A178,Rpt,LinkRpt!Q$2+1),"")</f>
        <v>0</v>
      </c>
      <c r="BH181" s="125">
        <f>IF(LinkRpt!R$4=LinkRpt!R$2,VLOOKUP(LinkRpt!$A178,Rpt,LinkRpt!R$2+1),"")</f>
        <v>0</v>
      </c>
      <c r="BI181" s="125">
        <f>IF(LinkRpt!S$4=LinkRpt!S$2,VLOOKUP(LinkRpt!$A178,Rpt,LinkRpt!S$2+1),"")</f>
        <v>0</v>
      </c>
      <c r="BJ181" s="125">
        <f>IF(LinkRpt!T$4=LinkRpt!T$2,VLOOKUP(LinkRpt!$A178,Rpt,LinkRpt!T$2+1),"")</f>
        <v>0</v>
      </c>
      <c r="BK181" s="125">
        <f>IF(LinkRpt!U$4=LinkRpt!U$2,VLOOKUP(LinkRpt!$A178,Rpt,LinkRpt!U$2+1),"")</f>
        <v>0</v>
      </c>
      <c r="BL181" s="125">
        <f>IF(LinkRpt!V$4=LinkRpt!V$2,VLOOKUP(LinkRpt!$A178,Rpt,LinkRpt!V$2+1),"")</f>
        <v>0</v>
      </c>
      <c r="BM181" s="125">
        <f>IF(LinkRpt!W$4=LinkRpt!W$2,VLOOKUP(LinkRpt!$A178,Rpt,LinkRpt!W$2+1),"")</f>
        <v>0</v>
      </c>
      <c r="BN181" s="125">
        <f>IF(LinkRpt!X$4=LinkRpt!X$2,VLOOKUP(LinkRpt!$A178,Rpt,LinkRpt!X$2+1),"")</f>
        <v>0</v>
      </c>
      <c r="BO181" s="125">
        <f>IF(LinkRpt!Y$4=LinkRpt!Y$2,VLOOKUP(LinkRpt!$A178,Rpt,LinkRpt!Y$2+1),"")</f>
        <v>0</v>
      </c>
      <c r="BP181" s="125">
        <f>IF(LinkRpt!Z$4=LinkRpt!Z$2,VLOOKUP(LinkRpt!$A178,Rpt,LinkRpt!Z$2+1),"")</f>
        <v>0</v>
      </c>
      <c r="BQ181" s="125">
        <f>IF(LinkRpt!AA$4=LinkRpt!AA$2,VLOOKUP(LinkRpt!$A178,Rpt,LinkRpt!AA$2+1),"")</f>
        <v>0</v>
      </c>
      <c r="BR181" s="125">
        <f>IF(LinkRpt!AB$4=LinkRpt!AB$2,VLOOKUP(LinkRpt!$A178,Rpt,LinkRpt!AB$2+1),"")</f>
        <v>0</v>
      </c>
      <c r="BS181" s="125">
        <f>IF(LinkRpt!AC$4=LinkRpt!AC$2,VLOOKUP(LinkRpt!$A178,Rpt,LinkRpt!AC$2+1),"")</f>
        <v>0</v>
      </c>
      <c r="BT181" s="125">
        <f>IF(LinkRpt!AD$4=LinkRpt!AD$2,VLOOKUP(LinkRpt!$A178,Rpt,LinkRpt!AD$2+1),"")</f>
        <v>0</v>
      </c>
      <c r="BU181" s="125">
        <f>IF(LinkRpt!AE$4=LinkRpt!AE$2,VLOOKUP(LinkRpt!$A178,Rpt,LinkRpt!AE$2+1),"")</f>
        <v>0</v>
      </c>
      <c r="BV181" s="125">
        <f t="shared" si="37"/>
        <v>23440</v>
      </c>
      <c r="BW181" s="124">
        <v>1500</v>
      </c>
      <c r="BX181" s="127">
        <v>1500</v>
      </c>
      <c r="BY181" s="124">
        <v>1000</v>
      </c>
      <c r="BZ181" s="127">
        <v>1000</v>
      </c>
      <c r="CA181" s="124">
        <v>5000</v>
      </c>
      <c r="CB181" s="127">
        <v>5000</v>
      </c>
      <c r="CC181" s="124">
        <v>8000</v>
      </c>
      <c r="CD181" s="127"/>
      <c r="CE181" s="128"/>
      <c r="CF181" s="127"/>
      <c r="CG181" s="124"/>
      <c r="CH181" s="127"/>
      <c r="CI181" s="129">
        <v>2310</v>
      </c>
      <c r="CJ181" s="127">
        <v>0</v>
      </c>
      <c r="CK181" s="129">
        <v>2310</v>
      </c>
      <c r="CL181" s="127">
        <f>2310+0</f>
        <v>2310</v>
      </c>
      <c r="CM181" s="129">
        <v>2310</v>
      </c>
      <c r="CN181" s="127">
        <f>2310+0</f>
        <v>2310</v>
      </c>
      <c r="CO181" s="129">
        <v>2310</v>
      </c>
      <c r="CP181" s="127">
        <v>2310</v>
      </c>
      <c r="CQ181" s="129">
        <v>2310</v>
      </c>
      <c r="CR181" s="127"/>
      <c r="CS181" s="129">
        <v>2310</v>
      </c>
      <c r="CT181" s="127"/>
      <c r="CU181" s="129">
        <v>2310</v>
      </c>
      <c r="CV181" s="127"/>
      <c r="CW181" s="129">
        <v>2310</v>
      </c>
      <c r="CX181" s="127"/>
      <c r="CY181" s="129">
        <v>2310</v>
      </c>
      <c r="CZ181" s="127"/>
      <c r="DA181" s="128"/>
      <c r="DB181" s="127"/>
      <c r="DC181" s="128"/>
      <c r="DD181" s="127"/>
      <c r="DE181" s="130"/>
      <c r="DF181" s="131"/>
      <c r="DG181" s="127"/>
      <c r="DH181" s="131"/>
      <c r="DI181" s="127"/>
      <c r="DJ181" s="131"/>
      <c r="DK181" s="127"/>
      <c r="DL181" s="131"/>
      <c r="DM181" s="127"/>
      <c r="DN181" s="131"/>
      <c r="DO181" s="127"/>
      <c r="DP181" s="131"/>
      <c r="DQ181" s="127"/>
      <c r="DR181" s="131"/>
      <c r="DS181" s="127"/>
      <c r="DT181" s="131"/>
      <c r="DU181" s="127"/>
      <c r="DV181" s="131"/>
      <c r="DW181" s="127"/>
      <c r="DX181" s="131"/>
      <c r="DY181" s="127"/>
      <c r="DZ181" s="131"/>
      <c r="EA181" s="127"/>
      <c r="EB181" s="128"/>
      <c r="EC181" s="127"/>
      <c r="ED181" s="132"/>
      <c r="EE181" s="128"/>
      <c r="EF181" s="127"/>
      <c r="EG181" s="128"/>
      <c r="EH181" s="127"/>
      <c r="EI181" s="128"/>
      <c r="EJ181" s="127"/>
      <c r="EK181" s="128"/>
      <c r="EL181" s="127"/>
      <c r="EM181" s="128"/>
      <c r="EN181" s="127"/>
      <c r="EO181" s="128"/>
      <c r="EP181" s="127"/>
      <c r="EQ181" s="124"/>
      <c r="ER181" s="127"/>
      <c r="ES181" s="124"/>
      <c r="ET181" s="127"/>
      <c r="EU181" s="124"/>
      <c r="EV181" s="127"/>
      <c r="EW181" s="124"/>
      <c r="EX181" s="127"/>
      <c r="EY181" s="124"/>
      <c r="EZ181" s="127"/>
      <c r="FA181" s="124"/>
      <c r="FB181" s="127"/>
      <c r="FC181" s="133">
        <f t="shared" si="32"/>
        <v>36290</v>
      </c>
      <c r="FD181" s="133">
        <f t="shared" si="33"/>
        <v>14430</v>
      </c>
      <c r="FE181" s="133">
        <f t="shared" si="34"/>
        <v>21860</v>
      </c>
    </row>
    <row r="182" spans="1:161" ht="25.5" customHeight="1">
      <c r="A182" s="184">
        <v>2200094</v>
      </c>
      <c r="B182" s="156" t="s">
        <v>149</v>
      </c>
      <c r="C182" s="96" t="s">
        <v>150</v>
      </c>
      <c r="D182" s="83" t="s">
        <v>1062</v>
      </c>
      <c r="E182" s="95" t="s">
        <v>956</v>
      </c>
      <c r="F182" s="89" t="s">
        <v>151</v>
      </c>
      <c r="G182" s="89"/>
      <c r="H182" s="136"/>
      <c r="I182" s="145"/>
      <c r="J182" s="145"/>
      <c r="K182" s="94">
        <v>6500</v>
      </c>
      <c r="L182" s="92" t="s">
        <v>1077</v>
      </c>
      <c r="M182" s="122">
        <f t="shared" si="35"/>
        <v>23500</v>
      </c>
      <c r="N182" s="123">
        <f t="shared" si="31"/>
        <v>3900</v>
      </c>
      <c r="O182" s="124">
        <v>4000</v>
      </c>
      <c r="P182" s="124">
        <f t="shared" si="36"/>
        <v>0</v>
      </c>
      <c r="Q182" s="125">
        <v>4000</v>
      </c>
      <c r="R182" s="126">
        <f t="shared" si="38"/>
        <v>0</v>
      </c>
      <c r="S182" s="127">
        <f>IF(OR($I182="‡nv‡÷j Z¨vM",$I182="wUwm"),(IF(VALUE($G182)&gt;=S$6,(IF(($BV182-SUM($Q182:R182))&gt;=$K182*0.3,$K182*0.3,($BV182-SUM($Q182:R182)))),"")),(IF(($BV182-SUM($Q182:R182))&gt;=$K182*0.3,$K182*0.3,($BV182-SUM($Q182:R182)))))</f>
        <v>1950</v>
      </c>
      <c r="T182" s="127">
        <f>IF(OR($I182="‡nv‡÷j Z¨vM",$I182="wUwm"),(IF(VALUE($G182)&gt;=T$6,(IF(($BV182-SUM($Q182:S182))&gt;=$K182*0.3,$K182*0.3,($BV182-SUM($Q182:S182)))),"")),(IF(($BV182-SUM($Q182:S182))&gt;=$K182*0.3,$K182*0.3,($BV182-SUM($Q182:S182)))))</f>
        <v>1950</v>
      </c>
      <c r="U182" s="127">
        <f>IF(OR($I182="‡nv‡÷j Z¨vM",$I182="wUwm"),(IF(VALUE($G182)&gt;=U$6,(IF(($BV182-SUM($Q182:T182))&gt;=$K182*0.3,$K182*0.3,($BV182-SUM($Q182:T182)))),"")),(IF(($BV182-SUM($Q182:T182))&gt;=$K182*0.3,$K182*0.3,($BV182-SUM($Q182:T182)))))</f>
        <v>1950</v>
      </c>
      <c r="V182" s="127">
        <f>IF(OR($I182="‡nv‡÷j Z¨vM",$I182="wUwm"),(IF(VALUE($G182)&gt;=V$6,(IF(($BV182-SUM($Q182:U182))&gt;=$K182*0.3,$K182*0.3,($BV182-SUM($Q182:U182)))),"")),(IF(($BV182-SUM($Q182:U182))&gt;=$K182*0.3,$K182*0.3,($BV182-SUM($Q182:U182)))))</f>
        <v>1950</v>
      </c>
      <c r="W182" s="127">
        <f>IF(OR($I182="‡nv‡÷j Z¨vM",$I182="wUwm"),(IF(VALUE($G182)&gt;=W$6,(IF(($BV182-SUM($Q182:V182))&gt;=$K182*0.3,$K182*0.3,($BV182-SUM($Q182:V182)))),"")),(IF(($BV182-SUM($Q182:V182))&gt;=$K182*0.3,$K182*0.3,($BV182-SUM($Q182:V182)))))</f>
        <v>1950</v>
      </c>
      <c r="X182" s="127">
        <f>IF(OR($I182="‡nv‡÷j Z¨vM",$I182="wUwm"),(IF(VALUE($G182)&gt;=X$6,(IF(($BV182-SUM($Q182:W182))&gt;=$K182*0.3,$K182*0.3,($BV182-SUM($Q182:W182)))),"")),(IF(($BV182-SUM($Q182:W182))&gt;=$K182*0.3,$K182*0.3,($BV182-SUM($Q182:W182)))))</f>
        <v>1950</v>
      </c>
      <c r="Y182" s="127">
        <f>IF(OR($I182="‡nv‡÷j Z¨vM",$I182="wUwm"),(IF(VALUE($G182)&gt;=Y$6,(IF(($BV182-SUM($Q182:X182))&gt;=$K182*0.3,$K182*0.3,($BV182-SUM($Q182:X182)))),"")),(IF(($BV182-SUM($Q182:X182))&gt;=$K182*0.3,$K182*0.3,($BV182-SUM($Q182:X182)))))</f>
        <v>1950</v>
      </c>
      <c r="Z182" s="127">
        <f>IF(OR($I182="‡nv‡÷j Z¨vM",$I182="wUwm"),(IF(VALUE($G182)&gt;=Z$6,(IF(($BV182-SUM($Q182:Y182))&gt;=$K182*0.3,$K182*0.3,($BV182-SUM($Q182:Y182)))),"")),(IF(($BV182-SUM($Q182:Y182))&gt;=$K182*0.3,$K182*0.3,($BV182-SUM($Q182:Y182)))))</f>
        <v>1950</v>
      </c>
      <c r="AA182" s="127">
        <f>IF(OR($I182="‡nv‡÷j Z¨vM",$I182="wUwm"),(IF(VALUE($G182)&gt;=AA$6,(IF(($BV182-SUM($Q182:Z182))&gt;=$K182*0.3,$K182*0.3,($BV182-SUM($Q182:Z182)))),"")),(IF(($BV182-SUM($Q182:Z182))&gt;=$K182*0.3,$K182*0.3,($BV182-SUM($Q182:Z182)))))</f>
        <v>0</v>
      </c>
      <c r="AB182" s="127">
        <f>IF(OR($I182="‡nv‡÷j Z¨vM",$I182="wUwm"),(IF(VALUE($G182)&gt;=AB$6,(IF(($BV182-SUM($Q182:AA182))&gt;=$K182*0.3,$K182*0.3,($BV182-SUM($Q182:AA182)))),"")),(IF(($BV182-SUM($Q182:AA182))&gt;=$K182*0.3,$K182*0.3,($BV182-SUM($Q182:AA182)))))</f>
        <v>0</v>
      </c>
      <c r="AC182" s="127">
        <f>IF(OR($I182="‡nv‡÷j Z¨vM",$I182="wUwm"),(IF(VALUE($G182)&gt;=AC$6,(IF(($BV182-SUM($Q182:AB182))&gt;=$K182*0.3,$K182*0.3,($BV182-SUM($Q182:AB182)))),"")),(IF(($BV182-SUM($Q182:AB182))&gt;=$K182*0.3,$K182*0.3,($BV182-SUM($Q182:AB182)))))</f>
        <v>0</v>
      </c>
      <c r="AD182" s="127">
        <f>IF(OR($I182="‡nv‡÷j Z¨vM",$I182="wUwm"),(IF(VALUE($G182)&gt;=AD$6,(IF(($BV182-SUM($Q182:AC182))&gt;=$K182*0.3,$K182*0.3,($BV182-SUM($Q182:AC182)))),"")),(IF(($BV182-SUM($Q182:AC182))&gt;=$K182*0.3,$K182*0.3,($BV182-SUM($Q182:AC182)))))</f>
        <v>0</v>
      </c>
      <c r="AE182" s="127">
        <f>IF(OR($I182="‡nv‡÷j Z¨vM",$I182="wUwm"),(IF(VALUE($G182)&gt;=AE$6,(IF(($BV182-SUM($Q182:AD182))&gt;=$K182*0.3,$K182*0.3,($BV182-SUM($Q182:AD182)))),"")),(IF(($BV182-SUM($Q182:AD182))&gt;=$K182*0.3,$K182*0.3,($BV182-SUM($Q182:AD182)))))</f>
        <v>0</v>
      </c>
      <c r="AF182" s="127">
        <f>IF(OR($I182="‡nv‡÷j Z¨vM",$I182="wUwm"),(IF(VALUE($G182)&gt;=AF$6,(IF(($BV182-SUM($Q182:AE182))&gt;=$K182*0.3,$K182*0.3,($BV182-SUM($Q182:AE182)))),"")),(IF(($BV182-SUM($Q182:AE182))&gt;=$K182*0.3,$K182*0.3,($BV182-SUM($Q182:AE182)))))</f>
        <v>0</v>
      </c>
      <c r="AG182" s="127">
        <f>IF(OR($I182="‡nv‡÷j Z¨vM",$I182="wUwm"),(IF(VALUE($G182)&gt;=AG$6,(IF(($BV182-SUM($Q182:AF182))&gt;=$K182*0.3,$K182*0.3,($BV182-SUM($Q182:AF182)))),"")),(IF(($BV182-SUM($Q182:AF182))&gt;=$K182*0.3,$K182*0.3,($BV182-SUM($Q182:AF182)))))</f>
        <v>0</v>
      </c>
      <c r="AH182" s="127">
        <f>IF(OR($I182="‡nv‡÷j Z¨vM",$I182="wUwm"),(IF(VALUE($G182)&gt;=AH$6,(IF(($BV182-SUM($Q182:AG182))&gt;=$K182*0.3,$K182*0.3,($BV182-SUM($Q182:AG182)))),"")),(IF(($BV182-SUM($Q182:AG182))&gt;=$K182*0.3,$K182*0.3,($BV182-SUM($Q182:AG182)))))</f>
        <v>0</v>
      </c>
      <c r="AI182" s="127">
        <f>IF(OR($I182="‡nv‡÷j Z¨vM",$I182="wUwm"),(IF(VALUE($G182)&gt;=AI$6,(IF(($BV182-SUM($Q182:AH182))&gt;=$K182*0.3,$K182*0.3,($BV182-SUM($Q182:AH182)))),"")),(IF(($BV182-SUM($Q182:AH182))&gt;=$K182*0.3,$K182*0.3,($BV182-SUM($Q182:AH182)))))</f>
        <v>0</v>
      </c>
      <c r="AJ182" s="127">
        <f>IF(OR($I182="‡nv‡÷j Z¨vM",$I182="wUwm"),(IF(VALUE($G182)&gt;=AJ$6,(IF(($BV182-SUM($Q182:AI182))&gt;=$K182*0.3,$K182*0.3,($BV182-SUM($Q182:AI182)))),"")),(IF(($BV182-SUM($Q182:AI182))&gt;=$K182*0.3,$K182*0.3,($BV182-SUM($Q182:AI182)))))</f>
        <v>0</v>
      </c>
      <c r="AK182" s="127">
        <f>IF(OR($I182="‡nv‡÷j Z¨vM",$I182="wUwm"),(IF(VALUE($G182)&gt;=AK$6,(IF(($BV182-SUM($Q182:AJ182))&gt;=$K182*0.3,$K182*0.3,($BV182-SUM($Q182:AJ182)))),"")),(IF(($BV182-SUM($Q182:AJ182))&gt;=$K182*0.3,$K182*0.3,($BV182-SUM($Q182:AJ182)))))</f>
        <v>0</v>
      </c>
      <c r="AL182" s="127">
        <f>IF(OR($I182="‡nv‡÷j Z¨vM",$I182="wUwm"),(IF(VALUE($G182)&gt;=AL$6,(IF(($BV182-SUM($Q182:AK182))&gt;=$K182*0.3,$K182*0.3,($BV182-SUM($Q182:AK182)))),"")),(IF(($BV182-SUM($Q182:AK182))&gt;=$K182*0.3,$K182*0.3,($BV182-SUM($Q182:AK182)))))</f>
        <v>0</v>
      </c>
      <c r="AM182" s="127">
        <f>IF(OR($I182="‡nv‡÷j Z¨vM",$I182="wUwm"),(IF(VALUE($G182)&gt;=AM$6,(IF(($BV182-SUM($Q182:AL182))&gt;=$K182*0.3,$K182*0.3,($BV182-SUM($Q182:AL182)))),"")),(IF(($BV182-SUM($Q182:AL182))&gt;=$K182*0.3,$K182*0.3,($BV182-SUM($Q182:AL182)))))</f>
        <v>0</v>
      </c>
      <c r="AN182" s="127">
        <f>IF(OR($I182="‡nv‡÷j Z¨vM",$I182="wUwm"),(IF(VALUE($G182)&gt;=AN$6,(IF(($BV182-SUM($Q182:AM182))&gt;=$K182*0.3,$K182*0.3,($BV182-SUM($Q182:AM182)))),"")),(IF(($BV182-SUM($Q182:AM182))&gt;=$K182*0.3,$K182*0.3,($BV182-SUM($Q182:AM182)))))</f>
        <v>0</v>
      </c>
      <c r="AO182" s="127">
        <f>IF(OR($I182="‡nv‡÷j Z¨vM",$I182="wUwm"),(IF(VALUE($G182)&gt;=AO$6,(IF(($BV182-SUM($Q182:AN182))&gt;=$K182*0.3,$K182*0.3,($BV182-SUM($Q182:AN182)))),"")),(IF(($BV182-SUM($Q182:AN182))&gt;=$K182*0.3,$K182*0.3,($BV182-SUM($Q182:AN182)))))</f>
        <v>0</v>
      </c>
      <c r="AP182" s="127">
        <f>IF(OR($I182="‡nv‡÷j Z¨vM",$I182="wUwm"),(IF(VALUE($G182)&gt;=AP$6,(IF(($BV182-SUM($Q182:AO182))&gt;=$K182*0.3,$K182*0.3,($BV182-SUM($Q182:AO182)))),"")),(IF(($BV182-SUM($Q182:AO182))&gt;=$K182*0.3,$K182*0.3,($BV182-SUM($Q182:AO182)))))</f>
        <v>0</v>
      </c>
      <c r="AQ182" s="125">
        <f t="shared" si="39"/>
        <v>19600</v>
      </c>
      <c r="AR182" s="125">
        <v>19600</v>
      </c>
      <c r="AS182" s="125">
        <f>IF(LinkRpt!C$4=LinkRpt!C$2,VLOOKUP(LinkRpt!$A179,Rpt,LinkRpt!C$2+1),"")</f>
        <v>0</v>
      </c>
      <c r="AT182" s="125">
        <f>IF(LinkRpt!D$4=LinkRpt!D$2,VLOOKUP(LinkRpt!$A179,Rpt,LinkRpt!D$2+1),"")</f>
        <v>0</v>
      </c>
      <c r="AU182" s="125">
        <f>IF(LinkRpt!E$4=LinkRpt!E$2,VLOOKUP(LinkRpt!$A179,Rpt,LinkRpt!E$2+1),"")</f>
        <v>0</v>
      </c>
      <c r="AV182" s="125">
        <f>IF(LinkRpt!F$4=LinkRpt!F$2,VLOOKUP(LinkRpt!$A179,Rpt,LinkRpt!F$2+1),"")</f>
        <v>0</v>
      </c>
      <c r="AW182" s="125">
        <f>IF(LinkRpt!G$4=LinkRpt!G$2,VLOOKUP(LinkRpt!$A179,Rpt,LinkRpt!G$2+1),"")</f>
        <v>0</v>
      </c>
      <c r="AX182" s="125">
        <f>IF(LinkRpt!H$4=LinkRpt!H$2,VLOOKUP(LinkRpt!$A179,Rpt,LinkRpt!H$2+1),"")</f>
        <v>0</v>
      </c>
      <c r="AY182" s="125">
        <f>IF(LinkRpt!I$4=LinkRpt!I$2,VLOOKUP(LinkRpt!$A179,Rpt,LinkRpt!I$2+1),"")</f>
        <v>0</v>
      </c>
      <c r="AZ182" s="125">
        <f>IF(LinkRpt!J$4=LinkRpt!J$2,VLOOKUP(LinkRpt!$A179,Rpt,LinkRpt!J$2+1),"")</f>
        <v>0</v>
      </c>
      <c r="BA182" s="125">
        <f>IF(LinkRpt!K$4=LinkRpt!K$2,VLOOKUP(LinkRpt!$A179,Rpt,LinkRpt!K$2+1),"")</f>
        <v>0</v>
      </c>
      <c r="BB182" s="125">
        <f>IF(LinkRpt!L$4=LinkRpt!L$2,VLOOKUP(LinkRpt!$A179,Rpt,LinkRpt!L$2+1),"")</f>
        <v>0</v>
      </c>
      <c r="BC182" s="125">
        <f>IF(LinkRpt!M$4=LinkRpt!M$2,VLOOKUP(LinkRpt!$A179,Rpt,LinkRpt!M$2+1),"")</f>
        <v>0</v>
      </c>
      <c r="BD182" s="125">
        <f>IF(LinkRpt!N$4=LinkRpt!N$2,VLOOKUP(LinkRpt!$A179,Rpt,LinkRpt!N$2+1),"")</f>
        <v>0</v>
      </c>
      <c r="BE182" s="125">
        <f>IF(LinkRpt!O$4=LinkRpt!O$2,VLOOKUP(LinkRpt!$A179,Rpt,LinkRpt!O$2+1),"")</f>
        <v>0</v>
      </c>
      <c r="BF182" s="125">
        <f>IF(LinkRpt!P$4=LinkRpt!P$2,VLOOKUP(LinkRpt!$A179,Rpt,LinkRpt!P$2+1),"")</f>
        <v>0</v>
      </c>
      <c r="BG182" s="125">
        <f>IF(LinkRpt!Q$4=LinkRpt!Q$2,VLOOKUP(LinkRpt!$A179,Rpt,LinkRpt!Q$2+1),"")</f>
        <v>0</v>
      </c>
      <c r="BH182" s="125">
        <f>IF(LinkRpt!R$4=LinkRpt!R$2,VLOOKUP(LinkRpt!$A179,Rpt,LinkRpt!R$2+1),"")</f>
        <v>0</v>
      </c>
      <c r="BI182" s="125">
        <f>IF(LinkRpt!S$4=LinkRpt!S$2,VLOOKUP(LinkRpt!$A179,Rpt,LinkRpt!S$2+1),"")</f>
        <v>0</v>
      </c>
      <c r="BJ182" s="125">
        <f>IF(LinkRpt!T$4=LinkRpt!T$2,VLOOKUP(LinkRpt!$A179,Rpt,LinkRpt!T$2+1),"")</f>
        <v>0</v>
      </c>
      <c r="BK182" s="125">
        <f>IF(LinkRpt!U$4=LinkRpt!U$2,VLOOKUP(LinkRpt!$A179,Rpt,LinkRpt!U$2+1),"")</f>
        <v>0</v>
      </c>
      <c r="BL182" s="125">
        <f>IF(LinkRpt!V$4=LinkRpt!V$2,VLOOKUP(LinkRpt!$A179,Rpt,LinkRpt!V$2+1),"")</f>
        <v>0</v>
      </c>
      <c r="BM182" s="125">
        <f>IF(LinkRpt!W$4=LinkRpt!W$2,VLOOKUP(LinkRpt!$A179,Rpt,LinkRpt!W$2+1),"")</f>
        <v>0</v>
      </c>
      <c r="BN182" s="125">
        <f>IF(LinkRpt!X$4=LinkRpt!X$2,VLOOKUP(LinkRpt!$A179,Rpt,LinkRpt!X$2+1),"")</f>
        <v>0</v>
      </c>
      <c r="BO182" s="125">
        <f>IF(LinkRpt!Y$4=LinkRpt!Y$2,VLOOKUP(LinkRpt!$A179,Rpt,LinkRpt!Y$2+1),"")</f>
        <v>0</v>
      </c>
      <c r="BP182" s="125">
        <f>IF(LinkRpt!Z$4=LinkRpt!Z$2,VLOOKUP(LinkRpt!$A179,Rpt,LinkRpt!Z$2+1),"")</f>
        <v>0</v>
      </c>
      <c r="BQ182" s="125">
        <f>IF(LinkRpt!AA$4=LinkRpt!AA$2,VLOOKUP(LinkRpt!$A179,Rpt,LinkRpt!AA$2+1),"")</f>
        <v>0</v>
      </c>
      <c r="BR182" s="125">
        <f>IF(LinkRpt!AB$4=LinkRpt!AB$2,VLOOKUP(LinkRpt!$A179,Rpt,LinkRpt!AB$2+1),"")</f>
        <v>0</v>
      </c>
      <c r="BS182" s="125">
        <f>IF(LinkRpt!AC$4=LinkRpt!AC$2,VLOOKUP(LinkRpt!$A179,Rpt,LinkRpt!AC$2+1),"")</f>
        <v>0</v>
      </c>
      <c r="BT182" s="125">
        <f>IF(LinkRpt!AD$4=LinkRpt!AD$2,VLOOKUP(LinkRpt!$A179,Rpt,LinkRpt!AD$2+1),"")</f>
        <v>0</v>
      </c>
      <c r="BU182" s="125">
        <f>IF(LinkRpt!AE$4=LinkRpt!AE$2,VLOOKUP(LinkRpt!$A179,Rpt,LinkRpt!AE$2+1),"")</f>
        <v>0</v>
      </c>
      <c r="BV182" s="125">
        <f t="shared" si="37"/>
        <v>19600</v>
      </c>
      <c r="BW182" s="124">
        <v>1500</v>
      </c>
      <c r="BX182" s="127">
        <v>1500</v>
      </c>
      <c r="BY182" s="124">
        <v>1000</v>
      </c>
      <c r="BZ182" s="127">
        <v>1000</v>
      </c>
      <c r="CA182" s="124">
        <v>5000</v>
      </c>
      <c r="CB182" s="127">
        <v>5000</v>
      </c>
      <c r="CC182" s="124">
        <v>8000</v>
      </c>
      <c r="CD182" s="127"/>
      <c r="CE182" s="124"/>
      <c r="CF182" s="127"/>
      <c r="CG182" s="129">
        <v>2310</v>
      </c>
      <c r="CH182" s="127">
        <v>0</v>
      </c>
      <c r="CI182" s="129">
        <v>2310</v>
      </c>
      <c r="CJ182" s="127">
        <v>0</v>
      </c>
      <c r="CK182" s="129">
        <v>2310</v>
      </c>
      <c r="CL182" s="127">
        <v>0</v>
      </c>
      <c r="CM182" s="129">
        <v>2310</v>
      </c>
      <c r="CN182" s="127">
        <v>7240</v>
      </c>
      <c r="CO182" s="129">
        <v>0</v>
      </c>
      <c r="CP182" s="127">
        <v>10000</v>
      </c>
      <c r="CQ182" s="129"/>
      <c r="CR182" s="127"/>
      <c r="CS182" s="129"/>
      <c r="CT182" s="127"/>
      <c r="CU182" s="129"/>
      <c r="CV182" s="127"/>
      <c r="CW182" s="129"/>
      <c r="CX182" s="127"/>
      <c r="CY182" s="131"/>
      <c r="CZ182" s="127"/>
      <c r="DA182" s="131"/>
      <c r="DB182" s="127"/>
      <c r="DC182" s="131"/>
      <c r="DD182" s="127"/>
      <c r="DE182" s="130"/>
      <c r="DF182" s="131"/>
      <c r="DG182" s="127"/>
      <c r="DH182" s="131"/>
      <c r="DI182" s="127"/>
      <c r="DJ182" s="131"/>
      <c r="DK182" s="127"/>
      <c r="DL182" s="131"/>
      <c r="DM182" s="127"/>
      <c r="DN182" s="131"/>
      <c r="DO182" s="127"/>
      <c r="DP182" s="131"/>
      <c r="DQ182" s="127"/>
      <c r="DR182" s="131"/>
      <c r="DS182" s="127"/>
      <c r="DT182" s="131"/>
      <c r="DU182" s="127"/>
      <c r="DV182" s="131"/>
      <c r="DW182" s="127"/>
      <c r="DX182" s="131"/>
      <c r="DY182" s="127"/>
      <c r="DZ182" s="131"/>
      <c r="EA182" s="127"/>
      <c r="EB182" s="128"/>
      <c r="EC182" s="127"/>
      <c r="ED182" s="132"/>
      <c r="EE182" s="128"/>
      <c r="EF182" s="127"/>
      <c r="EG182" s="128"/>
      <c r="EH182" s="127"/>
      <c r="EI182" s="128"/>
      <c r="EJ182" s="127"/>
      <c r="EK182" s="128"/>
      <c r="EL182" s="127"/>
      <c r="EM182" s="128"/>
      <c r="EN182" s="127"/>
      <c r="EO182" s="128"/>
      <c r="EP182" s="127"/>
      <c r="EQ182" s="124"/>
      <c r="ER182" s="127"/>
      <c r="ES182" s="124"/>
      <c r="ET182" s="127"/>
      <c r="EU182" s="124"/>
      <c r="EV182" s="127"/>
      <c r="EW182" s="124"/>
      <c r="EX182" s="127"/>
      <c r="EY182" s="124"/>
      <c r="EZ182" s="127"/>
      <c r="FA182" s="124"/>
      <c r="FB182" s="127"/>
      <c r="FC182" s="133">
        <f t="shared" si="32"/>
        <v>24740</v>
      </c>
      <c r="FD182" s="133">
        <f t="shared" si="33"/>
        <v>24740</v>
      </c>
      <c r="FE182" s="133">
        <f t="shared" si="34"/>
        <v>0</v>
      </c>
    </row>
    <row r="183" spans="1:161" ht="25.5" customHeight="1">
      <c r="A183" s="184">
        <v>2200097</v>
      </c>
      <c r="B183" s="156" t="s">
        <v>152</v>
      </c>
      <c r="C183" s="96" t="s">
        <v>153</v>
      </c>
      <c r="D183" s="83" t="s">
        <v>1062</v>
      </c>
      <c r="E183" s="95" t="s">
        <v>956</v>
      </c>
      <c r="F183" s="89" t="s">
        <v>154</v>
      </c>
      <c r="G183" s="89"/>
      <c r="H183" s="135"/>
      <c r="I183" s="136"/>
      <c r="J183" s="136"/>
      <c r="K183" s="94">
        <v>6500</v>
      </c>
      <c r="L183" s="92" t="s">
        <v>1078</v>
      </c>
      <c r="M183" s="122">
        <f t="shared" si="35"/>
        <v>23500</v>
      </c>
      <c r="N183" s="123">
        <f t="shared" si="31"/>
        <v>3900</v>
      </c>
      <c r="O183" s="124">
        <v>4000</v>
      </c>
      <c r="P183" s="124">
        <f t="shared" si="36"/>
        <v>0</v>
      </c>
      <c r="Q183" s="125">
        <v>4000</v>
      </c>
      <c r="R183" s="126">
        <f t="shared" si="38"/>
        <v>0</v>
      </c>
      <c r="S183" s="127">
        <f>IF(OR($I183="‡nv‡÷j Z¨vM",$I183="wUwm"),(IF(VALUE($G183)&gt;=S$6,(IF(($BV183-SUM($Q183:R183))&gt;=$K183*0.3,$K183*0.3,($BV183-SUM($Q183:R183)))),"")),(IF(($BV183-SUM($Q183:R183))&gt;=$K183*0.3,$K183*0.3,($BV183-SUM($Q183:R183)))))</f>
        <v>1950</v>
      </c>
      <c r="T183" s="127">
        <f>IF(OR($I183="‡nv‡÷j Z¨vM",$I183="wUwm"),(IF(VALUE($G183)&gt;=T$6,(IF(($BV183-SUM($Q183:S183))&gt;=$K183*0.3,$K183*0.3,($BV183-SUM($Q183:S183)))),"")),(IF(($BV183-SUM($Q183:S183))&gt;=$K183*0.3,$K183*0.3,($BV183-SUM($Q183:S183)))))</f>
        <v>1950</v>
      </c>
      <c r="U183" s="127">
        <f>IF(OR($I183="‡nv‡÷j Z¨vM",$I183="wUwm"),(IF(VALUE($G183)&gt;=U$6,(IF(($BV183-SUM($Q183:T183))&gt;=$K183*0.3,$K183*0.3,($BV183-SUM($Q183:T183)))),"")),(IF(($BV183-SUM($Q183:T183))&gt;=$K183*0.3,$K183*0.3,($BV183-SUM($Q183:T183)))))</f>
        <v>1950</v>
      </c>
      <c r="V183" s="127">
        <f>IF(OR($I183="‡nv‡÷j Z¨vM",$I183="wUwm"),(IF(VALUE($G183)&gt;=V$6,(IF(($BV183-SUM($Q183:U183))&gt;=$K183*0.3,$K183*0.3,($BV183-SUM($Q183:U183)))),"")),(IF(($BV183-SUM($Q183:U183))&gt;=$K183*0.3,$K183*0.3,($BV183-SUM($Q183:U183)))))</f>
        <v>1950</v>
      </c>
      <c r="W183" s="127">
        <f>IF(OR($I183="‡nv‡÷j Z¨vM",$I183="wUwm"),(IF(VALUE($G183)&gt;=W$6,(IF(($BV183-SUM($Q183:V183))&gt;=$K183*0.3,$K183*0.3,($BV183-SUM($Q183:V183)))),"")),(IF(($BV183-SUM($Q183:V183))&gt;=$K183*0.3,$K183*0.3,($BV183-SUM($Q183:V183)))))</f>
        <v>1950</v>
      </c>
      <c r="X183" s="127">
        <f>IF(OR($I183="‡nv‡÷j Z¨vM",$I183="wUwm"),(IF(VALUE($G183)&gt;=X$6,(IF(($BV183-SUM($Q183:W183))&gt;=$K183*0.3,$K183*0.3,($BV183-SUM($Q183:W183)))),"")),(IF(($BV183-SUM($Q183:W183))&gt;=$K183*0.3,$K183*0.3,($BV183-SUM($Q183:W183)))))</f>
        <v>1950</v>
      </c>
      <c r="Y183" s="127">
        <f>IF(OR($I183="‡nv‡÷j Z¨vM",$I183="wUwm"),(IF(VALUE($G183)&gt;=Y$6,(IF(($BV183-SUM($Q183:X183))&gt;=$K183*0.3,$K183*0.3,($BV183-SUM($Q183:X183)))),"")),(IF(($BV183-SUM($Q183:X183))&gt;=$K183*0.3,$K183*0.3,($BV183-SUM($Q183:X183)))))</f>
        <v>1950</v>
      </c>
      <c r="Z183" s="127">
        <f>IF(OR($I183="‡nv‡÷j Z¨vM",$I183="wUwm"),(IF(VALUE($G183)&gt;=Z$6,(IF(($BV183-SUM($Q183:Y183))&gt;=$K183*0.3,$K183*0.3,($BV183-SUM($Q183:Y183)))),"")),(IF(($BV183-SUM($Q183:Y183))&gt;=$K183*0.3,$K183*0.3,($BV183-SUM($Q183:Y183)))))</f>
        <v>1950</v>
      </c>
      <c r="AA183" s="127">
        <f>IF(OR($I183="‡nv‡÷j Z¨vM",$I183="wUwm"),(IF(VALUE($G183)&gt;=AA$6,(IF(($BV183-SUM($Q183:Z183))&gt;=$K183*0.3,$K183*0.3,($BV183-SUM($Q183:Z183)))),"")),(IF(($BV183-SUM($Q183:Z183))&gt;=$K183*0.3,$K183*0.3,($BV183-SUM($Q183:Z183)))))</f>
        <v>0</v>
      </c>
      <c r="AB183" s="127">
        <f>IF(OR($I183="‡nv‡÷j Z¨vM",$I183="wUwm"),(IF(VALUE($G183)&gt;=AB$6,(IF(($BV183-SUM($Q183:AA183))&gt;=$K183*0.3,$K183*0.3,($BV183-SUM($Q183:AA183)))),"")),(IF(($BV183-SUM($Q183:AA183))&gt;=$K183*0.3,$K183*0.3,($BV183-SUM($Q183:AA183)))))</f>
        <v>0</v>
      </c>
      <c r="AC183" s="127">
        <f>IF(OR($I183="‡nv‡÷j Z¨vM",$I183="wUwm"),(IF(VALUE($G183)&gt;=AC$6,(IF(($BV183-SUM($Q183:AB183))&gt;=$K183*0.3,$K183*0.3,($BV183-SUM($Q183:AB183)))),"")),(IF(($BV183-SUM($Q183:AB183))&gt;=$K183*0.3,$K183*0.3,($BV183-SUM($Q183:AB183)))))</f>
        <v>0</v>
      </c>
      <c r="AD183" s="127">
        <f>IF(OR($I183="‡nv‡÷j Z¨vM",$I183="wUwm"),(IF(VALUE($G183)&gt;=AD$6,(IF(($BV183-SUM($Q183:AC183))&gt;=$K183*0.3,$K183*0.3,($BV183-SUM($Q183:AC183)))),"")),(IF(($BV183-SUM($Q183:AC183))&gt;=$K183*0.3,$K183*0.3,($BV183-SUM($Q183:AC183)))))</f>
        <v>0</v>
      </c>
      <c r="AE183" s="127">
        <f>IF(OR($I183="‡nv‡÷j Z¨vM",$I183="wUwm"),(IF(VALUE($G183)&gt;=AE$6,(IF(($BV183-SUM($Q183:AD183))&gt;=$K183*0.3,$K183*0.3,($BV183-SUM($Q183:AD183)))),"")),(IF(($BV183-SUM($Q183:AD183))&gt;=$K183*0.3,$K183*0.3,($BV183-SUM($Q183:AD183)))))</f>
        <v>0</v>
      </c>
      <c r="AF183" s="127">
        <f>IF(OR($I183="‡nv‡÷j Z¨vM",$I183="wUwm"),(IF(VALUE($G183)&gt;=AF$6,(IF(($BV183-SUM($Q183:AE183))&gt;=$K183*0.3,$K183*0.3,($BV183-SUM($Q183:AE183)))),"")),(IF(($BV183-SUM($Q183:AE183))&gt;=$K183*0.3,$K183*0.3,($BV183-SUM($Q183:AE183)))))</f>
        <v>0</v>
      </c>
      <c r="AG183" s="127">
        <f>IF(OR($I183="‡nv‡÷j Z¨vM",$I183="wUwm"),(IF(VALUE($G183)&gt;=AG$6,(IF(($BV183-SUM($Q183:AF183))&gt;=$K183*0.3,$K183*0.3,($BV183-SUM($Q183:AF183)))),"")),(IF(($BV183-SUM($Q183:AF183))&gt;=$K183*0.3,$K183*0.3,($BV183-SUM($Q183:AF183)))))</f>
        <v>0</v>
      </c>
      <c r="AH183" s="127">
        <f>IF(OR($I183="‡nv‡÷j Z¨vM",$I183="wUwm"),(IF(VALUE($G183)&gt;=AH$6,(IF(($BV183-SUM($Q183:AG183))&gt;=$K183*0.3,$K183*0.3,($BV183-SUM($Q183:AG183)))),"")),(IF(($BV183-SUM($Q183:AG183))&gt;=$K183*0.3,$K183*0.3,($BV183-SUM($Q183:AG183)))))</f>
        <v>0</v>
      </c>
      <c r="AI183" s="127">
        <f>IF(OR($I183="‡nv‡÷j Z¨vM",$I183="wUwm"),(IF(VALUE($G183)&gt;=AI$6,(IF(($BV183-SUM($Q183:AH183))&gt;=$K183*0.3,$K183*0.3,($BV183-SUM($Q183:AH183)))),"")),(IF(($BV183-SUM($Q183:AH183))&gt;=$K183*0.3,$K183*0.3,($BV183-SUM($Q183:AH183)))))</f>
        <v>0</v>
      </c>
      <c r="AJ183" s="127">
        <f>IF(OR($I183="‡nv‡÷j Z¨vM",$I183="wUwm"),(IF(VALUE($G183)&gt;=AJ$6,(IF(($BV183-SUM($Q183:AI183))&gt;=$K183*0.3,$K183*0.3,($BV183-SUM($Q183:AI183)))),"")),(IF(($BV183-SUM($Q183:AI183))&gt;=$K183*0.3,$K183*0.3,($BV183-SUM($Q183:AI183)))))</f>
        <v>0</v>
      </c>
      <c r="AK183" s="127">
        <f>IF(OR($I183="‡nv‡÷j Z¨vM",$I183="wUwm"),(IF(VALUE($G183)&gt;=AK$6,(IF(($BV183-SUM($Q183:AJ183))&gt;=$K183*0.3,$K183*0.3,($BV183-SUM($Q183:AJ183)))),"")),(IF(($BV183-SUM($Q183:AJ183))&gt;=$K183*0.3,$K183*0.3,($BV183-SUM($Q183:AJ183)))))</f>
        <v>0</v>
      </c>
      <c r="AL183" s="127">
        <f>IF(OR($I183="‡nv‡÷j Z¨vM",$I183="wUwm"),(IF(VALUE($G183)&gt;=AL$6,(IF(($BV183-SUM($Q183:AK183))&gt;=$K183*0.3,$K183*0.3,($BV183-SUM($Q183:AK183)))),"")),(IF(($BV183-SUM($Q183:AK183))&gt;=$K183*0.3,$K183*0.3,($BV183-SUM($Q183:AK183)))))</f>
        <v>0</v>
      </c>
      <c r="AM183" s="127">
        <f>IF(OR($I183="‡nv‡÷j Z¨vM",$I183="wUwm"),(IF(VALUE($G183)&gt;=AM$6,(IF(($BV183-SUM($Q183:AL183))&gt;=$K183*0.3,$K183*0.3,($BV183-SUM($Q183:AL183)))),"")),(IF(($BV183-SUM($Q183:AL183))&gt;=$K183*0.3,$K183*0.3,($BV183-SUM($Q183:AL183)))))</f>
        <v>0</v>
      </c>
      <c r="AN183" s="127">
        <f>IF(OR($I183="‡nv‡÷j Z¨vM",$I183="wUwm"),(IF(VALUE($G183)&gt;=AN$6,(IF(($BV183-SUM($Q183:AM183))&gt;=$K183*0.3,$K183*0.3,($BV183-SUM($Q183:AM183)))),"")),(IF(($BV183-SUM($Q183:AM183))&gt;=$K183*0.3,$K183*0.3,($BV183-SUM($Q183:AM183)))))</f>
        <v>0</v>
      </c>
      <c r="AO183" s="127">
        <f>IF(OR($I183="‡nv‡÷j Z¨vM",$I183="wUwm"),(IF(VALUE($G183)&gt;=AO$6,(IF(($BV183-SUM($Q183:AN183))&gt;=$K183*0.3,$K183*0.3,($BV183-SUM($Q183:AN183)))),"")),(IF(($BV183-SUM($Q183:AN183))&gt;=$K183*0.3,$K183*0.3,($BV183-SUM($Q183:AN183)))))</f>
        <v>0</v>
      </c>
      <c r="AP183" s="127">
        <f>IF(OR($I183="‡nv‡÷j Z¨vM",$I183="wUwm"),(IF(VALUE($G183)&gt;=AP$6,(IF(($BV183-SUM($Q183:AO183))&gt;=$K183*0.3,$K183*0.3,($BV183-SUM($Q183:AO183)))),"")),(IF(($BV183-SUM($Q183:AO183))&gt;=$K183*0.3,$K183*0.3,($BV183-SUM($Q183:AO183)))))</f>
        <v>0</v>
      </c>
      <c r="AQ183" s="125">
        <f t="shared" si="39"/>
        <v>19600</v>
      </c>
      <c r="AR183" s="125">
        <v>19600</v>
      </c>
      <c r="AS183" s="125">
        <f>IF(LinkRpt!C$4=LinkRpt!C$2,VLOOKUP(LinkRpt!$A180,Rpt,LinkRpt!C$2+1),"")</f>
        <v>0</v>
      </c>
      <c r="AT183" s="125">
        <f>IF(LinkRpt!D$4=LinkRpt!D$2,VLOOKUP(LinkRpt!$A180,Rpt,LinkRpt!D$2+1),"")</f>
        <v>0</v>
      </c>
      <c r="AU183" s="125">
        <f>IF(LinkRpt!E$4=LinkRpt!E$2,VLOOKUP(LinkRpt!$A180,Rpt,LinkRpt!E$2+1),"")</f>
        <v>0</v>
      </c>
      <c r="AV183" s="125">
        <f>IF(LinkRpt!F$4=LinkRpt!F$2,VLOOKUP(LinkRpt!$A180,Rpt,LinkRpt!F$2+1),"")</f>
        <v>0</v>
      </c>
      <c r="AW183" s="125">
        <f>IF(LinkRpt!G$4=LinkRpt!G$2,VLOOKUP(LinkRpt!$A180,Rpt,LinkRpt!G$2+1),"")</f>
        <v>0</v>
      </c>
      <c r="AX183" s="125">
        <f>IF(LinkRpt!H$4=LinkRpt!H$2,VLOOKUP(LinkRpt!$A180,Rpt,LinkRpt!H$2+1),"")</f>
        <v>0</v>
      </c>
      <c r="AY183" s="125">
        <f>IF(LinkRpt!I$4=LinkRpt!I$2,VLOOKUP(LinkRpt!$A180,Rpt,LinkRpt!I$2+1),"")</f>
        <v>0</v>
      </c>
      <c r="AZ183" s="125">
        <f>IF(LinkRpt!J$4=LinkRpt!J$2,VLOOKUP(LinkRpt!$A180,Rpt,LinkRpt!J$2+1),"")</f>
        <v>0</v>
      </c>
      <c r="BA183" s="125">
        <f>IF(LinkRpt!K$4=LinkRpt!K$2,VLOOKUP(LinkRpt!$A180,Rpt,LinkRpt!K$2+1),"")</f>
        <v>0</v>
      </c>
      <c r="BB183" s="125">
        <f>IF(LinkRpt!L$4=LinkRpt!L$2,VLOOKUP(LinkRpt!$A180,Rpt,LinkRpt!L$2+1),"")</f>
        <v>0</v>
      </c>
      <c r="BC183" s="125">
        <f>IF(LinkRpt!M$4=LinkRpt!M$2,VLOOKUP(LinkRpt!$A180,Rpt,LinkRpt!M$2+1),"")</f>
        <v>0</v>
      </c>
      <c r="BD183" s="125">
        <f>IF(LinkRpt!N$4=LinkRpt!N$2,VLOOKUP(LinkRpt!$A180,Rpt,LinkRpt!N$2+1),"")</f>
        <v>0</v>
      </c>
      <c r="BE183" s="125">
        <f>IF(LinkRpt!O$4=LinkRpt!O$2,VLOOKUP(LinkRpt!$A180,Rpt,LinkRpt!O$2+1),"")</f>
        <v>0</v>
      </c>
      <c r="BF183" s="125">
        <f>IF(LinkRpt!P$4=LinkRpt!P$2,VLOOKUP(LinkRpt!$A180,Rpt,LinkRpt!P$2+1),"")</f>
        <v>0</v>
      </c>
      <c r="BG183" s="125">
        <f>IF(LinkRpt!Q$4=LinkRpt!Q$2,VLOOKUP(LinkRpt!$A180,Rpt,LinkRpt!Q$2+1),"")</f>
        <v>0</v>
      </c>
      <c r="BH183" s="125">
        <f>IF(LinkRpt!R$4=LinkRpt!R$2,VLOOKUP(LinkRpt!$A180,Rpt,LinkRpt!R$2+1),"")</f>
        <v>0</v>
      </c>
      <c r="BI183" s="125">
        <f>IF(LinkRpt!S$4=LinkRpt!S$2,VLOOKUP(LinkRpt!$A180,Rpt,LinkRpt!S$2+1),"")</f>
        <v>0</v>
      </c>
      <c r="BJ183" s="125">
        <f>IF(LinkRpt!T$4=LinkRpt!T$2,VLOOKUP(LinkRpt!$A180,Rpt,LinkRpt!T$2+1),"")</f>
        <v>0</v>
      </c>
      <c r="BK183" s="125">
        <f>IF(LinkRpt!U$4=LinkRpt!U$2,VLOOKUP(LinkRpt!$A180,Rpt,LinkRpt!U$2+1),"")</f>
        <v>0</v>
      </c>
      <c r="BL183" s="125">
        <f>IF(LinkRpt!V$4=LinkRpt!V$2,VLOOKUP(LinkRpt!$A180,Rpt,LinkRpt!V$2+1),"")</f>
        <v>0</v>
      </c>
      <c r="BM183" s="125">
        <f>IF(LinkRpt!W$4=LinkRpt!W$2,VLOOKUP(LinkRpt!$A180,Rpt,LinkRpt!W$2+1),"")</f>
        <v>0</v>
      </c>
      <c r="BN183" s="125">
        <f>IF(LinkRpt!X$4=LinkRpt!X$2,VLOOKUP(LinkRpt!$A180,Rpt,LinkRpt!X$2+1),"")</f>
        <v>0</v>
      </c>
      <c r="BO183" s="125">
        <f>IF(LinkRpt!Y$4=LinkRpt!Y$2,VLOOKUP(LinkRpt!$A180,Rpt,LinkRpt!Y$2+1),"")</f>
        <v>0</v>
      </c>
      <c r="BP183" s="125">
        <f>IF(LinkRpt!Z$4=LinkRpt!Z$2,VLOOKUP(LinkRpt!$A180,Rpt,LinkRpt!Z$2+1),"")</f>
        <v>0</v>
      </c>
      <c r="BQ183" s="125">
        <f>IF(LinkRpt!AA$4=LinkRpt!AA$2,VLOOKUP(LinkRpt!$A180,Rpt,LinkRpt!AA$2+1),"")</f>
        <v>0</v>
      </c>
      <c r="BR183" s="125">
        <f>IF(LinkRpt!AB$4=LinkRpt!AB$2,VLOOKUP(LinkRpt!$A180,Rpt,LinkRpt!AB$2+1),"")</f>
        <v>0</v>
      </c>
      <c r="BS183" s="125">
        <f>IF(LinkRpt!AC$4=LinkRpt!AC$2,VLOOKUP(LinkRpt!$A180,Rpt,LinkRpt!AC$2+1),"")</f>
        <v>0</v>
      </c>
      <c r="BT183" s="125">
        <f>IF(LinkRpt!AD$4=LinkRpt!AD$2,VLOOKUP(LinkRpt!$A180,Rpt,LinkRpt!AD$2+1),"")</f>
        <v>0</v>
      </c>
      <c r="BU183" s="125">
        <f>IF(LinkRpt!AE$4=LinkRpt!AE$2,VLOOKUP(LinkRpt!$A180,Rpt,LinkRpt!AE$2+1),"")</f>
        <v>0</v>
      </c>
      <c r="BV183" s="125">
        <f t="shared" si="37"/>
        <v>19600</v>
      </c>
      <c r="BW183" s="124">
        <v>1500</v>
      </c>
      <c r="BX183" s="127">
        <v>1500</v>
      </c>
      <c r="BY183" s="124">
        <v>1000</v>
      </c>
      <c r="BZ183" s="127">
        <v>1000</v>
      </c>
      <c r="CA183" s="124">
        <v>5000</v>
      </c>
      <c r="CB183" s="127">
        <v>5000</v>
      </c>
      <c r="CC183" s="124">
        <v>8000</v>
      </c>
      <c r="CD183" s="127">
        <v>8000</v>
      </c>
      <c r="CE183" s="124"/>
      <c r="CF183" s="127"/>
      <c r="CG183" s="129">
        <v>3220</v>
      </c>
      <c r="CH183" s="127">
        <v>0</v>
      </c>
      <c r="CI183" s="129">
        <v>3220</v>
      </c>
      <c r="CJ183" s="127">
        <v>6440</v>
      </c>
      <c r="CK183" s="129">
        <v>3220</v>
      </c>
      <c r="CL183" s="127">
        <v>0</v>
      </c>
      <c r="CM183" s="129">
        <v>3220</v>
      </c>
      <c r="CN183" s="127">
        <v>6440</v>
      </c>
      <c r="CO183" s="129">
        <v>3220</v>
      </c>
      <c r="CP183" s="127"/>
      <c r="CQ183" s="129">
        <v>3220</v>
      </c>
      <c r="CR183" s="127">
        <v>6440</v>
      </c>
      <c r="CS183" s="129">
        <v>3220</v>
      </c>
      <c r="CT183" s="127"/>
      <c r="CU183" s="129">
        <v>3220</v>
      </c>
      <c r="CV183" s="127">
        <v>6440</v>
      </c>
      <c r="CW183" s="129">
        <v>3220</v>
      </c>
      <c r="CX183" s="127">
        <v>3220</v>
      </c>
      <c r="CY183" s="131"/>
      <c r="CZ183" s="127"/>
      <c r="DA183" s="131"/>
      <c r="DB183" s="127"/>
      <c r="DC183" s="131"/>
      <c r="DD183" s="127"/>
      <c r="DE183" s="130"/>
      <c r="DF183" s="131"/>
      <c r="DG183" s="127"/>
      <c r="DH183" s="131"/>
      <c r="DI183" s="127"/>
      <c r="DJ183" s="131"/>
      <c r="DK183" s="127"/>
      <c r="DL183" s="131"/>
      <c r="DM183" s="127"/>
      <c r="DN183" s="131"/>
      <c r="DO183" s="127"/>
      <c r="DP183" s="131"/>
      <c r="DQ183" s="127"/>
      <c r="DR183" s="131"/>
      <c r="DS183" s="127"/>
      <c r="DT183" s="131"/>
      <c r="DU183" s="127"/>
      <c r="DV183" s="131"/>
      <c r="DW183" s="127"/>
      <c r="DX183" s="131"/>
      <c r="DY183" s="127"/>
      <c r="DZ183" s="131"/>
      <c r="EA183" s="127"/>
      <c r="EB183" s="128"/>
      <c r="EC183" s="127"/>
      <c r="ED183" s="132"/>
      <c r="EE183" s="128"/>
      <c r="EF183" s="127"/>
      <c r="EG183" s="128"/>
      <c r="EH183" s="127"/>
      <c r="EI183" s="128"/>
      <c r="EJ183" s="127"/>
      <c r="EK183" s="128"/>
      <c r="EL183" s="127"/>
      <c r="EM183" s="128"/>
      <c r="EN183" s="127"/>
      <c r="EO183" s="128"/>
      <c r="EP183" s="127"/>
      <c r="EQ183" s="124"/>
      <c r="ER183" s="127"/>
      <c r="ES183" s="124"/>
      <c r="ET183" s="127"/>
      <c r="EU183" s="124"/>
      <c r="EV183" s="127"/>
      <c r="EW183" s="124"/>
      <c r="EX183" s="127"/>
      <c r="EY183" s="124"/>
      <c r="EZ183" s="127"/>
      <c r="FA183" s="124"/>
      <c r="FB183" s="127"/>
      <c r="FC183" s="133">
        <f t="shared" si="32"/>
        <v>44480</v>
      </c>
      <c r="FD183" s="133">
        <f t="shared" si="33"/>
        <v>44480</v>
      </c>
      <c r="FE183" s="133">
        <f t="shared" si="34"/>
        <v>0</v>
      </c>
    </row>
    <row r="184" spans="1:161" ht="25.5" customHeight="1">
      <c r="A184" s="184">
        <v>2200098</v>
      </c>
      <c r="B184" s="156" t="s">
        <v>155</v>
      </c>
      <c r="C184" s="96" t="s">
        <v>156</v>
      </c>
      <c r="D184" s="83" t="s">
        <v>1062</v>
      </c>
      <c r="E184" s="95" t="s">
        <v>956</v>
      </c>
      <c r="F184" s="89" t="s">
        <v>157</v>
      </c>
      <c r="G184" s="89"/>
      <c r="H184" s="120"/>
      <c r="I184" s="121"/>
      <c r="J184" s="121"/>
      <c r="K184" s="94">
        <v>6000</v>
      </c>
      <c r="L184" s="92" t="s">
        <v>1078</v>
      </c>
      <c r="M184" s="122">
        <f t="shared" si="35"/>
        <v>22000</v>
      </c>
      <c r="N184" s="123">
        <f t="shared" si="31"/>
        <v>3600</v>
      </c>
      <c r="O184" s="124">
        <v>4000</v>
      </c>
      <c r="P184" s="124">
        <f t="shared" si="36"/>
        <v>0</v>
      </c>
      <c r="Q184" s="125">
        <v>4000</v>
      </c>
      <c r="R184" s="126">
        <f t="shared" si="38"/>
        <v>0</v>
      </c>
      <c r="S184" s="127">
        <f>IF(OR($I184="‡nv‡÷j Z¨vM",$I184="wUwm"),(IF(VALUE($G184)&gt;=S$6,(IF(($BV184-SUM($Q184:R184))&gt;=$K184*0.3,$K184*0.3,($BV184-SUM($Q184:R184)))),"")),(IF(($BV184-SUM($Q184:R184))&gt;=$K184*0.3,$K184*0.3,($BV184-SUM($Q184:R184)))))</f>
        <v>1800</v>
      </c>
      <c r="T184" s="127">
        <f>IF(OR($I184="‡nv‡÷j Z¨vM",$I184="wUwm"),(IF(VALUE($G184)&gt;=T$6,(IF(($BV184-SUM($Q184:S184))&gt;=$K184*0.3,$K184*0.3,($BV184-SUM($Q184:S184)))),"")),(IF(($BV184-SUM($Q184:S184))&gt;=$K184*0.3,$K184*0.3,($BV184-SUM($Q184:S184)))))</f>
        <v>1800</v>
      </c>
      <c r="U184" s="127">
        <f>IF(OR($I184="‡nv‡÷j Z¨vM",$I184="wUwm"),(IF(VALUE($G184)&gt;=U$6,(IF(($BV184-SUM($Q184:T184))&gt;=$K184*0.3,$K184*0.3,($BV184-SUM($Q184:T184)))),"")),(IF(($BV184-SUM($Q184:T184))&gt;=$K184*0.3,$K184*0.3,($BV184-SUM($Q184:T184)))))</f>
        <v>1800</v>
      </c>
      <c r="V184" s="127">
        <f>IF(OR($I184="‡nv‡÷j Z¨vM",$I184="wUwm"),(IF(VALUE($G184)&gt;=V$6,(IF(($BV184-SUM($Q184:U184))&gt;=$K184*0.3,$K184*0.3,($BV184-SUM($Q184:U184)))),"")),(IF(($BV184-SUM($Q184:U184))&gt;=$K184*0.3,$K184*0.3,($BV184-SUM($Q184:U184)))))</f>
        <v>1800</v>
      </c>
      <c r="W184" s="127">
        <f>IF(OR($I184="‡nv‡÷j Z¨vM",$I184="wUwm"),(IF(VALUE($G184)&gt;=W$6,(IF(($BV184-SUM($Q184:V184))&gt;=$K184*0.3,$K184*0.3,($BV184-SUM($Q184:V184)))),"")),(IF(($BV184-SUM($Q184:V184))&gt;=$K184*0.3,$K184*0.3,($BV184-SUM($Q184:V184)))))</f>
        <v>1800</v>
      </c>
      <c r="X184" s="127">
        <f>IF(OR($I184="‡nv‡÷j Z¨vM",$I184="wUwm"),(IF(VALUE($G184)&gt;=X$6,(IF(($BV184-SUM($Q184:W184))&gt;=$K184*0.3,$K184*0.3,($BV184-SUM($Q184:W184)))),"")),(IF(($BV184-SUM($Q184:W184))&gt;=$K184*0.3,$K184*0.3,($BV184-SUM($Q184:W184)))))</f>
        <v>1800</v>
      </c>
      <c r="Y184" s="127">
        <f>IF(OR($I184="‡nv‡÷j Z¨vM",$I184="wUwm"),(IF(VALUE($G184)&gt;=Y$6,(IF(($BV184-SUM($Q184:X184))&gt;=$K184*0.3,$K184*0.3,($BV184-SUM($Q184:X184)))),"")),(IF(($BV184-SUM($Q184:X184))&gt;=$K184*0.3,$K184*0.3,($BV184-SUM($Q184:X184)))))</f>
        <v>1800</v>
      </c>
      <c r="Z184" s="127">
        <f>IF(OR($I184="‡nv‡÷j Z¨vM",$I184="wUwm"),(IF(VALUE($G184)&gt;=Z$6,(IF(($BV184-SUM($Q184:Y184))&gt;=$K184*0.3,$K184*0.3,($BV184-SUM($Q184:Y184)))),"")),(IF(($BV184-SUM($Q184:Y184))&gt;=$K184*0.3,$K184*0.3,($BV184-SUM($Q184:Y184)))))</f>
        <v>1800</v>
      </c>
      <c r="AA184" s="127">
        <f>IF(OR($I184="‡nv‡÷j Z¨vM",$I184="wUwm"),(IF(VALUE($G184)&gt;=AA$6,(IF(($BV184-SUM($Q184:Z184))&gt;=$K184*0.3,$K184*0.3,($BV184-SUM($Q184:Z184)))),"")),(IF(($BV184-SUM($Q184:Z184))&gt;=$K184*0.3,$K184*0.3,($BV184-SUM($Q184:Z184)))))</f>
        <v>0</v>
      </c>
      <c r="AB184" s="127">
        <f>IF(OR($I184="‡nv‡÷j Z¨vM",$I184="wUwm"),(IF(VALUE($G184)&gt;=AB$6,(IF(($BV184-SUM($Q184:AA184))&gt;=$K184*0.3,$K184*0.3,($BV184-SUM($Q184:AA184)))),"")),(IF(($BV184-SUM($Q184:AA184))&gt;=$K184*0.3,$K184*0.3,($BV184-SUM($Q184:AA184)))))</f>
        <v>0</v>
      </c>
      <c r="AC184" s="127">
        <f>IF(OR($I184="‡nv‡÷j Z¨vM",$I184="wUwm"),(IF(VALUE($G184)&gt;=AC$6,(IF(($BV184-SUM($Q184:AB184))&gt;=$K184*0.3,$K184*0.3,($BV184-SUM($Q184:AB184)))),"")),(IF(($BV184-SUM($Q184:AB184))&gt;=$K184*0.3,$K184*0.3,($BV184-SUM($Q184:AB184)))))</f>
        <v>0</v>
      </c>
      <c r="AD184" s="127">
        <f>IF(OR($I184="‡nv‡÷j Z¨vM",$I184="wUwm"),(IF(VALUE($G184)&gt;=AD$6,(IF(($BV184-SUM($Q184:AC184))&gt;=$K184*0.3,$K184*0.3,($BV184-SUM($Q184:AC184)))),"")),(IF(($BV184-SUM($Q184:AC184))&gt;=$K184*0.3,$K184*0.3,($BV184-SUM($Q184:AC184)))))</f>
        <v>0</v>
      </c>
      <c r="AE184" s="127">
        <f>IF(OR($I184="‡nv‡÷j Z¨vM",$I184="wUwm"),(IF(VALUE($G184)&gt;=AE$6,(IF(($BV184-SUM($Q184:AD184))&gt;=$K184*0.3,$K184*0.3,($BV184-SUM($Q184:AD184)))),"")),(IF(($BV184-SUM($Q184:AD184))&gt;=$K184*0.3,$K184*0.3,($BV184-SUM($Q184:AD184)))))</f>
        <v>0</v>
      </c>
      <c r="AF184" s="127">
        <f>IF(OR($I184="‡nv‡÷j Z¨vM",$I184="wUwm"),(IF(VALUE($G184)&gt;=AF$6,(IF(($BV184-SUM($Q184:AE184))&gt;=$K184*0.3,$K184*0.3,($BV184-SUM($Q184:AE184)))),"")),(IF(($BV184-SUM($Q184:AE184))&gt;=$K184*0.3,$K184*0.3,($BV184-SUM($Q184:AE184)))))</f>
        <v>0</v>
      </c>
      <c r="AG184" s="127">
        <f>IF(OR($I184="‡nv‡÷j Z¨vM",$I184="wUwm"),(IF(VALUE($G184)&gt;=AG$6,(IF(($BV184-SUM($Q184:AF184))&gt;=$K184*0.3,$K184*0.3,($BV184-SUM($Q184:AF184)))),"")),(IF(($BV184-SUM($Q184:AF184))&gt;=$K184*0.3,$K184*0.3,($BV184-SUM($Q184:AF184)))))</f>
        <v>0</v>
      </c>
      <c r="AH184" s="127">
        <f>IF(OR($I184="‡nv‡÷j Z¨vM",$I184="wUwm"),(IF(VALUE($G184)&gt;=AH$6,(IF(($BV184-SUM($Q184:AG184))&gt;=$K184*0.3,$K184*0.3,($BV184-SUM($Q184:AG184)))),"")),(IF(($BV184-SUM($Q184:AG184))&gt;=$K184*0.3,$K184*0.3,($BV184-SUM($Q184:AG184)))))</f>
        <v>0</v>
      </c>
      <c r="AI184" s="127">
        <f>IF(OR($I184="‡nv‡÷j Z¨vM",$I184="wUwm"),(IF(VALUE($G184)&gt;=AI$6,(IF(($BV184-SUM($Q184:AH184))&gt;=$K184*0.3,$K184*0.3,($BV184-SUM($Q184:AH184)))),"")),(IF(($BV184-SUM($Q184:AH184))&gt;=$K184*0.3,$K184*0.3,($BV184-SUM($Q184:AH184)))))</f>
        <v>0</v>
      </c>
      <c r="AJ184" s="127">
        <f>IF(OR($I184="‡nv‡÷j Z¨vM",$I184="wUwm"),(IF(VALUE($G184)&gt;=AJ$6,(IF(($BV184-SUM($Q184:AI184))&gt;=$K184*0.3,$K184*0.3,($BV184-SUM($Q184:AI184)))),"")),(IF(($BV184-SUM($Q184:AI184))&gt;=$K184*0.3,$K184*0.3,($BV184-SUM($Q184:AI184)))))</f>
        <v>0</v>
      </c>
      <c r="AK184" s="127">
        <f>IF(OR($I184="‡nv‡÷j Z¨vM",$I184="wUwm"),(IF(VALUE($G184)&gt;=AK$6,(IF(($BV184-SUM($Q184:AJ184))&gt;=$K184*0.3,$K184*0.3,($BV184-SUM($Q184:AJ184)))),"")),(IF(($BV184-SUM($Q184:AJ184))&gt;=$K184*0.3,$K184*0.3,($BV184-SUM($Q184:AJ184)))))</f>
        <v>0</v>
      </c>
      <c r="AL184" s="127">
        <f>IF(OR($I184="‡nv‡÷j Z¨vM",$I184="wUwm"),(IF(VALUE($G184)&gt;=AL$6,(IF(($BV184-SUM($Q184:AK184))&gt;=$K184*0.3,$K184*0.3,($BV184-SUM($Q184:AK184)))),"")),(IF(($BV184-SUM($Q184:AK184))&gt;=$K184*0.3,$K184*0.3,($BV184-SUM($Q184:AK184)))))</f>
        <v>0</v>
      </c>
      <c r="AM184" s="127">
        <f>IF(OR($I184="‡nv‡÷j Z¨vM",$I184="wUwm"),(IF(VALUE($G184)&gt;=AM$6,(IF(($BV184-SUM($Q184:AL184))&gt;=$K184*0.3,$K184*0.3,($BV184-SUM($Q184:AL184)))),"")),(IF(($BV184-SUM($Q184:AL184))&gt;=$K184*0.3,$K184*0.3,($BV184-SUM($Q184:AL184)))))</f>
        <v>0</v>
      </c>
      <c r="AN184" s="127">
        <f>IF(OR($I184="‡nv‡÷j Z¨vM",$I184="wUwm"),(IF(VALUE($G184)&gt;=AN$6,(IF(($BV184-SUM($Q184:AM184))&gt;=$K184*0.3,$K184*0.3,($BV184-SUM($Q184:AM184)))),"")),(IF(($BV184-SUM($Q184:AM184))&gt;=$K184*0.3,$K184*0.3,($BV184-SUM($Q184:AM184)))))</f>
        <v>0</v>
      </c>
      <c r="AO184" s="127">
        <f>IF(OR($I184="‡nv‡÷j Z¨vM",$I184="wUwm"),(IF(VALUE($G184)&gt;=AO$6,(IF(($BV184-SUM($Q184:AN184))&gt;=$K184*0.3,$K184*0.3,($BV184-SUM($Q184:AN184)))),"")),(IF(($BV184-SUM($Q184:AN184))&gt;=$K184*0.3,$K184*0.3,($BV184-SUM($Q184:AN184)))))</f>
        <v>0</v>
      </c>
      <c r="AP184" s="127">
        <f>IF(OR($I184="‡nv‡÷j Z¨vM",$I184="wUwm"),(IF(VALUE($G184)&gt;=AP$6,(IF(($BV184-SUM($Q184:AO184))&gt;=$K184*0.3,$K184*0.3,($BV184-SUM($Q184:AO184)))),"")),(IF(($BV184-SUM($Q184:AO184))&gt;=$K184*0.3,$K184*0.3,($BV184-SUM($Q184:AO184)))))</f>
        <v>0</v>
      </c>
      <c r="AQ184" s="125">
        <f t="shared" si="39"/>
        <v>18400</v>
      </c>
      <c r="AR184" s="125">
        <v>18400</v>
      </c>
      <c r="AS184" s="125">
        <f>IF(LinkRpt!C$4=LinkRpt!C$2,VLOOKUP(LinkRpt!$A181,Rpt,LinkRpt!C$2+1),"")</f>
        <v>0</v>
      </c>
      <c r="AT184" s="125">
        <f>IF(LinkRpt!D$4=LinkRpt!D$2,VLOOKUP(LinkRpt!$A181,Rpt,LinkRpt!D$2+1),"")</f>
        <v>0</v>
      </c>
      <c r="AU184" s="125">
        <f>IF(LinkRpt!E$4=LinkRpt!E$2,VLOOKUP(LinkRpt!$A181,Rpt,LinkRpt!E$2+1),"")</f>
        <v>0</v>
      </c>
      <c r="AV184" s="125">
        <f>IF(LinkRpt!F$4=LinkRpt!F$2,VLOOKUP(LinkRpt!$A181,Rpt,LinkRpt!F$2+1),"")</f>
        <v>0</v>
      </c>
      <c r="AW184" s="125">
        <f>IF(LinkRpt!G$4=LinkRpt!G$2,VLOOKUP(LinkRpt!$A181,Rpt,LinkRpt!G$2+1),"")</f>
        <v>0</v>
      </c>
      <c r="AX184" s="125">
        <f>IF(LinkRpt!H$4=LinkRpt!H$2,VLOOKUP(LinkRpt!$A181,Rpt,LinkRpt!H$2+1),"")</f>
        <v>0</v>
      </c>
      <c r="AY184" s="125">
        <f>IF(LinkRpt!I$4=LinkRpt!I$2,VLOOKUP(LinkRpt!$A181,Rpt,LinkRpt!I$2+1),"")</f>
        <v>0</v>
      </c>
      <c r="AZ184" s="125">
        <f>IF(LinkRpt!J$4=LinkRpt!J$2,VLOOKUP(LinkRpt!$A181,Rpt,LinkRpt!J$2+1),"")</f>
        <v>0</v>
      </c>
      <c r="BA184" s="125">
        <f>IF(LinkRpt!K$4=LinkRpt!K$2,VLOOKUP(LinkRpt!$A181,Rpt,LinkRpt!K$2+1),"")</f>
        <v>0</v>
      </c>
      <c r="BB184" s="125">
        <f>IF(LinkRpt!L$4=LinkRpt!L$2,VLOOKUP(LinkRpt!$A181,Rpt,LinkRpt!L$2+1),"")</f>
        <v>0</v>
      </c>
      <c r="BC184" s="125">
        <f>IF(LinkRpt!M$4=LinkRpt!M$2,VLOOKUP(LinkRpt!$A181,Rpt,LinkRpt!M$2+1),"")</f>
        <v>0</v>
      </c>
      <c r="BD184" s="125">
        <f>IF(LinkRpt!N$4=LinkRpt!N$2,VLOOKUP(LinkRpt!$A181,Rpt,LinkRpt!N$2+1),"")</f>
        <v>0</v>
      </c>
      <c r="BE184" s="125">
        <f>IF(LinkRpt!O$4=LinkRpt!O$2,VLOOKUP(LinkRpt!$A181,Rpt,LinkRpt!O$2+1),"")</f>
        <v>0</v>
      </c>
      <c r="BF184" s="125">
        <f>IF(LinkRpt!P$4=LinkRpt!P$2,VLOOKUP(LinkRpt!$A181,Rpt,LinkRpt!P$2+1),"")</f>
        <v>0</v>
      </c>
      <c r="BG184" s="125">
        <f>IF(LinkRpt!Q$4=LinkRpt!Q$2,VLOOKUP(LinkRpt!$A181,Rpt,LinkRpt!Q$2+1),"")</f>
        <v>0</v>
      </c>
      <c r="BH184" s="125">
        <f>IF(LinkRpt!R$4=LinkRpt!R$2,VLOOKUP(LinkRpt!$A181,Rpt,LinkRpt!R$2+1),"")</f>
        <v>0</v>
      </c>
      <c r="BI184" s="125">
        <f>IF(LinkRpt!S$4=LinkRpt!S$2,VLOOKUP(LinkRpt!$A181,Rpt,LinkRpt!S$2+1),"")</f>
        <v>0</v>
      </c>
      <c r="BJ184" s="125">
        <f>IF(LinkRpt!T$4=LinkRpt!T$2,VLOOKUP(LinkRpt!$A181,Rpt,LinkRpt!T$2+1),"")</f>
        <v>0</v>
      </c>
      <c r="BK184" s="125">
        <f>IF(LinkRpt!U$4=LinkRpt!U$2,VLOOKUP(LinkRpt!$A181,Rpt,LinkRpt!U$2+1),"")</f>
        <v>0</v>
      </c>
      <c r="BL184" s="125">
        <f>IF(LinkRpt!V$4=LinkRpt!V$2,VLOOKUP(LinkRpt!$A181,Rpt,LinkRpt!V$2+1),"")</f>
        <v>0</v>
      </c>
      <c r="BM184" s="125">
        <f>IF(LinkRpt!W$4=LinkRpt!W$2,VLOOKUP(LinkRpt!$A181,Rpt,LinkRpt!W$2+1),"")</f>
        <v>0</v>
      </c>
      <c r="BN184" s="125">
        <f>IF(LinkRpt!X$4=LinkRpt!X$2,VLOOKUP(LinkRpt!$A181,Rpt,LinkRpt!X$2+1),"")</f>
        <v>0</v>
      </c>
      <c r="BO184" s="125">
        <f>IF(LinkRpt!Y$4=LinkRpt!Y$2,VLOOKUP(LinkRpt!$A181,Rpt,LinkRpt!Y$2+1),"")</f>
        <v>0</v>
      </c>
      <c r="BP184" s="125">
        <f>IF(LinkRpt!Z$4=LinkRpt!Z$2,VLOOKUP(LinkRpt!$A181,Rpt,LinkRpt!Z$2+1),"")</f>
        <v>0</v>
      </c>
      <c r="BQ184" s="125">
        <f>IF(LinkRpt!AA$4=LinkRpt!AA$2,VLOOKUP(LinkRpt!$A181,Rpt,LinkRpt!AA$2+1),"")</f>
        <v>0</v>
      </c>
      <c r="BR184" s="125">
        <f>IF(LinkRpt!AB$4=LinkRpt!AB$2,VLOOKUP(LinkRpt!$A181,Rpt,LinkRpt!AB$2+1),"")</f>
        <v>0</v>
      </c>
      <c r="BS184" s="125">
        <f>IF(LinkRpt!AC$4=LinkRpt!AC$2,VLOOKUP(LinkRpt!$A181,Rpt,LinkRpt!AC$2+1),"")</f>
        <v>0</v>
      </c>
      <c r="BT184" s="125">
        <f>IF(LinkRpt!AD$4=LinkRpt!AD$2,VLOOKUP(LinkRpt!$A181,Rpt,LinkRpt!AD$2+1),"")</f>
        <v>0</v>
      </c>
      <c r="BU184" s="125">
        <f>IF(LinkRpt!AE$4=LinkRpt!AE$2,VLOOKUP(LinkRpt!$A181,Rpt,LinkRpt!AE$2+1),"")</f>
        <v>0</v>
      </c>
      <c r="BV184" s="125">
        <f t="shared" si="37"/>
        <v>18400</v>
      </c>
      <c r="BW184" s="124">
        <v>1500</v>
      </c>
      <c r="BX184" s="127">
        <v>1500</v>
      </c>
      <c r="BY184" s="124">
        <v>1000</v>
      </c>
      <c r="BZ184" s="127">
        <v>1000</v>
      </c>
      <c r="CA184" s="124">
        <v>5000</v>
      </c>
      <c r="CB184" s="127">
        <v>5000</v>
      </c>
      <c r="CC184" s="124">
        <v>8000</v>
      </c>
      <c r="CD184" s="127">
        <v>0</v>
      </c>
      <c r="CE184" s="128"/>
      <c r="CF184" s="127"/>
      <c r="CG184" s="124"/>
      <c r="CH184" s="127"/>
      <c r="CI184" s="129">
        <v>4340</v>
      </c>
      <c r="CJ184" s="127">
        <v>0</v>
      </c>
      <c r="CK184" s="129">
        <v>4340</v>
      </c>
      <c r="CL184" s="127">
        <v>0</v>
      </c>
      <c r="CM184" s="129">
        <v>4340</v>
      </c>
      <c r="CN184" s="127">
        <v>21020</v>
      </c>
      <c r="CO184" s="129">
        <v>4340</v>
      </c>
      <c r="CP184" s="127">
        <v>4340</v>
      </c>
      <c r="CQ184" s="129">
        <v>4340</v>
      </c>
      <c r="CR184" s="127"/>
      <c r="CS184" s="129">
        <v>4340</v>
      </c>
      <c r="CT184" s="127"/>
      <c r="CU184" s="129">
        <v>4340</v>
      </c>
      <c r="CV184" s="127"/>
      <c r="CW184" s="129">
        <v>4340</v>
      </c>
      <c r="CX184" s="127"/>
      <c r="CY184" s="129">
        <v>4340</v>
      </c>
      <c r="CZ184" s="127">
        <v>17360</v>
      </c>
      <c r="DA184" s="128"/>
      <c r="DB184" s="127"/>
      <c r="DC184" s="128"/>
      <c r="DD184" s="127"/>
      <c r="DE184" s="130"/>
      <c r="DF184" s="131"/>
      <c r="DG184" s="127"/>
      <c r="DH184" s="131"/>
      <c r="DI184" s="127"/>
      <c r="DJ184" s="131"/>
      <c r="DK184" s="127"/>
      <c r="DL184" s="131"/>
      <c r="DM184" s="127"/>
      <c r="DN184" s="131"/>
      <c r="DO184" s="127"/>
      <c r="DP184" s="131"/>
      <c r="DQ184" s="127"/>
      <c r="DR184" s="131"/>
      <c r="DS184" s="127"/>
      <c r="DT184" s="131"/>
      <c r="DU184" s="127"/>
      <c r="DV184" s="131"/>
      <c r="DW184" s="127"/>
      <c r="DX184" s="131"/>
      <c r="DY184" s="127"/>
      <c r="DZ184" s="131"/>
      <c r="EA184" s="127"/>
      <c r="EB184" s="128"/>
      <c r="EC184" s="127"/>
      <c r="ED184" s="132"/>
      <c r="EE184" s="128"/>
      <c r="EF184" s="127"/>
      <c r="EG184" s="128"/>
      <c r="EH184" s="127"/>
      <c r="EI184" s="128"/>
      <c r="EJ184" s="127"/>
      <c r="EK184" s="128"/>
      <c r="EL184" s="127"/>
      <c r="EM184" s="128"/>
      <c r="EN184" s="127"/>
      <c r="EO184" s="128"/>
      <c r="EP184" s="127"/>
      <c r="EQ184" s="124"/>
      <c r="ER184" s="127"/>
      <c r="ES184" s="124"/>
      <c r="ET184" s="127"/>
      <c r="EU184" s="124"/>
      <c r="EV184" s="127"/>
      <c r="EW184" s="124"/>
      <c r="EX184" s="127"/>
      <c r="EY184" s="124"/>
      <c r="EZ184" s="127"/>
      <c r="FA184" s="124"/>
      <c r="FB184" s="127"/>
      <c r="FC184" s="133">
        <f t="shared" si="32"/>
        <v>54560</v>
      </c>
      <c r="FD184" s="133">
        <f t="shared" si="33"/>
        <v>50220</v>
      </c>
      <c r="FE184" s="133">
        <f t="shared" si="34"/>
        <v>4340</v>
      </c>
    </row>
    <row r="185" spans="1:161" ht="25.5" customHeight="1">
      <c r="A185" s="184">
        <v>2200099</v>
      </c>
      <c r="B185" s="156" t="s">
        <v>158</v>
      </c>
      <c r="C185" s="96" t="s">
        <v>159</v>
      </c>
      <c r="D185" s="83" t="s">
        <v>1062</v>
      </c>
      <c r="E185" s="95" t="s">
        <v>956</v>
      </c>
      <c r="F185" s="89" t="s">
        <v>160</v>
      </c>
      <c r="G185" s="89"/>
      <c r="H185" s="135"/>
      <c r="I185" s="121"/>
      <c r="J185" s="121"/>
      <c r="K185" s="94">
        <v>6500</v>
      </c>
      <c r="L185" s="92" t="s">
        <v>1078</v>
      </c>
      <c r="M185" s="122">
        <f t="shared" si="35"/>
        <v>23500</v>
      </c>
      <c r="N185" s="123">
        <f t="shared" si="31"/>
        <v>1950</v>
      </c>
      <c r="O185" s="124">
        <v>4000</v>
      </c>
      <c r="P185" s="124">
        <f t="shared" si="36"/>
        <v>0</v>
      </c>
      <c r="Q185" s="125">
        <v>4000</v>
      </c>
      <c r="R185" s="126">
        <f t="shared" si="38"/>
        <v>0</v>
      </c>
      <c r="S185" s="127">
        <f>IF(OR($I185="‡nv‡÷j Z¨vM",$I185="wUwm"),(IF(VALUE($G185)&gt;=S$6,(IF(($BV185-SUM($Q185:R185))&gt;=$K185*0.3,$K185*0.3,($BV185-SUM($Q185:R185)))),"")),(IF(($BV185-SUM($Q185:R185))&gt;=$K185*0.3,$K185*0.3,($BV185-SUM($Q185:R185)))))</f>
        <v>1950</v>
      </c>
      <c r="T185" s="127">
        <f>IF(OR($I185="‡nv‡÷j Z¨vM",$I185="wUwm"),(IF(VALUE($G185)&gt;=T$6,(IF(($BV185-SUM($Q185:S185))&gt;=$K185*0.3,$K185*0.3,($BV185-SUM($Q185:S185)))),"")),(IF(($BV185-SUM($Q185:S185))&gt;=$K185*0.3,$K185*0.3,($BV185-SUM($Q185:S185)))))</f>
        <v>1950</v>
      </c>
      <c r="U185" s="127">
        <f>IF(OR($I185="‡nv‡÷j Z¨vM",$I185="wUwm"),(IF(VALUE($G185)&gt;=U$6,(IF(($BV185-SUM($Q185:T185))&gt;=$K185*0.3,$K185*0.3,($BV185-SUM($Q185:T185)))),"")),(IF(($BV185-SUM($Q185:T185))&gt;=$K185*0.3,$K185*0.3,($BV185-SUM($Q185:T185)))))</f>
        <v>1950</v>
      </c>
      <c r="V185" s="127">
        <f>IF(OR($I185="‡nv‡÷j Z¨vM",$I185="wUwm"),(IF(VALUE($G185)&gt;=V$6,(IF(($BV185-SUM($Q185:U185))&gt;=$K185*0.3,$K185*0.3,($BV185-SUM($Q185:U185)))),"")),(IF(($BV185-SUM($Q185:U185))&gt;=$K185*0.3,$K185*0.3,($BV185-SUM($Q185:U185)))))</f>
        <v>1950</v>
      </c>
      <c r="W185" s="127">
        <f>IF(OR($I185="‡nv‡÷j Z¨vM",$I185="wUwm"),(IF(VALUE($G185)&gt;=W$6,(IF(($BV185-SUM($Q185:V185))&gt;=$K185*0.3,$K185*0.3,($BV185-SUM($Q185:V185)))),"")),(IF(($BV185-SUM($Q185:V185))&gt;=$K185*0.3,$K185*0.3,($BV185-SUM($Q185:V185)))))</f>
        <v>1950</v>
      </c>
      <c r="X185" s="127">
        <f>IF(OR($I185="‡nv‡÷j Z¨vM",$I185="wUwm"),(IF(VALUE($G185)&gt;=X$6,(IF(($BV185-SUM($Q185:W185))&gt;=$K185*0.3,$K185*0.3,($BV185-SUM($Q185:W185)))),"")),(IF(($BV185-SUM($Q185:W185))&gt;=$K185*0.3,$K185*0.3,($BV185-SUM($Q185:W185)))))</f>
        <v>1950</v>
      </c>
      <c r="Y185" s="127">
        <f>IF(OR($I185="‡nv‡÷j Z¨vM",$I185="wUwm"),(IF(VALUE($G185)&gt;=Y$6,(IF(($BV185-SUM($Q185:X185))&gt;=$K185*0.3,$K185*0.3,($BV185-SUM($Q185:X185)))),"")),(IF(($BV185-SUM($Q185:X185))&gt;=$K185*0.3,$K185*0.3,($BV185-SUM($Q185:X185)))))</f>
        <v>1950</v>
      </c>
      <c r="Z185" s="127">
        <f>IF(OR($I185="‡nv‡÷j Z¨vM",$I185="wUwm"),(IF(VALUE($G185)&gt;=Z$6,(IF(($BV185-SUM($Q185:Y185))&gt;=$K185*0.3,$K185*0.3,($BV185-SUM($Q185:Y185)))),"")),(IF(($BV185-SUM($Q185:Y185))&gt;=$K185*0.3,$K185*0.3,($BV185-SUM($Q185:Y185)))))</f>
        <v>1950</v>
      </c>
      <c r="AA185" s="127">
        <f>IF(OR($I185="‡nv‡÷j Z¨vM",$I185="wUwm"),(IF(VALUE($G185)&gt;=AA$6,(IF(($BV185-SUM($Q185:Z185))&gt;=$K185*0.3,$K185*0.3,($BV185-SUM($Q185:Z185)))),"")),(IF(($BV185-SUM($Q185:Z185))&gt;=$K185*0.3,$K185*0.3,($BV185-SUM($Q185:Z185)))))</f>
        <v>1950</v>
      </c>
      <c r="AB185" s="127">
        <f>IF(OR($I185="‡nv‡÷j Z¨vM",$I185="wUwm"),(IF(VALUE($G185)&gt;=AB$6,(IF(($BV185-SUM($Q185:AA185))&gt;=$K185*0.3,$K185*0.3,($BV185-SUM($Q185:AA185)))),"")),(IF(($BV185-SUM($Q185:AA185))&gt;=$K185*0.3,$K185*0.3,($BV185-SUM($Q185:AA185)))))</f>
        <v>0</v>
      </c>
      <c r="AC185" s="127">
        <f>IF(OR($I185="‡nv‡÷j Z¨vM",$I185="wUwm"),(IF(VALUE($G185)&gt;=AC$6,(IF(($BV185-SUM($Q185:AB185))&gt;=$K185*0.3,$K185*0.3,($BV185-SUM($Q185:AB185)))),"")),(IF(($BV185-SUM($Q185:AB185))&gt;=$K185*0.3,$K185*0.3,($BV185-SUM($Q185:AB185)))))</f>
        <v>0</v>
      </c>
      <c r="AD185" s="127">
        <f>IF(OR($I185="‡nv‡÷j Z¨vM",$I185="wUwm"),(IF(VALUE($G185)&gt;=AD$6,(IF(($BV185-SUM($Q185:AC185))&gt;=$K185*0.3,$K185*0.3,($BV185-SUM($Q185:AC185)))),"")),(IF(($BV185-SUM($Q185:AC185))&gt;=$K185*0.3,$K185*0.3,($BV185-SUM($Q185:AC185)))))</f>
        <v>0</v>
      </c>
      <c r="AE185" s="127">
        <f>IF(OR($I185="‡nv‡÷j Z¨vM",$I185="wUwm"),(IF(VALUE($G185)&gt;=AE$6,(IF(($BV185-SUM($Q185:AD185))&gt;=$K185*0.3,$K185*0.3,($BV185-SUM($Q185:AD185)))),"")),(IF(($BV185-SUM($Q185:AD185))&gt;=$K185*0.3,$K185*0.3,($BV185-SUM($Q185:AD185)))))</f>
        <v>0</v>
      </c>
      <c r="AF185" s="127">
        <f>IF(OR($I185="‡nv‡÷j Z¨vM",$I185="wUwm"),(IF(VALUE($G185)&gt;=AF$6,(IF(($BV185-SUM($Q185:AE185))&gt;=$K185*0.3,$K185*0.3,($BV185-SUM($Q185:AE185)))),"")),(IF(($BV185-SUM($Q185:AE185))&gt;=$K185*0.3,$K185*0.3,($BV185-SUM($Q185:AE185)))))</f>
        <v>0</v>
      </c>
      <c r="AG185" s="127">
        <f>IF(OR($I185="‡nv‡÷j Z¨vM",$I185="wUwm"),(IF(VALUE($G185)&gt;=AG$6,(IF(($BV185-SUM($Q185:AF185))&gt;=$K185*0.3,$K185*0.3,($BV185-SUM($Q185:AF185)))),"")),(IF(($BV185-SUM($Q185:AF185))&gt;=$K185*0.3,$K185*0.3,($BV185-SUM($Q185:AF185)))))</f>
        <v>0</v>
      </c>
      <c r="AH185" s="127">
        <f>IF(OR($I185="‡nv‡÷j Z¨vM",$I185="wUwm"),(IF(VALUE($G185)&gt;=AH$6,(IF(($BV185-SUM($Q185:AG185))&gt;=$K185*0.3,$K185*0.3,($BV185-SUM($Q185:AG185)))),"")),(IF(($BV185-SUM($Q185:AG185))&gt;=$K185*0.3,$K185*0.3,($BV185-SUM($Q185:AG185)))))</f>
        <v>0</v>
      </c>
      <c r="AI185" s="127">
        <f>IF(OR($I185="‡nv‡÷j Z¨vM",$I185="wUwm"),(IF(VALUE($G185)&gt;=AI$6,(IF(($BV185-SUM($Q185:AH185))&gt;=$K185*0.3,$K185*0.3,($BV185-SUM($Q185:AH185)))),"")),(IF(($BV185-SUM($Q185:AH185))&gt;=$K185*0.3,$K185*0.3,($BV185-SUM($Q185:AH185)))))</f>
        <v>0</v>
      </c>
      <c r="AJ185" s="127">
        <f>IF(OR($I185="‡nv‡÷j Z¨vM",$I185="wUwm"),(IF(VALUE($G185)&gt;=AJ$6,(IF(($BV185-SUM($Q185:AI185))&gt;=$K185*0.3,$K185*0.3,($BV185-SUM($Q185:AI185)))),"")),(IF(($BV185-SUM($Q185:AI185))&gt;=$K185*0.3,$K185*0.3,($BV185-SUM($Q185:AI185)))))</f>
        <v>0</v>
      </c>
      <c r="AK185" s="127">
        <f>IF(OR($I185="‡nv‡÷j Z¨vM",$I185="wUwm"),(IF(VALUE($G185)&gt;=AK$6,(IF(($BV185-SUM($Q185:AJ185))&gt;=$K185*0.3,$K185*0.3,($BV185-SUM($Q185:AJ185)))),"")),(IF(($BV185-SUM($Q185:AJ185))&gt;=$K185*0.3,$K185*0.3,($BV185-SUM($Q185:AJ185)))))</f>
        <v>0</v>
      </c>
      <c r="AL185" s="127">
        <f>IF(OR($I185="‡nv‡÷j Z¨vM",$I185="wUwm"),(IF(VALUE($G185)&gt;=AL$6,(IF(($BV185-SUM($Q185:AK185))&gt;=$K185*0.3,$K185*0.3,($BV185-SUM($Q185:AK185)))),"")),(IF(($BV185-SUM($Q185:AK185))&gt;=$K185*0.3,$K185*0.3,($BV185-SUM($Q185:AK185)))))</f>
        <v>0</v>
      </c>
      <c r="AM185" s="127">
        <f>IF(OR($I185="‡nv‡÷j Z¨vM",$I185="wUwm"),(IF(VALUE($G185)&gt;=AM$6,(IF(($BV185-SUM($Q185:AL185))&gt;=$K185*0.3,$K185*0.3,($BV185-SUM($Q185:AL185)))),"")),(IF(($BV185-SUM($Q185:AL185))&gt;=$K185*0.3,$K185*0.3,($BV185-SUM($Q185:AL185)))))</f>
        <v>0</v>
      </c>
      <c r="AN185" s="127">
        <f>IF(OR($I185="‡nv‡÷j Z¨vM",$I185="wUwm"),(IF(VALUE($G185)&gt;=AN$6,(IF(($BV185-SUM($Q185:AM185))&gt;=$K185*0.3,$K185*0.3,($BV185-SUM($Q185:AM185)))),"")),(IF(($BV185-SUM($Q185:AM185))&gt;=$K185*0.3,$K185*0.3,($BV185-SUM($Q185:AM185)))))</f>
        <v>0</v>
      </c>
      <c r="AO185" s="127">
        <f>IF(OR($I185="‡nv‡÷j Z¨vM",$I185="wUwm"),(IF(VALUE($G185)&gt;=AO$6,(IF(($BV185-SUM($Q185:AN185))&gt;=$K185*0.3,$K185*0.3,($BV185-SUM($Q185:AN185)))),"")),(IF(($BV185-SUM($Q185:AN185))&gt;=$K185*0.3,$K185*0.3,($BV185-SUM($Q185:AN185)))))</f>
        <v>0</v>
      </c>
      <c r="AP185" s="127">
        <f>IF(OR($I185="‡nv‡÷j Z¨vM",$I185="wUwm"),(IF(VALUE($G185)&gt;=AP$6,(IF(($BV185-SUM($Q185:AO185))&gt;=$K185*0.3,$K185*0.3,($BV185-SUM($Q185:AO185)))),"")),(IF(($BV185-SUM($Q185:AO185))&gt;=$K185*0.3,$K185*0.3,($BV185-SUM($Q185:AO185)))))</f>
        <v>0</v>
      </c>
      <c r="AQ185" s="125">
        <f t="shared" si="39"/>
        <v>21550</v>
      </c>
      <c r="AR185" s="125">
        <v>21550</v>
      </c>
      <c r="AS185" s="125">
        <f>IF(LinkRpt!C$4=LinkRpt!C$2,VLOOKUP(LinkRpt!$A182,Rpt,LinkRpt!C$2+1),"")</f>
        <v>0</v>
      </c>
      <c r="AT185" s="125">
        <f>IF(LinkRpt!D$4=LinkRpt!D$2,VLOOKUP(LinkRpt!$A182,Rpt,LinkRpt!D$2+1),"")</f>
        <v>0</v>
      </c>
      <c r="AU185" s="125">
        <f>IF(LinkRpt!E$4=LinkRpt!E$2,VLOOKUP(LinkRpt!$A182,Rpt,LinkRpt!E$2+1),"")</f>
        <v>0</v>
      </c>
      <c r="AV185" s="125">
        <f>IF(LinkRpt!F$4=LinkRpt!F$2,VLOOKUP(LinkRpt!$A182,Rpt,LinkRpt!F$2+1),"")</f>
        <v>0</v>
      </c>
      <c r="AW185" s="125">
        <f>IF(LinkRpt!G$4=LinkRpt!G$2,VLOOKUP(LinkRpt!$A182,Rpt,LinkRpt!G$2+1),"")</f>
        <v>0</v>
      </c>
      <c r="AX185" s="125">
        <f>IF(LinkRpt!H$4=LinkRpt!H$2,VLOOKUP(LinkRpt!$A182,Rpt,LinkRpt!H$2+1),"")</f>
        <v>0</v>
      </c>
      <c r="AY185" s="125">
        <f>IF(LinkRpt!I$4=LinkRpt!I$2,VLOOKUP(LinkRpt!$A182,Rpt,LinkRpt!I$2+1),"")</f>
        <v>0</v>
      </c>
      <c r="AZ185" s="125">
        <f>IF(LinkRpt!J$4=LinkRpt!J$2,VLOOKUP(LinkRpt!$A182,Rpt,LinkRpt!J$2+1),"")</f>
        <v>0</v>
      </c>
      <c r="BA185" s="125">
        <f>IF(LinkRpt!K$4=LinkRpt!K$2,VLOOKUP(LinkRpt!$A182,Rpt,LinkRpt!K$2+1),"")</f>
        <v>0</v>
      </c>
      <c r="BB185" s="125">
        <f>IF(LinkRpt!L$4=LinkRpt!L$2,VLOOKUP(LinkRpt!$A182,Rpt,LinkRpt!L$2+1),"")</f>
        <v>0</v>
      </c>
      <c r="BC185" s="125">
        <f>IF(LinkRpt!M$4=LinkRpt!M$2,VLOOKUP(LinkRpt!$A182,Rpt,LinkRpt!M$2+1),"")</f>
        <v>0</v>
      </c>
      <c r="BD185" s="125">
        <f>IF(LinkRpt!N$4=LinkRpt!N$2,VLOOKUP(LinkRpt!$A182,Rpt,LinkRpt!N$2+1),"")</f>
        <v>0</v>
      </c>
      <c r="BE185" s="125">
        <f>IF(LinkRpt!O$4=LinkRpt!O$2,VLOOKUP(LinkRpt!$A182,Rpt,LinkRpt!O$2+1),"")</f>
        <v>0</v>
      </c>
      <c r="BF185" s="125">
        <f>IF(LinkRpt!P$4=LinkRpt!P$2,VLOOKUP(LinkRpt!$A182,Rpt,LinkRpt!P$2+1),"")</f>
        <v>0</v>
      </c>
      <c r="BG185" s="125">
        <f>IF(LinkRpt!Q$4=LinkRpt!Q$2,VLOOKUP(LinkRpt!$A182,Rpt,LinkRpt!Q$2+1),"")</f>
        <v>0</v>
      </c>
      <c r="BH185" s="125">
        <f>IF(LinkRpt!R$4=LinkRpt!R$2,VLOOKUP(LinkRpt!$A182,Rpt,LinkRpt!R$2+1),"")</f>
        <v>0</v>
      </c>
      <c r="BI185" s="125">
        <f>IF(LinkRpt!S$4=LinkRpt!S$2,VLOOKUP(LinkRpt!$A182,Rpt,LinkRpt!S$2+1),"")</f>
        <v>0</v>
      </c>
      <c r="BJ185" s="125">
        <f>IF(LinkRpt!T$4=LinkRpt!T$2,VLOOKUP(LinkRpt!$A182,Rpt,LinkRpt!T$2+1),"")</f>
        <v>0</v>
      </c>
      <c r="BK185" s="125">
        <f>IF(LinkRpt!U$4=LinkRpt!U$2,VLOOKUP(LinkRpt!$A182,Rpt,LinkRpt!U$2+1),"")</f>
        <v>0</v>
      </c>
      <c r="BL185" s="125">
        <f>IF(LinkRpt!V$4=LinkRpt!V$2,VLOOKUP(LinkRpt!$A182,Rpt,LinkRpt!V$2+1),"")</f>
        <v>0</v>
      </c>
      <c r="BM185" s="125">
        <f>IF(LinkRpt!W$4=LinkRpt!W$2,VLOOKUP(LinkRpt!$A182,Rpt,LinkRpt!W$2+1),"")</f>
        <v>0</v>
      </c>
      <c r="BN185" s="125">
        <f>IF(LinkRpt!X$4=LinkRpt!X$2,VLOOKUP(LinkRpt!$A182,Rpt,LinkRpt!X$2+1),"")</f>
        <v>0</v>
      </c>
      <c r="BO185" s="125">
        <f>IF(LinkRpt!Y$4=LinkRpt!Y$2,VLOOKUP(LinkRpt!$A182,Rpt,LinkRpt!Y$2+1),"")</f>
        <v>0</v>
      </c>
      <c r="BP185" s="125">
        <f>IF(LinkRpt!Z$4=LinkRpt!Z$2,VLOOKUP(LinkRpt!$A182,Rpt,LinkRpt!Z$2+1),"")</f>
        <v>0</v>
      </c>
      <c r="BQ185" s="125">
        <f>IF(LinkRpt!AA$4=LinkRpt!AA$2,VLOOKUP(LinkRpt!$A182,Rpt,LinkRpt!AA$2+1),"")</f>
        <v>0</v>
      </c>
      <c r="BR185" s="125">
        <f>IF(LinkRpt!AB$4=LinkRpt!AB$2,VLOOKUP(LinkRpt!$A182,Rpt,LinkRpt!AB$2+1),"")</f>
        <v>0</v>
      </c>
      <c r="BS185" s="125">
        <f>IF(LinkRpt!AC$4=LinkRpt!AC$2,VLOOKUP(LinkRpt!$A182,Rpt,LinkRpt!AC$2+1),"")</f>
        <v>0</v>
      </c>
      <c r="BT185" s="125">
        <f>IF(LinkRpt!AD$4=LinkRpt!AD$2,VLOOKUP(LinkRpt!$A182,Rpt,LinkRpt!AD$2+1),"")</f>
        <v>0</v>
      </c>
      <c r="BU185" s="125">
        <f>IF(LinkRpt!AE$4=LinkRpt!AE$2,VLOOKUP(LinkRpt!$A182,Rpt,LinkRpt!AE$2+1),"")</f>
        <v>0</v>
      </c>
      <c r="BV185" s="125">
        <f t="shared" si="37"/>
        <v>21550</v>
      </c>
      <c r="BW185" s="124">
        <v>1500</v>
      </c>
      <c r="BX185" s="127">
        <v>1500</v>
      </c>
      <c r="BY185" s="124">
        <v>1000</v>
      </c>
      <c r="BZ185" s="127">
        <v>1000</v>
      </c>
      <c r="CA185" s="124">
        <v>5000</v>
      </c>
      <c r="CB185" s="127">
        <v>5000</v>
      </c>
      <c r="CC185" s="124">
        <v>8000</v>
      </c>
      <c r="CD185" s="127">
        <v>0</v>
      </c>
      <c r="CE185" s="128"/>
      <c r="CF185" s="127"/>
      <c r="CG185" s="124"/>
      <c r="CH185" s="127"/>
      <c r="CI185" s="129">
        <v>4620</v>
      </c>
      <c r="CJ185" s="127">
        <v>0</v>
      </c>
      <c r="CK185" s="129">
        <v>4620</v>
      </c>
      <c r="CL185" s="127">
        <v>0</v>
      </c>
      <c r="CM185" s="129">
        <v>4620</v>
      </c>
      <c r="CN185" s="127">
        <v>21860</v>
      </c>
      <c r="CO185" s="129">
        <v>4620</v>
      </c>
      <c r="CP185" s="127">
        <v>4620</v>
      </c>
      <c r="CQ185" s="129">
        <v>4620</v>
      </c>
      <c r="CR185" s="127">
        <v>4620</v>
      </c>
      <c r="CS185" s="129">
        <v>4620</v>
      </c>
      <c r="CT185" s="127"/>
      <c r="CU185" s="129">
        <v>4620</v>
      </c>
      <c r="CV185" s="127"/>
      <c r="CW185" s="129">
        <v>4620</v>
      </c>
      <c r="CX185" s="127">
        <v>13860</v>
      </c>
      <c r="CY185" s="129">
        <v>4620</v>
      </c>
      <c r="CZ185" s="127"/>
      <c r="DA185" s="128"/>
      <c r="DB185" s="127"/>
      <c r="DC185" s="128"/>
      <c r="DD185" s="127"/>
      <c r="DE185" s="130"/>
      <c r="DF185" s="131"/>
      <c r="DG185" s="127"/>
      <c r="DH185" s="131"/>
      <c r="DI185" s="127"/>
      <c r="DJ185" s="131"/>
      <c r="DK185" s="127"/>
      <c r="DL185" s="131"/>
      <c r="DM185" s="127"/>
      <c r="DN185" s="131"/>
      <c r="DO185" s="127"/>
      <c r="DP185" s="131"/>
      <c r="DQ185" s="127"/>
      <c r="DR185" s="131"/>
      <c r="DS185" s="127"/>
      <c r="DT185" s="131"/>
      <c r="DU185" s="127"/>
      <c r="DV185" s="131"/>
      <c r="DW185" s="127"/>
      <c r="DX185" s="131"/>
      <c r="DY185" s="127"/>
      <c r="DZ185" s="131"/>
      <c r="EA185" s="127"/>
      <c r="EB185" s="128"/>
      <c r="EC185" s="127"/>
      <c r="ED185" s="132"/>
      <c r="EE185" s="128"/>
      <c r="EF185" s="127"/>
      <c r="EG185" s="128"/>
      <c r="EH185" s="127"/>
      <c r="EI185" s="128"/>
      <c r="EJ185" s="127"/>
      <c r="EK185" s="128"/>
      <c r="EL185" s="127"/>
      <c r="EM185" s="128"/>
      <c r="EN185" s="127"/>
      <c r="EO185" s="128"/>
      <c r="EP185" s="127"/>
      <c r="EQ185" s="124"/>
      <c r="ER185" s="127"/>
      <c r="ES185" s="124"/>
      <c r="ET185" s="127"/>
      <c r="EU185" s="124"/>
      <c r="EV185" s="127"/>
      <c r="EW185" s="124"/>
      <c r="EX185" s="127"/>
      <c r="EY185" s="124"/>
      <c r="EZ185" s="127"/>
      <c r="FA185" s="124"/>
      <c r="FB185" s="127"/>
      <c r="FC185" s="133">
        <f t="shared" si="32"/>
        <v>57080</v>
      </c>
      <c r="FD185" s="133">
        <f t="shared" si="33"/>
        <v>52460</v>
      </c>
      <c r="FE185" s="133">
        <f t="shared" si="34"/>
        <v>4620</v>
      </c>
    </row>
    <row r="186" spans="1:161" ht="25.5" customHeight="1">
      <c r="A186" s="184">
        <v>2200105</v>
      </c>
      <c r="B186" s="156" t="s">
        <v>161</v>
      </c>
      <c r="C186" s="96" t="s">
        <v>162</v>
      </c>
      <c r="D186" s="83" t="s">
        <v>1062</v>
      </c>
      <c r="E186" s="95" t="s">
        <v>956</v>
      </c>
      <c r="F186" s="89" t="s">
        <v>163</v>
      </c>
      <c r="G186" s="89"/>
      <c r="H186" s="142"/>
      <c r="I186" s="121"/>
      <c r="J186" s="121"/>
      <c r="K186" s="94">
        <v>6000</v>
      </c>
      <c r="L186" s="92" t="s">
        <v>1078</v>
      </c>
      <c r="M186" s="122">
        <f t="shared" si="35"/>
        <v>22000</v>
      </c>
      <c r="N186" s="123">
        <f t="shared" si="31"/>
        <v>18000</v>
      </c>
      <c r="O186" s="124">
        <v>4000</v>
      </c>
      <c r="P186" s="124">
        <f t="shared" si="36"/>
        <v>0</v>
      </c>
      <c r="Q186" s="125">
        <v>4000</v>
      </c>
      <c r="R186" s="126">
        <f t="shared" si="38"/>
        <v>0</v>
      </c>
      <c r="S186" s="127">
        <f>IF(OR($I186="‡nv‡÷j Z¨vM",$I186="wUwm"),(IF(VALUE($G186)&gt;=S$6,(IF(($BV186-SUM($Q186:R186))&gt;=$K186*0.3,$K186*0.3,($BV186-SUM($Q186:R186)))),"")),(IF(($BV186-SUM($Q186:R186))&gt;=$K186*0.3,$K186*0.3,($BV186-SUM($Q186:R186)))))</f>
        <v>0</v>
      </c>
      <c r="T186" s="127">
        <f>IF(OR($I186="‡nv‡÷j Z¨vM",$I186="wUwm"),(IF(VALUE($G186)&gt;=T$6,(IF(($BV186-SUM($Q186:S186))&gt;=$K186*0.3,$K186*0.3,($BV186-SUM($Q186:S186)))),"")),(IF(($BV186-SUM($Q186:S186))&gt;=$K186*0.3,$K186*0.3,($BV186-SUM($Q186:S186)))))</f>
        <v>0</v>
      </c>
      <c r="U186" s="127">
        <f>IF(OR($I186="‡nv‡÷j Z¨vM",$I186="wUwm"),(IF(VALUE($G186)&gt;=U$6,(IF(($BV186-SUM($Q186:T186))&gt;=$K186*0.3,$K186*0.3,($BV186-SUM($Q186:T186)))),"")),(IF(($BV186-SUM($Q186:T186))&gt;=$K186*0.3,$K186*0.3,($BV186-SUM($Q186:T186)))))</f>
        <v>0</v>
      </c>
      <c r="V186" s="127">
        <f>IF(OR($I186="‡nv‡÷j Z¨vM",$I186="wUwm"),(IF(VALUE($G186)&gt;=V$6,(IF(($BV186-SUM($Q186:U186))&gt;=$K186*0.3,$K186*0.3,($BV186-SUM($Q186:U186)))),"")),(IF(($BV186-SUM($Q186:U186))&gt;=$K186*0.3,$K186*0.3,($BV186-SUM($Q186:U186)))))</f>
        <v>0</v>
      </c>
      <c r="W186" s="127">
        <f>IF(OR($I186="‡nv‡÷j Z¨vM",$I186="wUwm"),(IF(VALUE($G186)&gt;=W$6,(IF(($BV186-SUM($Q186:V186))&gt;=$K186*0.3,$K186*0.3,($BV186-SUM($Q186:V186)))),"")),(IF(($BV186-SUM($Q186:V186))&gt;=$K186*0.3,$K186*0.3,($BV186-SUM($Q186:V186)))))</f>
        <v>0</v>
      </c>
      <c r="X186" s="127">
        <f>IF(OR($I186="‡nv‡÷j Z¨vM",$I186="wUwm"),(IF(VALUE($G186)&gt;=X$6,(IF(($BV186-SUM($Q186:W186))&gt;=$K186*0.3,$K186*0.3,($BV186-SUM($Q186:W186)))),"")),(IF(($BV186-SUM($Q186:W186))&gt;=$K186*0.3,$K186*0.3,($BV186-SUM($Q186:W186)))))</f>
        <v>0</v>
      </c>
      <c r="Y186" s="127">
        <f>IF(OR($I186="‡nv‡÷j Z¨vM",$I186="wUwm"),(IF(VALUE($G186)&gt;=Y$6,(IF(($BV186-SUM($Q186:X186))&gt;=$K186*0.3,$K186*0.3,($BV186-SUM($Q186:X186)))),"")),(IF(($BV186-SUM($Q186:X186))&gt;=$K186*0.3,$K186*0.3,($BV186-SUM($Q186:X186)))))</f>
        <v>0</v>
      </c>
      <c r="Z186" s="127">
        <f>IF(OR($I186="‡nv‡÷j Z¨vM",$I186="wUwm"),(IF(VALUE($G186)&gt;=Z$6,(IF(($BV186-SUM($Q186:Y186))&gt;=$K186*0.3,$K186*0.3,($BV186-SUM($Q186:Y186)))),"")),(IF(($BV186-SUM($Q186:Y186))&gt;=$K186*0.3,$K186*0.3,($BV186-SUM($Q186:Y186)))))</f>
        <v>0</v>
      </c>
      <c r="AA186" s="127">
        <f>IF(OR($I186="‡nv‡÷j Z¨vM",$I186="wUwm"),(IF(VALUE($G186)&gt;=AA$6,(IF(($BV186-SUM($Q186:Z186))&gt;=$K186*0.3,$K186*0.3,($BV186-SUM($Q186:Z186)))),"")),(IF(($BV186-SUM($Q186:Z186))&gt;=$K186*0.3,$K186*0.3,($BV186-SUM($Q186:Z186)))))</f>
        <v>0</v>
      </c>
      <c r="AB186" s="127">
        <f>IF(OR($I186="‡nv‡÷j Z¨vM",$I186="wUwm"),(IF(VALUE($G186)&gt;=AB$6,(IF(($BV186-SUM($Q186:AA186))&gt;=$K186*0.3,$K186*0.3,($BV186-SUM($Q186:AA186)))),"")),(IF(($BV186-SUM($Q186:AA186))&gt;=$K186*0.3,$K186*0.3,($BV186-SUM($Q186:AA186)))))</f>
        <v>0</v>
      </c>
      <c r="AC186" s="127">
        <f>IF(OR($I186="‡nv‡÷j Z¨vM",$I186="wUwm"),(IF(VALUE($G186)&gt;=AC$6,(IF(($BV186-SUM($Q186:AB186))&gt;=$K186*0.3,$K186*0.3,($BV186-SUM($Q186:AB186)))),"")),(IF(($BV186-SUM($Q186:AB186))&gt;=$K186*0.3,$K186*0.3,($BV186-SUM($Q186:AB186)))))</f>
        <v>0</v>
      </c>
      <c r="AD186" s="127">
        <f>IF(OR($I186="‡nv‡÷j Z¨vM",$I186="wUwm"),(IF(VALUE($G186)&gt;=AD$6,(IF(($BV186-SUM($Q186:AC186))&gt;=$K186*0.3,$K186*0.3,($BV186-SUM($Q186:AC186)))),"")),(IF(($BV186-SUM($Q186:AC186))&gt;=$K186*0.3,$K186*0.3,($BV186-SUM($Q186:AC186)))))</f>
        <v>0</v>
      </c>
      <c r="AE186" s="127">
        <f>IF(OR($I186="‡nv‡÷j Z¨vM",$I186="wUwm"),(IF(VALUE($G186)&gt;=AE$6,(IF(($BV186-SUM($Q186:AD186))&gt;=$K186*0.3,$K186*0.3,($BV186-SUM($Q186:AD186)))),"")),(IF(($BV186-SUM($Q186:AD186))&gt;=$K186*0.3,$K186*0.3,($BV186-SUM($Q186:AD186)))))</f>
        <v>0</v>
      </c>
      <c r="AF186" s="127">
        <f>IF(OR($I186="‡nv‡÷j Z¨vM",$I186="wUwm"),(IF(VALUE($G186)&gt;=AF$6,(IF(($BV186-SUM($Q186:AE186))&gt;=$K186*0.3,$K186*0.3,($BV186-SUM($Q186:AE186)))),"")),(IF(($BV186-SUM($Q186:AE186))&gt;=$K186*0.3,$K186*0.3,($BV186-SUM($Q186:AE186)))))</f>
        <v>0</v>
      </c>
      <c r="AG186" s="127">
        <f>IF(OR($I186="‡nv‡÷j Z¨vM",$I186="wUwm"),(IF(VALUE($G186)&gt;=AG$6,(IF(($BV186-SUM($Q186:AF186))&gt;=$K186*0.3,$K186*0.3,($BV186-SUM($Q186:AF186)))),"")),(IF(($BV186-SUM($Q186:AF186))&gt;=$K186*0.3,$K186*0.3,($BV186-SUM($Q186:AF186)))))</f>
        <v>0</v>
      </c>
      <c r="AH186" s="127">
        <f>IF(OR($I186="‡nv‡÷j Z¨vM",$I186="wUwm"),(IF(VALUE($G186)&gt;=AH$6,(IF(($BV186-SUM($Q186:AG186))&gt;=$K186*0.3,$K186*0.3,($BV186-SUM($Q186:AG186)))),"")),(IF(($BV186-SUM($Q186:AG186))&gt;=$K186*0.3,$K186*0.3,($BV186-SUM($Q186:AG186)))))</f>
        <v>0</v>
      </c>
      <c r="AI186" s="127">
        <f>IF(OR($I186="‡nv‡÷j Z¨vM",$I186="wUwm"),(IF(VALUE($G186)&gt;=AI$6,(IF(($BV186-SUM($Q186:AH186))&gt;=$K186*0.3,$K186*0.3,($BV186-SUM($Q186:AH186)))),"")),(IF(($BV186-SUM($Q186:AH186))&gt;=$K186*0.3,$K186*0.3,($BV186-SUM($Q186:AH186)))))</f>
        <v>0</v>
      </c>
      <c r="AJ186" s="127">
        <f>IF(OR($I186="‡nv‡÷j Z¨vM",$I186="wUwm"),(IF(VALUE($G186)&gt;=AJ$6,(IF(($BV186-SUM($Q186:AI186))&gt;=$K186*0.3,$K186*0.3,($BV186-SUM($Q186:AI186)))),"")),(IF(($BV186-SUM($Q186:AI186))&gt;=$K186*0.3,$K186*0.3,($BV186-SUM($Q186:AI186)))))</f>
        <v>0</v>
      </c>
      <c r="AK186" s="127">
        <f>IF(OR($I186="‡nv‡÷j Z¨vM",$I186="wUwm"),(IF(VALUE($G186)&gt;=AK$6,(IF(($BV186-SUM($Q186:AJ186))&gt;=$K186*0.3,$K186*0.3,($BV186-SUM($Q186:AJ186)))),"")),(IF(($BV186-SUM($Q186:AJ186))&gt;=$K186*0.3,$K186*0.3,($BV186-SUM($Q186:AJ186)))))</f>
        <v>0</v>
      </c>
      <c r="AL186" s="127">
        <f>IF(OR($I186="‡nv‡÷j Z¨vM",$I186="wUwm"),(IF(VALUE($G186)&gt;=AL$6,(IF(($BV186-SUM($Q186:AK186))&gt;=$K186*0.3,$K186*0.3,($BV186-SUM($Q186:AK186)))),"")),(IF(($BV186-SUM($Q186:AK186))&gt;=$K186*0.3,$K186*0.3,($BV186-SUM($Q186:AK186)))))</f>
        <v>0</v>
      </c>
      <c r="AM186" s="127">
        <f>IF(OR($I186="‡nv‡÷j Z¨vM",$I186="wUwm"),(IF(VALUE($G186)&gt;=AM$6,(IF(($BV186-SUM($Q186:AL186))&gt;=$K186*0.3,$K186*0.3,($BV186-SUM($Q186:AL186)))),"")),(IF(($BV186-SUM($Q186:AL186))&gt;=$K186*0.3,$K186*0.3,($BV186-SUM($Q186:AL186)))))</f>
        <v>0</v>
      </c>
      <c r="AN186" s="127">
        <f>IF(OR($I186="‡nv‡÷j Z¨vM",$I186="wUwm"),(IF(VALUE($G186)&gt;=AN$6,(IF(($BV186-SUM($Q186:AM186))&gt;=$K186*0.3,$K186*0.3,($BV186-SUM($Q186:AM186)))),"")),(IF(($BV186-SUM($Q186:AM186))&gt;=$K186*0.3,$K186*0.3,($BV186-SUM($Q186:AM186)))))</f>
        <v>0</v>
      </c>
      <c r="AO186" s="127">
        <f>IF(OR($I186="‡nv‡÷j Z¨vM",$I186="wUwm"),(IF(VALUE($G186)&gt;=AO$6,(IF(($BV186-SUM($Q186:AN186))&gt;=$K186*0.3,$K186*0.3,($BV186-SUM($Q186:AN186)))),"")),(IF(($BV186-SUM($Q186:AN186))&gt;=$K186*0.3,$K186*0.3,($BV186-SUM($Q186:AN186)))))</f>
        <v>0</v>
      </c>
      <c r="AP186" s="127">
        <f>IF(OR($I186="‡nv‡÷j Z¨vM",$I186="wUwm"),(IF(VALUE($G186)&gt;=AP$6,(IF(($BV186-SUM($Q186:AO186))&gt;=$K186*0.3,$K186*0.3,($BV186-SUM($Q186:AO186)))),"")),(IF(($BV186-SUM($Q186:AO186))&gt;=$K186*0.3,$K186*0.3,($BV186-SUM($Q186:AO186)))))</f>
        <v>0</v>
      </c>
      <c r="AQ186" s="125">
        <f t="shared" si="39"/>
        <v>4000</v>
      </c>
      <c r="AR186" s="125">
        <v>4000</v>
      </c>
      <c r="AS186" s="125">
        <f>IF(LinkRpt!C$4=LinkRpt!C$2,VLOOKUP(LinkRpt!$A183,Rpt,LinkRpt!C$2+1),"")</f>
        <v>0</v>
      </c>
      <c r="AT186" s="125">
        <f>IF(LinkRpt!D$4=LinkRpt!D$2,VLOOKUP(LinkRpt!$A183,Rpt,LinkRpt!D$2+1),"")</f>
        <v>0</v>
      </c>
      <c r="AU186" s="125">
        <f>IF(LinkRpt!E$4=LinkRpt!E$2,VLOOKUP(LinkRpt!$A183,Rpt,LinkRpt!E$2+1),"")</f>
        <v>0</v>
      </c>
      <c r="AV186" s="125">
        <f>IF(LinkRpt!F$4=LinkRpt!F$2,VLOOKUP(LinkRpt!$A183,Rpt,LinkRpt!F$2+1),"")</f>
        <v>0</v>
      </c>
      <c r="AW186" s="125">
        <f>IF(LinkRpt!G$4=LinkRpt!G$2,VLOOKUP(LinkRpt!$A183,Rpt,LinkRpt!G$2+1),"")</f>
        <v>0</v>
      </c>
      <c r="AX186" s="125">
        <f>IF(LinkRpt!H$4=LinkRpt!H$2,VLOOKUP(LinkRpt!$A183,Rpt,LinkRpt!H$2+1),"")</f>
        <v>0</v>
      </c>
      <c r="AY186" s="125">
        <f>IF(LinkRpt!I$4=LinkRpt!I$2,VLOOKUP(LinkRpt!$A183,Rpt,LinkRpt!I$2+1),"")</f>
        <v>0</v>
      </c>
      <c r="AZ186" s="125">
        <f>IF(LinkRpt!J$4=LinkRpt!J$2,VLOOKUP(LinkRpt!$A183,Rpt,LinkRpt!J$2+1),"")</f>
        <v>0</v>
      </c>
      <c r="BA186" s="125">
        <f>IF(LinkRpt!K$4=LinkRpt!K$2,VLOOKUP(LinkRpt!$A183,Rpt,LinkRpt!K$2+1),"")</f>
        <v>0</v>
      </c>
      <c r="BB186" s="125">
        <f>IF(LinkRpt!L$4=LinkRpt!L$2,VLOOKUP(LinkRpt!$A183,Rpt,LinkRpt!L$2+1),"")</f>
        <v>0</v>
      </c>
      <c r="BC186" s="125">
        <f>IF(LinkRpt!M$4=LinkRpt!M$2,VLOOKUP(LinkRpt!$A183,Rpt,LinkRpt!M$2+1),"")</f>
        <v>0</v>
      </c>
      <c r="BD186" s="125">
        <f>IF(LinkRpt!N$4=LinkRpt!N$2,VLOOKUP(LinkRpt!$A183,Rpt,LinkRpt!N$2+1),"")</f>
        <v>0</v>
      </c>
      <c r="BE186" s="125">
        <f>IF(LinkRpt!O$4=LinkRpt!O$2,VLOOKUP(LinkRpt!$A183,Rpt,LinkRpt!O$2+1),"")</f>
        <v>0</v>
      </c>
      <c r="BF186" s="125">
        <f>IF(LinkRpt!P$4=LinkRpt!P$2,VLOOKUP(LinkRpt!$A183,Rpt,LinkRpt!P$2+1),"")</f>
        <v>0</v>
      </c>
      <c r="BG186" s="125">
        <f>IF(LinkRpt!Q$4=LinkRpt!Q$2,VLOOKUP(LinkRpt!$A183,Rpt,LinkRpt!Q$2+1),"")</f>
        <v>0</v>
      </c>
      <c r="BH186" s="125">
        <f>IF(LinkRpt!R$4=LinkRpt!R$2,VLOOKUP(LinkRpt!$A183,Rpt,LinkRpt!R$2+1),"")</f>
        <v>0</v>
      </c>
      <c r="BI186" s="125">
        <f>IF(LinkRpt!S$4=LinkRpt!S$2,VLOOKUP(LinkRpt!$A183,Rpt,LinkRpt!S$2+1),"")</f>
        <v>0</v>
      </c>
      <c r="BJ186" s="125">
        <f>IF(LinkRpt!T$4=LinkRpt!T$2,VLOOKUP(LinkRpt!$A183,Rpt,LinkRpt!T$2+1),"")</f>
        <v>0</v>
      </c>
      <c r="BK186" s="125">
        <f>IF(LinkRpt!U$4=LinkRpt!U$2,VLOOKUP(LinkRpt!$A183,Rpt,LinkRpt!U$2+1),"")</f>
        <v>0</v>
      </c>
      <c r="BL186" s="125">
        <f>IF(LinkRpt!V$4=LinkRpt!V$2,VLOOKUP(LinkRpt!$A183,Rpt,LinkRpt!V$2+1),"")</f>
        <v>0</v>
      </c>
      <c r="BM186" s="125">
        <f>IF(LinkRpt!W$4=LinkRpt!W$2,VLOOKUP(LinkRpt!$A183,Rpt,LinkRpt!W$2+1),"")</f>
        <v>0</v>
      </c>
      <c r="BN186" s="125">
        <f>IF(LinkRpt!X$4=LinkRpt!X$2,VLOOKUP(LinkRpt!$A183,Rpt,LinkRpt!X$2+1),"")</f>
        <v>0</v>
      </c>
      <c r="BO186" s="125">
        <f>IF(LinkRpt!Y$4=LinkRpt!Y$2,VLOOKUP(LinkRpt!$A183,Rpt,LinkRpt!Y$2+1),"")</f>
        <v>0</v>
      </c>
      <c r="BP186" s="125">
        <f>IF(LinkRpt!Z$4=LinkRpt!Z$2,VLOOKUP(LinkRpt!$A183,Rpt,LinkRpt!Z$2+1),"")</f>
        <v>0</v>
      </c>
      <c r="BQ186" s="125">
        <f>IF(LinkRpt!AA$4=LinkRpt!AA$2,VLOOKUP(LinkRpt!$A183,Rpt,LinkRpt!AA$2+1),"")</f>
        <v>0</v>
      </c>
      <c r="BR186" s="125">
        <f>IF(LinkRpt!AB$4=LinkRpt!AB$2,VLOOKUP(LinkRpt!$A183,Rpt,LinkRpt!AB$2+1),"")</f>
        <v>0</v>
      </c>
      <c r="BS186" s="125">
        <f>IF(LinkRpt!AC$4=LinkRpt!AC$2,VLOOKUP(LinkRpt!$A183,Rpt,LinkRpt!AC$2+1),"")</f>
        <v>0</v>
      </c>
      <c r="BT186" s="125">
        <f>IF(LinkRpt!AD$4=LinkRpt!AD$2,VLOOKUP(LinkRpt!$A183,Rpt,LinkRpt!AD$2+1),"")</f>
        <v>0</v>
      </c>
      <c r="BU186" s="125">
        <f>IF(LinkRpt!AE$4=LinkRpt!AE$2,VLOOKUP(LinkRpt!$A183,Rpt,LinkRpt!AE$2+1),"")</f>
        <v>0</v>
      </c>
      <c r="BV186" s="125">
        <f t="shared" si="37"/>
        <v>4000</v>
      </c>
      <c r="BW186" s="124">
        <v>1500</v>
      </c>
      <c r="BX186" s="127">
        <v>1500</v>
      </c>
      <c r="BY186" s="124">
        <v>1000</v>
      </c>
      <c r="BZ186" s="127">
        <v>1000</v>
      </c>
      <c r="CA186" s="124">
        <v>5000</v>
      </c>
      <c r="CB186" s="127">
        <v>5000</v>
      </c>
      <c r="CC186" s="124">
        <v>8000</v>
      </c>
      <c r="CD186" s="127"/>
      <c r="CE186" s="124"/>
      <c r="CF186" s="127"/>
      <c r="CG186" s="129">
        <v>4340</v>
      </c>
      <c r="CH186" s="127">
        <v>4620</v>
      </c>
      <c r="CI186" s="129">
        <v>4340</v>
      </c>
      <c r="CJ186" s="127">
        <v>12620</v>
      </c>
      <c r="CK186" s="129">
        <v>4340</v>
      </c>
      <c r="CL186" s="127">
        <v>3780</v>
      </c>
      <c r="CM186" s="129">
        <v>4340</v>
      </c>
      <c r="CN186" s="127">
        <v>4340</v>
      </c>
      <c r="CO186" s="129">
        <v>4340</v>
      </c>
      <c r="CP186" s="127">
        <v>4340</v>
      </c>
      <c r="CQ186" s="129">
        <v>4340</v>
      </c>
      <c r="CR186" s="127">
        <v>4340</v>
      </c>
      <c r="CS186" s="129">
        <v>4340</v>
      </c>
      <c r="CT186" s="127">
        <v>4340</v>
      </c>
      <c r="CU186" s="129">
        <v>4340</v>
      </c>
      <c r="CV186" s="127">
        <v>4340</v>
      </c>
      <c r="CW186" s="129">
        <v>4340</v>
      </c>
      <c r="CX186" s="127"/>
      <c r="CY186" s="131"/>
      <c r="CZ186" s="127"/>
      <c r="DA186" s="131"/>
      <c r="DB186" s="127"/>
      <c r="DC186" s="131"/>
      <c r="DD186" s="127"/>
      <c r="DE186" s="130"/>
      <c r="DF186" s="131"/>
      <c r="DG186" s="127"/>
      <c r="DH186" s="131"/>
      <c r="DI186" s="127"/>
      <c r="DJ186" s="131"/>
      <c r="DK186" s="127"/>
      <c r="DL186" s="131"/>
      <c r="DM186" s="127"/>
      <c r="DN186" s="131"/>
      <c r="DO186" s="127"/>
      <c r="DP186" s="131"/>
      <c r="DQ186" s="127"/>
      <c r="DR186" s="131"/>
      <c r="DS186" s="127"/>
      <c r="DT186" s="131"/>
      <c r="DU186" s="127"/>
      <c r="DV186" s="131"/>
      <c r="DW186" s="127"/>
      <c r="DX186" s="131"/>
      <c r="DY186" s="127"/>
      <c r="DZ186" s="131"/>
      <c r="EA186" s="127"/>
      <c r="EB186" s="128"/>
      <c r="EC186" s="127"/>
      <c r="ED186" s="132"/>
      <c r="EE186" s="128"/>
      <c r="EF186" s="127"/>
      <c r="EG186" s="128"/>
      <c r="EH186" s="127"/>
      <c r="EI186" s="128"/>
      <c r="EJ186" s="127"/>
      <c r="EK186" s="128"/>
      <c r="EL186" s="127"/>
      <c r="EM186" s="128"/>
      <c r="EN186" s="127"/>
      <c r="EO186" s="128"/>
      <c r="EP186" s="127"/>
      <c r="EQ186" s="124"/>
      <c r="ER186" s="127"/>
      <c r="ES186" s="124"/>
      <c r="ET186" s="127"/>
      <c r="EU186" s="124"/>
      <c r="EV186" s="127"/>
      <c r="EW186" s="124"/>
      <c r="EX186" s="127"/>
      <c r="EY186" s="124"/>
      <c r="EZ186" s="127"/>
      <c r="FA186" s="124"/>
      <c r="FB186" s="127"/>
      <c r="FC186" s="133">
        <f t="shared" si="32"/>
        <v>54560</v>
      </c>
      <c r="FD186" s="133">
        <f t="shared" si="33"/>
        <v>50220</v>
      </c>
      <c r="FE186" s="133">
        <f t="shared" si="34"/>
        <v>4340</v>
      </c>
    </row>
    <row r="187" spans="1:161" ht="25.5" customHeight="1">
      <c r="A187" s="184">
        <v>2200106</v>
      </c>
      <c r="B187" s="156" t="s">
        <v>164</v>
      </c>
      <c r="C187" s="96" t="s">
        <v>165</v>
      </c>
      <c r="D187" s="83" t="s">
        <v>1062</v>
      </c>
      <c r="E187" s="95" t="s">
        <v>956</v>
      </c>
      <c r="F187" s="89" t="s">
        <v>166</v>
      </c>
      <c r="G187" s="89"/>
      <c r="H187" s="142"/>
      <c r="I187" s="121"/>
      <c r="J187" s="121"/>
      <c r="K187" s="94">
        <v>6500</v>
      </c>
      <c r="L187" s="92" t="s">
        <v>1077</v>
      </c>
      <c r="M187" s="122">
        <f t="shared" si="35"/>
        <v>23500</v>
      </c>
      <c r="N187" s="123">
        <f t="shared" si="31"/>
        <v>11700</v>
      </c>
      <c r="O187" s="124">
        <v>4000</v>
      </c>
      <c r="P187" s="124">
        <f t="shared" si="36"/>
        <v>0</v>
      </c>
      <c r="Q187" s="125">
        <v>4000</v>
      </c>
      <c r="R187" s="126">
        <f t="shared" si="38"/>
        <v>0</v>
      </c>
      <c r="S187" s="127">
        <f>IF(OR($I187="‡nv‡÷j Z¨vM",$I187="wUwm"),(IF(VALUE($G187)&gt;=S$6,(IF(($BV187-SUM($Q187:R187))&gt;=$K187*0.3,$K187*0.3,($BV187-SUM($Q187:R187)))),"")),(IF(($BV187-SUM($Q187:R187))&gt;=$K187*0.3,$K187*0.3,($BV187-SUM($Q187:R187)))))</f>
        <v>1950</v>
      </c>
      <c r="T187" s="127">
        <f>IF(OR($I187="‡nv‡÷j Z¨vM",$I187="wUwm"),(IF(VALUE($G187)&gt;=T$6,(IF(($BV187-SUM($Q187:S187))&gt;=$K187*0.3,$K187*0.3,($BV187-SUM($Q187:S187)))),"")),(IF(($BV187-SUM($Q187:S187))&gt;=$K187*0.3,$K187*0.3,($BV187-SUM($Q187:S187)))))</f>
        <v>1950</v>
      </c>
      <c r="U187" s="127">
        <f>IF(OR($I187="‡nv‡÷j Z¨vM",$I187="wUwm"),(IF(VALUE($G187)&gt;=U$6,(IF(($BV187-SUM($Q187:T187))&gt;=$K187*0.3,$K187*0.3,($BV187-SUM($Q187:T187)))),"")),(IF(($BV187-SUM($Q187:T187))&gt;=$K187*0.3,$K187*0.3,($BV187-SUM($Q187:T187)))))</f>
        <v>1950</v>
      </c>
      <c r="V187" s="127">
        <f>IF(OR($I187="‡nv‡÷j Z¨vM",$I187="wUwm"),(IF(VALUE($G187)&gt;=V$6,(IF(($BV187-SUM($Q187:U187))&gt;=$K187*0.3,$K187*0.3,($BV187-SUM($Q187:U187)))),"")),(IF(($BV187-SUM($Q187:U187))&gt;=$K187*0.3,$K187*0.3,($BV187-SUM($Q187:U187)))))</f>
        <v>1950</v>
      </c>
      <c r="W187" s="127">
        <f>IF(OR($I187="‡nv‡÷j Z¨vM",$I187="wUwm"),(IF(VALUE($G187)&gt;=W$6,(IF(($BV187-SUM($Q187:V187))&gt;=$K187*0.3,$K187*0.3,($BV187-SUM($Q187:V187)))),"")),(IF(($BV187-SUM($Q187:V187))&gt;=$K187*0.3,$K187*0.3,($BV187-SUM($Q187:V187)))))</f>
        <v>0</v>
      </c>
      <c r="X187" s="127">
        <f>IF(OR($I187="‡nv‡÷j Z¨vM",$I187="wUwm"),(IF(VALUE($G187)&gt;=X$6,(IF(($BV187-SUM($Q187:W187))&gt;=$K187*0.3,$K187*0.3,($BV187-SUM($Q187:W187)))),"")),(IF(($BV187-SUM($Q187:W187))&gt;=$K187*0.3,$K187*0.3,($BV187-SUM($Q187:W187)))))</f>
        <v>0</v>
      </c>
      <c r="Y187" s="127">
        <f>IF(OR($I187="‡nv‡÷j Z¨vM",$I187="wUwm"),(IF(VALUE($G187)&gt;=Y$6,(IF(($BV187-SUM($Q187:X187))&gt;=$K187*0.3,$K187*0.3,($BV187-SUM($Q187:X187)))),"")),(IF(($BV187-SUM($Q187:X187))&gt;=$K187*0.3,$K187*0.3,($BV187-SUM($Q187:X187)))))</f>
        <v>0</v>
      </c>
      <c r="Z187" s="127">
        <f>IF(OR($I187="‡nv‡÷j Z¨vM",$I187="wUwm"),(IF(VALUE($G187)&gt;=Z$6,(IF(($BV187-SUM($Q187:Y187))&gt;=$K187*0.3,$K187*0.3,($BV187-SUM($Q187:Y187)))),"")),(IF(($BV187-SUM($Q187:Y187))&gt;=$K187*0.3,$K187*0.3,($BV187-SUM($Q187:Y187)))))</f>
        <v>0</v>
      </c>
      <c r="AA187" s="127">
        <f>IF(OR($I187="‡nv‡÷j Z¨vM",$I187="wUwm"),(IF(VALUE($G187)&gt;=AA$6,(IF(($BV187-SUM($Q187:Z187))&gt;=$K187*0.3,$K187*0.3,($BV187-SUM($Q187:Z187)))),"")),(IF(($BV187-SUM($Q187:Z187))&gt;=$K187*0.3,$K187*0.3,($BV187-SUM($Q187:Z187)))))</f>
        <v>0</v>
      </c>
      <c r="AB187" s="127">
        <f>IF(OR($I187="‡nv‡÷j Z¨vM",$I187="wUwm"),(IF(VALUE($G187)&gt;=AB$6,(IF(($BV187-SUM($Q187:AA187))&gt;=$K187*0.3,$K187*0.3,($BV187-SUM($Q187:AA187)))),"")),(IF(($BV187-SUM($Q187:AA187))&gt;=$K187*0.3,$K187*0.3,($BV187-SUM($Q187:AA187)))))</f>
        <v>0</v>
      </c>
      <c r="AC187" s="127">
        <f>IF(OR($I187="‡nv‡÷j Z¨vM",$I187="wUwm"),(IF(VALUE($G187)&gt;=AC$6,(IF(($BV187-SUM($Q187:AB187))&gt;=$K187*0.3,$K187*0.3,($BV187-SUM($Q187:AB187)))),"")),(IF(($BV187-SUM($Q187:AB187))&gt;=$K187*0.3,$K187*0.3,($BV187-SUM($Q187:AB187)))))</f>
        <v>0</v>
      </c>
      <c r="AD187" s="127">
        <f>IF(OR($I187="‡nv‡÷j Z¨vM",$I187="wUwm"),(IF(VALUE($G187)&gt;=AD$6,(IF(($BV187-SUM($Q187:AC187))&gt;=$K187*0.3,$K187*0.3,($BV187-SUM($Q187:AC187)))),"")),(IF(($BV187-SUM($Q187:AC187))&gt;=$K187*0.3,$K187*0.3,($BV187-SUM($Q187:AC187)))))</f>
        <v>0</v>
      </c>
      <c r="AE187" s="127">
        <f>IF(OR($I187="‡nv‡÷j Z¨vM",$I187="wUwm"),(IF(VALUE($G187)&gt;=AE$6,(IF(($BV187-SUM($Q187:AD187))&gt;=$K187*0.3,$K187*0.3,($BV187-SUM($Q187:AD187)))),"")),(IF(($BV187-SUM($Q187:AD187))&gt;=$K187*0.3,$K187*0.3,($BV187-SUM($Q187:AD187)))))</f>
        <v>0</v>
      </c>
      <c r="AF187" s="127">
        <f>IF(OR($I187="‡nv‡÷j Z¨vM",$I187="wUwm"),(IF(VALUE($G187)&gt;=AF$6,(IF(($BV187-SUM($Q187:AE187))&gt;=$K187*0.3,$K187*0.3,($BV187-SUM($Q187:AE187)))),"")),(IF(($BV187-SUM($Q187:AE187))&gt;=$K187*0.3,$K187*0.3,($BV187-SUM($Q187:AE187)))))</f>
        <v>0</v>
      </c>
      <c r="AG187" s="127">
        <f>IF(OR($I187="‡nv‡÷j Z¨vM",$I187="wUwm"),(IF(VALUE($G187)&gt;=AG$6,(IF(($BV187-SUM($Q187:AF187))&gt;=$K187*0.3,$K187*0.3,($BV187-SUM($Q187:AF187)))),"")),(IF(($BV187-SUM($Q187:AF187))&gt;=$K187*0.3,$K187*0.3,($BV187-SUM($Q187:AF187)))))</f>
        <v>0</v>
      </c>
      <c r="AH187" s="127">
        <f>IF(OR($I187="‡nv‡÷j Z¨vM",$I187="wUwm"),(IF(VALUE($G187)&gt;=AH$6,(IF(($BV187-SUM($Q187:AG187))&gt;=$K187*0.3,$K187*0.3,($BV187-SUM($Q187:AG187)))),"")),(IF(($BV187-SUM($Q187:AG187))&gt;=$K187*0.3,$K187*0.3,($BV187-SUM($Q187:AG187)))))</f>
        <v>0</v>
      </c>
      <c r="AI187" s="127">
        <f>IF(OR($I187="‡nv‡÷j Z¨vM",$I187="wUwm"),(IF(VALUE($G187)&gt;=AI$6,(IF(($BV187-SUM($Q187:AH187))&gt;=$K187*0.3,$K187*0.3,($BV187-SUM($Q187:AH187)))),"")),(IF(($BV187-SUM($Q187:AH187))&gt;=$K187*0.3,$K187*0.3,($BV187-SUM($Q187:AH187)))))</f>
        <v>0</v>
      </c>
      <c r="AJ187" s="127">
        <f>IF(OR($I187="‡nv‡÷j Z¨vM",$I187="wUwm"),(IF(VALUE($G187)&gt;=AJ$6,(IF(($BV187-SUM($Q187:AI187))&gt;=$K187*0.3,$K187*0.3,($BV187-SUM($Q187:AI187)))),"")),(IF(($BV187-SUM($Q187:AI187))&gt;=$K187*0.3,$K187*0.3,($BV187-SUM($Q187:AI187)))))</f>
        <v>0</v>
      </c>
      <c r="AK187" s="127">
        <f>IF(OR($I187="‡nv‡÷j Z¨vM",$I187="wUwm"),(IF(VALUE($G187)&gt;=AK$6,(IF(($BV187-SUM($Q187:AJ187))&gt;=$K187*0.3,$K187*0.3,($BV187-SUM($Q187:AJ187)))),"")),(IF(($BV187-SUM($Q187:AJ187))&gt;=$K187*0.3,$K187*0.3,($BV187-SUM($Q187:AJ187)))))</f>
        <v>0</v>
      </c>
      <c r="AL187" s="127">
        <f>IF(OR($I187="‡nv‡÷j Z¨vM",$I187="wUwm"),(IF(VALUE($G187)&gt;=AL$6,(IF(($BV187-SUM($Q187:AK187))&gt;=$K187*0.3,$K187*0.3,($BV187-SUM($Q187:AK187)))),"")),(IF(($BV187-SUM($Q187:AK187))&gt;=$K187*0.3,$K187*0.3,($BV187-SUM($Q187:AK187)))))</f>
        <v>0</v>
      </c>
      <c r="AM187" s="127">
        <f>IF(OR($I187="‡nv‡÷j Z¨vM",$I187="wUwm"),(IF(VALUE($G187)&gt;=AM$6,(IF(($BV187-SUM($Q187:AL187))&gt;=$K187*0.3,$K187*0.3,($BV187-SUM($Q187:AL187)))),"")),(IF(($BV187-SUM($Q187:AL187))&gt;=$K187*0.3,$K187*0.3,($BV187-SUM($Q187:AL187)))))</f>
        <v>0</v>
      </c>
      <c r="AN187" s="127">
        <f>IF(OR($I187="‡nv‡÷j Z¨vM",$I187="wUwm"),(IF(VALUE($G187)&gt;=AN$6,(IF(($BV187-SUM($Q187:AM187))&gt;=$K187*0.3,$K187*0.3,($BV187-SUM($Q187:AM187)))),"")),(IF(($BV187-SUM($Q187:AM187))&gt;=$K187*0.3,$K187*0.3,($BV187-SUM($Q187:AM187)))))</f>
        <v>0</v>
      </c>
      <c r="AO187" s="127">
        <f>IF(OR($I187="‡nv‡÷j Z¨vM",$I187="wUwm"),(IF(VALUE($G187)&gt;=AO$6,(IF(($BV187-SUM($Q187:AN187))&gt;=$K187*0.3,$K187*0.3,($BV187-SUM($Q187:AN187)))),"")),(IF(($BV187-SUM($Q187:AN187))&gt;=$K187*0.3,$K187*0.3,($BV187-SUM($Q187:AN187)))))</f>
        <v>0</v>
      </c>
      <c r="AP187" s="127">
        <f>IF(OR($I187="‡nv‡÷j Z¨vM",$I187="wUwm"),(IF(VALUE($G187)&gt;=AP$6,(IF(($BV187-SUM($Q187:AO187))&gt;=$K187*0.3,$K187*0.3,($BV187-SUM($Q187:AO187)))),"")),(IF(($BV187-SUM($Q187:AO187))&gt;=$K187*0.3,$K187*0.3,($BV187-SUM($Q187:AO187)))))</f>
        <v>0</v>
      </c>
      <c r="AQ187" s="125">
        <f t="shared" si="39"/>
        <v>11800</v>
      </c>
      <c r="AR187" s="125">
        <v>11800</v>
      </c>
      <c r="AS187" s="125">
        <f>IF(LinkRpt!C$4=LinkRpt!C$2,VLOOKUP(LinkRpt!$A184,Rpt,LinkRpt!C$2+1),"")</f>
        <v>0</v>
      </c>
      <c r="AT187" s="125">
        <f>IF(LinkRpt!D$4=LinkRpt!D$2,VLOOKUP(LinkRpt!$A184,Rpt,LinkRpt!D$2+1),"")</f>
        <v>0</v>
      </c>
      <c r="AU187" s="125">
        <f>IF(LinkRpt!E$4=LinkRpt!E$2,VLOOKUP(LinkRpt!$A184,Rpt,LinkRpt!E$2+1),"")</f>
        <v>0</v>
      </c>
      <c r="AV187" s="125">
        <f>IF(LinkRpt!F$4=LinkRpt!F$2,VLOOKUP(LinkRpt!$A184,Rpt,LinkRpt!F$2+1),"")</f>
        <v>0</v>
      </c>
      <c r="AW187" s="125">
        <f>IF(LinkRpt!G$4=LinkRpt!G$2,VLOOKUP(LinkRpt!$A184,Rpt,LinkRpt!G$2+1),"")</f>
        <v>0</v>
      </c>
      <c r="AX187" s="125">
        <f>IF(LinkRpt!H$4=LinkRpt!H$2,VLOOKUP(LinkRpt!$A184,Rpt,LinkRpt!H$2+1),"")</f>
        <v>0</v>
      </c>
      <c r="AY187" s="125">
        <f>IF(LinkRpt!I$4=LinkRpt!I$2,VLOOKUP(LinkRpt!$A184,Rpt,LinkRpt!I$2+1),"")</f>
        <v>0</v>
      </c>
      <c r="AZ187" s="125">
        <f>IF(LinkRpt!J$4=LinkRpt!J$2,VLOOKUP(LinkRpt!$A184,Rpt,LinkRpt!J$2+1),"")</f>
        <v>0</v>
      </c>
      <c r="BA187" s="125">
        <f>IF(LinkRpt!K$4=LinkRpt!K$2,VLOOKUP(LinkRpt!$A184,Rpt,LinkRpt!K$2+1),"")</f>
        <v>0</v>
      </c>
      <c r="BB187" s="125">
        <f>IF(LinkRpt!L$4=LinkRpt!L$2,VLOOKUP(LinkRpt!$A184,Rpt,LinkRpt!L$2+1),"")</f>
        <v>0</v>
      </c>
      <c r="BC187" s="125">
        <f>IF(LinkRpt!M$4=LinkRpt!M$2,VLOOKUP(LinkRpt!$A184,Rpt,LinkRpt!M$2+1),"")</f>
        <v>0</v>
      </c>
      <c r="BD187" s="125">
        <f>IF(LinkRpt!N$4=LinkRpt!N$2,VLOOKUP(LinkRpt!$A184,Rpt,LinkRpt!N$2+1),"")</f>
        <v>0</v>
      </c>
      <c r="BE187" s="125">
        <f>IF(LinkRpt!O$4=LinkRpt!O$2,VLOOKUP(LinkRpt!$A184,Rpt,LinkRpt!O$2+1),"")</f>
        <v>0</v>
      </c>
      <c r="BF187" s="125">
        <f>IF(LinkRpt!P$4=LinkRpt!P$2,VLOOKUP(LinkRpt!$A184,Rpt,LinkRpt!P$2+1),"")</f>
        <v>0</v>
      </c>
      <c r="BG187" s="125">
        <f>IF(LinkRpt!Q$4=LinkRpt!Q$2,VLOOKUP(LinkRpt!$A184,Rpt,LinkRpt!Q$2+1),"")</f>
        <v>0</v>
      </c>
      <c r="BH187" s="125">
        <f>IF(LinkRpt!R$4=LinkRpt!R$2,VLOOKUP(LinkRpt!$A184,Rpt,LinkRpt!R$2+1),"")</f>
        <v>0</v>
      </c>
      <c r="BI187" s="125">
        <f>IF(LinkRpt!S$4=LinkRpt!S$2,VLOOKUP(LinkRpt!$A184,Rpt,LinkRpt!S$2+1),"")</f>
        <v>0</v>
      </c>
      <c r="BJ187" s="125">
        <f>IF(LinkRpt!T$4=LinkRpt!T$2,VLOOKUP(LinkRpt!$A184,Rpt,LinkRpt!T$2+1),"")</f>
        <v>0</v>
      </c>
      <c r="BK187" s="125">
        <f>IF(LinkRpt!U$4=LinkRpt!U$2,VLOOKUP(LinkRpt!$A184,Rpt,LinkRpt!U$2+1),"")</f>
        <v>0</v>
      </c>
      <c r="BL187" s="125">
        <f>IF(LinkRpt!V$4=LinkRpt!V$2,VLOOKUP(LinkRpt!$A184,Rpt,LinkRpt!V$2+1),"")</f>
        <v>0</v>
      </c>
      <c r="BM187" s="125">
        <f>IF(LinkRpt!W$4=LinkRpt!W$2,VLOOKUP(LinkRpt!$A184,Rpt,LinkRpt!W$2+1),"")</f>
        <v>0</v>
      </c>
      <c r="BN187" s="125">
        <f>IF(LinkRpt!X$4=LinkRpt!X$2,VLOOKUP(LinkRpt!$A184,Rpt,LinkRpt!X$2+1),"")</f>
        <v>0</v>
      </c>
      <c r="BO187" s="125">
        <f>IF(LinkRpt!Y$4=LinkRpt!Y$2,VLOOKUP(LinkRpt!$A184,Rpt,LinkRpt!Y$2+1),"")</f>
        <v>0</v>
      </c>
      <c r="BP187" s="125">
        <f>IF(LinkRpt!Z$4=LinkRpt!Z$2,VLOOKUP(LinkRpt!$A184,Rpt,LinkRpt!Z$2+1),"")</f>
        <v>0</v>
      </c>
      <c r="BQ187" s="125">
        <f>IF(LinkRpt!AA$4=LinkRpt!AA$2,VLOOKUP(LinkRpt!$A184,Rpt,LinkRpt!AA$2+1),"")</f>
        <v>0</v>
      </c>
      <c r="BR187" s="125">
        <f>IF(LinkRpt!AB$4=LinkRpt!AB$2,VLOOKUP(LinkRpt!$A184,Rpt,LinkRpt!AB$2+1),"")</f>
        <v>0</v>
      </c>
      <c r="BS187" s="125">
        <f>IF(LinkRpt!AC$4=LinkRpt!AC$2,VLOOKUP(LinkRpt!$A184,Rpt,LinkRpt!AC$2+1),"")</f>
        <v>0</v>
      </c>
      <c r="BT187" s="125">
        <f>IF(LinkRpt!AD$4=LinkRpt!AD$2,VLOOKUP(LinkRpt!$A184,Rpt,LinkRpt!AD$2+1),"")</f>
        <v>0</v>
      </c>
      <c r="BU187" s="125">
        <f>IF(LinkRpt!AE$4=LinkRpt!AE$2,VLOOKUP(LinkRpt!$A184,Rpt,LinkRpt!AE$2+1),"")</f>
        <v>0</v>
      </c>
      <c r="BV187" s="125">
        <f t="shared" si="37"/>
        <v>11800</v>
      </c>
      <c r="BW187" s="124">
        <v>1500</v>
      </c>
      <c r="BX187" s="127">
        <v>1500</v>
      </c>
      <c r="BY187" s="124">
        <v>1000</v>
      </c>
      <c r="BZ187" s="127">
        <v>1000</v>
      </c>
      <c r="CA187" s="124">
        <v>5000</v>
      </c>
      <c r="CB187" s="127">
        <v>5000</v>
      </c>
      <c r="CC187" s="124">
        <v>8000</v>
      </c>
      <c r="CD187" s="127">
        <v>0</v>
      </c>
      <c r="CE187" s="124"/>
      <c r="CF187" s="127"/>
      <c r="CG187" s="129">
        <v>4620</v>
      </c>
      <c r="CH187" s="127">
        <v>0</v>
      </c>
      <c r="CI187" s="129">
        <v>4620</v>
      </c>
      <c r="CJ187" s="127">
        <v>0</v>
      </c>
      <c r="CK187" s="129">
        <v>4620</v>
      </c>
      <c r="CL187" s="127"/>
      <c r="CM187" s="129">
        <v>4620</v>
      </c>
      <c r="CN187" s="127">
        <v>17240</v>
      </c>
      <c r="CO187" s="129">
        <v>4620</v>
      </c>
      <c r="CP187" s="127"/>
      <c r="CQ187" s="129">
        <v>4620</v>
      </c>
      <c r="CR187" s="127"/>
      <c r="CS187" s="129">
        <v>4620</v>
      </c>
      <c r="CT187" s="127"/>
      <c r="CU187" s="129">
        <v>4620</v>
      </c>
      <c r="CV187" s="127"/>
      <c r="CW187" s="129">
        <v>4620</v>
      </c>
      <c r="CX187" s="127">
        <v>13860</v>
      </c>
      <c r="CY187" s="131"/>
      <c r="CZ187" s="127"/>
      <c r="DA187" s="131"/>
      <c r="DB187" s="127"/>
      <c r="DC187" s="131"/>
      <c r="DD187" s="127"/>
      <c r="DE187" s="130"/>
      <c r="DF187" s="131"/>
      <c r="DG187" s="127"/>
      <c r="DH187" s="131"/>
      <c r="DI187" s="127"/>
      <c r="DJ187" s="131"/>
      <c r="DK187" s="127"/>
      <c r="DL187" s="131"/>
      <c r="DM187" s="127"/>
      <c r="DN187" s="131"/>
      <c r="DO187" s="127"/>
      <c r="DP187" s="131"/>
      <c r="DQ187" s="127"/>
      <c r="DR187" s="131"/>
      <c r="DS187" s="127"/>
      <c r="DT187" s="131"/>
      <c r="DU187" s="127"/>
      <c r="DV187" s="131"/>
      <c r="DW187" s="127"/>
      <c r="DX187" s="131"/>
      <c r="DY187" s="127"/>
      <c r="DZ187" s="131"/>
      <c r="EA187" s="127"/>
      <c r="EB187" s="128"/>
      <c r="EC187" s="127"/>
      <c r="ED187" s="132"/>
      <c r="EE187" s="128"/>
      <c r="EF187" s="127"/>
      <c r="EG187" s="128"/>
      <c r="EH187" s="127"/>
      <c r="EI187" s="128"/>
      <c r="EJ187" s="127"/>
      <c r="EK187" s="128"/>
      <c r="EL187" s="127"/>
      <c r="EM187" s="128"/>
      <c r="EN187" s="127"/>
      <c r="EO187" s="128"/>
      <c r="EP187" s="127"/>
      <c r="EQ187" s="124"/>
      <c r="ER187" s="127"/>
      <c r="ES187" s="124"/>
      <c r="ET187" s="127"/>
      <c r="EU187" s="124"/>
      <c r="EV187" s="127"/>
      <c r="EW187" s="124"/>
      <c r="EX187" s="127"/>
      <c r="EY187" s="124"/>
      <c r="EZ187" s="127"/>
      <c r="FA187" s="124"/>
      <c r="FB187" s="127"/>
      <c r="FC187" s="133">
        <f t="shared" si="32"/>
        <v>57080</v>
      </c>
      <c r="FD187" s="133">
        <f t="shared" si="33"/>
        <v>38600</v>
      </c>
      <c r="FE187" s="133">
        <f t="shared" si="34"/>
        <v>18480</v>
      </c>
    </row>
    <row r="188" spans="1:161" ht="25.5" customHeight="1">
      <c r="A188" s="184">
        <v>2200107</v>
      </c>
      <c r="B188" s="156" t="s">
        <v>167</v>
      </c>
      <c r="C188" s="96" t="s">
        <v>168</v>
      </c>
      <c r="D188" s="83" t="s">
        <v>1062</v>
      </c>
      <c r="E188" s="95" t="s">
        <v>956</v>
      </c>
      <c r="F188" s="89" t="s">
        <v>169</v>
      </c>
      <c r="G188" s="89"/>
      <c r="H188" s="142"/>
      <c r="I188" s="121"/>
      <c r="J188" s="121"/>
      <c r="K188" s="94">
        <v>7200</v>
      </c>
      <c r="L188" s="92" t="s">
        <v>1077</v>
      </c>
      <c r="M188" s="122">
        <f t="shared" si="35"/>
        <v>25600</v>
      </c>
      <c r="N188" s="123">
        <f t="shared" si="31"/>
        <v>2160</v>
      </c>
      <c r="O188" s="124">
        <v>4000</v>
      </c>
      <c r="P188" s="124">
        <f t="shared" si="36"/>
        <v>0</v>
      </c>
      <c r="Q188" s="125">
        <v>4000</v>
      </c>
      <c r="R188" s="126">
        <f t="shared" si="38"/>
        <v>0</v>
      </c>
      <c r="S188" s="127">
        <f>IF(OR($I188="‡nv‡÷j Z¨vM",$I188="wUwm"),(IF(VALUE($G188)&gt;=S$6,(IF(($BV188-SUM($Q188:R188))&gt;=$K188*0.3,$K188*0.3,($BV188-SUM($Q188:R188)))),"")),(IF(($BV188-SUM($Q188:R188))&gt;=$K188*0.3,$K188*0.3,($BV188-SUM($Q188:R188)))))</f>
        <v>2160</v>
      </c>
      <c r="T188" s="127">
        <f>IF(OR($I188="‡nv‡÷j Z¨vM",$I188="wUwm"),(IF(VALUE($G188)&gt;=T$6,(IF(($BV188-SUM($Q188:S188))&gt;=$K188*0.3,$K188*0.3,($BV188-SUM($Q188:S188)))),"")),(IF(($BV188-SUM($Q188:S188))&gt;=$K188*0.3,$K188*0.3,($BV188-SUM($Q188:S188)))))</f>
        <v>2160</v>
      </c>
      <c r="U188" s="127">
        <f>IF(OR($I188="‡nv‡÷j Z¨vM",$I188="wUwm"),(IF(VALUE($G188)&gt;=U$6,(IF(($BV188-SUM($Q188:T188))&gt;=$K188*0.3,$K188*0.3,($BV188-SUM($Q188:T188)))),"")),(IF(($BV188-SUM($Q188:T188))&gt;=$K188*0.3,$K188*0.3,($BV188-SUM($Q188:T188)))))</f>
        <v>2160</v>
      </c>
      <c r="V188" s="127">
        <f>IF(OR($I188="‡nv‡÷j Z¨vM",$I188="wUwm"),(IF(VALUE($G188)&gt;=V$6,(IF(($BV188-SUM($Q188:U188))&gt;=$K188*0.3,$K188*0.3,($BV188-SUM($Q188:U188)))),"")),(IF(($BV188-SUM($Q188:U188))&gt;=$K188*0.3,$K188*0.3,($BV188-SUM($Q188:U188)))))</f>
        <v>2160</v>
      </c>
      <c r="W188" s="127">
        <f>IF(OR($I188="‡nv‡÷j Z¨vM",$I188="wUwm"),(IF(VALUE($G188)&gt;=W$6,(IF(($BV188-SUM($Q188:V188))&gt;=$K188*0.3,$K188*0.3,($BV188-SUM($Q188:V188)))),"")),(IF(($BV188-SUM($Q188:V188))&gt;=$K188*0.3,$K188*0.3,($BV188-SUM($Q188:V188)))))</f>
        <v>2160</v>
      </c>
      <c r="X188" s="127">
        <f>IF(OR($I188="‡nv‡÷j Z¨vM",$I188="wUwm"),(IF(VALUE($G188)&gt;=X$6,(IF(($BV188-SUM($Q188:W188))&gt;=$K188*0.3,$K188*0.3,($BV188-SUM($Q188:W188)))),"")),(IF(($BV188-SUM($Q188:W188))&gt;=$K188*0.3,$K188*0.3,($BV188-SUM($Q188:W188)))))</f>
        <v>2160</v>
      </c>
      <c r="Y188" s="127">
        <f>IF(OR($I188="‡nv‡÷j Z¨vM",$I188="wUwm"),(IF(VALUE($G188)&gt;=Y$6,(IF(($BV188-SUM($Q188:X188))&gt;=$K188*0.3,$K188*0.3,($BV188-SUM($Q188:X188)))),"")),(IF(($BV188-SUM($Q188:X188))&gt;=$K188*0.3,$K188*0.3,($BV188-SUM($Q188:X188)))))</f>
        <v>2160</v>
      </c>
      <c r="Z188" s="127">
        <f>IF(OR($I188="‡nv‡÷j Z¨vM",$I188="wUwm"),(IF(VALUE($G188)&gt;=Z$6,(IF(($BV188-SUM($Q188:Y188))&gt;=$K188*0.3,$K188*0.3,($BV188-SUM($Q188:Y188)))),"")),(IF(($BV188-SUM($Q188:Y188))&gt;=$K188*0.3,$K188*0.3,($BV188-SUM($Q188:Y188)))))</f>
        <v>2160</v>
      </c>
      <c r="AA188" s="127">
        <f>IF(OR($I188="‡nv‡÷j Z¨vM",$I188="wUwm"),(IF(VALUE($G188)&gt;=AA$6,(IF(($BV188-SUM($Q188:Z188))&gt;=$K188*0.3,$K188*0.3,($BV188-SUM($Q188:Z188)))),"")),(IF(($BV188-SUM($Q188:Z188))&gt;=$K188*0.3,$K188*0.3,($BV188-SUM($Q188:Z188)))))</f>
        <v>2160</v>
      </c>
      <c r="AB188" s="127">
        <f>IF(OR($I188="‡nv‡÷j Z¨vM",$I188="wUwm"),(IF(VALUE($G188)&gt;=AB$6,(IF(($BV188-SUM($Q188:AA188))&gt;=$K188*0.3,$K188*0.3,($BV188-SUM($Q188:AA188)))),"")),(IF(($BV188-SUM($Q188:AA188))&gt;=$K188*0.3,$K188*0.3,($BV188-SUM($Q188:AA188)))))</f>
        <v>0</v>
      </c>
      <c r="AC188" s="127">
        <f>IF(OR($I188="‡nv‡÷j Z¨vM",$I188="wUwm"),(IF(VALUE($G188)&gt;=AC$6,(IF(($BV188-SUM($Q188:AB188))&gt;=$K188*0.3,$K188*0.3,($BV188-SUM($Q188:AB188)))),"")),(IF(($BV188-SUM($Q188:AB188))&gt;=$K188*0.3,$K188*0.3,($BV188-SUM($Q188:AB188)))))</f>
        <v>0</v>
      </c>
      <c r="AD188" s="127">
        <f>IF(OR($I188="‡nv‡÷j Z¨vM",$I188="wUwm"),(IF(VALUE($G188)&gt;=AD$6,(IF(($BV188-SUM($Q188:AC188))&gt;=$K188*0.3,$K188*0.3,($BV188-SUM($Q188:AC188)))),"")),(IF(($BV188-SUM($Q188:AC188))&gt;=$K188*0.3,$K188*0.3,($BV188-SUM($Q188:AC188)))))</f>
        <v>0</v>
      </c>
      <c r="AE188" s="127">
        <f>IF(OR($I188="‡nv‡÷j Z¨vM",$I188="wUwm"),(IF(VALUE($G188)&gt;=AE$6,(IF(($BV188-SUM($Q188:AD188))&gt;=$K188*0.3,$K188*0.3,($BV188-SUM($Q188:AD188)))),"")),(IF(($BV188-SUM($Q188:AD188))&gt;=$K188*0.3,$K188*0.3,($BV188-SUM($Q188:AD188)))))</f>
        <v>0</v>
      </c>
      <c r="AF188" s="127">
        <f>IF(OR($I188="‡nv‡÷j Z¨vM",$I188="wUwm"),(IF(VALUE($G188)&gt;=AF$6,(IF(($BV188-SUM($Q188:AE188))&gt;=$K188*0.3,$K188*0.3,($BV188-SUM($Q188:AE188)))),"")),(IF(($BV188-SUM($Q188:AE188))&gt;=$K188*0.3,$K188*0.3,($BV188-SUM($Q188:AE188)))))</f>
        <v>0</v>
      </c>
      <c r="AG188" s="127">
        <f>IF(OR($I188="‡nv‡÷j Z¨vM",$I188="wUwm"),(IF(VALUE($G188)&gt;=AG$6,(IF(($BV188-SUM($Q188:AF188))&gt;=$K188*0.3,$K188*0.3,($BV188-SUM($Q188:AF188)))),"")),(IF(($BV188-SUM($Q188:AF188))&gt;=$K188*0.3,$K188*0.3,($BV188-SUM($Q188:AF188)))))</f>
        <v>0</v>
      </c>
      <c r="AH188" s="127">
        <f>IF(OR($I188="‡nv‡÷j Z¨vM",$I188="wUwm"),(IF(VALUE($G188)&gt;=AH$6,(IF(($BV188-SUM($Q188:AG188))&gt;=$K188*0.3,$K188*0.3,($BV188-SUM($Q188:AG188)))),"")),(IF(($BV188-SUM($Q188:AG188))&gt;=$K188*0.3,$K188*0.3,($BV188-SUM($Q188:AG188)))))</f>
        <v>0</v>
      </c>
      <c r="AI188" s="127">
        <f>IF(OR($I188="‡nv‡÷j Z¨vM",$I188="wUwm"),(IF(VALUE($G188)&gt;=AI$6,(IF(($BV188-SUM($Q188:AH188))&gt;=$K188*0.3,$K188*0.3,($BV188-SUM($Q188:AH188)))),"")),(IF(($BV188-SUM($Q188:AH188))&gt;=$K188*0.3,$K188*0.3,($BV188-SUM($Q188:AH188)))))</f>
        <v>0</v>
      </c>
      <c r="AJ188" s="127">
        <f>IF(OR($I188="‡nv‡÷j Z¨vM",$I188="wUwm"),(IF(VALUE($G188)&gt;=AJ$6,(IF(($BV188-SUM($Q188:AI188))&gt;=$K188*0.3,$K188*0.3,($BV188-SUM($Q188:AI188)))),"")),(IF(($BV188-SUM($Q188:AI188))&gt;=$K188*0.3,$K188*0.3,($BV188-SUM($Q188:AI188)))))</f>
        <v>0</v>
      </c>
      <c r="AK188" s="127">
        <f>IF(OR($I188="‡nv‡÷j Z¨vM",$I188="wUwm"),(IF(VALUE($G188)&gt;=AK$6,(IF(($BV188-SUM($Q188:AJ188))&gt;=$K188*0.3,$K188*0.3,($BV188-SUM($Q188:AJ188)))),"")),(IF(($BV188-SUM($Q188:AJ188))&gt;=$K188*0.3,$K188*0.3,($BV188-SUM($Q188:AJ188)))))</f>
        <v>0</v>
      </c>
      <c r="AL188" s="127">
        <f>IF(OR($I188="‡nv‡÷j Z¨vM",$I188="wUwm"),(IF(VALUE($G188)&gt;=AL$6,(IF(($BV188-SUM($Q188:AK188))&gt;=$K188*0.3,$K188*0.3,($BV188-SUM($Q188:AK188)))),"")),(IF(($BV188-SUM($Q188:AK188))&gt;=$K188*0.3,$K188*0.3,($BV188-SUM($Q188:AK188)))))</f>
        <v>0</v>
      </c>
      <c r="AM188" s="127">
        <f>IF(OR($I188="‡nv‡÷j Z¨vM",$I188="wUwm"),(IF(VALUE($G188)&gt;=AM$6,(IF(($BV188-SUM($Q188:AL188))&gt;=$K188*0.3,$K188*0.3,($BV188-SUM($Q188:AL188)))),"")),(IF(($BV188-SUM($Q188:AL188))&gt;=$K188*0.3,$K188*0.3,($BV188-SUM($Q188:AL188)))))</f>
        <v>0</v>
      </c>
      <c r="AN188" s="127">
        <f>IF(OR($I188="‡nv‡÷j Z¨vM",$I188="wUwm"),(IF(VALUE($G188)&gt;=AN$6,(IF(($BV188-SUM($Q188:AM188))&gt;=$K188*0.3,$K188*0.3,($BV188-SUM($Q188:AM188)))),"")),(IF(($BV188-SUM($Q188:AM188))&gt;=$K188*0.3,$K188*0.3,($BV188-SUM($Q188:AM188)))))</f>
        <v>0</v>
      </c>
      <c r="AO188" s="127">
        <f>IF(OR($I188="‡nv‡÷j Z¨vM",$I188="wUwm"),(IF(VALUE($G188)&gt;=AO$6,(IF(($BV188-SUM($Q188:AN188))&gt;=$K188*0.3,$K188*0.3,($BV188-SUM($Q188:AN188)))),"")),(IF(($BV188-SUM($Q188:AN188))&gt;=$K188*0.3,$K188*0.3,($BV188-SUM($Q188:AN188)))))</f>
        <v>0</v>
      </c>
      <c r="AP188" s="127">
        <f>IF(OR($I188="‡nv‡÷j Z¨vM",$I188="wUwm"),(IF(VALUE($G188)&gt;=AP$6,(IF(($BV188-SUM($Q188:AO188))&gt;=$K188*0.3,$K188*0.3,($BV188-SUM($Q188:AO188)))),"")),(IF(($BV188-SUM($Q188:AO188))&gt;=$K188*0.3,$K188*0.3,($BV188-SUM($Q188:AO188)))))</f>
        <v>0</v>
      </c>
      <c r="AQ188" s="125">
        <f t="shared" si="39"/>
        <v>23440</v>
      </c>
      <c r="AR188" s="125">
        <v>23440</v>
      </c>
      <c r="AS188" s="125">
        <f>IF(LinkRpt!C$4=LinkRpt!C$2,VLOOKUP(LinkRpt!$A185,Rpt,LinkRpt!C$2+1),"")</f>
        <v>0</v>
      </c>
      <c r="AT188" s="125">
        <f>IF(LinkRpt!D$4=LinkRpt!D$2,VLOOKUP(LinkRpt!$A185,Rpt,LinkRpt!D$2+1),"")</f>
        <v>0</v>
      </c>
      <c r="AU188" s="125">
        <f>IF(LinkRpt!E$4=LinkRpt!E$2,VLOOKUP(LinkRpt!$A185,Rpt,LinkRpt!E$2+1),"")</f>
        <v>0</v>
      </c>
      <c r="AV188" s="125">
        <f>IF(LinkRpt!F$4=LinkRpt!F$2,VLOOKUP(LinkRpt!$A185,Rpt,LinkRpt!F$2+1),"")</f>
        <v>0</v>
      </c>
      <c r="AW188" s="125">
        <f>IF(LinkRpt!G$4=LinkRpt!G$2,VLOOKUP(LinkRpt!$A185,Rpt,LinkRpt!G$2+1),"")</f>
        <v>0</v>
      </c>
      <c r="AX188" s="125">
        <f>IF(LinkRpt!H$4=LinkRpt!H$2,VLOOKUP(LinkRpt!$A185,Rpt,LinkRpt!H$2+1),"")</f>
        <v>0</v>
      </c>
      <c r="AY188" s="125">
        <f>IF(LinkRpt!I$4=LinkRpt!I$2,VLOOKUP(LinkRpt!$A185,Rpt,LinkRpt!I$2+1),"")</f>
        <v>0</v>
      </c>
      <c r="AZ188" s="125">
        <f>IF(LinkRpt!J$4=LinkRpt!J$2,VLOOKUP(LinkRpt!$A185,Rpt,LinkRpt!J$2+1),"")</f>
        <v>0</v>
      </c>
      <c r="BA188" s="125">
        <f>IF(LinkRpt!K$4=LinkRpt!K$2,VLOOKUP(LinkRpt!$A185,Rpt,LinkRpt!K$2+1),"")</f>
        <v>0</v>
      </c>
      <c r="BB188" s="125">
        <f>IF(LinkRpt!L$4=LinkRpt!L$2,VLOOKUP(LinkRpt!$A185,Rpt,LinkRpt!L$2+1),"")</f>
        <v>0</v>
      </c>
      <c r="BC188" s="125">
        <f>IF(LinkRpt!M$4=LinkRpt!M$2,VLOOKUP(LinkRpt!$A185,Rpt,LinkRpt!M$2+1),"")</f>
        <v>0</v>
      </c>
      <c r="BD188" s="125">
        <f>IF(LinkRpt!N$4=LinkRpt!N$2,VLOOKUP(LinkRpt!$A185,Rpt,LinkRpt!N$2+1),"")</f>
        <v>0</v>
      </c>
      <c r="BE188" s="125">
        <f>IF(LinkRpt!O$4=LinkRpt!O$2,VLOOKUP(LinkRpt!$A185,Rpt,LinkRpt!O$2+1),"")</f>
        <v>0</v>
      </c>
      <c r="BF188" s="125">
        <f>IF(LinkRpt!P$4=LinkRpt!P$2,VLOOKUP(LinkRpt!$A185,Rpt,LinkRpt!P$2+1),"")</f>
        <v>0</v>
      </c>
      <c r="BG188" s="125">
        <f>IF(LinkRpt!Q$4=LinkRpt!Q$2,VLOOKUP(LinkRpt!$A185,Rpt,LinkRpt!Q$2+1),"")</f>
        <v>0</v>
      </c>
      <c r="BH188" s="125">
        <f>IF(LinkRpt!R$4=LinkRpt!R$2,VLOOKUP(LinkRpt!$A185,Rpt,LinkRpt!R$2+1),"")</f>
        <v>0</v>
      </c>
      <c r="BI188" s="125">
        <f>IF(LinkRpt!S$4=LinkRpt!S$2,VLOOKUP(LinkRpt!$A185,Rpt,LinkRpt!S$2+1),"")</f>
        <v>0</v>
      </c>
      <c r="BJ188" s="125">
        <f>IF(LinkRpt!T$4=LinkRpt!T$2,VLOOKUP(LinkRpt!$A185,Rpt,LinkRpt!T$2+1),"")</f>
        <v>0</v>
      </c>
      <c r="BK188" s="125">
        <f>IF(LinkRpt!U$4=LinkRpt!U$2,VLOOKUP(LinkRpt!$A185,Rpt,LinkRpt!U$2+1),"")</f>
        <v>0</v>
      </c>
      <c r="BL188" s="125">
        <f>IF(LinkRpt!V$4=LinkRpt!V$2,VLOOKUP(LinkRpt!$A185,Rpt,LinkRpt!V$2+1),"")</f>
        <v>0</v>
      </c>
      <c r="BM188" s="125">
        <f>IF(LinkRpt!W$4=LinkRpt!W$2,VLOOKUP(LinkRpt!$A185,Rpt,LinkRpt!W$2+1),"")</f>
        <v>0</v>
      </c>
      <c r="BN188" s="125">
        <f>IF(LinkRpt!X$4=LinkRpt!X$2,VLOOKUP(LinkRpt!$A185,Rpt,LinkRpt!X$2+1),"")</f>
        <v>0</v>
      </c>
      <c r="BO188" s="125">
        <f>IF(LinkRpt!Y$4=LinkRpt!Y$2,VLOOKUP(LinkRpt!$A185,Rpt,LinkRpt!Y$2+1),"")</f>
        <v>0</v>
      </c>
      <c r="BP188" s="125">
        <f>IF(LinkRpt!Z$4=LinkRpt!Z$2,VLOOKUP(LinkRpt!$A185,Rpt,LinkRpt!Z$2+1),"")</f>
        <v>0</v>
      </c>
      <c r="BQ188" s="125">
        <f>IF(LinkRpt!AA$4=LinkRpt!AA$2,VLOOKUP(LinkRpt!$A185,Rpt,LinkRpt!AA$2+1),"")</f>
        <v>0</v>
      </c>
      <c r="BR188" s="125">
        <f>IF(LinkRpt!AB$4=LinkRpt!AB$2,VLOOKUP(LinkRpt!$A185,Rpt,LinkRpt!AB$2+1),"")</f>
        <v>0</v>
      </c>
      <c r="BS188" s="125">
        <f>IF(LinkRpt!AC$4=LinkRpt!AC$2,VLOOKUP(LinkRpt!$A185,Rpt,LinkRpt!AC$2+1),"")</f>
        <v>0</v>
      </c>
      <c r="BT188" s="125">
        <f>IF(LinkRpt!AD$4=LinkRpt!AD$2,VLOOKUP(LinkRpt!$A185,Rpt,LinkRpt!AD$2+1),"")</f>
        <v>0</v>
      </c>
      <c r="BU188" s="125">
        <f>IF(LinkRpt!AE$4=LinkRpt!AE$2,VLOOKUP(LinkRpt!$A185,Rpt,LinkRpt!AE$2+1),"")</f>
        <v>0</v>
      </c>
      <c r="BV188" s="125">
        <f t="shared" si="37"/>
        <v>23440</v>
      </c>
      <c r="BW188" s="124">
        <v>1500</v>
      </c>
      <c r="BX188" s="127">
        <v>1500</v>
      </c>
      <c r="BY188" s="124">
        <v>1000</v>
      </c>
      <c r="BZ188" s="127">
        <v>1000</v>
      </c>
      <c r="CA188" s="124">
        <v>5000</v>
      </c>
      <c r="CB188" s="127">
        <v>5000</v>
      </c>
      <c r="CC188" s="124">
        <v>8000</v>
      </c>
      <c r="CD188" s="127">
        <v>0</v>
      </c>
      <c r="CE188" s="124"/>
      <c r="CF188" s="127"/>
      <c r="CG188" s="129">
        <v>4340</v>
      </c>
      <c r="CH188" s="127">
        <v>0</v>
      </c>
      <c r="CI188" s="129">
        <v>4340</v>
      </c>
      <c r="CJ188" s="127">
        <v>0</v>
      </c>
      <c r="CK188" s="129">
        <v>4340</v>
      </c>
      <c r="CL188" s="127">
        <v>0</v>
      </c>
      <c r="CM188" s="129">
        <v>4340</v>
      </c>
      <c r="CN188" s="127">
        <v>25360</v>
      </c>
      <c r="CO188" s="129">
        <v>4340</v>
      </c>
      <c r="CP188" s="127"/>
      <c r="CQ188" s="129">
        <v>4340</v>
      </c>
      <c r="CR188" s="127"/>
      <c r="CS188" s="129">
        <v>4340</v>
      </c>
      <c r="CT188" s="127"/>
      <c r="CU188" s="129">
        <v>4340</v>
      </c>
      <c r="CV188" s="127"/>
      <c r="CW188" s="129">
        <v>4340</v>
      </c>
      <c r="CX188" s="127">
        <v>21700</v>
      </c>
      <c r="CY188" s="131"/>
      <c r="CZ188" s="127"/>
      <c r="DA188" s="131"/>
      <c r="DB188" s="127"/>
      <c r="DC188" s="131"/>
      <c r="DD188" s="127"/>
      <c r="DE188" s="130"/>
      <c r="DF188" s="131"/>
      <c r="DG188" s="127"/>
      <c r="DH188" s="131"/>
      <c r="DI188" s="127"/>
      <c r="DJ188" s="131"/>
      <c r="DK188" s="127"/>
      <c r="DL188" s="131"/>
      <c r="DM188" s="127"/>
      <c r="DN188" s="131"/>
      <c r="DO188" s="127"/>
      <c r="DP188" s="131"/>
      <c r="DQ188" s="127"/>
      <c r="DR188" s="131"/>
      <c r="DS188" s="127"/>
      <c r="DT188" s="131"/>
      <c r="DU188" s="127"/>
      <c r="DV188" s="131"/>
      <c r="DW188" s="127"/>
      <c r="DX188" s="131"/>
      <c r="DY188" s="127"/>
      <c r="DZ188" s="131"/>
      <c r="EA188" s="127"/>
      <c r="EB188" s="128"/>
      <c r="EC188" s="127"/>
      <c r="ED188" s="132"/>
      <c r="EE188" s="128"/>
      <c r="EF188" s="127"/>
      <c r="EG188" s="128"/>
      <c r="EH188" s="127"/>
      <c r="EI188" s="128"/>
      <c r="EJ188" s="127"/>
      <c r="EK188" s="128"/>
      <c r="EL188" s="127"/>
      <c r="EM188" s="128"/>
      <c r="EN188" s="127"/>
      <c r="EO188" s="128"/>
      <c r="EP188" s="127"/>
      <c r="EQ188" s="124"/>
      <c r="ER188" s="127"/>
      <c r="ES188" s="124"/>
      <c r="ET188" s="127"/>
      <c r="EU188" s="124"/>
      <c r="EV188" s="127"/>
      <c r="EW188" s="124"/>
      <c r="EX188" s="127"/>
      <c r="EY188" s="124"/>
      <c r="EZ188" s="127"/>
      <c r="FA188" s="124"/>
      <c r="FB188" s="127"/>
      <c r="FC188" s="133">
        <f t="shared" si="32"/>
        <v>54560</v>
      </c>
      <c r="FD188" s="133">
        <f t="shared" si="33"/>
        <v>54560</v>
      </c>
      <c r="FE188" s="133">
        <f t="shared" si="34"/>
        <v>0</v>
      </c>
    </row>
    <row r="189" spans="1:161" ht="25.5" customHeight="1">
      <c r="A189" s="184">
        <v>2200117</v>
      </c>
      <c r="B189" s="156" t="s">
        <v>170</v>
      </c>
      <c r="C189" s="96" t="s">
        <v>171</v>
      </c>
      <c r="D189" s="83" t="s">
        <v>1062</v>
      </c>
      <c r="E189" s="95" t="s">
        <v>956</v>
      </c>
      <c r="F189" s="89" t="s">
        <v>172</v>
      </c>
      <c r="G189" s="89"/>
      <c r="H189" s="120"/>
      <c r="I189" s="121"/>
      <c r="J189" s="121"/>
      <c r="K189" s="94">
        <v>3000</v>
      </c>
      <c r="L189" s="92" t="s">
        <v>1077</v>
      </c>
      <c r="M189" s="122">
        <f t="shared" si="35"/>
        <v>9000</v>
      </c>
      <c r="N189" s="123">
        <f t="shared" si="31"/>
        <v>9000</v>
      </c>
      <c r="O189" s="124">
        <v>0</v>
      </c>
      <c r="P189" s="124">
        <f t="shared" si="36"/>
        <v>0</v>
      </c>
      <c r="Q189" s="125"/>
      <c r="R189" s="126">
        <f t="shared" si="38"/>
        <v>0</v>
      </c>
      <c r="S189" s="127">
        <f>IF(OR($I189="‡nv‡÷j Z¨vM",$I189="wUwm"),(IF(VALUE($G189)&gt;=S$6,(IF(($BV189-SUM($Q189:R189))&gt;=$K189*0.3,$K189*0.3,($BV189-SUM($Q189:R189)))),"")),(IF(($BV189-SUM($Q189:R189))&gt;=$K189*0.3,$K189*0.3,($BV189-SUM($Q189:R189)))))</f>
        <v>0</v>
      </c>
      <c r="T189" s="127">
        <f>IF(OR($I189="‡nv‡÷j Z¨vM",$I189="wUwm"),(IF(VALUE($G189)&gt;=T$6,(IF(($BV189-SUM($Q189:S189))&gt;=$K189*0.3,$K189*0.3,($BV189-SUM($Q189:S189)))),"")),(IF(($BV189-SUM($Q189:S189))&gt;=$K189*0.3,$K189*0.3,($BV189-SUM($Q189:S189)))))</f>
        <v>0</v>
      </c>
      <c r="U189" s="127">
        <f>IF(OR($I189="‡nv‡÷j Z¨vM",$I189="wUwm"),(IF(VALUE($G189)&gt;=U$6,(IF(($BV189-SUM($Q189:T189))&gt;=$K189*0.3,$K189*0.3,($BV189-SUM($Q189:T189)))),"")),(IF(($BV189-SUM($Q189:T189))&gt;=$K189*0.3,$K189*0.3,($BV189-SUM($Q189:T189)))))</f>
        <v>0</v>
      </c>
      <c r="V189" s="127">
        <f>IF(OR($I189="‡nv‡÷j Z¨vM",$I189="wUwm"),(IF(VALUE($G189)&gt;=V$6,(IF(($BV189-SUM($Q189:U189))&gt;=$K189*0.3,$K189*0.3,($BV189-SUM($Q189:U189)))),"")),(IF(($BV189-SUM($Q189:U189))&gt;=$K189*0.3,$K189*0.3,($BV189-SUM($Q189:U189)))))</f>
        <v>0</v>
      </c>
      <c r="W189" s="127">
        <f>IF(OR($I189="‡nv‡÷j Z¨vM",$I189="wUwm"),(IF(VALUE($G189)&gt;=W$6,(IF(($BV189-SUM($Q189:V189))&gt;=$K189*0.3,$K189*0.3,($BV189-SUM($Q189:V189)))),"")),(IF(($BV189-SUM($Q189:V189))&gt;=$K189*0.3,$K189*0.3,($BV189-SUM($Q189:V189)))))</f>
        <v>0</v>
      </c>
      <c r="X189" s="127">
        <f>IF(OR($I189="‡nv‡÷j Z¨vM",$I189="wUwm"),(IF(VALUE($G189)&gt;=X$6,(IF(($BV189-SUM($Q189:W189))&gt;=$K189*0.3,$K189*0.3,($BV189-SUM($Q189:W189)))),"")),(IF(($BV189-SUM($Q189:W189))&gt;=$K189*0.3,$K189*0.3,($BV189-SUM($Q189:W189)))))</f>
        <v>0</v>
      </c>
      <c r="Y189" s="127">
        <f>IF(OR($I189="‡nv‡÷j Z¨vM",$I189="wUwm"),(IF(VALUE($G189)&gt;=Y$6,(IF(($BV189-SUM($Q189:X189))&gt;=$K189*0.3,$K189*0.3,($BV189-SUM($Q189:X189)))),"")),(IF(($BV189-SUM($Q189:X189))&gt;=$K189*0.3,$K189*0.3,($BV189-SUM($Q189:X189)))))</f>
        <v>0</v>
      </c>
      <c r="Z189" s="127">
        <f>IF(OR($I189="‡nv‡÷j Z¨vM",$I189="wUwm"),(IF(VALUE($G189)&gt;=Z$6,(IF(($BV189-SUM($Q189:Y189))&gt;=$K189*0.3,$K189*0.3,($BV189-SUM($Q189:Y189)))),"")),(IF(($BV189-SUM($Q189:Y189))&gt;=$K189*0.3,$K189*0.3,($BV189-SUM($Q189:Y189)))))</f>
        <v>0</v>
      </c>
      <c r="AA189" s="127">
        <f>IF(OR($I189="‡nv‡÷j Z¨vM",$I189="wUwm"),(IF(VALUE($G189)&gt;=AA$6,(IF(($BV189-SUM($Q189:Z189))&gt;=$K189*0.3,$K189*0.3,($BV189-SUM($Q189:Z189)))),"")),(IF(($BV189-SUM($Q189:Z189))&gt;=$K189*0.3,$K189*0.3,($BV189-SUM($Q189:Z189)))))</f>
        <v>0</v>
      </c>
      <c r="AB189" s="127">
        <f>IF(OR($I189="‡nv‡÷j Z¨vM",$I189="wUwm"),(IF(VALUE($G189)&gt;=AB$6,(IF(($BV189-SUM($Q189:AA189))&gt;=$K189*0.3,$K189*0.3,($BV189-SUM($Q189:AA189)))),"")),(IF(($BV189-SUM($Q189:AA189))&gt;=$K189*0.3,$K189*0.3,($BV189-SUM($Q189:AA189)))))</f>
        <v>0</v>
      </c>
      <c r="AC189" s="127">
        <f>IF(OR($I189="‡nv‡÷j Z¨vM",$I189="wUwm"),(IF(VALUE($G189)&gt;=AC$6,(IF(($BV189-SUM($Q189:AB189))&gt;=$K189*0.3,$K189*0.3,($BV189-SUM($Q189:AB189)))),"")),(IF(($BV189-SUM($Q189:AB189))&gt;=$K189*0.3,$K189*0.3,($BV189-SUM($Q189:AB189)))))</f>
        <v>0</v>
      </c>
      <c r="AD189" s="127">
        <f>IF(OR($I189="‡nv‡÷j Z¨vM",$I189="wUwm"),(IF(VALUE($G189)&gt;=AD$6,(IF(($BV189-SUM($Q189:AC189))&gt;=$K189*0.3,$K189*0.3,($BV189-SUM($Q189:AC189)))),"")),(IF(($BV189-SUM($Q189:AC189))&gt;=$K189*0.3,$K189*0.3,($BV189-SUM($Q189:AC189)))))</f>
        <v>0</v>
      </c>
      <c r="AE189" s="127">
        <f>IF(OR($I189="‡nv‡÷j Z¨vM",$I189="wUwm"),(IF(VALUE($G189)&gt;=AE$6,(IF(($BV189-SUM($Q189:AD189))&gt;=$K189*0.3,$K189*0.3,($BV189-SUM($Q189:AD189)))),"")),(IF(($BV189-SUM($Q189:AD189))&gt;=$K189*0.3,$K189*0.3,($BV189-SUM($Q189:AD189)))))</f>
        <v>0</v>
      </c>
      <c r="AF189" s="127">
        <f>IF(OR($I189="‡nv‡÷j Z¨vM",$I189="wUwm"),(IF(VALUE($G189)&gt;=AF$6,(IF(($BV189-SUM($Q189:AE189))&gt;=$K189*0.3,$K189*0.3,($BV189-SUM($Q189:AE189)))),"")),(IF(($BV189-SUM($Q189:AE189))&gt;=$K189*0.3,$K189*0.3,($BV189-SUM($Q189:AE189)))))</f>
        <v>0</v>
      </c>
      <c r="AG189" s="127">
        <f>IF(OR($I189="‡nv‡÷j Z¨vM",$I189="wUwm"),(IF(VALUE($G189)&gt;=AG$6,(IF(($BV189-SUM($Q189:AF189))&gt;=$K189*0.3,$K189*0.3,($BV189-SUM($Q189:AF189)))),"")),(IF(($BV189-SUM($Q189:AF189))&gt;=$K189*0.3,$K189*0.3,($BV189-SUM($Q189:AF189)))))</f>
        <v>0</v>
      </c>
      <c r="AH189" s="127">
        <f>IF(OR($I189="‡nv‡÷j Z¨vM",$I189="wUwm"),(IF(VALUE($G189)&gt;=AH$6,(IF(($BV189-SUM($Q189:AG189))&gt;=$K189*0.3,$K189*0.3,($BV189-SUM($Q189:AG189)))),"")),(IF(($BV189-SUM($Q189:AG189))&gt;=$K189*0.3,$K189*0.3,($BV189-SUM($Q189:AG189)))))</f>
        <v>0</v>
      </c>
      <c r="AI189" s="127">
        <f>IF(OR($I189="‡nv‡÷j Z¨vM",$I189="wUwm"),(IF(VALUE($G189)&gt;=AI$6,(IF(($BV189-SUM($Q189:AH189))&gt;=$K189*0.3,$K189*0.3,($BV189-SUM($Q189:AH189)))),"")),(IF(($BV189-SUM($Q189:AH189))&gt;=$K189*0.3,$K189*0.3,($BV189-SUM($Q189:AH189)))))</f>
        <v>0</v>
      </c>
      <c r="AJ189" s="127">
        <f>IF(OR($I189="‡nv‡÷j Z¨vM",$I189="wUwm"),(IF(VALUE($G189)&gt;=AJ$6,(IF(($BV189-SUM($Q189:AI189))&gt;=$K189*0.3,$K189*0.3,($BV189-SUM($Q189:AI189)))),"")),(IF(($BV189-SUM($Q189:AI189))&gt;=$K189*0.3,$K189*0.3,($BV189-SUM($Q189:AI189)))))</f>
        <v>0</v>
      </c>
      <c r="AK189" s="127">
        <f>IF(OR($I189="‡nv‡÷j Z¨vM",$I189="wUwm"),(IF(VALUE($G189)&gt;=AK$6,(IF(($BV189-SUM($Q189:AJ189))&gt;=$K189*0.3,$K189*0.3,($BV189-SUM($Q189:AJ189)))),"")),(IF(($BV189-SUM($Q189:AJ189))&gt;=$K189*0.3,$K189*0.3,($BV189-SUM($Q189:AJ189)))))</f>
        <v>0</v>
      </c>
      <c r="AL189" s="127">
        <f>IF(OR($I189="‡nv‡÷j Z¨vM",$I189="wUwm"),(IF(VALUE($G189)&gt;=AL$6,(IF(($BV189-SUM($Q189:AK189))&gt;=$K189*0.3,$K189*0.3,($BV189-SUM($Q189:AK189)))),"")),(IF(($BV189-SUM($Q189:AK189))&gt;=$K189*0.3,$K189*0.3,($BV189-SUM($Q189:AK189)))))</f>
        <v>0</v>
      </c>
      <c r="AM189" s="127">
        <f>IF(OR($I189="‡nv‡÷j Z¨vM",$I189="wUwm"),(IF(VALUE($G189)&gt;=AM$6,(IF(($BV189-SUM($Q189:AL189))&gt;=$K189*0.3,$K189*0.3,($BV189-SUM($Q189:AL189)))),"")),(IF(($BV189-SUM($Q189:AL189))&gt;=$K189*0.3,$K189*0.3,($BV189-SUM($Q189:AL189)))))</f>
        <v>0</v>
      </c>
      <c r="AN189" s="127">
        <f>IF(OR($I189="‡nv‡÷j Z¨vM",$I189="wUwm"),(IF(VALUE($G189)&gt;=AN$6,(IF(($BV189-SUM($Q189:AM189))&gt;=$K189*0.3,$K189*0.3,($BV189-SUM($Q189:AM189)))),"")),(IF(($BV189-SUM($Q189:AM189))&gt;=$K189*0.3,$K189*0.3,($BV189-SUM($Q189:AM189)))))</f>
        <v>0</v>
      </c>
      <c r="AO189" s="127">
        <f>IF(OR($I189="‡nv‡÷j Z¨vM",$I189="wUwm"),(IF(VALUE($G189)&gt;=AO$6,(IF(($BV189-SUM($Q189:AN189))&gt;=$K189*0.3,$K189*0.3,($BV189-SUM($Q189:AN189)))),"")),(IF(($BV189-SUM($Q189:AN189))&gt;=$K189*0.3,$K189*0.3,($BV189-SUM($Q189:AN189)))))</f>
        <v>0</v>
      </c>
      <c r="AP189" s="127">
        <f>IF(OR($I189="‡nv‡÷j Z¨vM",$I189="wUwm"),(IF(VALUE($G189)&gt;=AP$6,(IF(($BV189-SUM($Q189:AO189))&gt;=$K189*0.3,$K189*0.3,($BV189-SUM($Q189:AO189)))),"")),(IF(($BV189-SUM($Q189:AO189))&gt;=$K189*0.3,$K189*0.3,($BV189-SUM($Q189:AO189)))))</f>
        <v>0</v>
      </c>
      <c r="AQ189" s="125">
        <f t="shared" si="39"/>
        <v>0</v>
      </c>
      <c r="AR189" s="125">
        <v>0</v>
      </c>
      <c r="AS189" s="125">
        <f>IF(LinkRpt!C$4=LinkRpt!C$2,VLOOKUP(LinkRpt!$A186,Rpt,LinkRpt!C$2+1),"")</f>
        <v>0</v>
      </c>
      <c r="AT189" s="125">
        <f>IF(LinkRpt!D$4=LinkRpt!D$2,VLOOKUP(LinkRpt!$A186,Rpt,LinkRpt!D$2+1),"")</f>
        <v>0</v>
      </c>
      <c r="AU189" s="125">
        <f>IF(LinkRpt!E$4=LinkRpt!E$2,VLOOKUP(LinkRpt!$A186,Rpt,LinkRpt!E$2+1),"")</f>
        <v>0</v>
      </c>
      <c r="AV189" s="125">
        <f>IF(LinkRpt!F$4=LinkRpt!F$2,VLOOKUP(LinkRpt!$A186,Rpt,LinkRpt!F$2+1),"")</f>
        <v>0</v>
      </c>
      <c r="AW189" s="125">
        <f>IF(LinkRpt!G$4=LinkRpt!G$2,VLOOKUP(LinkRpt!$A186,Rpt,LinkRpt!G$2+1),"")</f>
        <v>0</v>
      </c>
      <c r="AX189" s="125">
        <f>IF(LinkRpt!H$4=LinkRpt!H$2,VLOOKUP(LinkRpt!$A186,Rpt,LinkRpt!H$2+1),"")</f>
        <v>0</v>
      </c>
      <c r="AY189" s="125">
        <f>IF(LinkRpt!I$4=LinkRpt!I$2,VLOOKUP(LinkRpt!$A186,Rpt,LinkRpt!I$2+1),"")</f>
        <v>0</v>
      </c>
      <c r="AZ189" s="125">
        <f>IF(LinkRpt!J$4=LinkRpt!J$2,VLOOKUP(LinkRpt!$A186,Rpt,LinkRpt!J$2+1),"")</f>
        <v>0</v>
      </c>
      <c r="BA189" s="125">
        <f>IF(LinkRpt!K$4=LinkRpt!K$2,VLOOKUP(LinkRpt!$A186,Rpt,LinkRpt!K$2+1),"")</f>
        <v>0</v>
      </c>
      <c r="BB189" s="125">
        <f>IF(LinkRpt!L$4=LinkRpt!L$2,VLOOKUP(LinkRpt!$A186,Rpt,LinkRpt!L$2+1),"")</f>
        <v>0</v>
      </c>
      <c r="BC189" s="125">
        <f>IF(LinkRpt!M$4=LinkRpt!M$2,VLOOKUP(LinkRpt!$A186,Rpt,LinkRpt!M$2+1),"")</f>
        <v>0</v>
      </c>
      <c r="BD189" s="125">
        <f>IF(LinkRpt!N$4=LinkRpt!N$2,VLOOKUP(LinkRpt!$A186,Rpt,LinkRpt!N$2+1),"")</f>
        <v>0</v>
      </c>
      <c r="BE189" s="125">
        <f>IF(LinkRpt!O$4=LinkRpt!O$2,VLOOKUP(LinkRpt!$A186,Rpt,LinkRpt!O$2+1),"")</f>
        <v>0</v>
      </c>
      <c r="BF189" s="125">
        <f>IF(LinkRpt!P$4=LinkRpt!P$2,VLOOKUP(LinkRpt!$A186,Rpt,LinkRpt!P$2+1),"")</f>
        <v>0</v>
      </c>
      <c r="BG189" s="125">
        <f>IF(LinkRpt!Q$4=LinkRpt!Q$2,VLOOKUP(LinkRpt!$A186,Rpt,LinkRpt!Q$2+1),"")</f>
        <v>0</v>
      </c>
      <c r="BH189" s="125">
        <f>IF(LinkRpt!R$4=LinkRpt!R$2,VLOOKUP(LinkRpt!$A186,Rpt,LinkRpt!R$2+1),"")</f>
        <v>0</v>
      </c>
      <c r="BI189" s="125">
        <f>IF(LinkRpt!S$4=LinkRpt!S$2,VLOOKUP(LinkRpt!$A186,Rpt,LinkRpt!S$2+1),"")</f>
        <v>0</v>
      </c>
      <c r="BJ189" s="125">
        <f>IF(LinkRpt!T$4=LinkRpt!T$2,VLOOKUP(LinkRpt!$A186,Rpt,LinkRpt!T$2+1),"")</f>
        <v>0</v>
      </c>
      <c r="BK189" s="125">
        <f>IF(LinkRpt!U$4=LinkRpt!U$2,VLOOKUP(LinkRpt!$A186,Rpt,LinkRpt!U$2+1),"")</f>
        <v>0</v>
      </c>
      <c r="BL189" s="125">
        <f>IF(LinkRpt!V$4=LinkRpt!V$2,VLOOKUP(LinkRpt!$A186,Rpt,LinkRpt!V$2+1),"")</f>
        <v>0</v>
      </c>
      <c r="BM189" s="125">
        <f>IF(LinkRpt!W$4=LinkRpt!W$2,VLOOKUP(LinkRpt!$A186,Rpt,LinkRpt!W$2+1),"")</f>
        <v>0</v>
      </c>
      <c r="BN189" s="125">
        <f>IF(LinkRpt!X$4=LinkRpt!X$2,VLOOKUP(LinkRpt!$A186,Rpt,LinkRpt!X$2+1),"")</f>
        <v>0</v>
      </c>
      <c r="BO189" s="125">
        <f>IF(LinkRpt!Y$4=LinkRpt!Y$2,VLOOKUP(LinkRpt!$A186,Rpt,LinkRpt!Y$2+1),"")</f>
        <v>0</v>
      </c>
      <c r="BP189" s="125">
        <f>IF(LinkRpt!Z$4=LinkRpt!Z$2,VLOOKUP(LinkRpt!$A186,Rpt,LinkRpt!Z$2+1),"")</f>
        <v>0</v>
      </c>
      <c r="BQ189" s="125">
        <f>IF(LinkRpt!AA$4=LinkRpt!AA$2,VLOOKUP(LinkRpt!$A186,Rpt,LinkRpt!AA$2+1),"")</f>
        <v>0</v>
      </c>
      <c r="BR189" s="125">
        <f>IF(LinkRpt!AB$4=LinkRpt!AB$2,VLOOKUP(LinkRpt!$A186,Rpt,LinkRpt!AB$2+1),"")</f>
        <v>0</v>
      </c>
      <c r="BS189" s="125">
        <f>IF(LinkRpt!AC$4=LinkRpt!AC$2,VLOOKUP(LinkRpt!$A186,Rpt,LinkRpt!AC$2+1),"")</f>
        <v>0</v>
      </c>
      <c r="BT189" s="125">
        <f>IF(LinkRpt!AD$4=LinkRpt!AD$2,VLOOKUP(LinkRpt!$A186,Rpt,LinkRpt!AD$2+1),"")</f>
        <v>0</v>
      </c>
      <c r="BU189" s="125">
        <f>IF(LinkRpt!AE$4=LinkRpt!AE$2,VLOOKUP(LinkRpt!$A186,Rpt,LinkRpt!AE$2+1),"")</f>
        <v>0</v>
      </c>
      <c r="BV189" s="125">
        <f t="shared" si="37"/>
        <v>0</v>
      </c>
      <c r="BW189" s="124">
        <v>1500</v>
      </c>
      <c r="BX189" s="127">
        <v>1500</v>
      </c>
      <c r="BY189" s="124">
        <v>1000</v>
      </c>
      <c r="BZ189" s="127">
        <v>1000</v>
      </c>
      <c r="CA189" s="124">
        <v>5000</v>
      </c>
      <c r="CB189" s="127">
        <v>5000</v>
      </c>
      <c r="CC189" s="124">
        <v>8000</v>
      </c>
      <c r="CD189" s="127">
        <v>0</v>
      </c>
      <c r="CE189" s="128"/>
      <c r="CF189" s="127"/>
      <c r="CG189" s="124"/>
      <c r="CH189" s="127"/>
      <c r="CI189" s="129">
        <v>4340</v>
      </c>
      <c r="CJ189" s="127">
        <v>7620</v>
      </c>
      <c r="CK189" s="129">
        <v>4340</v>
      </c>
      <c r="CL189" s="127">
        <v>9620</v>
      </c>
      <c r="CM189" s="129">
        <v>4340</v>
      </c>
      <c r="CN189" s="127">
        <v>3780</v>
      </c>
      <c r="CO189" s="129">
        <v>4340</v>
      </c>
      <c r="CP189" s="127">
        <v>4340</v>
      </c>
      <c r="CQ189" s="129">
        <v>4340</v>
      </c>
      <c r="CR189" s="127">
        <v>4340</v>
      </c>
      <c r="CS189" s="129">
        <v>4340</v>
      </c>
      <c r="CT189" s="127">
        <v>4340</v>
      </c>
      <c r="CU189" s="129">
        <v>4340</v>
      </c>
      <c r="CV189" s="127">
        <v>4340</v>
      </c>
      <c r="CW189" s="129">
        <v>4340</v>
      </c>
      <c r="CX189" s="127">
        <v>4340</v>
      </c>
      <c r="CY189" s="129">
        <v>4340</v>
      </c>
      <c r="CZ189" s="127">
        <v>4340</v>
      </c>
      <c r="DA189" s="128"/>
      <c r="DB189" s="127"/>
      <c r="DC189" s="128"/>
      <c r="DD189" s="127"/>
      <c r="DE189" s="130"/>
      <c r="DF189" s="131"/>
      <c r="DG189" s="127"/>
      <c r="DH189" s="131"/>
      <c r="DI189" s="127"/>
      <c r="DJ189" s="131"/>
      <c r="DK189" s="127"/>
      <c r="DL189" s="131"/>
      <c r="DM189" s="127"/>
      <c r="DN189" s="131"/>
      <c r="DO189" s="127"/>
      <c r="DP189" s="131"/>
      <c r="DQ189" s="127"/>
      <c r="DR189" s="131"/>
      <c r="DS189" s="127"/>
      <c r="DT189" s="131"/>
      <c r="DU189" s="127"/>
      <c r="DV189" s="131"/>
      <c r="DW189" s="127"/>
      <c r="DX189" s="131"/>
      <c r="DY189" s="127"/>
      <c r="DZ189" s="131"/>
      <c r="EA189" s="127"/>
      <c r="EB189" s="128"/>
      <c r="EC189" s="127"/>
      <c r="ED189" s="132"/>
      <c r="EE189" s="128"/>
      <c r="EF189" s="127"/>
      <c r="EG189" s="128"/>
      <c r="EH189" s="127"/>
      <c r="EI189" s="128"/>
      <c r="EJ189" s="127"/>
      <c r="EK189" s="128"/>
      <c r="EL189" s="127"/>
      <c r="EM189" s="128"/>
      <c r="EN189" s="127"/>
      <c r="EO189" s="128"/>
      <c r="EP189" s="127"/>
      <c r="EQ189" s="124"/>
      <c r="ER189" s="127"/>
      <c r="ES189" s="124"/>
      <c r="ET189" s="127"/>
      <c r="EU189" s="124"/>
      <c r="EV189" s="127"/>
      <c r="EW189" s="124"/>
      <c r="EX189" s="127"/>
      <c r="EY189" s="124"/>
      <c r="EZ189" s="127"/>
      <c r="FA189" s="124"/>
      <c r="FB189" s="127"/>
      <c r="FC189" s="133">
        <f t="shared" si="32"/>
        <v>54560</v>
      </c>
      <c r="FD189" s="133">
        <f t="shared" si="33"/>
        <v>54560</v>
      </c>
      <c r="FE189" s="133">
        <f t="shared" si="34"/>
        <v>0</v>
      </c>
    </row>
    <row r="190" spans="1:161" ht="25.5" customHeight="1">
      <c r="A190" s="184">
        <v>2200121</v>
      </c>
      <c r="B190" s="156" t="s">
        <v>174</v>
      </c>
      <c r="C190" s="96" t="s">
        <v>175</v>
      </c>
      <c r="D190" s="83" t="s">
        <v>1062</v>
      </c>
      <c r="E190" s="95" t="s">
        <v>956</v>
      </c>
      <c r="F190" s="89" t="s">
        <v>176</v>
      </c>
      <c r="G190" s="89"/>
      <c r="H190" s="159"/>
      <c r="I190" s="121"/>
      <c r="J190" s="121"/>
      <c r="K190" s="94">
        <v>7200</v>
      </c>
      <c r="L190" s="92" t="s">
        <v>1077</v>
      </c>
      <c r="M190" s="122">
        <f t="shared" si="35"/>
        <v>25600</v>
      </c>
      <c r="N190" s="123">
        <f t="shared" si="31"/>
        <v>4320</v>
      </c>
      <c r="O190" s="124">
        <v>4000</v>
      </c>
      <c r="P190" s="124">
        <f t="shared" si="36"/>
        <v>0</v>
      </c>
      <c r="Q190" s="125">
        <v>4000</v>
      </c>
      <c r="R190" s="126">
        <f t="shared" si="38"/>
        <v>0</v>
      </c>
      <c r="S190" s="127">
        <f>IF(OR($I190="‡nv‡÷j Z¨vM",$I190="wUwm"),(IF(VALUE($G190)&gt;=S$6,(IF(($BV190-SUM($Q190:R190))&gt;=$K190*0.3,$K190*0.3,($BV190-SUM($Q190:R190)))),"")),(IF(($BV190-SUM($Q190:R190))&gt;=$K190*0.3,$K190*0.3,($BV190-SUM($Q190:R190)))))</f>
        <v>2160</v>
      </c>
      <c r="T190" s="127">
        <f>IF(OR($I190="‡nv‡÷j Z¨vM",$I190="wUwm"),(IF(VALUE($G190)&gt;=T$6,(IF(($BV190-SUM($Q190:S190))&gt;=$K190*0.3,$K190*0.3,($BV190-SUM($Q190:S190)))),"")),(IF(($BV190-SUM($Q190:S190))&gt;=$K190*0.3,$K190*0.3,($BV190-SUM($Q190:S190)))))</f>
        <v>2160</v>
      </c>
      <c r="U190" s="127">
        <f>IF(OR($I190="‡nv‡÷j Z¨vM",$I190="wUwm"),(IF(VALUE($G190)&gt;=U$6,(IF(($BV190-SUM($Q190:T190))&gt;=$K190*0.3,$K190*0.3,($BV190-SUM($Q190:T190)))),"")),(IF(($BV190-SUM($Q190:T190))&gt;=$K190*0.3,$K190*0.3,($BV190-SUM($Q190:T190)))))</f>
        <v>2160</v>
      </c>
      <c r="V190" s="127">
        <f>IF(OR($I190="‡nv‡÷j Z¨vM",$I190="wUwm"),(IF(VALUE($G190)&gt;=V$6,(IF(($BV190-SUM($Q190:U190))&gt;=$K190*0.3,$K190*0.3,($BV190-SUM($Q190:U190)))),"")),(IF(($BV190-SUM($Q190:U190))&gt;=$K190*0.3,$K190*0.3,($BV190-SUM($Q190:U190)))))</f>
        <v>2160</v>
      </c>
      <c r="W190" s="127">
        <f>IF(OR($I190="‡nv‡÷j Z¨vM",$I190="wUwm"),(IF(VALUE($G190)&gt;=W$6,(IF(($BV190-SUM($Q190:V190))&gt;=$K190*0.3,$K190*0.3,($BV190-SUM($Q190:V190)))),"")),(IF(($BV190-SUM($Q190:V190))&gt;=$K190*0.3,$K190*0.3,($BV190-SUM($Q190:V190)))))</f>
        <v>2160</v>
      </c>
      <c r="X190" s="127">
        <f>IF(OR($I190="‡nv‡÷j Z¨vM",$I190="wUwm"),(IF(VALUE($G190)&gt;=X$6,(IF(($BV190-SUM($Q190:W190))&gt;=$K190*0.3,$K190*0.3,($BV190-SUM($Q190:W190)))),"")),(IF(($BV190-SUM($Q190:W190))&gt;=$K190*0.3,$K190*0.3,($BV190-SUM($Q190:W190)))))</f>
        <v>2160</v>
      </c>
      <c r="Y190" s="127">
        <f>IF(OR($I190="‡nv‡÷j Z¨vM",$I190="wUwm"),(IF(VALUE($G190)&gt;=Y$6,(IF(($BV190-SUM($Q190:X190))&gt;=$K190*0.3,$K190*0.3,($BV190-SUM($Q190:X190)))),"")),(IF(($BV190-SUM($Q190:X190))&gt;=$K190*0.3,$K190*0.3,($BV190-SUM($Q190:X190)))))</f>
        <v>2160</v>
      </c>
      <c r="Z190" s="127">
        <f>IF(OR($I190="‡nv‡÷j Z¨vM",$I190="wUwm"),(IF(VALUE($G190)&gt;=Z$6,(IF(($BV190-SUM($Q190:Y190))&gt;=$K190*0.3,$K190*0.3,($BV190-SUM($Q190:Y190)))),"")),(IF(($BV190-SUM($Q190:Y190))&gt;=$K190*0.3,$K190*0.3,($BV190-SUM($Q190:Y190)))))</f>
        <v>2160</v>
      </c>
      <c r="AA190" s="127">
        <f>IF(OR($I190="‡nv‡÷j Z¨vM",$I190="wUwm"),(IF(VALUE($G190)&gt;=AA$6,(IF(($BV190-SUM($Q190:Z190))&gt;=$K190*0.3,$K190*0.3,($BV190-SUM($Q190:Z190)))),"")),(IF(($BV190-SUM($Q190:Z190))&gt;=$K190*0.3,$K190*0.3,($BV190-SUM($Q190:Z190)))))</f>
        <v>0</v>
      </c>
      <c r="AB190" s="127">
        <f>IF(OR($I190="‡nv‡÷j Z¨vM",$I190="wUwm"),(IF(VALUE($G190)&gt;=AB$6,(IF(($BV190-SUM($Q190:AA190))&gt;=$K190*0.3,$K190*0.3,($BV190-SUM($Q190:AA190)))),"")),(IF(($BV190-SUM($Q190:AA190))&gt;=$K190*0.3,$K190*0.3,($BV190-SUM($Q190:AA190)))))</f>
        <v>0</v>
      </c>
      <c r="AC190" s="127">
        <f>IF(OR($I190="‡nv‡÷j Z¨vM",$I190="wUwm"),(IF(VALUE($G190)&gt;=AC$6,(IF(($BV190-SUM($Q190:AB190))&gt;=$K190*0.3,$K190*0.3,($BV190-SUM($Q190:AB190)))),"")),(IF(($BV190-SUM($Q190:AB190))&gt;=$K190*0.3,$K190*0.3,($BV190-SUM($Q190:AB190)))))</f>
        <v>0</v>
      </c>
      <c r="AD190" s="127">
        <f>IF(OR($I190="‡nv‡÷j Z¨vM",$I190="wUwm"),(IF(VALUE($G190)&gt;=AD$6,(IF(($BV190-SUM($Q190:AC190))&gt;=$K190*0.3,$K190*0.3,($BV190-SUM($Q190:AC190)))),"")),(IF(($BV190-SUM($Q190:AC190))&gt;=$K190*0.3,$K190*0.3,($BV190-SUM($Q190:AC190)))))</f>
        <v>0</v>
      </c>
      <c r="AE190" s="127">
        <f>IF(OR($I190="‡nv‡÷j Z¨vM",$I190="wUwm"),(IF(VALUE($G190)&gt;=AE$6,(IF(($BV190-SUM($Q190:AD190))&gt;=$K190*0.3,$K190*0.3,($BV190-SUM($Q190:AD190)))),"")),(IF(($BV190-SUM($Q190:AD190))&gt;=$K190*0.3,$K190*0.3,($BV190-SUM($Q190:AD190)))))</f>
        <v>0</v>
      </c>
      <c r="AF190" s="127">
        <f>IF(OR($I190="‡nv‡÷j Z¨vM",$I190="wUwm"),(IF(VALUE($G190)&gt;=AF$6,(IF(($BV190-SUM($Q190:AE190))&gt;=$K190*0.3,$K190*0.3,($BV190-SUM($Q190:AE190)))),"")),(IF(($BV190-SUM($Q190:AE190))&gt;=$K190*0.3,$K190*0.3,($BV190-SUM($Q190:AE190)))))</f>
        <v>0</v>
      </c>
      <c r="AG190" s="127">
        <f>IF(OR($I190="‡nv‡÷j Z¨vM",$I190="wUwm"),(IF(VALUE($G190)&gt;=AG$6,(IF(($BV190-SUM($Q190:AF190))&gt;=$K190*0.3,$K190*0.3,($BV190-SUM($Q190:AF190)))),"")),(IF(($BV190-SUM($Q190:AF190))&gt;=$K190*0.3,$K190*0.3,($BV190-SUM($Q190:AF190)))))</f>
        <v>0</v>
      </c>
      <c r="AH190" s="127">
        <f>IF(OR($I190="‡nv‡÷j Z¨vM",$I190="wUwm"),(IF(VALUE($G190)&gt;=AH$6,(IF(($BV190-SUM($Q190:AG190))&gt;=$K190*0.3,$K190*0.3,($BV190-SUM($Q190:AG190)))),"")),(IF(($BV190-SUM($Q190:AG190))&gt;=$K190*0.3,$K190*0.3,($BV190-SUM($Q190:AG190)))))</f>
        <v>0</v>
      </c>
      <c r="AI190" s="127">
        <f>IF(OR($I190="‡nv‡÷j Z¨vM",$I190="wUwm"),(IF(VALUE($G190)&gt;=AI$6,(IF(($BV190-SUM($Q190:AH190))&gt;=$K190*0.3,$K190*0.3,($BV190-SUM($Q190:AH190)))),"")),(IF(($BV190-SUM($Q190:AH190))&gt;=$K190*0.3,$K190*0.3,($BV190-SUM($Q190:AH190)))))</f>
        <v>0</v>
      </c>
      <c r="AJ190" s="127">
        <f>IF(OR($I190="‡nv‡÷j Z¨vM",$I190="wUwm"),(IF(VALUE($G190)&gt;=AJ$6,(IF(($BV190-SUM($Q190:AI190))&gt;=$K190*0.3,$K190*0.3,($BV190-SUM($Q190:AI190)))),"")),(IF(($BV190-SUM($Q190:AI190))&gt;=$K190*0.3,$K190*0.3,($BV190-SUM($Q190:AI190)))))</f>
        <v>0</v>
      </c>
      <c r="AK190" s="127">
        <f>IF(OR($I190="‡nv‡÷j Z¨vM",$I190="wUwm"),(IF(VALUE($G190)&gt;=AK$6,(IF(($BV190-SUM($Q190:AJ190))&gt;=$K190*0.3,$K190*0.3,($BV190-SUM($Q190:AJ190)))),"")),(IF(($BV190-SUM($Q190:AJ190))&gt;=$K190*0.3,$K190*0.3,($BV190-SUM($Q190:AJ190)))))</f>
        <v>0</v>
      </c>
      <c r="AL190" s="127">
        <f>IF(OR($I190="‡nv‡÷j Z¨vM",$I190="wUwm"),(IF(VALUE($G190)&gt;=AL$6,(IF(($BV190-SUM($Q190:AK190))&gt;=$K190*0.3,$K190*0.3,($BV190-SUM($Q190:AK190)))),"")),(IF(($BV190-SUM($Q190:AK190))&gt;=$K190*0.3,$K190*0.3,($BV190-SUM($Q190:AK190)))))</f>
        <v>0</v>
      </c>
      <c r="AM190" s="127">
        <f>IF(OR($I190="‡nv‡÷j Z¨vM",$I190="wUwm"),(IF(VALUE($G190)&gt;=AM$6,(IF(($BV190-SUM($Q190:AL190))&gt;=$K190*0.3,$K190*0.3,($BV190-SUM($Q190:AL190)))),"")),(IF(($BV190-SUM($Q190:AL190))&gt;=$K190*0.3,$K190*0.3,($BV190-SUM($Q190:AL190)))))</f>
        <v>0</v>
      </c>
      <c r="AN190" s="127">
        <f>IF(OR($I190="‡nv‡÷j Z¨vM",$I190="wUwm"),(IF(VALUE($G190)&gt;=AN$6,(IF(($BV190-SUM($Q190:AM190))&gt;=$K190*0.3,$K190*0.3,($BV190-SUM($Q190:AM190)))),"")),(IF(($BV190-SUM($Q190:AM190))&gt;=$K190*0.3,$K190*0.3,($BV190-SUM($Q190:AM190)))))</f>
        <v>0</v>
      </c>
      <c r="AO190" s="127">
        <f>IF(OR($I190="‡nv‡÷j Z¨vM",$I190="wUwm"),(IF(VALUE($G190)&gt;=AO$6,(IF(($BV190-SUM($Q190:AN190))&gt;=$K190*0.3,$K190*0.3,($BV190-SUM($Q190:AN190)))),"")),(IF(($BV190-SUM($Q190:AN190))&gt;=$K190*0.3,$K190*0.3,($BV190-SUM($Q190:AN190)))))</f>
        <v>0</v>
      </c>
      <c r="AP190" s="127">
        <f>IF(OR($I190="‡nv‡÷j Z¨vM",$I190="wUwm"),(IF(VALUE($G190)&gt;=AP$6,(IF(($BV190-SUM($Q190:AO190))&gt;=$K190*0.3,$K190*0.3,($BV190-SUM($Q190:AO190)))),"")),(IF(($BV190-SUM($Q190:AO190))&gt;=$K190*0.3,$K190*0.3,($BV190-SUM($Q190:AO190)))))</f>
        <v>0</v>
      </c>
      <c r="AQ190" s="125">
        <f t="shared" si="39"/>
        <v>21280</v>
      </c>
      <c r="AR190" s="125">
        <v>21280</v>
      </c>
      <c r="AS190" s="125">
        <f>IF(LinkRpt!C$4=LinkRpt!C$2,VLOOKUP(LinkRpt!$A187,Rpt,LinkRpt!C$2+1),"")</f>
        <v>0</v>
      </c>
      <c r="AT190" s="125">
        <f>IF(LinkRpt!D$4=LinkRpt!D$2,VLOOKUP(LinkRpt!$A187,Rpt,LinkRpt!D$2+1),"")</f>
        <v>0</v>
      </c>
      <c r="AU190" s="125">
        <f>IF(LinkRpt!E$4=LinkRpt!E$2,VLOOKUP(LinkRpt!$A187,Rpt,LinkRpt!E$2+1),"")</f>
        <v>0</v>
      </c>
      <c r="AV190" s="125">
        <f>IF(LinkRpt!F$4=LinkRpt!F$2,VLOOKUP(LinkRpt!$A187,Rpt,LinkRpt!F$2+1),"")</f>
        <v>0</v>
      </c>
      <c r="AW190" s="125">
        <f>IF(LinkRpt!G$4=LinkRpt!G$2,VLOOKUP(LinkRpt!$A187,Rpt,LinkRpt!G$2+1),"")</f>
        <v>0</v>
      </c>
      <c r="AX190" s="125">
        <f>IF(LinkRpt!H$4=LinkRpt!H$2,VLOOKUP(LinkRpt!$A187,Rpt,LinkRpt!H$2+1),"")</f>
        <v>0</v>
      </c>
      <c r="AY190" s="125">
        <f>IF(LinkRpt!I$4=LinkRpt!I$2,VLOOKUP(LinkRpt!$A187,Rpt,LinkRpt!I$2+1),"")</f>
        <v>0</v>
      </c>
      <c r="AZ190" s="125">
        <f>IF(LinkRpt!J$4=LinkRpt!J$2,VLOOKUP(LinkRpt!$A187,Rpt,LinkRpt!J$2+1),"")</f>
        <v>0</v>
      </c>
      <c r="BA190" s="125">
        <f>IF(LinkRpt!K$4=LinkRpt!K$2,VLOOKUP(LinkRpt!$A187,Rpt,LinkRpt!K$2+1),"")</f>
        <v>0</v>
      </c>
      <c r="BB190" s="125">
        <f>IF(LinkRpt!L$4=LinkRpt!L$2,VLOOKUP(LinkRpt!$A187,Rpt,LinkRpt!L$2+1),"")</f>
        <v>0</v>
      </c>
      <c r="BC190" s="125">
        <f>IF(LinkRpt!M$4=LinkRpt!M$2,VLOOKUP(LinkRpt!$A187,Rpt,LinkRpt!M$2+1),"")</f>
        <v>0</v>
      </c>
      <c r="BD190" s="125">
        <f>IF(LinkRpt!N$4=LinkRpt!N$2,VLOOKUP(LinkRpt!$A187,Rpt,LinkRpt!N$2+1),"")</f>
        <v>0</v>
      </c>
      <c r="BE190" s="125">
        <f>IF(LinkRpt!O$4=LinkRpt!O$2,VLOOKUP(LinkRpt!$A187,Rpt,LinkRpt!O$2+1),"")</f>
        <v>0</v>
      </c>
      <c r="BF190" s="125">
        <f>IF(LinkRpt!P$4=LinkRpt!P$2,VLOOKUP(LinkRpt!$A187,Rpt,LinkRpt!P$2+1),"")</f>
        <v>0</v>
      </c>
      <c r="BG190" s="125">
        <f>IF(LinkRpt!Q$4=LinkRpt!Q$2,VLOOKUP(LinkRpt!$A187,Rpt,LinkRpt!Q$2+1),"")</f>
        <v>0</v>
      </c>
      <c r="BH190" s="125">
        <f>IF(LinkRpt!R$4=LinkRpt!R$2,VLOOKUP(LinkRpt!$A187,Rpt,LinkRpt!R$2+1),"")</f>
        <v>0</v>
      </c>
      <c r="BI190" s="125">
        <f>IF(LinkRpt!S$4=LinkRpt!S$2,VLOOKUP(LinkRpt!$A187,Rpt,LinkRpt!S$2+1),"")</f>
        <v>0</v>
      </c>
      <c r="BJ190" s="125">
        <f>IF(LinkRpt!T$4=LinkRpt!T$2,VLOOKUP(LinkRpt!$A187,Rpt,LinkRpt!T$2+1),"")</f>
        <v>0</v>
      </c>
      <c r="BK190" s="125">
        <f>IF(LinkRpt!U$4=LinkRpt!U$2,VLOOKUP(LinkRpt!$A187,Rpt,LinkRpt!U$2+1),"")</f>
        <v>0</v>
      </c>
      <c r="BL190" s="125">
        <f>IF(LinkRpt!V$4=LinkRpt!V$2,VLOOKUP(LinkRpt!$A187,Rpt,LinkRpt!V$2+1),"")</f>
        <v>0</v>
      </c>
      <c r="BM190" s="125">
        <f>IF(LinkRpt!W$4=LinkRpt!W$2,VLOOKUP(LinkRpt!$A187,Rpt,LinkRpt!W$2+1),"")</f>
        <v>0</v>
      </c>
      <c r="BN190" s="125">
        <f>IF(LinkRpt!X$4=LinkRpt!X$2,VLOOKUP(LinkRpt!$A187,Rpt,LinkRpt!X$2+1),"")</f>
        <v>0</v>
      </c>
      <c r="BO190" s="125">
        <f>IF(LinkRpt!Y$4=LinkRpt!Y$2,VLOOKUP(LinkRpt!$A187,Rpt,LinkRpt!Y$2+1),"")</f>
        <v>0</v>
      </c>
      <c r="BP190" s="125">
        <f>IF(LinkRpt!Z$4=LinkRpt!Z$2,VLOOKUP(LinkRpt!$A187,Rpt,LinkRpt!Z$2+1),"")</f>
        <v>0</v>
      </c>
      <c r="BQ190" s="125">
        <f>IF(LinkRpt!AA$4=LinkRpt!AA$2,VLOOKUP(LinkRpt!$A187,Rpt,LinkRpt!AA$2+1),"")</f>
        <v>0</v>
      </c>
      <c r="BR190" s="125">
        <f>IF(LinkRpt!AB$4=LinkRpt!AB$2,VLOOKUP(LinkRpt!$A187,Rpt,LinkRpt!AB$2+1),"")</f>
        <v>0</v>
      </c>
      <c r="BS190" s="125">
        <f>IF(LinkRpt!AC$4=LinkRpt!AC$2,VLOOKUP(LinkRpt!$A187,Rpt,LinkRpt!AC$2+1),"")</f>
        <v>0</v>
      </c>
      <c r="BT190" s="125">
        <f>IF(LinkRpt!AD$4=LinkRpt!AD$2,VLOOKUP(LinkRpt!$A187,Rpt,LinkRpt!AD$2+1),"")</f>
        <v>0</v>
      </c>
      <c r="BU190" s="125">
        <f>IF(LinkRpt!AE$4=LinkRpt!AE$2,VLOOKUP(LinkRpt!$A187,Rpt,LinkRpt!AE$2+1),"")</f>
        <v>0</v>
      </c>
      <c r="BV190" s="125">
        <f t="shared" si="37"/>
        <v>21280</v>
      </c>
      <c r="BW190" s="124">
        <v>1500</v>
      </c>
      <c r="BX190" s="127">
        <v>1500</v>
      </c>
      <c r="BY190" s="124">
        <v>1000</v>
      </c>
      <c r="BZ190" s="127">
        <v>1000</v>
      </c>
      <c r="CA190" s="124">
        <v>5000</v>
      </c>
      <c r="CB190" s="127">
        <v>5000</v>
      </c>
      <c r="CC190" s="124">
        <v>8000</v>
      </c>
      <c r="CD190" s="127">
        <v>0</v>
      </c>
      <c r="CE190" s="128"/>
      <c r="CF190" s="127"/>
      <c r="CG190" s="124"/>
      <c r="CH190" s="127"/>
      <c r="CI190" s="129">
        <v>2310</v>
      </c>
      <c r="CJ190" s="127">
        <v>12620</v>
      </c>
      <c r="CK190" s="129">
        <v>2310</v>
      </c>
      <c r="CL190" s="127">
        <v>0</v>
      </c>
      <c r="CM190" s="129">
        <v>2310</v>
      </c>
      <c r="CN190" s="127">
        <v>0</v>
      </c>
      <c r="CO190" s="129">
        <v>2310</v>
      </c>
      <c r="CP190" s="127">
        <v>4620</v>
      </c>
      <c r="CQ190" s="129">
        <v>2310</v>
      </c>
      <c r="CR190" s="127"/>
      <c r="CS190" s="129">
        <v>2310</v>
      </c>
      <c r="CT190" s="127"/>
      <c r="CU190" s="129">
        <v>2310</v>
      </c>
      <c r="CV190" s="127"/>
      <c r="CW190" s="129">
        <v>2310</v>
      </c>
      <c r="CX190" s="127"/>
      <c r="CY190" s="129">
        <v>2310</v>
      </c>
      <c r="CZ190" s="127">
        <v>11550</v>
      </c>
      <c r="DA190" s="128"/>
      <c r="DB190" s="127"/>
      <c r="DC190" s="128"/>
      <c r="DD190" s="127"/>
      <c r="DE190" s="130"/>
      <c r="DF190" s="131"/>
      <c r="DG190" s="127"/>
      <c r="DH190" s="131"/>
      <c r="DI190" s="127"/>
      <c r="DJ190" s="131"/>
      <c r="DK190" s="127"/>
      <c r="DL190" s="131"/>
      <c r="DM190" s="127"/>
      <c r="DN190" s="131"/>
      <c r="DO190" s="127"/>
      <c r="DP190" s="131"/>
      <c r="DQ190" s="127"/>
      <c r="DR190" s="131"/>
      <c r="DS190" s="127"/>
      <c r="DT190" s="131"/>
      <c r="DU190" s="127"/>
      <c r="DV190" s="131"/>
      <c r="DW190" s="127"/>
      <c r="DX190" s="131"/>
      <c r="DY190" s="127"/>
      <c r="DZ190" s="131"/>
      <c r="EA190" s="127"/>
      <c r="EB190" s="128"/>
      <c r="EC190" s="127"/>
      <c r="ED190" s="132"/>
      <c r="EE190" s="128"/>
      <c r="EF190" s="127"/>
      <c r="EG190" s="128"/>
      <c r="EH190" s="127"/>
      <c r="EI190" s="128"/>
      <c r="EJ190" s="127"/>
      <c r="EK190" s="128"/>
      <c r="EL190" s="127"/>
      <c r="EM190" s="128"/>
      <c r="EN190" s="127"/>
      <c r="EO190" s="128"/>
      <c r="EP190" s="127"/>
      <c r="EQ190" s="124"/>
      <c r="ER190" s="127"/>
      <c r="ES190" s="124"/>
      <c r="ET190" s="127"/>
      <c r="EU190" s="124"/>
      <c r="EV190" s="127"/>
      <c r="EW190" s="124"/>
      <c r="EX190" s="127"/>
      <c r="EY190" s="124"/>
      <c r="EZ190" s="127"/>
      <c r="FA190" s="124"/>
      <c r="FB190" s="127"/>
      <c r="FC190" s="133">
        <f t="shared" si="32"/>
        <v>36290</v>
      </c>
      <c r="FD190" s="133">
        <f t="shared" si="33"/>
        <v>36290</v>
      </c>
      <c r="FE190" s="133">
        <f t="shared" si="34"/>
        <v>0</v>
      </c>
    </row>
    <row r="191" spans="1:161" ht="25.5" customHeight="1">
      <c r="A191" s="184">
        <v>2200122</v>
      </c>
      <c r="B191" s="156" t="s">
        <v>177</v>
      </c>
      <c r="C191" s="96" t="s">
        <v>178</v>
      </c>
      <c r="D191" s="83" t="s">
        <v>1062</v>
      </c>
      <c r="E191" s="95" t="s">
        <v>956</v>
      </c>
      <c r="F191" s="89" t="s">
        <v>179</v>
      </c>
      <c r="G191" s="89" t="s">
        <v>1092</v>
      </c>
      <c r="H191" s="135"/>
      <c r="I191" s="136" t="s">
        <v>1083</v>
      </c>
      <c r="J191" s="136"/>
      <c r="K191" s="94">
        <v>6500</v>
      </c>
      <c r="L191" s="92" t="s">
        <v>1077</v>
      </c>
      <c r="M191" s="122">
        <f t="shared" si="35"/>
        <v>19750</v>
      </c>
      <c r="N191" s="123">
        <f t="shared" si="31"/>
        <v>0</v>
      </c>
      <c r="O191" s="124">
        <v>4000</v>
      </c>
      <c r="P191" s="124">
        <f t="shared" si="36"/>
        <v>6000</v>
      </c>
      <c r="Q191" s="125">
        <v>4000</v>
      </c>
      <c r="R191" s="180">
        <f t="shared" ref="R191:R192" si="41">IF(AND(I191="‡nv‡÷j Z¨vM",M191&lt;=BV191),6000-J191,0)</f>
        <v>6000</v>
      </c>
      <c r="S191" s="127">
        <f>IF(OR($I191="‡nv‡÷j Z¨vM",$I191="wUwm"),(IF(VALUE($G191)&gt;=S$6,(IF(($BV191-SUM($Q191:R191))&gt;=$K191*0.3,$K191*0.3,($BV191-SUM($Q191:R191)))),"")),(IF(($BV191-SUM($Q191:R191))&gt;=$K191*0.3,$K191*0.3,($BV191-SUM($Q191:R191)))))</f>
        <v>1950</v>
      </c>
      <c r="T191" s="127">
        <f>IF(OR($I191="‡nv‡÷j Z¨vM",$I191="wUwm"),(IF(VALUE($G191)&gt;=T$6,(IF(($BV191-SUM($Q191:S191))&gt;=$K191*0.3,$K191*0.3,($BV191-SUM($Q191:S191)))),"")),(IF(($BV191-SUM($Q191:S191))&gt;=$K191*0.3,$K191*0.3,($BV191-SUM($Q191:S191)))))</f>
        <v>1950</v>
      </c>
      <c r="U191" s="127">
        <f>IF(OR($I191="‡nv‡÷j Z¨vM",$I191="wUwm"),(IF(VALUE($G191)&gt;=U$6,(IF(($BV191-SUM($Q191:T191))&gt;=$K191*0.3,$K191*0.3,($BV191-SUM($Q191:T191)))),"")),(IF(($BV191-SUM($Q191:T191))&gt;=$K191*0.3,$K191*0.3,($BV191-SUM($Q191:T191)))))</f>
        <v>1950</v>
      </c>
      <c r="V191" s="127">
        <f>IF(OR($I191="‡nv‡÷j Z¨vM",$I191="wUwm"),(IF(VALUE($G191)&gt;=V$6,(IF(($BV191-SUM($Q191:U191))&gt;=$K191*0.3,$K191*0.3,($BV191-SUM($Q191:U191)))),"")),(IF(($BV191-SUM($Q191:U191))&gt;=$K191*0.3,$K191*0.3,($BV191-SUM($Q191:U191)))))</f>
        <v>1950</v>
      </c>
      <c r="W191" s="127">
        <f>IF(OR($I191="‡nv‡÷j Z¨vM",$I191="wUwm"),(IF(VALUE($G191)&gt;=W$6,(IF(($BV191-SUM($Q191:V191))&gt;=$K191*0.3,$K191*0.3,($BV191-SUM($Q191:V191)))),"")),(IF(($BV191-SUM($Q191:V191))&gt;=$K191*0.3,$K191*0.3,($BV191-SUM($Q191:V191)))))</f>
        <v>1950</v>
      </c>
      <c r="X191" s="127" t="str">
        <f>IF(OR($I191="‡nv‡÷j Z¨vM",$I191="wUwm"),(IF(VALUE($G191)&gt;=X$6,(IF(($BV191-SUM($Q191:W191))&gt;=$K191*0.3,$K191*0.3,($BV191-SUM($Q191:W191)))),"")),(IF(($BV191-SUM($Q191:W191))&gt;=$K191*0.3,$K191*0.3,($BV191-SUM($Q191:W191)))))</f>
        <v/>
      </c>
      <c r="Y191" s="127" t="str">
        <f>IF(OR($I191="‡nv‡÷j Z¨vM",$I191="wUwm"),(IF(VALUE($G191)&gt;=Y$6,(IF(($BV191-SUM($Q191:X191))&gt;=$K191*0.3,$K191*0.3,($BV191-SUM($Q191:X191)))),"")),(IF(($BV191-SUM($Q191:X191))&gt;=$K191*0.3,$K191*0.3,($BV191-SUM($Q191:X191)))))</f>
        <v/>
      </c>
      <c r="Z191" s="127" t="str">
        <f>IF(OR($I191="‡nv‡÷j Z¨vM",$I191="wUwm"),(IF(VALUE($G191)&gt;=Z$6,(IF(($BV191-SUM($Q191:Y191))&gt;=$K191*0.3,$K191*0.3,($BV191-SUM($Q191:Y191)))),"")),(IF(($BV191-SUM($Q191:Y191))&gt;=$K191*0.3,$K191*0.3,($BV191-SUM($Q191:Y191)))))</f>
        <v/>
      </c>
      <c r="AA191" s="127" t="str">
        <f>IF(OR($I191="‡nv‡÷j Z¨vM",$I191="wUwm"),(IF(VALUE($G191)&gt;=AA$6,(IF(($BV191-SUM($Q191:Z191))&gt;=$K191*0.3,$K191*0.3,($BV191-SUM($Q191:Z191)))),"")),(IF(($BV191-SUM($Q191:Z191))&gt;=$K191*0.3,$K191*0.3,($BV191-SUM($Q191:Z191)))))</f>
        <v/>
      </c>
      <c r="AB191" s="127" t="str">
        <f>IF(OR($I191="‡nv‡÷j Z¨vM",$I191="wUwm"),(IF(VALUE($G191)&gt;=AB$6,(IF(($BV191-SUM($Q191:AA191))&gt;=$K191*0.3,$K191*0.3,($BV191-SUM($Q191:AA191)))),"")),(IF(($BV191-SUM($Q191:AA191))&gt;=$K191*0.3,$K191*0.3,($BV191-SUM($Q191:AA191)))))</f>
        <v/>
      </c>
      <c r="AC191" s="127" t="str">
        <f>IF(OR($I191="‡nv‡÷j Z¨vM",$I191="wUwm"),(IF(VALUE($G191)&gt;=AC$6,(IF(($BV191-SUM($Q191:AB191))&gt;=$K191*0.3,$K191*0.3,($BV191-SUM($Q191:AB191)))),"")),(IF(($BV191-SUM($Q191:AB191))&gt;=$K191*0.3,$K191*0.3,($BV191-SUM($Q191:AB191)))))</f>
        <v/>
      </c>
      <c r="AD191" s="127" t="str">
        <f>IF(OR($I191="‡nv‡÷j Z¨vM",$I191="wUwm"),(IF(VALUE($G191)&gt;=AD$6,(IF(($BV191-SUM($Q191:AC191))&gt;=$K191*0.3,$K191*0.3,($BV191-SUM($Q191:AC191)))),"")),(IF(($BV191-SUM($Q191:AC191))&gt;=$K191*0.3,$K191*0.3,($BV191-SUM($Q191:AC191)))))</f>
        <v/>
      </c>
      <c r="AE191" s="127" t="str">
        <f>IF(OR($I191="‡nv‡÷j Z¨vM",$I191="wUwm"),(IF(VALUE($G191)&gt;=AE$6,(IF(($BV191-SUM($Q191:AD191))&gt;=$K191*0.3,$K191*0.3,($BV191-SUM($Q191:AD191)))),"")),(IF(($BV191-SUM($Q191:AD191))&gt;=$K191*0.3,$K191*0.3,($BV191-SUM($Q191:AD191)))))</f>
        <v/>
      </c>
      <c r="AF191" s="127" t="str">
        <f>IF(OR($I191="‡nv‡÷j Z¨vM",$I191="wUwm"),(IF(VALUE($G191)&gt;=AF$6,(IF(($BV191-SUM($Q191:AE191))&gt;=$K191*0.3,$K191*0.3,($BV191-SUM($Q191:AE191)))),"")),(IF(($BV191-SUM($Q191:AE191))&gt;=$K191*0.3,$K191*0.3,($BV191-SUM($Q191:AE191)))))</f>
        <v/>
      </c>
      <c r="AG191" s="127" t="str">
        <f>IF(OR($I191="‡nv‡÷j Z¨vM",$I191="wUwm"),(IF(VALUE($G191)&gt;=AG$6,(IF(($BV191-SUM($Q191:AF191))&gt;=$K191*0.3,$K191*0.3,($BV191-SUM($Q191:AF191)))),"")),(IF(($BV191-SUM($Q191:AF191))&gt;=$K191*0.3,$K191*0.3,($BV191-SUM($Q191:AF191)))))</f>
        <v/>
      </c>
      <c r="AH191" s="127" t="str">
        <f>IF(OR($I191="‡nv‡÷j Z¨vM",$I191="wUwm"),(IF(VALUE($G191)&gt;=AH$6,(IF(($BV191-SUM($Q191:AG191))&gt;=$K191*0.3,$K191*0.3,($BV191-SUM($Q191:AG191)))),"")),(IF(($BV191-SUM($Q191:AG191))&gt;=$K191*0.3,$K191*0.3,($BV191-SUM($Q191:AG191)))))</f>
        <v/>
      </c>
      <c r="AI191" s="127" t="str">
        <f>IF(OR($I191="‡nv‡÷j Z¨vM",$I191="wUwm"),(IF(VALUE($G191)&gt;=AI$6,(IF(($BV191-SUM($Q191:AH191))&gt;=$K191*0.3,$K191*0.3,($BV191-SUM($Q191:AH191)))),"")),(IF(($BV191-SUM($Q191:AH191))&gt;=$K191*0.3,$K191*0.3,($BV191-SUM($Q191:AH191)))))</f>
        <v/>
      </c>
      <c r="AJ191" s="127" t="str">
        <f>IF(OR($I191="‡nv‡÷j Z¨vM",$I191="wUwm"),(IF(VALUE($G191)&gt;=AJ$6,(IF(($BV191-SUM($Q191:AI191))&gt;=$K191*0.3,$K191*0.3,($BV191-SUM($Q191:AI191)))),"")),(IF(($BV191-SUM($Q191:AI191))&gt;=$K191*0.3,$K191*0.3,($BV191-SUM($Q191:AI191)))))</f>
        <v/>
      </c>
      <c r="AK191" s="127" t="str">
        <f>IF(OR($I191="‡nv‡÷j Z¨vM",$I191="wUwm"),(IF(VALUE($G191)&gt;=AK$6,(IF(($BV191-SUM($Q191:AJ191))&gt;=$K191*0.3,$K191*0.3,($BV191-SUM($Q191:AJ191)))),"")),(IF(($BV191-SUM($Q191:AJ191))&gt;=$K191*0.3,$K191*0.3,($BV191-SUM($Q191:AJ191)))))</f>
        <v/>
      </c>
      <c r="AL191" s="127" t="str">
        <f>IF(OR($I191="‡nv‡÷j Z¨vM",$I191="wUwm"),(IF(VALUE($G191)&gt;=AL$6,(IF(($BV191-SUM($Q191:AK191))&gt;=$K191*0.3,$K191*0.3,($BV191-SUM($Q191:AK191)))),"")),(IF(($BV191-SUM($Q191:AK191))&gt;=$K191*0.3,$K191*0.3,($BV191-SUM($Q191:AK191)))))</f>
        <v/>
      </c>
      <c r="AM191" s="127" t="str">
        <f>IF(OR($I191="‡nv‡÷j Z¨vM",$I191="wUwm"),(IF(VALUE($G191)&gt;=AM$6,(IF(($BV191-SUM($Q191:AL191))&gt;=$K191*0.3,$K191*0.3,($BV191-SUM($Q191:AL191)))),"")),(IF(($BV191-SUM($Q191:AL191))&gt;=$K191*0.3,$K191*0.3,($BV191-SUM($Q191:AL191)))))</f>
        <v/>
      </c>
      <c r="AN191" s="127" t="str">
        <f>IF(OR($I191="‡nv‡÷j Z¨vM",$I191="wUwm"),(IF(VALUE($G191)&gt;=AN$6,(IF(($BV191-SUM($Q191:AM191))&gt;=$K191*0.3,$K191*0.3,($BV191-SUM($Q191:AM191)))),"")),(IF(($BV191-SUM($Q191:AM191))&gt;=$K191*0.3,$K191*0.3,($BV191-SUM($Q191:AM191)))))</f>
        <v/>
      </c>
      <c r="AO191" s="127" t="str">
        <f>IF(OR($I191="‡nv‡÷j Z¨vM",$I191="wUwm"),(IF(VALUE($G191)&gt;=AO$6,(IF(($BV191-SUM($Q191:AN191))&gt;=$K191*0.3,$K191*0.3,($BV191-SUM($Q191:AN191)))),"")),(IF(($BV191-SUM($Q191:AN191))&gt;=$K191*0.3,$K191*0.3,($BV191-SUM($Q191:AN191)))))</f>
        <v/>
      </c>
      <c r="AP191" s="127" t="str">
        <f>IF(OR($I191="‡nv‡÷j Z¨vM",$I191="wUwm"),(IF(VALUE($G191)&gt;=AP$6,(IF(($BV191-SUM($Q191:AO191))&gt;=$K191*0.3,$K191*0.3,($BV191-SUM($Q191:AO191)))),"")),(IF(($BV191-SUM($Q191:AO191))&gt;=$K191*0.3,$K191*0.3,($BV191-SUM($Q191:AO191)))))</f>
        <v/>
      </c>
      <c r="AQ191" s="125">
        <f t="shared" si="39"/>
        <v>19750</v>
      </c>
      <c r="AR191" s="125">
        <v>19750</v>
      </c>
      <c r="AS191" s="125">
        <f>IF(LinkRpt!C$4=LinkRpt!C$2,VLOOKUP(LinkRpt!$A188,Rpt,LinkRpt!C$2+1),"")</f>
        <v>0</v>
      </c>
      <c r="AT191" s="125">
        <f>IF(LinkRpt!D$4=LinkRpt!D$2,VLOOKUP(LinkRpt!$A188,Rpt,LinkRpt!D$2+1),"")</f>
        <v>0</v>
      </c>
      <c r="AU191" s="125">
        <f>IF(LinkRpt!E$4=LinkRpt!E$2,VLOOKUP(LinkRpt!$A188,Rpt,LinkRpt!E$2+1),"")</f>
        <v>0</v>
      </c>
      <c r="AV191" s="125">
        <f>IF(LinkRpt!F$4=LinkRpt!F$2,VLOOKUP(LinkRpt!$A188,Rpt,LinkRpt!F$2+1),"")</f>
        <v>0</v>
      </c>
      <c r="AW191" s="125">
        <f>IF(LinkRpt!G$4=LinkRpt!G$2,VLOOKUP(LinkRpt!$A188,Rpt,LinkRpt!G$2+1),"")</f>
        <v>0</v>
      </c>
      <c r="AX191" s="125">
        <f>IF(LinkRpt!H$4=LinkRpt!H$2,VLOOKUP(LinkRpt!$A188,Rpt,LinkRpt!H$2+1),"")</f>
        <v>0</v>
      </c>
      <c r="AY191" s="125">
        <f>IF(LinkRpt!I$4=LinkRpt!I$2,VLOOKUP(LinkRpt!$A188,Rpt,LinkRpt!I$2+1),"")</f>
        <v>0</v>
      </c>
      <c r="AZ191" s="125">
        <f>IF(LinkRpt!J$4=LinkRpt!J$2,VLOOKUP(LinkRpt!$A188,Rpt,LinkRpt!J$2+1),"")</f>
        <v>0</v>
      </c>
      <c r="BA191" s="125">
        <f>IF(LinkRpt!K$4=LinkRpt!K$2,VLOOKUP(LinkRpt!$A188,Rpt,LinkRpt!K$2+1),"")</f>
        <v>0</v>
      </c>
      <c r="BB191" s="125">
        <f>IF(LinkRpt!L$4=LinkRpt!L$2,VLOOKUP(LinkRpt!$A188,Rpt,LinkRpt!L$2+1),"")</f>
        <v>0</v>
      </c>
      <c r="BC191" s="125">
        <f>IF(LinkRpt!M$4=LinkRpt!M$2,VLOOKUP(LinkRpt!$A188,Rpt,LinkRpt!M$2+1),"")</f>
        <v>0</v>
      </c>
      <c r="BD191" s="125">
        <f>IF(LinkRpt!N$4=LinkRpt!N$2,VLOOKUP(LinkRpt!$A188,Rpt,LinkRpt!N$2+1),"")</f>
        <v>0</v>
      </c>
      <c r="BE191" s="125">
        <f>IF(LinkRpt!O$4=LinkRpt!O$2,VLOOKUP(LinkRpt!$A188,Rpt,LinkRpt!O$2+1),"")</f>
        <v>0</v>
      </c>
      <c r="BF191" s="125">
        <f>IF(LinkRpt!P$4=LinkRpt!P$2,VLOOKUP(LinkRpt!$A188,Rpt,LinkRpt!P$2+1),"")</f>
        <v>0</v>
      </c>
      <c r="BG191" s="125">
        <f>IF(LinkRpt!Q$4=LinkRpt!Q$2,VLOOKUP(LinkRpt!$A188,Rpt,LinkRpt!Q$2+1),"")</f>
        <v>0</v>
      </c>
      <c r="BH191" s="125">
        <f>IF(LinkRpt!R$4=LinkRpt!R$2,VLOOKUP(LinkRpt!$A188,Rpt,LinkRpt!R$2+1),"")</f>
        <v>0</v>
      </c>
      <c r="BI191" s="125">
        <f>IF(LinkRpt!S$4=LinkRpt!S$2,VLOOKUP(LinkRpt!$A188,Rpt,LinkRpt!S$2+1),"")</f>
        <v>0</v>
      </c>
      <c r="BJ191" s="125">
        <f>IF(LinkRpt!T$4=LinkRpt!T$2,VLOOKUP(LinkRpt!$A188,Rpt,LinkRpt!T$2+1),"")</f>
        <v>0</v>
      </c>
      <c r="BK191" s="125">
        <f>IF(LinkRpt!U$4=LinkRpt!U$2,VLOOKUP(LinkRpt!$A188,Rpt,LinkRpt!U$2+1),"")</f>
        <v>0</v>
      </c>
      <c r="BL191" s="125">
        <f>IF(LinkRpt!V$4=LinkRpt!V$2,VLOOKUP(LinkRpt!$A188,Rpt,LinkRpt!V$2+1),"")</f>
        <v>0</v>
      </c>
      <c r="BM191" s="125">
        <f>IF(LinkRpt!W$4=LinkRpt!W$2,VLOOKUP(LinkRpt!$A188,Rpt,LinkRpt!W$2+1),"")</f>
        <v>0</v>
      </c>
      <c r="BN191" s="125">
        <f>IF(LinkRpt!X$4=LinkRpt!X$2,VLOOKUP(LinkRpt!$A188,Rpt,LinkRpt!X$2+1),"")</f>
        <v>0</v>
      </c>
      <c r="BO191" s="125">
        <f>IF(LinkRpt!Y$4=LinkRpt!Y$2,VLOOKUP(LinkRpt!$A188,Rpt,LinkRpt!Y$2+1),"")</f>
        <v>0</v>
      </c>
      <c r="BP191" s="125">
        <f>IF(LinkRpt!Z$4=LinkRpt!Z$2,VLOOKUP(LinkRpt!$A188,Rpt,LinkRpt!Z$2+1),"")</f>
        <v>0</v>
      </c>
      <c r="BQ191" s="125">
        <f>IF(LinkRpt!AA$4=LinkRpt!AA$2,VLOOKUP(LinkRpt!$A188,Rpt,LinkRpt!AA$2+1),"")</f>
        <v>0</v>
      </c>
      <c r="BR191" s="125">
        <f>IF(LinkRpt!AB$4=LinkRpt!AB$2,VLOOKUP(LinkRpt!$A188,Rpt,LinkRpt!AB$2+1),"")</f>
        <v>0</v>
      </c>
      <c r="BS191" s="125">
        <f>IF(LinkRpt!AC$4=LinkRpt!AC$2,VLOOKUP(LinkRpt!$A188,Rpt,LinkRpt!AC$2+1),"")</f>
        <v>0</v>
      </c>
      <c r="BT191" s="125">
        <f>IF(LinkRpt!AD$4=LinkRpt!AD$2,VLOOKUP(LinkRpt!$A188,Rpt,LinkRpt!AD$2+1),"")</f>
        <v>0</v>
      </c>
      <c r="BU191" s="125">
        <f>IF(LinkRpt!AE$4=LinkRpt!AE$2,VLOOKUP(LinkRpt!$A188,Rpt,LinkRpt!AE$2+1),"")</f>
        <v>0</v>
      </c>
      <c r="BV191" s="125">
        <f t="shared" si="37"/>
        <v>19750</v>
      </c>
      <c r="BW191" s="124">
        <v>1500</v>
      </c>
      <c r="BX191" s="127">
        <v>1500</v>
      </c>
      <c r="BY191" s="124">
        <v>1000</v>
      </c>
      <c r="BZ191" s="127">
        <v>1000</v>
      </c>
      <c r="CA191" s="124">
        <v>5000</v>
      </c>
      <c r="CB191" s="127">
        <v>5000</v>
      </c>
      <c r="CC191" s="124">
        <v>8000</v>
      </c>
      <c r="CD191" s="127"/>
      <c r="CE191" s="124"/>
      <c r="CF191" s="127"/>
      <c r="CG191" s="129">
        <v>4620</v>
      </c>
      <c r="CH191" s="144">
        <v>4620</v>
      </c>
      <c r="CI191" s="129">
        <v>4620</v>
      </c>
      <c r="CJ191" s="127">
        <v>0</v>
      </c>
      <c r="CK191" s="129">
        <v>4620</v>
      </c>
      <c r="CL191" s="127"/>
      <c r="CM191" s="129">
        <v>4620</v>
      </c>
      <c r="CN191" s="127">
        <v>9000</v>
      </c>
      <c r="CO191" s="129">
        <v>4620</v>
      </c>
      <c r="CP191" s="127"/>
      <c r="CQ191" s="129">
        <v>4620</v>
      </c>
      <c r="CR191" s="127"/>
      <c r="CS191" s="129">
        <v>4620</v>
      </c>
      <c r="CT191" s="127"/>
      <c r="CU191" s="129">
        <v>4620</v>
      </c>
      <c r="CV191" s="127"/>
      <c r="CW191" s="129">
        <v>4620</v>
      </c>
      <c r="CX191" s="127">
        <v>10550</v>
      </c>
      <c r="CY191" s="131"/>
      <c r="CZ191" s="127"/>
      <c r="DA191" s="131"/>
      <c r="DB191" s="127"/>
      <c r="DC191" s="131"/>
      <c r="DD191" s="127"/>
      <c r="DE191" s="130"/>
      <c r="DF191" s="131"/>
      <c r="DG191" s="127"/>
      <c r="DH191" s="131"/>
      <c r="DI191" s="127"/>
      <c r="DJ191" s="131"/>
      <c r="DK191" s="127"/>
      <c r="DL191" s="131"/>
      <c r="DM191" s="127"/>
      <c r="DN191" s="131"/>
      <c r="DO191" s="127"/>
      <c r="DP191" s="131"/>
      <c r="DQ191" s="127"/>
      <c r="DR191" s="131"/>
      <c r="DS191" s="127"/>
      <c r="DT191" s="131"/>
      <c r="DU191" s="127"/>
      <c r="DV191" s="131"/>
      <c r="DW191" s="127"/>
      <c r="DX191" s="131"/>
      <c r="DY191" s="127"/>
      <c r="DZ191" s="131"/>
      <c r="EA191" s="127"/>
      <c r="EB191" s="128"/>
      <c r="EC191" s="127"/>
      <c r="ED191" s="132"/>
      <c r="EE191" s="128"/>
      <c r="EF191" s="127"/>
      <c r="EG191" s="128"/>
      <c r="EH191" s="127"/>
      <c r="EI191" s="128"/>
      <c r="EJ191" s="127"/>
      <c r="EK191" s="128"/>
      <c r="EL191" s="127"/>
      <c r="EM191" s="128"/>
      <c r="EN191" s="127"/>
      <c r="EO191" s="128"/>
      <c r="EP191" s="127"/>
      <c r="EQ191" s="124"/>
      <c r="ER191" s="127"/>
      <c r="ES191" s="124"/>
      <c r="ET191" s="127"/>
      <c r="EU191" s="124"/>
      <c r="EV191" s="127"/>
      <c r="EW191" s="124"/>
      <c r="EX191" s="127"/>
      <c r="EY191" s="124"/>
      <c r="EZ191" s="127"/>
      <c r="FA191" s="124"/>
      <c r="FB191" s="127"/>
      <c r="FC191" s="133">
        <f t="shared" si="32"/>
        <v>57080</v>
      </c>
      <c r="FD191" s="133">
        <f t="shared" si="33"/>
        <v>31670</v>
      </c>
      <c r="FE191" s="133">
        <f t="shared" si="34"/>
        <v>25410</v>
      </c>
    </row>
    <row r="192" spans="1:161" ht="25.5" customHeight="1">
      <c r="A192" s="184">
        <v>2200123</v>
      </c>
      <c r="B192" s="156" t="s">
        <v>180</v>
      </c>
      <c r="C192" s="96" t="s">
        <v>181</v>
      </c>
      <c r="D192" s="83" t="s">
        <v>1062</v>
      </c>
      <c r="E192" s="95" t="s">
        <v>956</v>
      </c>
      <c r="F192" s="89" t="s">
        <v>182</v>
      </c>
      <c r="G192" s="89" t="s">
        <v>1090</v>
      </c>
      <c r="H192" s="160"/>
      <c r="I192" s="161" t="s">
        <v>92</v>
      </c>
      <c r="J192" s="161"/>
      <c r="K192" s="94">
        <v>6500</v>
      </c>
      <c r="L192" s="92" t="s">
        <v>1077</v>
      </c>
      <c r="M192" s="122">
        <f t="shared" si="35"/>
        <v>15700</v>
      </c>
      <c r="N192" s="123">
        <f t="shared" si="31"/>
        <v>-2100</v>
      </c>
      <c r="O192" s="124">
        <v>4000</v>
      </c>
      <c r="P192" s="124">
        <f t="shared" si="36"/>
        <v>0</v>
      </c>
      <c r="Q192" s="125">
        <v>4000</v>
      </c>
      <c r="R192" s="180">
        <f t="shared" si="41"/>
        <v>0</v>
      </c>
      <c r="S192" s="127">
        <f>IF(OR($I192="‡nv‡÷j Z¨vM",$I192="wUwm"),(IF(VALUE($G192)&gt;=S$6,(IF(($BV192-SUM($Q192:R192))&gt;=$K192*0.3,$K192*0.3,($BV192-SUM($Q192:R192)))),"")),(IF(($BV192-SUM($Q192:R192))&gt;=$K192*0.3,$K192*0.3,($BV192-SUM($Q192:R192)))))</f>
        <v>1950</v>
      </c>
      <c r="T192" s="127">
        <f>IF(OR($I192="‡nv‡÷j Z¨vM",$I192="wUwm"),(IF(VALUE($G192)&gt;=T$6,(IF(($BV192-SUM($Q192:S192))&gt;=$K192*0.3,$K192*0.3,($BV192-SUM($Q192:S192)))),"")),(IF(($BV192-SUM($Q192:S192))&gt;=$K192*0.3,$K192*0.3,($BV192-SUM($Q192:S192)))))</f>
        <v>1950</v>
      </c>
      <c r="U192" s="127">
        <f>IF(OR($I192="‡nv‡÷j Z¨vM",$I192="wUwm"),(IF(VALUE($G192)&gt;=U$6,(IF(($BV192-SUM($Q192:T192))&gt;=$K192*0.3,$K192*0.3,($BV192-SUM($Q192:T192)))),"")),(IF(($BV192-SUM($Q192:T192))&gt;=$K192*0.3,$K192*0.3,($BV192-SUM($Q192:T192)))))</f>
        <v>1950</v>
      </c>
      <c r="V192" s="127">
        <f>IF(OR($I192="‡nv‡÷j Z¨vM",$I192="wUwm"),(IF(VALUE($G192)&gt;=V$6,(IF(($BV192-SUM($Q192:U192))&gt;=$K192*0.3,$K192*0.3,($BV192-SUM($Q192:U192)))),"")),(IF(($BV192-SUM($Q192:U192))&gt;=$K192*0.3,$K192*0.3,($BV192-SUM($Q192:U192)))))</f>
        <v>1950</v>
      </c>
      <c r="W192" s="127">
        <f>IF(OR($I192="‡nv‡÷j Z¨vM",$I192="wUwm"),(IF(VALUE($G192)&gt;=W$6,(IF(($BV192-SUM($Q192:V192))&gt;=$K192*0.3,$K192*0.3,($BV192-SUM($Q192:V192)))),"")),(IF(($BV192-SUM($Q192:V192))&gt;=$K192*0.3,$K192*0.3,($BV192-SUM($Q192:V192)))))</f>
        <v>1950</v>
      </c>
      <c r="X192" s="127">
        <f>IF(OR($I192="‡nv‡÷j Z¨vM",$I192="wUwm"),(IF(VALUE($G192)&gt;=X$6,(IF(($BV192-SUM($Q192:W192))&gt;=$K192*0.3,$K192*0.3,($BV192-SUM($Q192:W192)))),"")),(IF(($BV192-SUM($Q192:W192))&gt;=$K192*0.3,$K192*0.3,($BV192-SUM($Q192:W192)))))</f>
        <v>1950</v>
      </c>
      <c r="Y192" s="127" t="str">
        <f>IF(OR($I192="‡nv‡÷j Z¨vM",$I192="wUwm"),(IF(VALUE($G192)&gt;=Y$6,(IF(($BV192-SUM($Q192:X192))&gt;=$K192*0.3,$K192*0.3,($BV192-SUM($Q192:X192)))),"")),(IF(($BV192-SUM($Q192:X192))&gt;=$K192*0.3,$K192*0.3,($BV192-SUM($Q192:X192)))))</f>
        <v/>
      </c>
      <c r="Z192" s="127" t="str">
        <f>IF(OR($I192="‡nv‡÷j Z¨vM",$I192="wUwm"),(IF(VALUE($G192)&gt;=Z$6,(IF(($BV192-SUM($Q192:Y192))&gt;=$K192*0.3,$K192*0.3,($BV192-SUM($Q192:Y192)))),"")),(IF(($BV192-SUM($Q192:Y192))&gt;=$K192*0.3,$K192*0.3,($BV192-SUM($Q192:Y192)))))</f>
        <v/>
      </c>
      <c r="AA192" s="127" t="str">
        <f>IF(OR($I192="‡nv‡÷j Z¨vM",$I192="wUwm"),(IF(VALUE($G192)&gt;=AA$6,(IF(($BV192-SUM($Q192:Z192))&gt;=$K192*0.3,$K192*0.3,($BV192-SUM($Q192:Z192)))),"")),(IF(($BV192-SUM($Q192:Z192))&gt;=$K192*0.3,$K192*0.3,($BV192-SUM($Q192:Z192)))))</f>
        <v/>
      </c>
      <c r="AB192" s="127" t="str">
        <f>IF(OR($I192="‡nv‡÷j Z¨vM",$I192="wUwm"),(IF(VALUE($G192)&gt;=AB$6,(IF(($BV192-SUM($Q192:AA192))&gt;=$K192*0.3,$K192*0.3,($BV192-SUM($Q192:AA192)))),"")),(IF(($BV192-SUM($Q192:AA192))&gt;=$K192*0.3,$K192*0.3,($BV192-SUM($Q192:AA192)))))</f>
        <v/>
      </c>
      <c r="AC192" s="127" t="str">
        <f>IF(OR($I192="‡nv‡÷j Z¨vM",$I192="wUwm"),(IF(VALUE($G192)&gt;=AC$6,(IF(($BV192-SUM($Q192:AB192))&gt;=$K192*0.3,$K192*0.3,($BV192-SUM($Q192:AB192)))),"")),(IF(($BV192-SUM($Q192:AB192))&gt;=$K192*0.3,$K192*0.3,($BV192-SUM($Q192:AB192)))))</f>
        <v/>
      </c>
      <c r="AD192" s="127" t="str">
        <f>IF(OR($I192="‡nv‡÷j Z¨vM",$I192="wUwm"),(IF(VALUE($G192)&gt;=AD$6,(IF(($BV192-SUM($Q192:AC192))&gt;=$K192*0.3,$K192*0.3,($BV192-SUM($Q192:AC192)))),"")),(IF(($BV192-SUM($Q192:AC192))&gt;=$K192*0.3,$K192*0.3,($BV192-SUM($Q192:AC192)))))</f>
        <v/>
      </c>
      <c r="AE192" s="127" t="str">
        <f>IF(OR($I192="‡nv‡÷j Z¨vM",$I192="wUwm"),(IF(VALUE($G192)&gt;=AE$6,(IF(($BV192-SUM($Q192:AD192))&gt;=$K192*0.3,$K192*0.3,($BV192-SUM($Q192:AD192)))),"")),(IF(($BV192-SUM($Q192:AD192))&gt;=$K192*0.3,$K192*0.3,($BV192-SUM($Q192:AD192)))))</f>
        <v/>
      </c>
      <c r="AF192" s="127" t="str">
        <f>IF(OR($I192="‡nv‡÷j Z¨vM",$I192="wUwm"),(IF(VALUE($G192)&gt;=AF$6,(IF(($BV192-SUM($Q192:AE192))&gt;=$K192*0.3,$K192*0.3,($BV192-SUM($Q192:AE192)))),"")),(IF(($BV192-SUM($Q192:AE192))&gt;=$K192*0.3,$K192*0.3,($BV192-SUM($Q192:AE192)))))</f>
        <v/>
      </c>
      <c r="AG192" s="127" t="str">
        <f>IF(OR($I192="‡nv‡÷j Z¨vM",$I192="wUwm"),(IF(VALUE($G192)&gt;=AG$6,(IF(($BV192-SUM($Q192:AF192))&gt;=$K192*0.3,$K192*0.3,($BV192-SUM($Q192:AF192)))),"")),(IF(($BV192-SUM($Q192:AF192))&gt;=$K192*0.3,$K192*0.3,($BV192-SUM($Q192:AF192)))))</f>
        <v/>
      </c>
      <c r="AH192" s="127" t="str">
        <f>IF(OR($I192="‡nv‡÷j Z¨vM",$I192="wUwm"),(IF(VALUE($G192)&gt;=AH$6,(IF(($BV192-SUM($Q192:AG192))&gt;=$K192*0.3,$K192*0.3,($BV192-SUM($Q192:AG192)))),"")),(IF(($BV192-SUM($Q192:AG192))&gt;=$K192*0.3,$K192*0.3,($BV192-SUM($Q192:AG192)))))</f>
        <v/>
      </c>
      <c r="AI192" s="127" t="str">
        <f>IF(OR($I192="‡nv‡÷j Z¨vM",$I192="wUwm"),(IF(VALUE($G192)&gt;=AI$6,(IF(($BV192-SUM($Q192:AH192))&gt;=$K192*0.3,$K192*0.3,($BV192-SUM($Q192:AH192)))),"")),(IF(($BV192-SUM($Q192:AH192))&gt;=$K192*0.3,$K192*0.3,($BV192-SUM($Q192:AH192)))))</f>
        <v/>
      </c>
      <c r="AJ192" s="127" t="str">
        <f>IF(OR($I192="‡nv‡÷j Z¨vM",$I192="wUwm"),(IF(VALUE($G192)&gt;=AJ$6,(IF(($BV192-SUM($Q192:AI192))&gt;=$K192*0.3,$K192*0.3,($BV192-SUM($Q192:AI192)))),"")),(IF(($BV192-SUM($Q192:AI192))&gt;=$K192*0.3,$K192*0.3,($BV192-SUM($Q192:AI192)))))</f>
        <v/>
      </c>
      <c r="AK192" s="127" t="str">
        <f>IF(OR($I192="‡nv‡÷j Z¨vM",$I192="wUwm"),(IF(VALUE($G192)&gt;=AK$6,(IF(($BV192-SUM($Q192:AJ192))&gt;=$K192*0.3,$K192*0.3,($BV192-SUM($Q192:AJ192)))),"")),(IF(($BV192-SUM($Q192:AJ192))&gt;=$K192*0.3,$K192*0.3,($BV192-SUM($Q192:AJ192)))))</f>
        <v/>
      </c>
      <c r="AL192" s="127" t="str">
        <f>IF(OR($I192="‡nv‡÷j Z¨vM",$I192="wUwm"),(IF(VALUE($G192)&gt;=AL$6,(IF(($BV192-SUM($Q192:AK192))&gt;=$K192*0.3,$K192*0.3,($BV192-SUM($Q192:AK192)))),"")),(IF(($BV192-SUM($Q192:AK192))&gt;=$K192*0.3,$K192*0.3,($BV192-SUM($Q192:AK192)))))</f>
        <v/>
      </c>
      <c r="AM192" s="127" t="str">
        <f>IF(OR($I192="‡nv‡÷j Z¨vM",$I192="wUwm"),(IF(VALUE($G192)&gt;=AM$6,(IF(($BV192-SUM($Q192:AL192))&gt;=$K192*0.3,$K192*0.3,($BV192-SUM($Q192:AL192)))),"")),(IF(($BV192-SUM($Q192:AL192))&gt;=$K192*0.3,$K192*0.3,($BV192-SUM($Q192:AL192)))))</f>
        <v/>
      </c>
      <c r="AN192" s="127" t="str">
        <f>IF(OR($I192="‡nv‡÷j Z¨vM",$I192="wUwm"),(IF(VALUE($G192)&gt;=AN$6,(IF(($BV192-SUM($Q192:AM192))&gt;=$K192*0.3,$K192*0.3,($BV192-SUM($Q192:AM192)))),"")),(IF(($BV192-SUM($Q192:AM192))&gt;=$K192*0.3,$K192*0.3,($BV192-SUM($Q192:AM192)))))</f>
        <v/>
      </c>
      <c r="AO192" s="127" t="str">
        <f>IF(OR($I192="‡nv‡÷j Z¨vM",$I192="wUwm"),(IF(VALUE($G192)&gt;=AO$6,(IF(($BV192-SUM($Q192:AN192))&gt;=$K192*0.3,$K192*0.3,($BV192-SUM($Q192:AN192)))),"")),(IF(($BV192-SUM($Q192:AN192))&gt;=$K192*0.3,$K192*0.3,($BV192-SUM($Q192:AN192)))))</f>
        <v/>
      </c>
      <c r="AP192" s="127" t="str">
        <f>IF(OR($I192="‡nv‡÷j Z¨vM",$I192="wUwm"),(IF(VALUE($G192)&gt;=AP$6,(IF(($BV192-SUM($Q192:AO192))&gt;=$K192*0.3,$K192*0.3,($BV192-SUM($Q192:AO192)))),"")),(IF(($BV192-SUM($Q192:AO192))&gt;=$K192*0.3,$K192*0.3,($BV192-SUM($Q192:AO192)))))</f>
        <v/>
      </c>
      <c r="AQ192" s="125">
        <f t="shared" si="39"/>
        <v>15700</v>
      </c>
      <c r="AR192" s="125">
        <v>17800</v>
      </c>
      <c r="AS192" s="125">
        <f>IF(LinkRpt!C$4=LinkRpt!C$2,VLOOKUP(LinkRpt!$A189,Rpt,LinkRpt!C$2+1),"")</f>
        <v>0</v>
      </c>
      <c r="AT192" s="125">
        <f>IF(LinkRpt!D$4=LinkRpt!D$2,VLOOKUP(LinkRpt!$A189,Rpt,LinkRpt!D$2+1),"")</f>
        <v>0</v>
      </c>
      <c r="AU192" s="125">
        <f>IF(LinkRpt!E$4=LinkRpt!E$2,VLOOKUP(LinkRpt!$A189,Rpt,LinkRpt!E$2+1),"")</f>
        <v>0</v>
      </c>
      <c r="AV192" s="125">
        <f>IF(LinkRpt!F$4=LinkRpt!F$2,VLOOKUP(LinkRpt!$A189,Rpt,LinkRpt!F$2+1),"")</f>
        <v>0</v>
      </c>
      <c r="AW192" s="125">
        <f>IF(LinkRpt!G$4=LinkRpt!G$2,VLOOKUP(LinkRpt!$A189,Rpt,LinkRpt!G$2+1),"")</f>
        <v>0</v>
      </c>
      <c r="AX192" s="125">
        <f>IF(LinkRpt!H$4=LinkRpt!H$2,VLOOKUP(LinkRpt!$A189,Rpt,LinkRpt!H$2+1),"")</f>
        <v>0</v>
      </c>
      <c r="AY192" s="125">
        <f>IF(LinkRpt!I$4=LinkRpt!I$2,VLOOKUP(LinkRpt!$A189,Rpt,LinkRpt!I$2+1),"")</f>
        <v>0</v>
      </c>
      <c r="AZ192" s="125">
        <f>IF(LinkRpt!J$4=LinkRpt!J$2,VLOOKUP(LinkRpt!$A189,Rpt,LinkRpt!J$2+1),"")</f>
        <v>0</v>
      </c>
      <c r="BA192" s="125">
        <f>IF(LinkRpt!K$4=LinkRpt!K$2,VLOOKUP(LinkRpt!$A189,Rpt,LinkRpt!K$2+1),"")</f>
        <v>0</v>
      </c>
      <c r="BB192" s="125">
        <f>IF(LinkRpt!L$4=LinkRpt!L$2,VLOOKUP(LinkRpt!$A189,Rpt,LinkRpt!L$2+1),"")</f>
        <v>0</v>
      </c>
      <c r="BC192" s="125">
        <f>IF(LinkRpt!M$4=LinkRpt!M$2,VLOOKUP(LinkRpt!$A189,Rpt,LinkRpt!M$2+1),"")</f>
        <v>0</v>
      </c>
      <c r="BD192" s="125">
        <f>IF(LinkRpt!N$4=LinkRpt!N$2,VLOOKUP(LinkRpt!$A189,Rpt,LinkRpt!N$2+1),"")</f>
        <v>0</v>
      </c>
      <c r="BE192" s="125">
        <f>IF(LinkRpt!O$4=LinkRpt!O$2,VLOOKUP(LinkRpt!$A189,Rpt,LinkRpt!O$2+1),"")</f>
        <v>0</v>
      </c>
      <c r="BF192" s="125">
        <f>IF(LinkRpt!P$4=LinkRpt!P$2,VLOOKUP(LinkRpt!$A189,Rpt,LinkRpt!P$2+1),"")</f>
        <v>0</v>
      </c>
      <c r="BG192" s="125">
        <f>IF(LinkRpt!Q$4=LinkRpt!Q$2,VLOOKUP(LinkRpt!$A189,Rpt,LinkRpt!Q$2+1),"")</f>
        <v>0</v>
      </c>
      <c r="BH192" s="125">
        <f>IF(LinkRpt!R$4=LinkRpt!R$2,VLOOKUP(LinkRpt!$A189,Rpt,LinkRpt!R$2+1),"")</f>
        <v>0</v>
      </c>
      <c r="BI192" s="125">
        <f>IF(LinkRpt!S$4=LinkRpt!S$2,VLOOKUP(LinkRpt!$A189,Rpt,LinkRpt!S$2+1),"")</f>
        <v>0</v>
      </c>
      <c r="BJ192" s="125">
        <f>IF(LinkRpt!T$4=LinkRpt!T$2,VLOOKUP(LinkRpt!$A189,Rpt,LinkRpt!T$2+1),"")</f>
        <v>0</v>
      </c>
      <c r="BK192" s="125">
        <f>IF(LinkRpt!U$4=LinkRpt!U$2,VLOOKUP(LinkRpt!$A189,Rpt,LinkRpt!U$2+1),"")</f>
        <v>0</v>
      </c>
      <c r="BL192" s="125">
        <f>IF(LinkRpt!V$4=LinkRpt!V$2,VLOOKUP(LinkRpt!$A189,Rpt,LinkRpt!V$2+1),"")</f>
        <v>0</v>
      </c>
      <c r="BM192" s="125">
        <f>IF(LinkRpt!W$4=LinkRpt!W$2,VLOOKUP(LinkRpt!$A189,Rpt,LinkRpt!W$2+1),"")</f>
        <v>0</v>
      </c>
      <c r="BN192" s="125">
        <f>IF(LinkRpt!X$4=LinkRpt!X$2,VLOOKUP(LinkRpt!$A189,Rpt,LinkRpt!X$2+1),"")</f>
        <v>0</v>
      </c>
      <c r="BO192" s="125">
        <f>IF(LinkRpt!Y$4=LinkRpt!Y$2,VLOOKUP(LinkRpt!$A189,Rpt,LinkRpt!Y$2+1),"")</f>
        <v>0</v>
      </c>
      <c r="BP192" s="125">
        <f>IF(LinkRpt!Z$4=LinkRpt!Z$2,VLOOKUP(LinkRpt!$A189,Rpt,LinkRpt!Z$2+1),"")</f>
        <v>0</v>
      </c>
      <c r="BQ192" s="125">
        <f>IF(LinkRpt!AA$4=LinkRpt!AA$2,VLOOKUP(LinkRpt!$A189,Rpt,LinkRpt!AA$2+1),"")</f>
        <v>0</v>
      </c>
      <c r="BR192" s="125">
        <f>IF(LinkRpt!AB$4=LinkRpt!AB$2,VLOOKUP(LinkRpt!$A189,Rpt,LinkRpt!AB$2+1),"")</f>
        <v>0</v>
      </c>
      <c r="BS192" s="125">
        <f>IF(LinkRpt!AC$4=LinkRpt!AC$2,VLOOKUP(LinkRpt!$A189,Rpt,LinkRpt!AC$2+1),"")</f>
        <v>0</v>
      </c>
      <c r="BT192" s="125">
        <f>IF(LinkRpt!AD$4=LinkRpt!AD$2,VLOOKUP(LinkRpt!$A189,Rpt,LinkRpt!AD$2+1),"")</f>
        <v>0</v>
      </c>
      <c r="BU192" s="125">
        <f>IF(LinkRpt!AE$4=LinkRpt!AE$2,VLOOKUP(LinkRpt!$A189,Rpt,LinkRpt!AE$2+1),"")</f>
        <v>0</v>
      </c>
      <c r="BV192" s="125">
        <f t="shared" si="37"/>
        <v>17800</v>
      </c>
      <c r="BW192" s="124">
        <v>1500</v>
      </c>
      <c r="BX192" s="127">
        <v>1500</v>
      </c>
      <c r="BY192" s="124">
        <v>1000</v>
      </c>
      <c r="BZ192" s="127">
        <v>1000</v>
      </c>
      <c r="CA192" s="124">
        <v>5000</v>
      </c>
      <c r="CB192" s="127">
        <v>5000</v>
      </c>
      <c r="CC192" s="124"/>
      <c r="CD192" s="127"/>
      <c r="CE192" s="124"/>
      <c r="CF192" s="127"/>
      <c r="CG192" s="129"/>
      <c r="CH192" s="127"/>
      <c r="CI192" s="129"/>
      <c r="CJ192" s="127"/>
      <c r="CK192" s="129"/>
      <c r="CL192" s="127"/>
      <c r="CM192" s="129"/>
      <c r="CN192" s="127"/>
      <c r="CO192" s="129"/>
      <c r="CP192" s="127"/>
      <c r="CQ192" s="129"/>
      <c r="CR192" s="127"/>
      <c r="CS192" s="129"/>
      <c r="CT192" s="127"/>
      <c r="CU192" s="129"/>
      <c r="CV192" s="127"/>
      <c r="CW192" s="129"/>
      <c r="CX192" s="127"/>
      <c r="CY192" s="131"/>
      <c r="CZ192" s="127"/>
      <c r="DA192" s="131"/>
      <c r="DB192" s="127"/>
      <c r="DC192" s="131"/>
      <c r="DD192" s="127"/>
      <c r="DE192" s="130"/>
      <c r="DF192" s="131"/>
      <c r="DG192" s="127"/>
      <c r="DH192" s="131"/>
      <c r="DI192" s="127"/>
      <c r="DJ192" s="131"/>
      <c r="DK192" s="127"/>
      <c r="DL192" s="131"/>
      <c r="DM192" s="127"/>
      <c r="DN192" s="131"/>
      <c r="DO192" s="127"/>
      <c r="DP192" s="131"/>
      <c r="DQ192" s="127"/>
      <c r="DR192" s="131"/>
      <c r="DS192" s="127"/>
      <c r="DT192" s="131"/>
      <c r="DU192" s="127"/>
      <c r="DV192" s="131"/>
      <c r="DW192" s="127"/>
      <c r="DX192" s="131"/>
      <c r="DY192" s="127"/>
      <c r="DZ192" s="131"/>
      <c r="EA192" s="127"/>
      <c r="EB192" s="128"/>
      <c r="EC192" s="127"/>
      <c r="ED192" s="132"/>
      <c r="EE192" s="128"/>
      <c r="EF192" s="127"/>
      <c r="EG192" s="128"/>
      <c r="EH192" s="127"/>
      <c r="EI192" s="128"/>
      <c r="EJ192" s="127"/>
      <c r="EK192" s="128"/>
      <c r="EL192" s="127"/>
      <c r="EM192" s="128"/>
      <c r="EN192" s="127"/>
      <c r="EO192" s="128"/>
      <c r="EP192" s="127"/>
      <c r="EQ192" s="124"/>
      <c r="ER192" s="127"/>
      <c r="ES192" s="124"/>
      <c r="ET192" s="127"/>
      <c r="EU192" s="124"/>
      <c r="EV192" s="127"/>
      <c r="EW192" s="124"/>
      <c r="EX192" s="127"/>
      <c r="EY192" s="124"/>
      <c r="EZ192" s="127"/>
      <c r="FA192" s="124"/>
      <c r="FB192" s="127"/>
      <c r="FC192" s="133">
        <f t="shared" si="32"/>
        <v>7500</v>
      </c>
      <c r="FD192" s="133">
        <f t="shared" si="33"/>
        <v>7500</v>
      </c>
      <c r="FE192" s="133">
        <f t="shared" si="34"/>
        <v>0</v>
      </c>
    </row>
    <row r="193" spans="1:161" ht="25.5" customHeight="1">
      <c r="A193" s="184">
        <v>2200124</v>
      </c>
      <c r="B193" s="156" t="s">
        <v>183</v>
      </c>
      <c r="C193" s="96" t="s">
        <v>184</v>
      </c>
      <c r="D193" s="83" t="s">
        <v>1062</v>
      </c>
      <c r="E193" s="95" t="s">
        <v>956</v>
      </c>
      <c r="F193" s="89" t="s">
        <v>185</v>
      </c>
      <c r="G193" s="89"/>
      <c r="H193" s="159"/>
      <c r="I193" s="145"/>
      <c r="J193" s="145"/>
      <c r="K193" s="94">
        <v>6500</v>
      </c>
      <c r="L193" s="92" t="s">
        <v>1078</v>
      </c>
      <c r="M193" s="122">
        <f t="shared" si="35"/>
        <v>23500</v>
      </c>
      <c r="N193" s="123">
        <f t="shared" si="31"/>
        <v>8240</v>
      </c>
      <c r="O193" s="124">
        <v>4000</v>
      </c>
      <c r="P193" s="124">
        <f t="shared" si="36"/>
        <v>0</v>
      </c>
      <c r="Q193" s="125">
        <v>4000</v>
      </c>
      <c r="R193" s="126">
        <f t="shared" si="38"/>
        <v>0</v>
      </c>
      <c r="S193" s="127">
        <f>IF(OR($I193="‡nv‡÷j Z¨vM",$I193="wUwm"),(IF(VALUE($G193)&gt;=S$6,(IF(($BV193-SUM($Q193:R193))&gt;=$K193*0.3,$K193*0.3,($BV193-SUM($Q193:R193)))),"")),(IF(($BV193-SUM($Q193:R193))&gt;=$K193*0.3,$K193*0.3,($BV193-SUM($Q193:R193)))))</f>
        <v>1950</v>
      </c>
      <c r="T193" s="127">
        <f>IF(OR($I193="‡nv‡÷j Z¨vM",$I193="wUwm"),(IF(VALUE($G193)&gt;=T$6,(IF(($BV193-SUM($Q193:S193))&gt;=$K193*0.3,$K193*0.3,($BV193-SUM($Q193:S193)))),"")),(IF(($BV193-SUM($Q193:S193))&gt;=$K193*0.3,$K193*0.3,($BV193-SUM($Q193:S193)))))</f>
        <v>1950</v>
      </c>
      <c r="U193" s="127">
        <f>IF(OR($I193="‡nv‡÷j Z¨vM",$I193="wUwm"),(IF(VALUE($G193)&gt;=U$6,(IF(($BV193-SUM($Q193:T193))&gt;=$K193*0.3,$K193*0.3,($BV193-SUM($Q193:T193)))),"")),(IF(($BV193-SUM($Q193:T193))&gt;=$K193*0.3,$K193*0.3,($BV193-SUM($Q193:T193)))))</f>
        <v>1950</v>
      </c>
      <c r="V193" s="127">
        <f>IF(OR($I193="‡nv‡÷j Z¨vM",$I193="wUwm"),(IF(VALUE($G193)&gt;=V$6,(IF(($BV193-SUM($Q193:U193))&gt;=$K193*0.3,$K193*0.3,($BV193-SUM($Q193:U193)))),"")),(IF(($BV193-SUM($Q193:U193))&gt;=$K193*0.3,$K193*0.3,($BV193-SUM($Q193:U193)))))</f>
        <v>1950</v>
      </c>
      <c r="W193" s="127">
        <f>IF(OR($I193="‡nv‡÷j Z¨vM",$I193="wUwm"),(IF(VALUE($G193)&gt;=W$6,(IF(($BV193-SUM($Q193:V193))&gt;=$K193*0.3,$K193*0.3,($BV193-SUM($Q193:V193)))),"")),(IF(($BV193-SUM($Q193:V193))&gt;=$K193*0.3,$K193*0.3,($BV193-SUM($Q193:V193)))))</f>
        <v>1950</v>
      </c>
      <c r="X193" s="127">
        <f>IF(OR($I193="‡nv‡÷j Z¨vM",$I193="wUwm"),(IF(VALUE($G193)&gt;=X$6,(IF(($BV193-SUM($Q193:W193))&gt;=$K193*0.3,$K193*0.3,($BV193-SUM($Q193:W193)))),"")),(IF(($BV193-SUM($Q193:W193))&gt;=$K193*0.3,$K193*0.3,($BV193-SUM($Q193:W193)))))</f>
        <v>1510</v>
      </c>
      <c r="Y193" s="127">
        <f>IF(OR($I193="‡nv‡÷j Z¨vM",$I193="wUwm"),(IF(VALUE($G193)&gt;=Y$6,(IF(($BV193-SUM($Q193:X193))&gt;=$K193*0.3,$K193*0.3,($BV193-SUM($Q193:X193)))),"")),(IF(($BV193-SUM($Q193:X193))&gt;=$K193*0.3,$K193*0.3,($BV193-SUM($Q193:X193)))))</f>
        <v>0</v>
      </c>
      <c r="Z193" s="127">
        <f>IF(OR($I193="‡nv‡÷j Z¨vM",$I193="wUwm"),(IF(VALUE($G193)&gt;=Z$6,(IF(($BV193-SUM($Q193:Y193))&gt;=$K193*0.3,$K193*0.3,($BV193-SUM($Q193:Y193)))),"")),(IF(($BV193-SUM($Q193:Y193))&gt;=$K193*0.3,$K193*0.3,($BV193-SUM($Q193:Y193)))))</f>
        <v>0</v>
      </c>
      <c r="AA193" s="127">
        <f>IF(OR($I193="‡nv‡÷j Z¨vM",$I193="wUwm"),(IF(VALUE($G193)&gt;=AA$6,(IF(($BV193-SUM($Q193:Z193))&gt;=$K193*0.3,$K193*0.3,($BV193-SUM($Q193:Z193)))),"")),(IF(($BV193-SUM($Q193:Z193))&gt;=$K193*0.3,$K193*0.3,($BV193-SUM($Q193:Z193)))))</f>
        <v>0</v>
      </c>
      <c r="AB193" s="127">
        <f>IF(OR($I193="‡nv‡÷j Z¨vM",$I193="wUwm"),(IF(VALUE($G193)&gt;=AB$6,(IF(($BV193-SUM($Q193:AA193))&gt;=$K193*0.3,$K193*0.3,($BV193-SUM($Q193:AA193)))),"")),(IF(($BV193-SUM($Q193:AA193))&gt;=$K193*0.3,$K193*0.3,($BV193-SUM($Q193:AA193)))))</f>
        <v>0</v>
      </c>
      <c r="AC193" s="127">
        <f>IF(OR($I193="‡nv‡÷j Z¨vM",$I193="wUwm"),(IF(VALUE($G193)&gt;=AC$6,(IF(($BV193-SUM($Q193:AB193))&gt;=$K193*0.3,$K193*0.3,($BV193-SUM($Q193:AB193)))),"")),(IF(($BV193-SUM($Q193:AB193))&gt;=$K193*0.3,$K193*0.3,($BV193-SUM($Q193:AB193)))))</f>
        <v>0</v>
      </c>
      <c r="AD193" s="127">
        <f>IF(OR($I193="‡nv‡÷j Z¨vM",$I193="wUwm"),(IF(VALUE($G193)&gt;=AD$6,(IF(($BV193-SUM($Q193:AC193))&gt;=$K193*0.3,$K193*0.3,($BV193-SUM($Q193:AC193)))),"")),(IF(($BV193-SUM($Q193:AC193))&gt;=$K193*0.3,$K193*0.3,($BV193-SUM($Q193:AC193)))))</f>
        <v>0</v>
      </c>
      <c r="AE193" s="127">
        <f>IF(OR($I193="‡nv‡÷j Z¨vM",$I193="wUwm"),(IF(VALUE($G193)&gt;=AE$6,(IF(($BV193-SUM($Q193:AD193))&gt;=$K193*0.3,$K193*0.3,($BV193-SUM($Q193:AD193)))),"")),(IF(($BV193-SUM($Q193:AD193))&gt;=$K193*0.3,$K193*0.3,($BV193-SUM($Q193:AD193)))))</f>
        <v>0</v>
      </c>
      <c r="AF193" s="127">
        <f>IF(OR($I193="‡nv‡÷j Z¨vM",$I193="wUwm"),(IF(VALUE($G193)&gt;=AF$6,(IF(($BV193-SUM($Q193:AE193))&gt;=$K193*0.3,$K193*0.3,($BV193-SUM($Q193:AE193)))),"")),(IF(($BV193-SUM($Q193:AE193))&gt;=$K193*0.3,$K193*0.3,($BV193-SUM($Q193:AE193)))))</f>
        <v>0</v>
      </c>
      <c r="AG193" s="127">
        <f>IF(OR($I193="‡nv‡÷j Z¨vM",$I193="wUwm"),(IF(VALUE($G193)&gt;=AG$6,(IF(($BV193-SUM($Q193:AF193))&gt;=$K193*0.3,$K193*0.3,($BV193-SUM($Q193:AF193)))),"")),(IF(($BV193-SUM($Q193:AF193))&gt;=$K193*0.3,$K193*0.3,($BV193-SUM($Q193:AF193)))))</f>
        <v>0</v>
      </c>
      <c r="AH193" s="127">
        <f>IF(OR($I193="‡nv‡÷j Z¨vM",$I193="wUwm"),(IF(VALUE($G193)&gt;=AH$6,(IF(($BV193-SUM($Q193:AG193))&gt;=$K193*0.3,$K193*0.3,($BV193-SUM($Q193:AG193)))),"")),(IF(($BV193-SUM($Q193:AG193))&gt;=$K193*0.3,$K193*0.3,($BV193-SUM($Q193:AG193)))))</f>
        <v>0</v>
      </c>
      <c r="AI193" s="127">
        <f>IF(OR($I193="‡nv‡÷j Z¨vM",$I193="wUwm"),(IF(VALUE($G193)&gt;=AI$6,(IF(($BV193-SUM($Q193:AH193))&gt;=$K193*0.3,$K193*0.3,($BV193-SUM($Q193:AH193)))),"")),(IF(($BV193-SUM($Q193:AH193))&gt;=$K193*0.3,$K193*0.3,($BV193-SUM($Q193:AH193)))))</f>
        <v>0</v>
      </c>
      <c r="AJ193" s="127">
        <f>IF(OR($I193="‡nv‡÷j Z¨vM",$I193="wUwm"),(IF(VALUE($G193)&gt;=AJ$6,(IF(($BV193-SUM($Q193:AI193))&gt;=$K193*0.3,$K193*0.3,($BV193-SUM($Q193:AI193)))),"")),(IF(($BV193-SUM($Q193:AI193))&gt;=$K193*0.3,$K193*0.3,($BV193-SUM($Q193:AI193)))))</f>
        <v>0</v>
      </c>
      <c r="AK193" s="127">
        <f>IF(OR($I193="‡nv‡÷j Z¨vM",$I193="wUwm"),(IF(VALUE($G193)&gt;=AK$6,(IF(($BV193-SUM($Q193:AJ193))&gt;=$K193*0.3,$K193*0.3,($BV193-SUM($Q193:AJ193)))),"")),(IF(($BV193-SUM($Q193:AJ193))&gt;=$K193*0.3,$K193*0.3,($BV193-SUM($Q193:AJ193)))))</f>
        <v>0</v>
      </c>
      <c r="AL193" s="127">
        <f>IF(OR($I193="‡nv‡÷j Z¨vM",$I193="wUwm"),(IF(VALUE($G193)&gt;=AL$6,(IF(($BV193-SUM($Q193:AK193))&gt;=$K193*0.3,$K193*0.3,($BV193-SUM($Q193:AK193)))),"")),(IF(($BV193-SUM($Q193:AK193))&gt;=$K193*0.3,$K193*0.3,($BV193-SUM($Q193:AK193)))))</f>
        <v>0</v>
      </c>
      <c r="AM193" s="127">
        <f>IF(OR($I193="‡nv‡÷j Z¨vM",$I193="wUwm"),(IF(VALUE($G193)&gt;=AM$6,(IF(($BV193-SUM($Q193:AL193))&gt;=$K193*0.3,$K193*0.3,($BV193-SUM($Q193:AL193)))),"")),(IF(($BV193-SUM($Q193:AL193))&gt;=$K193*0.3,$K193*0.3,($BV193-SUM($Q193:AL193)))))</f>
        <v>0</v>
      </c>
      <c r="AN193" s="127">
        <f>IF(OR($I193="‡nv‡÷j Z¨vM",$I193="wUwm"),(IF(VALUE($G193)&gt;=AN$6,(IF(($BV193-SUM($Q193:AM193))&gt;=$K193*0.3,$K193*0.3,($BV193-SUM($Q193:AM193)))),"")),(IF(($BV193-SUM($Q193:AM193))&gt;=$K193*0.3,$K193*0.3,($BV193-SUM($Q193:AM193)))))</f>
        <v>0</v>
      </c>
      <c r="AO193" s="127">
        <f>IF(OR($I193="‡nv‡÷j Z¨vM",$I193="wUwm"),(IF(VALUE($G193)&gt;=AO$6,(IF(($BV193-SUM($Q193:AN193))&gt;=$K193*0.3,$K193*0.3,($BV193-SUM($Q193:AN193)))),"")),(IF(($BV193-SUM($Q193:AN193))&gt;=$K193*0.3,$K193*0.3,($BV193-SUM($Q193:AN193)))))</f>
        <v>0</v>
      </c>
      <c r="AP193" s="127">
        <f>IF(OR($I193="‡nv‡÷j Z¨vM",$I193="wUwm"),(IF(VALUE($G193)&gt;=AP$6,(IF(($BV193-SUM($Q193:AO193))&gt;=$K193*0.3,$K193*0.3,($BV193-SUM($Q193:AO193)))),"")),(IF(($BV193-SUM($Q193:AO193))&gt;=$K193*0.3,$K193*0.3,($BV193-SUM($Q193:AO193)))))</f>
        <v>0</v>
      </c>
      <c r="AQ193" s="125">
        <f t="shared" si="39"/>
        <v>15260</v>
      </c>
      <c r="AR193" s="125">
        <v>15260</v>
      </c>
      <c r="AS193" s="125">
        <f>IF(LinkRpt!C$4=LinkRpt!C$2,VLOOKUP(LinkRpt!$A190,Rpt,LinkRpt!C$2+1),"")</f>
        <v>0</v>
      </c>
      <c r="AT193" s="125">
        <f>IF(LinkRpt!D$4=LinkRpt!D$2,VLOOKUP(LinkRpt!$A190,Rpt,LinkRpt!D$2+1),"")</f>
        <v>0</v>
      </c>
      <c r="AU193" s="125">
        <f>IF(LinkRpt!E$4=LinkRpt!E$2,VLOOKUP(LinkRpt!$A190,Rpt,LinkRpt!E$2+1),"")</f>
        <v>0</v>
      </c>
      <c r="AV193" s="125">
        <f>IF(LinkRpt!F$4=LinkRpt!F$2,VLOOKUP(LinkRpt!$A190,Rpt,LinkRpt!F$2+1),"")</f>
        <v>0</v>
      </c>
      <c r="AW193" s="125">
        <f>IF(LinkRpt!G$4=LinkRpt!G$2,VLOOKUP(LinkRpt!$A190,Rpt,LinkRpt!G$2+1),"")</f>
        <v>0</v>
      </c>
      <c r="AX193" s="125">
        <f>IF(LinkRpt!H$4=LinkRpt!H$2,VLOOKUP(LinkRpt!$A190,Rpt,LinkRpt!H$2+1),"")</f>
        <v>0</v>
      </c>
      <c r="AY193" s="125">
        <f>IF(LinkRpt!I$4=LinkRpt!I$2,VLOOKUP(LinkRpt!$A190,Rpt,LinkRpt!I$2+1),"")</f>
        <v>0</v>
      </c>
      <c r="AZ193" s="125">
        <f>IF(LinkRpt!J$4=LinkRpt!J$2,VLOOKUP(LinkRpt!$A190,Rpt,LinkRpt!J$2+1),"")</f>
        <v>0</v>
      </c>
      <c r="BA193" s="125">
        <f>IF(LinkRpt!K$4=LinkRpt!K$2,VLOOKUP(LinkRpt!$A190,Rpt,LinkRpt!K$2+1),"")</f>
        <v>0</v>
      </c>
      <c r="BB193" s="125">
        <f>IF(LinkRpt!L$4=LinkRpt!L$2,VLOOKUP(LinkRpt!$A190,Rpt,LinkRpt!L$2+1),"")</f>
        <v>0</v>
      </c>
      <c r="BC193" s="125">
        <f>IF(LinkRpt!M$4=LinkRpt!M$2,VLOOKUP(LinkRpt!$A190,Rpt,LinkRpt!M$2+1),"")</f>
        <v>0</v>
      </c>
      <c r="BD193" s="125">
        <f>IF(LinkRpt!N$4=LinkRpt!N$2,VLOOKUP(LinkRpt!$A190,Rpt,LinkRpt!N$2+1),"")</f>
        <v>0</v>
      </c>
      <c r="BE193" s="125">
        <f>IF(LinkRpt!O$4=LinkRpt!O$2,VLOOKUP(LinkRpt!$A190,Rpt,LinkRpt!O$2+1),"")</f>
        <v>0</v>
      </c>
      <c r="BF193" s="125">
        <f>IF(LinkRpt!P$4=LinkRpt!P$2,VLOOKUP(LinkRpt!$A190,Rpt,LinkRpt!P$2+1),"")</f>
        <v>0</v>
      </c>
      <c r="BG193" s="125">
        <f>IF(LinkRpt!Q$4=LinkRpt!Q$2,VLOOKUP(LinkRpt!$A190,Rpt,LinkRpt!Q$2+1),"")</f>
        <v>0</v>
      </c>
      <c r="BH193" s="125">
        <f>IF(LinkRpt!R$4=LinkRpt!R$2,VLOOKUP(LinkRpt!$A190,Rpt,LinkRpt!R$2+1),"")</f>
        <v>0</v>
      </c>
      <c r="BI193" s="125">
        <f>IF(LinkRpt!S$4=LinkRpt!S$2,VLOOKUP(LinkRpt!$A190,Rpt,LinkRpt!S$2+1),"")</f>
        <v>0</v>
      </c>
      <c r="BJ193" s="125">
        <f>IF(LinkRpt!T$4=LinkRpt!T$2,VLOOKUP(LinkRpt!$A190,Rpt,LinkRpt!T$2+1),"")</f>
        <v>0</v>
      </c>
      <c r="BK193" s="125">
        <f>IF(LinkRpt!U$4=LinkRpt!U$2,VLOOKUP(LinkRpt!$A190,Rpt,LinkRpt!U$2+1),"")</f>
        <v>0</v>
      </c>
      <c r="BL193" s="125">
        <f>IF(LinkRpt!V$4=LinkRpt!V$2,VLOOKUP(LinkRpt!$A190,Rpt,LinkRpt!V$2+1),"")</f>
        <v>0</v>
      </c>
      <c r="BM193" s="125">
        <f>IF(LinkRpt!W$4=LinkRpt!W$2,VLOOKUP(LinkRpt!$A190,Rpt,LinkRpt!W$2+1),"")</f>
        <v>0</v>
      </c>
      <c r="BN193" s="125">
        <f>IF(LinkRpt!X$4=LinkRpt!X$2,VLOOKUP(LinkRpt!$A190,Rpt,LinkRpt!X$2+1),"")</f>
        <v>0</v>
      </c>
      <c r="BO193" s="125">
        <f>IF(LinkRpt!Y$4=LinkRpt!Y$2,VLOOKUP(LinkRpt!$A190,Rpt,LinkRpt!Y$2+1),"")</f>
        <v>0</v>
      </c>
      <c r="BP193" s="125">
        <f>IF(LinkRpt!Z$4=LinkRpt!Z$2,VLOOKUP(LinkRpt!$A190,Rpt,LinkRpt!Z$2+1),"")</f>
        <v>0</v>
      </c>
      <c r="BQ193" s="125">
        <f>IF(LinkRpt!AA$4=LinkRpt!AA$2,VLOOKUP(LinkRpt!$A190,Rpt,LinkRpt!AA$2+1),"")</f>
        <v>0</v>
      </c>
      <c r="BR193" s="125">
        <f>IF(LinkRpt!AB$4=LinkRpt!AB$2,VLOOKUP(LinkRpt!$A190,Rpt,LinkRpt!AB$2+1),"")</f>
        <v>0</v>
      </c>
      <c r="BS193" s="125">
        <f>IF(LinkRpt!AC$4=LinkRpt!AC$2,VLOOKUP(LinkRpt!$A190,Rpt,LinkRpt!AC$2+1),"")</f>
        <v>0</v>
      </c>
      <c r="BT193" s="125">
        <f>IF(LinkRpt!AD$4=LinkRpt!AD$2,VLOOKUP(LinkRpt!$A190,Rpt,LinkRpt!AD$2+1),"")</f>
        <v>0</v>
      </c>
      <c r="BU193" s="125">
        <f>IF(LinkRpt!AE$4=LinkRpt!AE$2,VLOOKUP(LinkRpt!$A190,Rpt,LinkRpt!AE$2+1),"")</f>
        <v>0</v>
      </c>
      <c r="BV193" s="125">
        <f t="shared" si="37"/>
        <v>15260</v>
      </c>
      <c r="BW193" s="124">
        <v>1500</v>
      </c>
      <c r="BX193" s="127">
        <v>1500</v>
      </c>
      <c r="BY193" s="124">
        <v>1000</v>
      </c>
      <c r="BZ193" s="127">
        <v>1000</v>
      </c>
      <c r="CA193" s="124">
        <v>5000</v>
      </c>
      <c r="CB193" s="127">
        <v>5000</v>
      </c>
      <c r="CC193" s="124">
        <v>0</v>
      </c>
      <c r="CD193" s="127"/>
      <c r="CE193" s="124"/>
      <c r="CF193" s="127"/>
      <c r="CG193" s="129">
        <v>4620</v>
      </c>
      <c r="CH193" s="127"/>
      <c r="CI193" s="129">
        <v>4620</v>
      </c>
      <c r="CJ193" s="127"/>
      <c r="CK193" s="129">
        <v>4620</v>
      </c>
      <c r="CL193" s="127"/>
      <c r="CM193" s="129">
        <v>2620</v>
      </c>
      <c r="CN193" s="127"/>
      <c r="CO193" s="129"/>
      <c r="CP193" s="127">
        <v>16480</v>
      </c>
      <c r="CQ193" s="129"/>
      <c r="CR193" s="127"/>
      <c r="CS193" s="129"/>
      <c r="CT193" s="127"/>
      <c r="CU193" s="129"/>
      <c r="CV193" s="127"/>
      <c r="CW193" s="129"/>
      <c r="CX193" s="127"/>
      <c r="CY193" s="131"/>
      <c r="CZ193" s="127"/>
      <c r="DA193" s="131"/>
      <c r="DB193" s="127"/>
      <c r="DC193" s="131"/>
      <c r="DD193" s="127"/>
      <c r="DE193" s="130"/>
      <c r="DF193" s="131"/>
      <c r="DG193" s="127"/>
      <c r="DH193" s="131"/>
      <c r="DI193" s="127"/>
      <c r="DJ193" s="131"/>
      <c r="DK193" s="127"/>
      <c r="DL193" s="131"/>
      <c r="DM193" s="127"/>
      <c r="DN193" s="131"/>
      <c r="DO193" s="127"/>
      <c r="DP193" s="131"/>
      <c r="DQ193" s="127"/>
      <c r="DR193" s="131"/>
      <c r="DS193" s="127"/>
      <c r="DT193" s="131"/>
      <c r="DU193" s="127"/>
      <c r="DV193" s="131"/>
      <c r="DW193" s="127"/>
      <c r="DX193" s="131"/>
      <c r="DY193" s="127"/>
      <c r="DZ193" s="131"/>
      <c r="EA193" s="127"/>
      <c r="EB193" s="128"/>
      <c r="EC193" s="127"/>
      <c r="ED193" s="132"/>
      <c r="EE193" s="128"/>
      <c r="EF193" s="127"/>
      <c r="EG193" s="128"/>
      <c r="EH193" s="127"/>
      <c r="EI193" s="128"/>
      <c r="EJ193" s="127"/>
      <c r="EK193" s="128"/>
      <c r="EL193" s="127"/>
      <c r="EM193" s="128"/>
      <c r="EN193" s="127"/>
      <c r="EO193" s="128"/>
      <c r="EP193" s="127"/>
      <c r="EQ193" s="124"/>
      <c r="ER193" s="127"/>
      <c r="ES193" s="124"/>
      <c r="ET193" s="127"/>
      <c r="EU193" s="124"/>
      <c r="EV193" s="127"/>
      <c r="EW193" s="124"/>
      <c r="EX193" s="127"/>
      <c r="EY193" s="124"/>
      <c r="EZ193" s="127"/>
      <c r="FA193" s="124"/>
      <c r="FB193" s="127"/>
      <c r="FC193" s="133">
        <f t="shared" si="32"/>
        <v>23980</v>
      </c>
      <c r="FD193" s="133">
        <f t="shared" si="33"/>
        <v>23980</v>
      </c>
      <c r="FE193" s="133">
        <f t="shared" si="34"/>
        <v>0</v>
      </c>
    </row>
    <row r="194" spans="1:161" ht="25.5" customHeight="1">
      <c r="A194" s="184">
        <v>2200127</v>
      </c>
      <c r="B194" s="156" t="s">
        <v>186</v>
      </c>
      <c r="C194" s="96" t="s">
        <v>187</v>
      </c>
      <c r="D194" s="83" t="s">
        <v>1062</v>
      </c>
      <c r="E194" s="95" t="s">
        <v>956</v>
      </c>
      <c r="F194" s="89" t="s">
        <v>188</v>
      </c>
      <c r="G194" s="89"/>
      <c r="H194" s="135"/>
      <c r="I194" s="136"/>
      <c r="J194" s="136"/>
      <c r="K194" s="94">
        <v>6000</v>
      </c>
      <c r="L194" s="92" t="s">
        <v>1078</v>
      </c>
      <c r="M194" s="122">
        <f t="shared" si="35"/>
        <v>22000</v>
      </c>
      <c r="N194" s="123">
        <f t="shared" si="31"/>
        <v>3600</v>
      </c>
      <c r="O194" s="124">
        <v>4000</v>
      </c>
      <c r="P194" s="124">
        <f t="shared" si="36"/>
        <v>0</v>
      </c>
      <c r="Q194" s="125">
        <v>4000</v>
      </c>
      <c r="R194" s="126">
        <f t="shared" si="38"/>
        <v>0</v>
      </c>
      <c r="S194" s="127">
        <f>IF(OR($I194="‡nv‡÷j Z¨vM",$I194="wUwm"),(IF(VALUE($G194)&gt;=S$6,(IF(($BV194-SUM($Q194:R194))&gt;=$K194*0.3,$K194*0.3,($BV194-SUM($Q194:R194)))),"")),(IF(($BV194-SUM($Q194:R194))&gt;=$K194*0.3,$K194*0.3,($BV194-SUM($Q194:R194)))))</f>
        <v>1800</v>
      </c>
      <c r="T194" s="127">
        <f>IF(OR($I194="‡nv‡÷j Z¨vM",$I194="wUwm"),(IF(VALUE($G194)&gt;=T$6,(IF(($BV194-SUM($Q194:S194))&gt;=$K194*0.3,$K194*0.3,($BV194-SUM($Q194:S194)))),"")),(IF(($BV194-SUM($Q194:S194))&gt;=$K194*0.3,$K194*0.3,($BV194-SUM($Q194:S194)))))</f>
        <v>1800</v>
      </c>
      <c r="U194" s="127">
        <f>IF(OR($I194="‡nv‡÷j Z¨vM",$I194="wUwm"),(IF(VALUE($G194)&gt;=U$6,(IF(($BV194-SUM($Q194:T194))&gt;=$K194*0.3,$K194*0.3,($BV194-SUM($Q194:T194)))),"")),(IF(($BV194-SUM($Q194:T194))&gt;=$K194*0.3,$K194*0.3,($BV194-SUM($Q194:T194)))))</f>
        <v>1800</v>
      </c>
      <c r="V194" s="127">
        <f>IF(OR($I194="‡nv‡÷j Z¨vM",$I194="wUwm"),(IF(VALUE($G194)&gt;=V$6,(IF(($BV194-SUM($Q194:U194))&gt;=$K194*0.3,$K194*0.3,($BV194-SUM($Q194:U194)))),"")),(IF(($BV194-SUM($Q194:U194))&gt;=$K194*0.3,$K194*0.3,($BV194-SUM($Q194:U194)))))</f>
        <v>1800</v>
      </c>
      <c r="W194" s="127">
        <f>IF(OR($I194="‡nv‡÷j Z¨vM",$I194="wUwm"),(IF(VALUE($G194)&gt;=W$6,(IF(($BV194-SUM($Q194:V194))&gt;=$K194*0.3,$K194*0.3,($BV194-SUM($Q194:V194)))),"")),(IF(($BV194-SUM($Q194:V194))&gt;=$K194*0.3,$K194*0.3,($BV194-SUM($Q194:V194)))))</f>
        <v>1800</v>
      </c>
      <c r="X194" s="127">
        <f>IF(OR($I194="‡nv‡÷j Z¨vM",$I194="wUwm"),(IF(VALUE($G194)&gt;=X$6,(IF(($BV194-SUM($Q194:W194))&gt;=$K194*0.3,$K194*0.3,($BV194-SUM($Q194:W194)))),"")),(IF(($BV194-SUM($Q194:W194))&gt;=$K194*0.3,$K194*0.3,($BV194-SUM($Q194:W194)))))</f>
        <v>1800</v>
      </c>
      <c r="Y194" s="127">
        <f>IF(OR($I194="‡nv‡÷j Z¨vM",$I194="wUwm"),(IF(VALUE($G194)&gt;=Y$6,(IF(($BV194-SUM($Q194:X194))&gt;=$K194*0.3,$K194*0.3,($BV194-SUM($Q194:X194)))),"")),(IF(($BV194-SUM($Q194:X194))&gt;=$K194*0.3,$K194*0.3,($BV194-SUM($Q194:X194)))))</f>
        <v>1800</v>
      </c>
      <c r="Z194" s="127">
        <f>IF(OR($I194="‡nv‡÷j Z¨vM",$I194="wUwm"),(IF(VALUE($G194)&gt;=Z$6,(IF(($BV194-SUM($Q194:Y194))&gt;=$K194*0.3,$K194*0.3,($BV194-SUM($Q194:Y194)))),"")),(IF(($BV194-SUM($Q194:Y194))&gt;=$K194*0.3,$K194*0.3,($BV194-SUM($Q194:Y194)))))</f>
        <v>1800</v>
      </c>
      <c r="AA194" s="127">
        <f>IF(OR($I194="‡nv‡÷j Z¨vM",$I194="wUwm"),(IF(VALUE($G194)&gt;=AA$6,(IF(($BV194-SUM($Q194:Z194))&gt;=$K194*0.3,$K194*0.3,($BV194-SUM($Q194:Z194)))),"")),(IF(($BV194-SUM($Q194:Z194))&gt;=$K194*0.3,$K194*0.3,($BV194-SUM($Q194:Z194)))))</f>
        <v>0</v>
      </c>
      <c r="AB194" s="127">
        <f>IF(OR($I194="‡nv‡÷j Z¨vM",$I194="wUwm"),(IF(VALUE($G194)&gt;=AB$6,(IF(($BV194-SUM($Q194:AA194))&gt;=$K194*0.3,$K194*0.3,($BV194-SUM($Q194:AA194)))),"")),(IF(($BV194-SUM($Q194:AA194))&gt;=$K194*0.3,$K194*0.3,($BV194-SUM($Q194:AA194)))))</f>
        <v>0</v>
      </c>
      <c r="AC194" s="127">
        <f>IF(OR($I194="‡nv‡÷j Z¨vM",$I194="wUwm"),(IF(VALUE($G194)&gt;=AC$6,(IF(($BV194-SUM($Q194:AB194))&gt;=$K194*0.3,$K194*0.3,($BV194-SUM($Q194:AB194)))),"")),(IF(($BV194-SUM($Q194:AB194))&gt;=$K194*0.3,$K194*0.3,($BV194-SUM($Q194:AB194)))))</f>
        <v>0</v>
      </c>
      <c r="AD194" s="127">
        <f>IF(OR($I194="‡nv‡÷j Z¨vM",$I194="wUwm"),(IF(VALUE($G194)&gt;=AD$6,(IF(($BV194-SUM($Q194:AC194))&gt;=$K194*0.3,$K194*0.3,($BV194-SUM($Q194:AC194)))),"")),(IF(($BV194-SUM($Q194:AC194))&gt;=$K194*0.3,$K194*0.3,($BV194-SUM($Q194:AC194)))))</f>
        <v>0</v>
      </c>
      <c r="AE194" s="127">
        <f>IF(OR($I194="‡nv‡÷j Z¨vM",$I194="wUwm"),(IF(VALUE($G194)&gt;=AE$6,(IF(($BV194-SUM($Q194:AD194))&gt;=$K194*0.3,$K194*0.3,($BV194-SUM($Q194:AD194)))),"")),(IF(($BV194-SUM($Q194:AD194))&gt;=$K194*0.3,$K194*0.3,($BV194-SUM($Q194:AD194)))))</f>
        <v>0</v>
      </c>
      <c r="AF194" s="127">
        <f>IF(OR($I194="‡nv‡÷j Z¨vM",$I194="wUwm"),(IF(VALUE($G194)&gt;=AF$6,(IF(($BV194-SUM($Q194:AE194))&gt;=$K194*0.3,$K194*0.3,($BV194-SUM($Q194:AE194)))),"")),(IF(($BV194-SUM($Q194:AE194))&gt;=$K194*0.3,$K194*0.3,($BV194-SUM($Q194:AE194)))))</f>
        <v>0</v>
      </c>
      <c r="AG194" s="127">
        <f>IF(OR($I194="‡nv‡÷j Z¨vM",$I194="wUwm"),(IF(VALUE($G194)&gt;=AG$6,(IF(($BV194-SUM($Q194:AF194))&gt;=$K194*0.3,$K194*0.3,($BV194-SUM($Q194:AF194)))),"")),(IF(($BV194-SUM($Q194:AF194))&gt;=$K194*0.3,$K194*0.3,($BV194-SUM($Q194:AF194)))))</f>
        <v>0</v>
      </c>
      <c r="AH194" s="127">
        <f>IF(OR($I194="‡nv‡÷j Z¨vM",$I194="wUwm"),(IF(VALUE($G194)&gt;=AH$6,(IF(($BV194-SUM($Q194:AG194))&gt;=$K194*0.3,$K194*0.3,($BV194-SUM($Q194:AG194)))),"")),(IF(($BV194-SUM($Q194:AG194))&gt;=$K194*0.3,$K194*0.3,($BV194-SUM($Q194:AG194)))))</f>
        <v>0</v>
      </c>
      <c r="AI194" s="127">
        <f>IF(OR($I194="‡nv‡÷j Z¨vM",$I194="wUwm"),(IF(VALUE($G194)&gt;=AI$6,(IF(($BV194-SUM($Q194:AH194))&gt;=$K194*0.3,$K194*0.3,($BV194-SUM($Q194:AH194)))),"")),(IF(($BV194-SUM($Q194:AH194))&gt;=$K194*0.3,$K194*0.3,($BV194-SUM($Q194:AH194)))))</f>
        <v>0</v>
      </c>
      <c r="AJ194" s="127">
        <f>IF(OR($I194="‡nv‡÷j Z¨vM",$I194="wUwm"),(IF(VALUE($G194)&gt;=AJ$6,(IF(($BV194-SUM($Q194:AI194))&gt;=$K194*0.3,$K194*0.3,($BV194-SUM($Q194:AI194)))),"")),(IF(($BV194-SUM($Q194:AI194))&gt;=$K194*0.3,$K194*0.3,($BV194-SUM($Q194:AI194)))))</f>
        <v>0</v>
      </c>
      <c r="AK194" s="127">
        <f>IF(OR($I194="‡nv‡÷j Z¨vM",$I194="wUwm"),(IF(VALUE($G194)&gt;=AK$6,(IF(($BV194-SUM($Q194:AJ194))&gt;=$K194*0.3,$K194*0.3,($BV194-SUM($Q194:AJ194)))),"")),(IF(($BV194-SUM($Q194:AJ194))&gt;=$K194*0.3,$K194*0.3,($BV194-SUM($Q194:AJ194)))))</f>
        <v>0</v>
      </c>
      <c r="AL194" s="127">
        <f>IF(OR($I194="‡nv‡÷j Z¨vM",$I194="wUwm"),(IF(VALUE($G194)&gt;=AL$6,(IF(($BV194-SUM($Q194:AK194))&gt;=$K194*0.3,$K194*0.3,($BV194-SUM($Q194:AK194)))),"")),(IF(($BV194-SUM($Q194:AK194))&gt;=$K194*0.3,$K194*0.3,($BV194-SUM($Q194:AK194)))))</f>
        <v>0</v>
      </c>
      <c r="AM194" s="127">
        <f>IF(OR($I194="‡nv‡÷j Z¨vM",$I194="wUwm"),(IF(VALUE($G194)&gt;=AM$6,(IF(($BV194-SUM($Q194:AL194))&gt;=$K194*0.3,$K194*0.3,($BV194-SUM($Q194:AL194)))),"")),(IF(($BV194-SUM($Q194:AL194))&gt;=$K194*0.3,$K194*0.3,($BV194-SUM($Q194:AL194)))))</f>
        <v>0</v>
      </c>
      <c r="AN194" s="127">
        <f>IF(OR($I194="‡nv‡÷j Z¨vM",$I194="wUwm"),(IF(VALUE($G194)&gt;=AN$6,(IF(($BV194-SUM($Q194:AM194))&gt;=$K194*0.3,$K194*0.3,($BV194-SUM($Q194:AM194)))),"")),(IF(($BV194-SUM($Q194:AM194))&gt;=$K194*0.3,$K194*0.3,($BV194-SUM($Q194:AM194)))))</f>
        <v>0</v>
      </c>
      <c r="AO194" s="127">
        <f>IF(OR($I194="‡nv‡÷j Z¨vM",$I194="wUwm"),(IF(VALUE($G194)&gt;=AO$6,(IF(($BV194-SUM($Q194:AN194))&gt;=$K194*0.3,$K194*0.3,($BV194-SUM($Q194:AN194)))),"")),(IF(($BV194-SUM($Q194:AN194))&gt;=$K194*0.3,$K194*0.3,($BV194-SUM($Q194:AN194)))))</f>
        <v>0</v>
      </c>
      <c r="AP194" s="127">
        <f>IF(OR($I194="‡nv‡÷j Z¨vM",$I194="wUwm"),(IF(VALUE($G194)&gt;=AP$6,(IF(($BV194-SUM($Q194:AO194))&gt;=$K194*0.3,$K194*0.3,($BV194-SUM($Q194:AO194)))),"")),(IF(($BV194-SUM($Q194:AO194))&gt;=$K194*0.3,$K194*0.3,($BV194-SUM($Q194:AO194)))))</f>
        <v>0</v>
      </c>
      <c r="AQ194" s="125">
        <f t="shared" si="39"/>
        <v>18400</v>
      </c>
      <c r="AR194" s="125">
        <v>18400</v>
      </c>
      <c r="AS194" s="125">
        <f>IF(LinkRpt!C$4=LinkRpt!C$2,VLOOKUP(LinkRpt!$A191,Rpt,LinkRpt!C$2+1),"")</f>
        <v>0</v>
      </c>
      <c r="AT194" s="125">
        <f>IF(LinkRpt!D$4=LinkRpt!D$2,VLOOKUP(LinkRpt!$A191,Rpt,LinkRpt!D$2+1),"")</f>
        <v>0</v>
      </c>
      <c r="AU194" s="125">
        <f>IF(LinkRpt!E$4=LinkRpt!E$2,VLOOKUP(LinkRpt!$A191,Rpt,LinkRpt!E$2+1),"")</f>
        <v>0</v>
      </c>
      <c r="AV194" s="125">
        <f>IF(LinkRpt!F$4=LinkRpt!F$2,VLOOKUP(LinkRpt!$A191,Rpt,LinkRpt!F$2+1),"")</f>
        <v>0</v>
      </c>
      <c r="AW194" s="125">
        <f>IF(LinkRpt!G$4=LinkRpt!G$2,VLOOKUP(LinkRpt!$A191,Rpt,LinkRpt!G$2+1),"")</f>
        <v>0</v>
      </c>
      <c r="AX194" s="125">
        <f>IF(LinkRpt!H$4=LinkRpt!H$2,VLOOKUP(LinkRpt!$A191,Rpt,LinkRpt!H$2+1),"")</f>
        <v>0</v>
      </c>
      <c r="AY194" s="125">
        <f>IF(LinkRpt!I$4=LinkRpt!I$2,VLOOKUP(LinkRpt!$A191,Rpt,LinkRpt!I$2+1),"")</f>
        <v>0</v>
      </c>
      <c r="AZ194" s="125">
        <f>IF(LinkRpt!J$4=LinkRpt!J$2,VLOOKUP(LinkRpt!$A191,Rpt,LinkRpt!J$2+1),"")</f>
        <v>0</v>
      </c>
      <c r="BA194" s="125">
        <f>IF(LinkRpt!K$4=LinkRpt!K$2,VLOOKUP(LinkRpt!$A191,Rpt,LinkRpt!K$2+1),"")</f>
        <v>0</v>
      </c>
      <c r="BB194" s="125">
        <f>IF(LinkRpt!L$4=LinkRpt!L$2,VLOOKUP(LinkRpt!$A191,Rpt,LinkRpt!L$2+1),"")</f>
        <v>0</v>
      </c>
      <c r="BC194" s="125">
        <f>IF(LinkRpt!M$4=LinkRpt!M$2,VLOOKUP(LinkRpt!$A191,Rpt,LinkRpt!M$2+1),"")</f>
        <v>0</v>
      </c>
      <c r="BD194" s="125">
        <f>IF(LinkRpt!N$4=LinkRpt!N$2,VLOOKUP(LinkRpt!$A191,Rpt,LinkRpt!N$2+1),"")</f>
        <v>0</v>
      </c>
      <c r="BE194" s="125">
        <f>IF(LinkRpt!O$4=LinkRpt!O$2,VLOOKUP(LinkRpt!$A191,Rpt,LinkRpt!O$2+1),"")</f>
        <v>0</v>
      </c>
      <c r="BF194" s="125">
        <f>IF(LinkRpt!P$4=LinkRpt!P$2,VLOOKUP(LinkRpt!$A191,Rpt,LinkRpt!P$2+1),"")</f>
        <v>0</v>
      </c>
      <c r="BG194" s="125">
        <f>IF(LinkRpt!Q$4=LinkRpt!Q$2,VLOOKUP(LinkRpt!$A191,Rpt,LinkRpt!Q$2+1),"")</f>
        <v>0</v>
      </c>
      <c r="BH194" s="125">
        <f>IF(LinkRpt!R$4=LinkRpt!R$2,VLOOKUP(LinkRpt!$A191,Rpt,LinkRpt!R$2+1),"")</f>
        <v>0</v>
      </c>
      <c r="BI194" s="125">
        <f>IF(LinkRpt!S$4=LinkRpt!S$2,VLOOKUP(LinkRpt!$A191,Rpt,LinkRpt!S$2+1),"")</f>
        <v>0</v>
      </c>
      <c r="BJ194" s="125">
        <f>IF(LinkRpt!T$4=LinkRpt!T$2,VLOOKUP(LinkRpt!$A191,Rpt,LinkRpt!T$2+1),"")</f>
        <v>0</v>
      </c>
      <c r="BK194" s="125">
        <f>IF(LinkRpt!U$4=LinkRpt!U$2,VLOOKUP(LinkRpt!$A191,Rpt,LinkRpt!U$2+1),"")</f>
        <v>0</v>
      </c>
      <c r="BL194" s="125">
        <f>IF(LinkRpt!V$4=LinkRpt!V$2,VLOOKUP(LinkRpt!$A191,Rpt,LinkRpt!V$2+1),"")</f>
        <v>0</v>
      </c>
      <c r="BM194" s="125">
        <f>IF(LinkRpt!W$4=LinkRpt!W$2,VLOOKUP(LinkRpt!$A191,Rpt,LinkRpt!W$2+1),"")</f>
        <v>0</v>
      </c>
      <c r="BN194" s="125">
        <f>IF(LinkRpt!X$4=LinkRpt!X$2,VLOOKUP(LinkRpt!$A191,Rpt,LinkRpt!X$2+1),"")</f>
        <v>0</v>
      </c>
      <c r="BO194" s="125">
        <f>IF(LinkRpt!Y$4=LinkRpt!Y$2,VLOOKUP(LinkRpt!$A191,Rpt,LinkRpt!Y$2+1),"")</f>
        <v>0</v>
      </c>
      <c r="BP194" s="125">
        <f>IF(LinkRpt!Z$4=LinkRpt!Z$2,VLOOKUP(LinkRpt!$A191,Rpt,LinkRpt!Z$2+1),"")</f>
        <v>0</v>
      </c>
      <c r="BQ194" s="125">
        <f>IF(LinkRpt!AA$4=LinkRpt!AA$2,VLOOKUP(LinkRpt!$A191,Rpt,LinkRpt!AA$2+1),"")</f>
        <v>0</v>
      </c>
      <c r="BR194" s="125">
        <f>IF(LinkRpt!AB$4=LinkRpt!AB$2,VLOOKUP(LinkRpt!$A191,Rpt,LinkRpt!AB$2+1),"")</f>
        <v>0</v>
      </c>
      <c r="BS194" s="125">
        <f>IF(LinkRpt!AC$4=LinkRpt!AC$2,VLOOKUP(LinkRpt!$A191,Rpt,LinkRpt!AC$2+1),"")</f>
        <v>0</v>
      </c>
      <c r="BT194" s="125">
        <f>IF(LinkRpt!AD$4=LinkRpt!AD$2,VLOOKUP(LinkRpt!$A191,Rpt,LinkRpt!AD$2+1),"")</f>
        <v>0</v>
      </c>
      <c r="BU194" s="125">
        <f>IF(LinkRpt!AE$4=LinkRpt!AE$2,VLOOKUP(LinkRpt!$A191,Rpt,LinkRpt!AE$2+1),"")</f>
        <v>0</v>
      </c>
      <c r="BV194" s="125">
        <f t="shared" si="37"/>
        <v>18400</v>
      </c>
      <c r="BW194" s="124">
        <v>1500</v>
      </c>
      <c r="BX194" s="127">
        <v>1500</v>
      </c>
      <c r="BY194" s="124">
        <v>1000</v>
      </c>
      <c r="BZ194" s="127">
        <v>1000</v>
      </c>
      <c r="CA194" s="124">
        <v>5000</v>
      </c>
      <c r="CB194" s="127">
        <v>5000</v>
      </c>
      <c r="CC194" s="124">
        <v>8000</v>
      </c>
      <c r="CD194" s="127">
        <v>0</v>
      </c>
      <c r="CE194" s="124"/>
      <c r="CF194" s="127"/>
      <c r="CG194" s="129">
        <v>3220</v>
      </c>
      <c r="CH194" s="127">
        <v>4620</v>
      </c>
      <c r="CI194" s="129">
        <v>3220</v>
      </c>
      <c r="CJ194" s="127">
        <v>9820</v>
      </c>
      <c r="CK194" s="129">
        <v>3220</v>
      </c>
      <c r="CL194" s="127">
        <v>3220</v>
      </c>
      <c r="CM194" s="129">
        <v>3220</v>
      </c>
      <c r="CN194" s="127">
        <v>3220</v>
      </c>
      <c r="CO194" s="129">
        <v>3220</v>
      </c>
      <c r="CP194" s="127">
        <v>3220</v>
      </c>
      <c r="CQ194" s="129">
        <v>3220</v>
      </c>
      <c r="CR194" s="127">
        <v>3220</v>
      </c>
      <c r="CS194" s="129">
        <v>3220</v>
      </c>
      <c r="CT194" s="127"/>
      <c r="CU194" s="129">
        <v>3220</v>
      </c>
      <c r="CV194" s="127"/>
      <c r="CW194" s="129">
        <v>3220</v>
      </c>
      <c r="CX194" s="127">
        <f>3220+3220+3220</f>
        <v>9660</v>
      </c>
      <c r="CY194" s="131"/>
      <c r="CZ194" s="127"/>
      <c r="DA194" s="131"/>
      <c r="DB194" s="127"/>
      <c r="DC194" s="131"/>
      <c r="DD194" s="127"/>
      <c r="DE194" s="130"/>
      <c r="DF194" s="131"/>
      <c r="DG194" s="127"/>
      <c r="DH194" s="131"/>
      <c r="DI194" s="127"/>
      <c r="DJ194" s="131"/>
      <c r="DK194" s="127"/>
      <c r="DL194" s="131"/>
      <c r="DM194" s="127"/>
      <c r="DN194" s="131"/>
      <c r="DO194" s="127"/>
      <c r="DP194" s="131"/>
      <c r="DQ194" s="127"/>
      <c r="DR194" s="131"/>
      <c r="DS194" s="127"/>
      <c r="DT194" s="131"/>
      <c r="DU194" s="127"/>
      <c r="DV194" s="131"/>
      <c r="DW194" s="127"/>
      <c r="DX194" s="131"/>
      <c r="DY194" s="127"/>
      <c r="DZ194" s="131"/>
      <c r="EA194" s="127"/>
      <c r="EB194" s="128"/>
      <c r="EC194" s="127"/>
      <c r="ED194" s="132"/>
      <c r="EE194" s="128"/>
      <c r="EF194" s="127"/>
      <c r="EG194" s="128"/>
      <c r="EH194" s="127"/>
      <c r="EI194" s="128"/>
      <c r="EJ194" s="127"/>
      <c r="EK194" s="128"/>
      <c r="EL194" s="127"/>
      <c r="EM194" s="128"/>
      <c r="EN194" s="127"/>
      <c r="EO194" s="128"/>
      <c r="EP194" s="127"/>
      <c r="EQ194" s="124"/>
      <c r="ER194" s="127"/>
      <c r="ES194" s="124"/>
      <c r="ET194" s="127"/>
      <c r="EU194" s="124"/>
      <c r="EV194" s="127"/>
      <c r="EW194" s="124"/>
      <c r="EX194" s="127"/>
      <c r="EY194" s="124"/>
      <c r="EZ194" s="127"/>
      <c r="FA194" s="124"/>
      <c r="FB194" s="127"/>
      <c r="FC194" s="133">
        <f t="shared" si="32"/>
        <v>44480</v>
      </c>
      <c r="FD194" s="133">
        <f t="shared" si="33"/>
        <v>44480</v>
      </c>
      <c r="FE194" s="133">
        <f t="shared" si="34"/>
        <v>0</v>
      </c>
    </row>
    <row r="195" spans="1:161" ht="25.5" customHeight="1">
      <c r="A195" s="184">
        <v>2200128</v>
      </c>
      <c r="B195" s="156" t="s">
        <v>189</v>
      </c>
      <c r="C195" s="96" t="s">
        <v>190</v>
      </c>
      <c r="D195" s="83" t="s">
        <v>1062</v>
      </c>
      <c r="E195" s="95" t="s">
        <v>956</v>
      </c>
      <c r="F195" s="89" t="s">
        <v>191</v>
      </c>
      <c r="G195" s="89"/>
      <c r="H195" s="142"/>
      <c r="I195" s="121"/>
      <c r="J195" s="121"/>
      <c r="K195" s="94">
        <v>6000</v>
      </c>
      <c r="L195" s="92" t="s">
        <v>1078</v>
      </c>
      <c r="M195" s="122">
        <f t="shared" si="35"/>
        <v>22000</v>
      </c>
      <c r="N195" s="123">
        <f t="shared" si="31"/>
        <v>9000</v>
      </c>
      <c r="O195" s="124">
        <v>4000</v>
      </c>
      <c r="P195" s="124">
        <f t="shared" si="36"/>
        <v>0</v>
      </c>
      <c r="Q195" s="125">
        <v>4000</v>
      </c>
      <c r="R195" s="126">
        <f t="shared" si="38"/>
        <v>0</v>
      </c>
      <c r="S195" s="127">
        <f>IF(OR($I195="‡nv‡÷j Z¨vM",$I195="wUwm"),(IF(VALUE($G195)&gt;=S$6,(IF(($BV195-SUM($Q195:R195))&gt;=$K195*0.3,$K195*0.3,($BV195-SUM($Q195:R195)))),"")),(IF(($BV195-SUM($Q195:R195))&gt;=$K195*0.3,$K195*0.3,($BV195-SUM($Q195:R195)))))</f>
        <v>1800</v>
      </c>
      <c r="T195" s="127">
        <f>IF(OR($I195="‡nv‡÷j Z¨vM",$I195="wUwm"),(IF(VALUE($G195)&gt;=T$6,(IF(($BV195-SUM($Q195:S195))&gt;=$K195*0.3,$K195*0.3,($BV195-SUM($Q195:S195)))),"")),(IF(($BV195-SUM($Q195:S195))&gt;=$K195*0.3,$K195*0.3,($BV195-SUM($Q195:S195)))))</f>
        <v>1800</v>
      </c>
      <c r="U195" s="127">
        <f>IF(OR($I195="‡nv‡÷j Z¨vM",$I195="wUwm"),(IF(VALUE($G195)&gt;=U$6,(IF(($BV195-SUM($Q195:T195))&gt;=$K195*0.3,$K195*0.3,($BV195-SUM($Q195:T195)))),"")),(IF(($BV195-SUM($Q195:T195))&gt;=$K195*0.3,$K195*0.3,($BV195-SUM($Q195:T195)))))</f>
        <v>1800</v>
      </c>
      <c r="V195" s="127">
        <f>IF(OR($I195="‡nv‡÷j Z¨vM",$I195="wUwm"),(IF(VALUE($G195)&gt;=V$6,(IF(($BV195-SUM($Q195:U195))&gt;=$K195*0.3,$K195*0.3,($BV195-SUM($Q195:U195)))),"")),(IF(($BV195-SUM($Q195:U195))&gt;=$K195*0.3,$K195*0.3,($BV195-SUM($Q195:U195)))))</f>
        <v>1800</v>
      </c>
      <c r="W195" s="127">
        <f>IF(OR($I195="‡nv‡÷j Z¨vM",$I195="wUwm"),(IF(VALUE($G195)&gt;=W$6,(IF(($BV195-SUM($Q195:V195))&gt;=$K195*0.3,$K195*0.3,($BV195-SUM($Q195:V195)))),"")),(IF(($BV195-SUM($Q195:V195))&gt;=$K195*0.3,$K195*0.3,($BV195-SUM($Q195:V195)))))</f>
        <v>1800</v>
      </c>
      <c r="X195" s="127">
        <f>IF(OR($I195="‡nv‡÷j Z¨vM",$I195="wUwm"),(IF(VALUE($G195)&gt;=X$6,(IF(($BV195-SUM($Q195:W195))&gt;=$K195*0.3,$K195*0.3,($BV195-SUM($Q195:W195)))),"")),(IF(($BV195-SUM($Q195:W195))&gt;=$K195*0.3,$K195*0.3,($BV195-SUM($Q195:W195)))))</f>
        <v>0</v>
      </c>
      <c r="Y195" s="127">
        <f>IF(OR($I195="‡nv‡÷j Z¨vM",$I195="wUwm"),(IF(VALUE($G195)&gt;=Y$6,(IF(($BV195-SUM($Q195:X195))&gt;=$K195*0.3,$K195*0.3,($BV195-SUM($Q195:X195)))),"")),(IF(($BV195-SUM($Q195:X195))&gt;=$K195*0.3,$K195*0.3,($BV195-SUM($Q195:X195)))))</f>
        <v>0</v>
      </c>
      <c r="Z195" s="127">
        <f>IF(OR($I195="‡nv‡÷j Z¨vM",$I195="wUwm"),(IF(VALUE($G195)&gt;=Z$6,(IF(($BV195-SUM($Q195:Y195))&gt;=$K195*0.3,$K195*0.3,($BV195-SUM($Q195:Y195)))),"")),(IF(($BV195-SUM($Q195:Y195))&gt;=$K195*0.3,$K195*0.3,($BV195-SUM($Q195:Y195)))))</f>
        <v>0</v>
      </c>
      <c r="AA195" s="127">
        <f>IF(OR($I195="‡nv‡÷j Z¨vM",$I195="wUwm"),(IF(VALUE($G195)&gt;=AA$6,(IF(($BV195-SUM($Q195:Z195))&gt;=$K195*0.3,$K195*0.3,($BV195-SUM($Q195:Z195)))),"")),(IF(($BV195-SUM($Q195:Z195))&gt;=$K195*0.3,$K195*0.3,($BV195-SUM($Q195:Z195)))))</f>
        <v>0</v>
      </c>
      <c r="AB195" s="127">
        <f>IF(OR($I195="‡nv‡÷j Z¨vM",$I195="wUwm"),(IF(VALUE($G195)&gt;=AB$6,(IF(($BV195-SUM($Q195:AA195))&gt;=$K195*0.3,$K195*0.3,($BV195-SUM($Q195:AA195)))),"")),(IF(($BV195-SUM($Q195:AA195))&gt;=$K195*0.3,$K195*0.3,($BV195-SUM($Q195:AA195)))))</f>
        <v>0</v>
      </c>
      <c r="AC195" s="127">
        <f>IF(OR($I195="‡nv‡÷j Z¨vM",$I195="wUwm"),(IF(VALUE($G195)&gt;=AC$6,(IF(($BV195-SUM($Q195:AB195))&gt;=$K195*0.3,$K195*0.3,($BV195-SUM($Q195:AB195)))),"")),(IF(($BV195-SUM($Q195:AB195))&gt;=$K195*0.3,$K195*0.3,($BV195-SUM($Q195:AB195)))))</f>
        <v>0</v>
      </c>
      <c r="AD195" s="127">
        <f>IF(OR($I195="‡nv‡÷j Z¨vM",$I195="wUwm"),(IF(VALUE($G195)&gt;=AD$6,(IF(($BV195-SUM($Q195:AC195))&gt;=$K195*0.3,$K195*0.3,($BV195-SUM($Q195:AC195)))),"")),(IF(($BV195-SUM($Q195:AC195))&gt;=$K195*0.3,$K195*0.3,($BV195-SUM($Q195:AC195)))))</f>
        <v>0</v>
      </c>
      <c r="AE195" s="127">
        <f>IF(OR($I195="‡nv‡÷j Z¨vM",$I195="wUwm"),(IF(VALUE($G195)&gt;=AE$6,(IF(($BV195-SUM($Q195:AD195))&gt;=$K195*0.3,$K195*0.3,($BV195-SUM($Q195:AD195)))),"")),(IF(($BV195-SUM($Q195:AD195))&gt;=$K195*0.3,$K195*0.3,($BV195-SUM($Q195:AD195)))))</f>
        <v>0</v>
      </c>
      <c r="AF195" s="127">
        <f>IF(OR($I195="‡nv‡÷j Z¨vM",$I195="wUwm"),(IF(VALUE($G195)&gt;=AF$6,(IF(($BV195-SUM($Q195:AE195))&gt;=$K195*0.3,$K195*0.3,($BV195-SUM($Q195:AE195)))),"")),(IF(($BV195-SUM($Q195:AE195))&gt;=$K195*0.3,$K195*0.3,($BV195-SUM($Q195:AE195)))))</f>
        <v>0</v>
      </c>
      <c r="AG195" s="127">
        <f>IF(OR($I195="‡nv‡÷j Z¨vM",$I195="wUwm"),(IF(VALUE($G195)&gt;=AG$6,(IF(($BV195-SUM($Q195:AF195))&gt;=$K195*0.3,$K195*0.3,($BV195-SUM($Q195:AF195)))),"")),(IF(($BV195-SUM($Q195:AF195))&gt;=$K195*0.3,$K195*0.3,($BV195-SUM($Q195:AF195)))))</f>
        <v>0</v>
      </c>
      <c r="AH195" s="127">
        <f>IF(OR($I195="‡nv‡÷j Z¨vM",$I195="wUwm"),(IF(VALUE($G195)&gt;=AH$6,(IF(($BV195-SUM($Q195:AG195))&gt;=$K195*0.3,$K195*0.3,($BV195-SUM($Q195:AG195)))),"")),(IF(($BV195-SUM($Q195:AG195))&gt;=$K195*0.3,$K195*0.3,($BV195-SUM($Q195:AG195)))))</f>
        <v>0</v>
      </c>
      <c r="AI195" s="127">
        <f>IF(OR($I195="‡nv‡÷j Z¨vM",$I195="wUwm"),(IF(VALUE($G195)&gt;=AI$6,(IF(($BV195-SUM($Q195:AH195))&gt;=$K195*0.3,$K195*0.3,($BV195-SUM($Q195:AH195)))),"")),(IF(($BV195-SUM($Q195:AH195))&gt;=$K195*0.3,$K195*0.3,($BV195-SUM($Q195:AH195)))))</f>
        <v>0</v>
      </c>
      <c r="AJ195" s="127">
        <f>IF(OR($I195="‡nv‡÷j Z¨vM",$I195="wUwm"),(IF(VALUE($G195)&gt;=AJ$6,(IF(($BV195-SUM($Q195:AI195))&gt;=$K195*0.3,$K195*0.3,($BV195-SUM($Q195:AI195)))),"")),(IF(($BV195-SUM($Q195:AI195))&gt;=$K195*0.3,$K195*0.3,($BV195-SUM($Q195:AI195)))))</f>
        <v>0</v>
      </c>
      <c r="AK195" s="127">
        <f>IF(OR($I195="‡nv‡÷j Z¨vM",$I195="wUwm"),(IF(VALUE($G195)&gt;=AK$6,(IF(($BV195-SUM($Q195:AJ195))&gt;=$K195*0.3,$K195*0.3,($BV195-SUM($Q195:AJ195)))),"")),(IF(($BV195-SUM($Q195:AJ195))&gt;=$K195*0.3,$K195*0.3,($BV195-SUM($Q195:AJ195)))))</f>
        <v>0</v>
      </c>
      <c r="AL195" s="127">
        <f>IF(OR($I195="‡nv‡÷j Z¨vM",$I195="wUwm"),(IF(VALUE($G195)&gt;=AL$6,(IF(($BV195-SUM($Q195:AK195))&gt;=$K195*0.3,$K195*0.3,($BV195-SUM($Q195:AK195)))),"")),(IF(($BV195-SUM($Q195:AK195))&gt;=$K195*0.3,$K195*0.3,($BV195-SUM($Q195:AK195)))))</f>
        <v>0</v>
      </c>
      <c r="AM195" s="127">
        <f>IF(OR($I195="‡nv‡÷j Z¨vM",$I195="wUwm"),(IF(VALUE($G195)&gt;=AM$6,(IF(($BV195-SUM($Q195:AL195))&gt;=$K195*0.3,$K195*0.3,($BV195-SUM($Q195:AL195)))),"")),(IF(($BV195-SUM($Q195:AL195))&gt;=$K195*0.3,$K195*0.3,($BV195-SUM($Q195:AL195)))))</f>
        <v>0</v>
      </c>
      <c r="AN195" s="127">
        <f>IF(OR($I195="‡nv‡÷j Z¨vM",$I195="wUwm"),(IF(VALUE($G195)&gt;=AN$6,(IF(($BV195-SUM($Q195:AM195))&gt;=$K195*0.3,$K195*0.3,($BV195-SUM($Q195:AM195)))),"")),(IF(($BV195-SUM($Q195:AM195))&gt;=$K195*0.3,$K195*0.3,($BV195-SUM($Q195:AM195)))))</f>
        <v>0</v>
      </c>
      <c r="AO195" s="127">
        <f>IF(OR($I195="‡nv‡÷j Z¨vM",$I195="wUwm"),(IF(VALUE($G195)&gt;=AO$6,(IF(($BV195-SUM($Q195:AN195))&gt;=$K195*0.3,$K195*0.3,($BV195-SUM($Q195:AN195)))),"")),(IF(($BV195-SUM($Q195:AN195))&gt;=$K195*0.3,$K195*0.3,($BV195-SUM($Q195:AN195)))))</f>
        <v>0</v>
      </c>
      <c r="AP195" s="127">
        <f>IF(OR($I195="‡nv‡÷j Z¨vM",$I195="wUwm"),(IF(VALUE($G195)&gt;=AP$6,(IF(($BV195-SUM($Q195:AO195))&gt;=$K195*0.3,$K195*0.3,($BV195-SUM($Q195:AO195)))),"")),(IF(($BV195-SUM($Q195:AO195))&gt;=$K195*0.3,$K195*0.3,($BV195-SUM($Q195:AO195)))))</f>
        <v>0</v>
      </c>
      <c r="AQ195" s="125">
        <f t="shared" si="39"/>
        <v>13000</v>
      </c>
      <c r="AR195" s="125">
        <v>13000</v>
      </c>
      <c r="AS195" s="125">
        <f>IF(LinkRpt!C$4=LinkRpt!C$2,VLOOKUP(LinkRpt!$A192,Rpt,LinkRpt!C$2+1),"")</f>
        <v>0</v>
      </c>
      <c r="AT195" s="125">
        <f>IF(LinkRpt!D$4=LinkRpt!D$2,VLOOKUP(LinkRpt!$A192,Rpt,LinkRpt!D$2+1),"")</f>
        <v>0</v>
      </c>
      <c r="AU195" s="125">
        <f>IF(LinkRpt!E$4=LinkRpt!E$2,VLOOKUP(LinkRpt!$A192,Rpt,LinkRpt!E$2+1),"")</f>
        <v>0</v>
      </c>
      <c r="AV195" s="125">
        <f>IF(LinkRpt!F$4=LinkRpt!F$2,VLOOKUP(LinkRpt!$A192,Rpt,LinkRpt!F$2+1),"")</f>
        <v>0</v>
      </c>
      <c r="AW195" s="125">
        <f>IF(LinkRpt!G$4=LinkRpt!G$2,VLOOKUP(LinkRpt!$A192,Rpt,LinkRpt!G$2+1),"")</f>
        <v>0</v>
      </c>
      <c r="AX195" s="125">
        <f>IF(LinkRpt!H$4=LinkRpt!H$2,VLOOKUP(LinkRpt!$A192,Rpt,LinkRpt!H$2+1),"")</f>
        <v>0</v>
      </c>
      <c r="AY195" s="125">
        <f>IF(LinkRpt!I$4=LinkRpt!I$2,VLOOKUP(LinkRpt!$A192,Rpt,LinkRpt!I$2+1),"")</f>
        <v>0</v>
      </c>
      <c r="AZ195" s="125">
        <f>IF(LinkRpt!J$4=LinkRpt!J$2,VLOOKUP(LinkRpt!$A192,Rpt,LinkRpt!J$2+1),"")</f>
        <v>0</v>
      </c>
      <c r="BA195" s="125">
        <f>IF(LinkRpt!K$4=LinkRpt!K$2,VLOOKUP(LinkRpt!$A192,Rpt,LinkRpt!K$2+1),"")</f>
        <v>0</v>
      </c>
      <c r="BB195" s="125">
        <f>IF(LinkRpt!L$4=LinkRpt!L$2,VLOOKUP(LinkRpt!$A192,Rpt,LinkRpt!L$2+1),"")</f>
        <v>0</v>
      </c>
      <c r="BC195" s="125">
        <f>IF(LinkRpt!M$4=LinkRpt!M$2,VLOOKUP(LinkRpt!$A192,Rpt,LinkRpt!M$2+1),"")</f>
        <v>0</v>
      </c>
      <c r="BD195" s="125">
        <f>IF(LinkRpt!N$4=LinkRpt!N$2,VLOOKUP(LinkRpt!$A192,Rpt,LinkRpt!N$2+1),"")</f>
        <v>0</v>
      </c>
      <c r="BE195" s="125">
        <f>IF(LinkRpt!O$4=LinkRpt!O$2,VLOOKUP(LinkRpt!$A192,Rpt,LinkRpt!O$2+1),"")</f>
        <v>0</v>
      </c>
      <c r="BF195" s="125">
        <f>IF(LinkRpt!P$4=LinkRpt!P$2,VLOOKUP(LinkRpt!$A192,Rpt,LinkRpt!P$2+1),"")</f>
        <v>0</v>
      </c>
      <c r="BG195" s="125">
        <f>IF(LinkRpt!Q$4=LinkRpt!Q$2,VLOOKUP(LinkRpt!$A192,Rpt,LinkRpt!Q$2+1),"")</f>
        <v>0</v>
      </c>
      <c r="BH195" s="125">
        <f>IF(LinkRpt!R$4=LinkRpt!R$2,VLOOKUP(LinkRpt!$A192,Rpt,LinkRpt!R$2+1),"")</f>
        <v>0</v>
      </c>
      <c r="BI195" s="125">
        <f>IF(LinkRpt!S$4=LinkRpt!S$2,VLOOKUP(LinkRpt!$A192,Rpt,LinkRpt!S$2+1),"")</f>
        <v>0</v>
      </c>
      <c r="BJ195" s="125">
        <f>IF(LinkRpt!T$4=LinkRpt!T$2,VLOOKUP(LinkRpt!$A192,Rpt,LinkRpt!T$2+1),"")</f>
        <v>0</v>
      </c>
      <c r="BK195" s="125">
        <f>IF(LinkRpt!U$4=LinkRpt!U$2,VLOOKUP(LinkRpt!$A192,Rpt,LinkRpt!U$2+1),"")</f>
        <v>0</v>
      </c>
      <c r="BL195" s="125">
        <f>IF(LinkRpt!V$4=LinkRpt!V$2,VLOOKUP(LinkRpt!$A192,Rpt,LinkRpt!V$2+1),"")</f>
        <v>0</v>
      </c>
      <c r="BM195" s="125">
        <f>IF(LinkRpt!W$4=LinkRpt!W$2,VLOOKUP(LinkRpt!$A192,Rpt,LinkRpt!W$2+1),"")</f>
        <v>0</v>
      </c>
      <c r="BN195" s="125">
        <f>IF(LinkRpt!X$4=LinkRpt!X$2,VLOOKUP(LinkRpt!$A192,Rpt,LinkRpt!X$2+1),"")</f>
        <v>0</v>
      </c>
      <c r="BO195" s="125">
        <f>IF(LinkRpt!Y$4=LinkRpt!Y$2,VLOOKUP(LinkRpt!$A192,Rpt,LinkRpt!Y$2+1),"")</f>
        <v>0</v>
      </c>
      <c r="BP195" s="125">
        <f>IF(LinkRpt!Z$4=LinkRpt!Z$2,VLOOKUP(LinkRpt!$A192,Rpt,LinkRpt!Z$2+1),"")</f>
        <v>0</v>
      </c>
      <c r="BQ195" s="125">
        <f>IF(LinkRpt!AA$4=LinkRpt!AA$2,VLOOKUP(LinkRpt!$A192,Rpt,LinkRpt!AA$2+1),"")</f>
        <v>0</v>
      </c>
      <c r="BR195" s="125">
        <f>IF(LinkRpt!AB$4=LinkRpt!AB$2,VLOOKUP(LinkRpt!$A192,Rpt,LinkRpt!AB$2+1),"")</f>
        <v>0</v>
      </c>
      <c r="BS195" s="125">
        <f>IF(LinkRpt!AC$4=LinkRpt!AC$2,VLOOKUP(LinkRpt!$A192,Rpt,LinkRpt!AC$2+1),"")</f>
        <v>0</v>
      </c>
      <c r="BT195" s="125">
        <f>IF(LinkRpt!AD$4=LinkRpt!AD$2,VLOOKUP(LinkRpt!$A192,Rpt,LinkRpt!AD$2+1),"")</f>
        <v>0</v>
      </c>
      <c r="BU195" s="125">
        <f>IF(LinkRpt!AE$4=LinkRpt!AE$2,VLOOKUP(LinkRpt!$A192,Rpt,LinkRpt!AE$2+1),"")</f>
        <v>0</v>
      </c>
      <c r="BV195" s="125">
        <f t="shared" si="37"/>
        <v>13000</v>
      </c>
      <c r="BW195" s="124">
        <v>1500</v>
      </c>
      <c r="BX195" s="127">
        <v>1500</v>
      </c>
      <c r="BY195" s="124">
        <v>1000</v>
      </c>
      <c r="BZ195" s="127">
        <v>1000</v>
      </c>
      <c r="CA195" s="124">
        <v>5000</v>
      </c>
      <c r="CB195" s="127">
        <v>5000</v>
      </c>
      <c r="CC195" s="124">
        <v>8000</v>
      </c>
      <c r="CD195" s="127"/>
      <c r="CE195" s="124"/>
      <c r="CF195" s="127"/>
      <c r="CG195" s="129">
        <v>4340</v>
      </c>
      <c r="CH195" s="127">
        <v>4620</v>
      </c>
      <c r="CI195" s="129">
        <v>4340</v>
      </c>
      <c r="CJ195" s="127">
        <v>0</v>
      </c>
      <c r="CK195" s="129">
        <v>4340</v>
      </c>
      <c r="CL195" s="127">
        <v>0</v>
      </c>
      <c r="CM195" s="129">
        <v>4340</v>
      </c>
      <c r="CN195" s="127">
        <v>8400</v>
      </c>
      <c r="CO195" s="129">
        <v>4340</v>
      </c>
      <c r="CP195" s="127"/>
      <c r="CQ195" s="129">
        <v>4340</v>
      </c>
      <c r="CR195" s="127"/>
      <c r="CS195" s="129">
        <v>4340</v>
      </c>
      <c r="CT195" s="127"/>
      <c r="CU195" s="129">
        <v>4340</v>
      </c>
      <c r="CV195" s="127"/>
      <c r="CW195" s="129">
        <v>4340</v>
      </c>
      <c r="CX195" s="127">
        <v>17360</v>
      </c>
      <c r="CY195" s="131"/>
      <c r="CZ195" s="127"/>
      <c r="DA195" s="131"/>
      <c r="DB195" s="127"/>
      <c r="DC195" s="131"/>
      <c r="DD195" s="127"/>
      <c r="DE195" s="130"/>
      <c r="DF195" s="131"/>
      <c r="DG195" s="127"/>
      <c r="DH195" s="131"/>
      <c r="DI195" s="127"/>
      <c r="DJ195" s="131"/>
      <c r="DK195" s="127"/>
      <c r="DL195" s="131"/>
      <c r="DM195" s="127"/>
      <c r="DN195" s="131"/>
      <c r="DO195" s="127"/>
      <c r="DP195" s="131"/>
      <c r="DQ195" s="127"/>
      <c r="DR195" s="131"/>
      <c r="DS195" s="127"/>
      <c r="DT195" s="131"/>
      <c r="DU195" s="127"/>
      <c r="DV195" s="131"/>
      <c r="DW195" s="127"/>
      <c r="DX195" s="131"/>
      <c r="DY195" s="127"/>
      <c r="DZ195" s="131"/>
      <c r="EA195" s="127"/>
      <c r="EB195" s="128"/>
      <c r="EC195" s="127"/>
      <c r="ED195" s="132"/>
      <c r="EE195" s="128"/>
      <c r="EF195" s="127"/>
      <c r="EG195" s="128"/>
      <c r="EH195" s="127"/>
      <c r="EI195" s="128"/>
      <c r="EJ195" s="127"/>
      <c r="EK195" s="128"/>
      <c r="EL195" s="127"/>
      <c r="EM195" s="128"/>
      <c r="EN195" s="127"/>
      <c r="EO195" s="128"/>
      <c r="EP195" s="127"/>
      <c r="EQ195" s="124"/>
      <c r="ER195" s="127"/>
      <c r="ES195" s="124"/>
      <c r="ET195" s="127"/>
      <c r="EU195" s="124"/>
      <c r="EV195" s="127"/>
      <c r="EW195" s="124"/>
      <c r="EX195" s="127"/>
      <c r="EY195" s="124"/>
      <c r="EZ195" s="127"/>
      <c r="FA195" s="124"/>
      <c r="FB195" s="127"/>
      <c r="FC195" s="133">
        <f t="shared" si="32"/>
        <v>54560</v>
      </c>
      <c r="FD195" s="133">
        <f t="shared" si="33"/>
        <v>37880</v>
      </c>
      <c r="FE195" s="133">
        <f t="shared" si="34"/>
        <v>16680</v>
      </c>
    </row>
    <row r="196" spans="1:161" ht="25.5" customHeight="1">
      <c r="A196" s="184">
        <v>2200131</v>
      </c>
      <c r="B196" s="156" t="s">
        <v>192</v>
      </c>
      <c r="C196" s="96" t="s">
        <v>193</v>
      </c>
      <c r="D196" s="83" t="s">
        <v>1062</v>
      </c>
      <c r="E196" s="95" t="s">
        <v>956</v>
      </c>
      <c r="F196" s="89" t="s">
        <v>194</v>
      </c>
      <c r="G196" s="89"/>
      <c r="H196" s="135"/>
      <c r="I196" s="136"/>
      <c r="J196" s="136"/>
      <c r="K196" s="94">
        <v>7200</v>
      </c>
      <c r="L196" s="92" t="s">
        <v>1077</v>
      </c>
      <c r="M196" s="122">
        <f t="shared" si="35"/>
        <v>25600</v>
      </c>
      <c r="N196" s="123">
        <f t="shared" si="31"/>
        <v>4320</v>
      </c>
      <c r="O196" s="124">
        <v>4000</v>
      </c>
      <c r="P196" s="124">
        <f t="shared" si="36"/>
        <v>0</v>
      </c>
      <c r="Q196" s="125">
        <v>4000</v>
      </c>
      <c r="R196" s="126">
        <f t="shared" si="38"/>
        <v>0</v>
      </c>
      <c r="S196" s="127">
        <f>IF(OR($I196="‡nv‡÷j Z¨vM",$I196="wUwm"),(IF(VALUE($G196)&gt;=S$6,(IF(($BV196-SUM($Q196:R196))&gt;=$K196*0.3,$K196*0.3,($BV196-SUM($Q196:R196)))),"")),(IF(($BV196-SUM($Q196:R196))&gt;=$K196*0.3,$K196*0.3,($BV196-SUM($Q196:R196)))))</f>
        <v>2160</v>
      </c>
      <c r="T196" s="127">
        <f>IF(OR($I196="‡nv‡÷j Z¨vM",$I196="wUwm"),(IF(VALUE($G196)&gt;=T$6,(IF(($BV196-SUM($Q196:S196))&gt;=$K196*0.3,$K196*0.3,($BV196-SUM($Q196:S196)))),"")),(IF(($BV196-SUM($Q196:S196))&gt;=$K196*0.3,$K196*0.3,($BV196-SUM($Q196:S196)))))</f>
        <v>2160</v>
      </c>
      <c r="U196" s="127">
        <f>IF(OR($I196="‡nv‡÷j Z¨vM",$I196="wUwm"),(IF(VALUE($G196)&gt;=U$6,(IF(($BV196-SUM($Q196:T196))&gt;=$K196*0.3,$K196*0.3,($BV196-SUM($Q196:T196)))),"")),(IF(($BV196-SUM($Q196:T196))&gt;=$K196*0.3,$K196*0.3,($BV196-SUM($Q196:T196)))))</f>
        <v>2160</v>
      </c>
      <c r="V196" s="127">
        <f>IF(OR($I196="‡nv‡÷j Z¨vM",$I196="wUwm"),(IF(VALUE($G196)&gt;=V$6,(IF(($BV196-SUM($Q196:U196))&gt;=$K196*0.3,$K196*0.3,($BV196-SUM($Q196:U196)))),"")),(IF(($BV196-SUM($Q196:U196))&gt;=$K196*0.3,$K196*0.3,($BV196-SUM($Q196:U196)))))</f>
        <v>2160</v>
      </c>
      <c r="W196" s="127">
        <f>IF(OR($I196="‡nv‡÷j Z¨vM",$I196="wUwm"),(IF(VALUE($G196)&gt;=W$6,(IF(($BV196-SUM($Q196:V196))&gt;=$K196*0.3,$K196*0.3,($BV196-SUM($Q196:V196)))),"")),(IF(($BV196-SUM($Q196:V196))&gt;=$K196*0.3,$K196*0.3,($BV196-SUM($Q196:V196)))))</f>
        <v>2160</v>
      </c>
      <c r="X196" s="127">
        <f>IF(OR($I196="‡nv‡÷j Z¨vM",$I196="wUwm"),(IF(VALUE($G196)&gt;=X$6,(IF(($BV196-SUM($Q196:W196))&gt;=$K196*0.3,$K196*0.3,($BV196-SUM($Q196:W196)))),"")),(IF(($BV196-SUM($Q196:W196))&gt;=$K196*0.3,$K196*0.3,($BV196-SUM($Q196:W196)))))</f>
        <v>2160</v>
      </c>
      <c r="Y196" s="127">
        <f>IF(OR($I196="‡nv‡÷j Z¨vM",$I196="wUwm"),(IF(VALUE($G196)&gt;=Y$6,(IF(($BV196-SUM($Q196:X196))&gt;=$K196*0.3,$K196*0.3,($BV196-SUM($Q196:X196)))),"")),(IF(($BV196-SUM($Q196:X196))&gt;=$K196*0.3,$K196*0.3,($BV196-SUM($Q196:X196)))))</f>
        <v>2160</v>
      </c>
      <c r="Z196" s="127">
        <f>IF(OR($I196="‡nv‡÷j Z¨vM",$I196="wUwm"),(IF(VALUE($G196)&gt;=Z$6,(IF(($BV196-SUM($Q196:Y196))&gt;=$K196*0.3,$K196*0.3,($BV196-SUM($Q196:Y196)))),"")),(IF(($BV196-SUM($Q196:Y196))&gt;=$K196*0.3,$K196*0.3,($BV196-SUM($Q196:Y196)))))</f>
        <v>2160</v>
      </c>
      <c r="AA196" s="127">
        <f>IF(OR($I196="‡nv‡÷j Z¨vM",$I196="wUwm"),(IF(VALUE($G196)&gt;=AA$6,(IF(($BV196-SUM($Q196:Z196))&gt;=$K196*0.3,$K196*0.3,($BV196-SUM($Q196:Z196)))),"")),(IF(($BV196-SUM($Q196:Z196))&gt;=$K196*0.3,$K196*0.3,($BV196-SUM($Q196:Z196)))))</f>
        <v>0</v>
      </c>
      <c r="AB196" s="127">
        <f>IF(OR($I196="‡nv‡÷j Z¨vM",$I196="wUwm"),(IF(VALUE($G196)&gt;=AB$6,(IF(($BV196-SUM($Q196:AA196))&gt;=$K196*0.3,$K196*0.3,($BV196-SUM($Q196:AA196)))),"")),(IF(($BV196-SUM($Q196:AA196))&gt;=$K196*0.3,$K196*0.3,($BV196-SUM($Q196:AA196)))))</f>
        <v>0</v>
      </c>
      <c r="AC196" s="127">
        <f>IF(OR($I196="‡nv‡÷j Z¨vM",$I196="wUwm"),(IF(VALUE($G196)&gt;=AC$6,(IF(($BV196-SUM($Q196:AB196))&gt;=$K196*0.3,$K196*0.3,($BV196-SUM($Q196:AB196)))),"")),(IF(($BV196-SUM($Q196:AB196))&gt;=$K196*0.3,$K196*0.3,($BV196-SUM($Q196:AB196)))))</f>
        <v>0</v>
      </c>
      <c r="AD196" s="127">
        <f>IF(OR($I196="‡nv‡÷j Z¨vM",$I196="wUwm"),(IF(VALUE($G196)&gt;=AD$6,(IF(($BV196-SUM($Q196:AC196))&gt;=$K196*0.3,$K196*0.3,($BV196-SUM($Q196:AC196)))),"")),(IF(($BV196-SUM($Q196:AC196))&gt;=$K196*0.3,$K196*0.3,($BV196-SUM($Q196:AC196)))))</f>
        <v>0</v>
      </c>
      <c r="AE196" s="127">
        <f>IF(OR($I196="‡nv‡÷j Z¨vM",$I196="wUwm"),(IF(VALUE($G196)&gt;=AE$6,(IF(($BV196-SUM($Q196:AD196))&gt;=$K196*0.3,$K196*0.3,($BV196-SUM($Q196:AD196)))),"")),(IF(($BV196-SUM($Q196:AD196))&gt;=$K196*0.3,$K196*0.3,($BV196-SUM($Q196:AD196)))))</f>
        <v>0</v>
      </c>
      <c r="AF196" s="127">
        <f>IF(OR($I196="‡nv‡÷j Z¨vM",$I196="wUwm"),(IF(VALUE($G196)&gt;=AF$6,(IF(($BV196-SUM($Q196:AE196))&gt;=$K196*0.3,$K196*0.3,($BV196-SUM($Q196:AE196)))),"")),(IF(($BV196-SUM($Q196:AE196))&gt;=$K196*0.3,$K196*0.3,($BV196-SUM($Q196:AE196)))))</f>
        <v>0</v>
      </c>
      <c r="AG196" s="127">
        <f>IF(OR($I196="‡nv‡÷j Z¨vM",$I196="wUwm"),(IF(VALUE($G196)&gt;=AG$6,(IF(($BV196-SUM($Q196:AF196))&gt;=$K196*0.3,$K196*0.3,($BV196-SUM($Q196:AF196)))),"")),(IF(($BV196-SUM($Q196:AF196))&gt;=$K196*0.3,$K196*0.3,($BV196-SUM($Q196:AF196)))))</f>
        <v>0</v>
      </c>
      <c r="AH196" s="127">
        <f>IF(OR($I196="‡nv‡÷j Z¨vM",$I196="wUwm"),(IF(VALUE($G196)&gt;=AH$6,(IF(($BV196-SUM($Q196:AG196))&gt;=$K196*0.3,$K196*0.3,($BV196-SUM($Q196:AG196)))),"")),(IF(($BV196-SUM($Q196:AG196))&gt;=$K196*0.3,$K196*0.3,($BV196-SUM($Q196:AG196)))))</f>
        <v>0</v>
      </c>
      <c r="AI196" s="127">
        <f>IF(OR($I196="‡nv‡÷j Z¨vM",$I196="wUwm"),(IF(VALUE($G196)&gt;=AI$6,(IF(($BV196-SUM($Q196:AH196))&gt;=$K196*0.3,$K196*0.3,($BV196-SUM($Q196:AH196)))),"")),(IF(($BV196-SUM($Q196:AH196))&gt;=$K196*0.3,$K196*0.3,($BV196-SUM($Q196:AH196)))))</f>
        <v>0</v>
      </c>
      <c r="AJ196" s="127">
        <f>IF(OR($I196="‡nv‡÷j Z¨vM",$I196="wUwm"),(IF(VALUE($G196)&gt;=AJ$6,(IF(($BV196-SUM($Q196:AI196))&gt;=$K196*0.3,$K196*0.3,($BV196-SUM($Q196:AI196)))),"")),(IF(($BV196-SUM($Q196:AI196))&gt;=$K196*0.3,$K196*0.3,($BV196-SUM($Q196:AI196)))))</f>
        <v>0</v>
      </c>
      <c r="AK196" s="127">
        <f>IF(OR($I196="‡nv‡÷j Z¨vM",$I196="wUwm"),(IF(VALUE($G196)&gt;=AK$6,(IF(($BV196-SUM($Q196:AJ196))&gt;=$K196*0.3,$K196*0.3,($BV196-SUM($Q196:AJ196)))),"")),(IF(($BV196-SUM($Q196:AJ196))&gt;=$K196*0.3,$K196*0.3,($BV196-SUM($Q196:AJ196)))))</f>
        <v>0</v>
      </c>
      <c r="AL196" s="127">
        <f>IF(OR($I196="‡nv‡÷j Z¨vM",$I196="wUwm"),(IF(VALUE($G196)&gt;=AL$6,(IF(($BV196-SUM($Q196:AK196))&gt;=$K196*0.3,$K196*0.3,($BV196-SUM($Q196:AK196)))),"")),(IF(($BV196-SUM($Q196:AK196))&gt;=$K196*0.3,$K196*0.3,($BV196-SUM($Q196:AK196)))))</f>
        <v>0</v>
      </c>
      <c r="AM196" s="127">
        <f>IF(OR($I196="‡nv‡÷j Z¨vM",$I196="wUwm"),(IF(VALUE($G196)&gt;=AM$6,(IF(($BV196-SUM($Q196:AL196))&gt;=$K196*0.3,$K196*0.3,($BV196-SUM($Q196:AL196)))),"")),(IF(($BV196-SUM($Q196:AL196))&gt;=$K196*0.3,$K196*0.3,($BV196-SUM($Q196:AL196)))))</f>
        <v>0</v>
      </c>
      <c r="AN196" s="127">
        <f>IF(OR($I196="‡nv‡÷j Z¨vM",$I196="wUwm"),(IF(VALUE($G196)&gt;=AN$6,(IF(($BV196-SUM($Q196:AM196))&gt;=$K196*0.3,$K196*0.3,($BV196-SUM($Q196:AM196)))),"")),(IF(($BV196-SUM($Q196:AM196))&gt;=$K196*0.3,$K196*0.3,($BV196-SUM($Q196:AM196)))))</f>
        <v>0</v>
      </c>
      <c r="AO196" s="127">
        <f>IF(OR($I196="‡nv‡÷j Z¨vM",$I196="wUwm"),(IF(VALUE($G196)&gt;=AO$6,(IF(($BV196-SUM($Q196:AN196))&gt;=$K196*0.3,$K196*0.3,($BV196-SUM($Q196:AN196)))),"")),(IF(($BV196-SUM($Q196:AN196))&gt;=$K196*0.3,$K196*0.3,($BV196-SUM($Q196:AN196)))))</f>
        <v>0</v>
      </c>
      <c r="AP196" s="127">
        <f>IF(OR($I196="‡nv‡÷j Z¨vM",$I196="wUwm"),(IF(VALUE($G196)&gt;=AP$6,(IF(($BV196-SUM($Q196:AO196))&gt;=$K196*0.3,$K196*0.3,($BV196-SUM($Q196:AO196)))),"")),(IF(($BV196-SUM($Q196:AO196))&gt;=$K196*0.3,$K196*0.3,($BV196-SUM($Q196:AO196)))))</f>
        <v>0</v>
      </c>
      <c r="AQ196" s="125">
        <f t="shared" si="39"/>
        <v>21280</v>
      </c>
      <c r="AR196" s="125">
        <v>21280</v>
      </c>
      <c r="AS196" s="125">
        <f>IF(LinkRpt!C$4=LinkRpt!C$2,VLOOKUP(LinkRpt!$A193,Rpt,LinkRpt!C$2+1),"")</f>
        <v>0</v>
      </c>
      <c r="AT196" s="125">
        <f>IF(LinkRpt!D$4=LinkRpt!D$2,VLOOKUP(LinkRpt!$A193,Rpt,LinkRpt!D$2+1),"")</f>
        <v>0</v>
      </c>
      <c r="AU196" s="125">
        <f>IF(LinkRpt!E$4=LinkRpt!E$2,VLOOKUP(LinkRpt!$A193,Rpt,LinkRpt!E$2+1),"")</f>
        <v>0</v>
      </c>
      <c r="AV196" s="125">
        <f>IF(LinkRpt!F$4=LinkRpt!F$2,VLOOKUP(LinkRpt!$A193,Rpt,LinkRpt!F$2+1),"")</f>
        <v>0</v>
      </c>
      <c r="AW196" s="125">
        <f>IF(LinkRpt!G$4=LinkRpt!G$2,VLOOKUP(LinkRpt!$A193,Rpt,LinkRpt!G$2+1),"")</f>
        <v>0</v>
      </c>
      <c r="AX196" s="125">
        <f>IF(LinkRpt!H$4=LinkRpt!H$2,VLOOKUP(LinkRpt!$A193,Rpt,LinkRpt!H$2+1),"")</f>
        <v>0</v>
      </c>
      <c r="AY196" s="125">
        <f>IF(LinkRpt!I$4=LinkRpt!I$2,VLOOKUP(LinkRpt!$A193,Rpt,LinkRpt!I$2+1),"")</f>
        <v>0</v>
      </c>
      <c r="AZ196" s="125">
        <f>IF(LinkRpt!J$4=LinkRpt!J$2,VLOOKUP(LinkRpt!$A193,Rpt,LinkRpt!J$2+1),"")</f>
        <v>0</v>
      </c>
      <c r="BA196" s="125">
        <f>IF(LinkRpt!K$4=LinkRpt!K$2,VLOOKUP(LinkRpt!$A193,Rpt,LinkRpt!K$2+1),"")</f>
        <v>0</v>
      </c>
      <c r="BB196" s="125">
        <f>IF(LinkRpt!L$4=LinkRpt!L$2,VLOOKUP(LinkRpt!$A193,Rpt,LinkRpt!L$2+1),"")</f>
        <v>0</v>
      </c>
      <c r="BC196" s="125">
        <f>IF(LinkRpt!M$4=LinkRpt!M$2,VLOOKUP(LinkRpt!$A193,Rpt,LinkRpt!M$2+1),"")</f>
        <v>0</v>
      </c>
      <c r="BD196" s="125">
        <f>IF(LinkRpt!N$4=LinkRpt!N$2,VLOOKUP(LinkRpt!$A193,Rpt,LinkRpt!N$2+1),"")</f>
        <v>0</v>
      </c>
      <c r="BE196" s="125">
        <f>IF(LinkRpt!O$4=LinkRpt!O$2,VLOOKUP(LinkRpt!$A193,Rpt,LinkRpt!O$2+1),"")</f>
        <v>0</v>
      </c>
      <c r="BF196" s="125">
        <f>IF(LinkRpt!P$4=LinkRpt!P$2,VLOOKUP(LinkRpt!$A193,Rpt,LinkRpt!P$2+1),"")</f>
        <v>0</v>
      </c>
      <c r="BG196" s="125">
        <f>IF(LinkRpt!Q$4=LinkRpt!Q$2,VLOOKUP(LinkRpt!$A193,Rpt,LinkRpt!Q$2+1),"")</f>
        <v>0</v>
      </c>
      <c r="BH196" s="125">
        <f>IF(LinkRpt!R$4=LinkRpt!R$2,VLOOKUP(LinkRpt!$A193,Rpt,LinkRpt!R$2+1),"")</f>
        <v>0</v>
      </c>
      <c r="BI196" s="125">
        <f>IF(LinkRpt!S$4=LinkRpt!S$2,VLOOKUP(LinkRpt!$A193,Rpt,LinkRpt!S$2+1),"")</f>
        <v>0</v>
      </c>
      <c r="BJ196" s="125">
        <f>IF(LinkRpt!T$4=LinkRpt!T$2,VLOOKUP(LinkRpt!$A193,Rpt,LinkRpt!T$2+1),"")</f>
        <v>0</v>
      </c>
      <c r="BK196" s="125">
        <f>IF(LinkRpt!U$4=LinkRpt!U$2,VLOOKUP(LinkRpt!$A193,Rpt,LinkRpt!U$2+1),"")</f>
        <v>0</v>
      </c>
      <c r="BL196" s="125">
        <f>IF(LinkRpt!V$4=LinkRpt!V$2,VLOOKUP(LinkRpt!$A193,Rpt,LinkRpt!V$2+1),"")</f>
        <v>0</v>
      </c>
      <c r="BM196" s="125">
        <f>IF(LinkRpt!W$4=LinkRpt!W$2,VLOOKUP(LinkRpt!$A193,Rpt,LinkRpt!W$2+1),"")</f>
        <v>0</v>
      </c>
      <c r="BN196" s="125">
        <f>IF(LinkRpt!X$4=LinkRpt!X$2,VLOOKUP(LinkRpt!$A193,Rpt,LinkRpt!X$2+1),"")</f>
        <v>0</v>
      </c>
      <c r="BO196" s="125">
        <f>IF(LinkRpt!Y$4=LinkRpt!Y$2,VLOOKUP(LinkRpt!$A193,Rpt,LinkRpt!Y$2+1),"")</f>
        <v>0</v>
      </c>
      <c r="BP196" s="125">
        <f>IF(LinkRpt!Z$4=LinkRpt!Z$2,VLOOKUP(LinkRpt!$A193,Rpt,LinkRpt!Z$2+1),"")</f>
        <v>0</v>
      </c>
      <c r="BQ196" s="125">
        <f>IF(LinkRpt!AA$4=LinkRpt!AA$2,VLOOKUP(LinkRpt!$A193,Rpt,LinkRpt!AA$2+1),"")</f>
        <v>0</v>
      </c>
      <c r="BR196" s="125">
        <f>IF(LinkRpt!AB$4=LinkRpt!AB$2,VLOOKUP(LinkRpt!$A193,Rpt,LinkRpt!AB$2+1),"")</f>
        <v>0</v>
      </c>
      <c r="BS196" s="125">
        <f>IF(LinkRpt!AC$4=LinkRpt!AC$2,VLOOKUP(LinkRpt!$A193,Rpt,LinkRpt!AC$2+1),"")</f>
        <v>0</v>
      </c>
      <c r="BT196" s="125">
        <f>IF(LinkRpt!AD$4=LinkRpt!AD$2,VLOOKUP(LinkRpt!$A193,Rpt,LinkRpt!AD$2+1),"")</f>
        <v>0</v>
      </c>
      <c r="BU196" s="125">
        <f>IF(LinkRpt!AE$4=LinkRpt!AE$2,VLOOKUP(LinkRpt!$A193,Rpt,LinkRpt!AE$2+1),"")</f>
        <v>0</v>
      </c>
      <c r="BV196" s="125">
        <f t="shared" si="37"/>
        <v>21280</v>
      </c>
      <c r="BW196" s="124">
        <v>1500</v>
      </c>
      <c r="BX196" s="127">
        <v>1500</v>
      </c>
      <c r="BY196" s="124">
        <v>1000</v>
      </c>
      <c r="BZ196" s="127">
        <v>1000</v>
      </c>
      <c r="CA196" s="124">
        <v>5000</v>
      </c>
      <c r="CB196" s="127">
        <v>5000</v>
      </c>
      <c r="CC196" s="124">
        <v>8000</v>
      </c>
      <c r="CD196" s="127">
        <v>0</v>
      </c>
      <c r="CE196" s="124"/>
      <c r="CF196" s="127"/>
      <c r="CG196" s="129">
        <v>4620</v>
      </c>
      <c r="CH196" s="127">
        <v>0</v>
      </c>
      <c r="CI196" s="129">
        <v>4620</v>
      </c>
      <c r="CJ196" s="127">
        <v>0</v>
      </c>
      <c r="CK196" s="129">
        <v>4620</v>
      </c>
      <c r="CL196" s="127">
        <v>0</v>
      </c>
      <c r="CM196" s="129">
        <v>4620</v>
      </c>
      <c r="CN196" s="127">
        <v>26480</v>
      </c>
      <c r="CO196" s="129">
        <v>4620</v>
      </c>
      <c r="CP196" s="127"/>
      <c r="CQ196" s="129">
        <v>4620</v>
      </c>
      <c r="CR196" s="127"/>
      <c r="CS196" s="129">
        <v>4620</v>
      </c>
      <c r="CT196" s="127"/>
      <c r="CU196" s="129">
        <v>4620</v>
      </c>
      <c r="CV196" s="127">
        <v>13860</v>
      </c>
      <c r="CW196" s="129">
        <v>4620</v>
      </c>
      <c r="CX196" s="127"/>
      <c r="CY196" s="131"/>
      <c r="CZ196" s="127"/>
      <c r="DA196" s="131"/>
      <c r="DB196" s="127"/>
      <c r="DC196" s="131"/>
      <c r="DD196" s="127"/>
      <c r="DE196" s="130"/>
      <c r="DF196" s="131"/>
      <c r="DG196" s="127"/>
      <c r="DH196" s="131"/>
      <c r="DI196" s="127"/>
      <c r="DJ196" s="131"/>
      <c r="DK196" s="127"/>
      <c r="DL196" s="131"/>
      <c r="DM196" s="127"/>
      <c r="DN196" s="131"/>
      <c r="DO196" s="127"/>
      <c r="DP196" s="131"/>
      <c r="DQ196" s="127"/>
      <c r="DR196" s="131"/>
      <c r="DS196" s="127"/>
      <c r="DT196" s="131"/>
      <c r="DU196" s="127"/>
      <c r="DV196" s="131"/>
      <c r="DW196" s="127"/>
      <c r="DX196" s="131"/>
      <c r="DY196" s="127"/>
      <c r="DZ196" s="131"/>
      <c r="EA196" s="127"/>
      <c r="EB196" s="128"/>
      <c r="EC196" s="127"/>
      <c r="ED196" s="132"/>
      <c r="EE196" s="128"/>
      <c r="EF196" s="127"/>
      <c r="EG196" s="128"/>
      <c r="EH196" s="127"/>
      <c r="EI196" s="128"/>
      <c r="EJ196" s="127"/>
      <c r="EK196" s="128"/>
      <c r="EL196" s="127"/>
      <c r="EM196" s="128"/>
      <c r="EN196" s="127"/>
      <c r="EO196" s="128"/>
      <c r="EP196" s="127"/>
      <c r="EQ196" s="124"/>
      <c r="ER196" s="127"/>
      <c r="ES196" s="124"/>
      <c r="ET196" s="127"/>
      <c r="EU196" s="124"/>
      <c r="EV196" s="127"/>
      <c r="EW196" s="124"/>
      <c r="EX196" s="127"/>
      <c r="EY196" s="124"/>
      <c r="EZ196" s="127"/>
      <c r="FA196" s="124"/>
      <c r="FB196" s="127"/>
      <c r="FC196" s="133">
        <f t="shared" si="32"/>
        <v>57080</v>
      </c>
      <c r="FD196" s="133">
        <f t="shared" si="33"/>
        <v>47840</v>
      </c>
      <c r="FE196" s="133">
        <f t="shared" si="34"/>
        <v>9240</v>
      </c>
    </row>
    <row r="197" spans="1:161" ht="25.5" customHeight="1">
      <c r="A197" s="184">
        <v>2200134</v>
      </c>
      <c r="B197" s="156" t="s">
        <v>195</v>
      </c>
      <c r="C197" s="96" t="s">
        <v>196</v>
      </c>
      <c r="D197" s="83" t="s">
        <v>1062</v>
      </c>
      <c r="E197" s="95" t="s">
        <v>956</v>
      </c>
      <c r="F197" s="89" t="s">
        <v>197</v>
      </c>
      <c r="G197" s="89"/>
      <c r="H197" s="135"/>
      <c r="I197" s="121"/>
      <c r="J197" s="121"/>
      <c r="K197" s="94">
        <v>6500</v>
      </c>
      <c r="L197" s="92" t="s">
        <v>1078</v>
      </c>
      <c r="M197" s="122">
        <f t="shared" si="35"/>
        <v>23500</v>
      </c>
      <c r="N197" s="123">
        <f t="shared" si="31"/>
        <v>1950</v>
      </c>
      <c r="O197" s="124">
        <v>4000</v>
      </c>
      <c r="P197" s="124">
        <f t="shared" si="36"/>
        <v>0</v>
      </c>
      <c r="Q197" s="125">
        <v>4000</v>
      </c>
      <c r="R197" s="126">
        <f t="shared" si="38"/>
        <v>0</v>
      </c>
      <c r="S197" s="127">
        <f>IF(OR($I197="‡nv‡÷j Z¨vM",$I197="wUwm"),(IF(VALUE($G197)&gt;=S$6,(IF(($BV197-SUM($Q197:R197))&gt;=$K197*0.3,$K197*0.3,($BV197-SUM($Q197:R197)))),"")),(IF(($BV197-SUM($Q197:R197))&gt;=$K197*0.3,$K197*0.3,($BV197-SUM($Q197:R197)))))</f>
        <v>1950</v>
      </c>
      <c r="T197" s="127">
        <f>IF(OR($I197="‡nv‡÷j Z¨vM",$I197="wUwm"),(IF(VALUE($G197)&gt;=T$6,(IF(($BV197-SUM($Q197:S197))&gt;=$K197*0.3,$K197*0.3,($BV197-SUM($Q197:S197)))),"")),(IF(($BV197-SUM($Q197:S197))&gt;=$K197*0.3,$K197*0.3,($BV197-SUM($Q197:S197)))))</f>
        <v>1950</v>
      </c>
      <c r="U197" s="127">
        <f>IF(OR($I197="‡nv‡÷j Z¨vM",$I197="wUwm"),(IF(VALUE($G197)&gt;=U$6,(IF(($BV197-SUM($Q197:T197))&gt;=$K197*0.3,$K197*0.3,($BV197-SUM($Q197:T197)))),"")),(IF(($BV197-SUM($Q197:T197))&gt;=$K197*0.3,$K197*0.3,($BV197-SUM($Q197:T197)))))</f>
        <v>1950</v>
      </c>
      <c r="V197" s="127">
        <f>IF(OR($I197="‡nv‡÷j Z¨vM",$I197="wUwm"),(IF(VALUE($G197)&gt;=V$6,(IF(($BV197-SUM($Q197:U197))&gt;=$K197*0.3,$K197*0.3,($BV197-SUM($Q197:U197)))),"")),(IF(($BV197-SUM($Q197:U197))&gt;=$K197*0.3,$K197*0.3,($BV197-SUM($Q197:U197)))))</f>
        <v>1950</v>
      </c>
      <c r="W197" s="127">
        <f>IF(OR($I197="‡nv‡÷j Z¨vM",$I197="wUwm"),(IF(VALUE($G197)&gt;=W$6,(IF(($BV197-SUM($Q197:V197))&gt;=$K197*0.3,$K197*0.3,($BV197-SUM($Q197:V197)))),"")),(IF(($BV197-SUM($Q197:V197))&gt;=$K197*0.3,$K197*0.3,($BV197-SUM($Q197:V197)))))</f>
        <v>1950</v>
      </c>
      <c r="X197" s="127">
        <f>IF(OR($I197="‡nv‡÷j Z¨vM",$I197="wUwm"),(IF(VALUE($G197)&gt;=X$6,(IF(($BV197-SUM($Q197:W197))&gt;=$K197*0.3,$K197*0.3,($BV197-SUM($Q197:W197)))),"")),(IF(($BV197-SUM($Q197:W197))&gt;=$K197*0.3,$K197*0.3,($BV197-SUM($Q197:W197)))))</f>
        <v>1950</v>
      </c>
      <c r="Y197" s="127">
        <f>IF(OR($I197="‡nv‡÷j Z¨vM",$I197="wUwm"),(IF(VALUE($G197)&gt;=Y$6,(IF(($BV197-SUM($Q197:X197))&gt;=$K197*0.3,$K197*0.3,($BV197-SUM($Q197:X197)))),"")),(IF(($BV197-SUM($Q197:X197))&gt;=$K197*0.3,$K197*0.3,($BV197-SUM($Q197:X197)))))</f>
        <v>1950</v>
      </c>
      <c r="Z197" s="127">
        <f>IF(OR($I197="‡nv‡÷j Z¨vM",$I197="wUwm"),(IF(VALUE($G197)&gt;=Z$6,(IF(($BV197-SUM($Q197:Y197))&gt;=$K197*0.3,$K197*0.3,($BV197-SUM($Q197:Y197)))),"")),(IF(($BV197-SUM($Q197:Y197))&gt;=$K197*0.3,$K197*0.3,($BV197-SUM($Q197:Y197)))))</f>
        <v>1950</v>
      </c>
      <c r="AA197" s="127">
        <f>IF(OR($I197="‡nv‡÷j Z¨vM",$I197="wUwm"),(IF(VALUE($G197)&gt;=AA$6,(IF(($BV197-SUM($Q197:Z197))&gt;=$K197*0.3,$K197*0.3,($BV197-SUM($Q197:Z197)))),"")),(IF(($BV197-SUM($Q197:Z197))&gt;=$K197*0.3,$K197*0.3,($BV197-SUM($Q197:Z197)))))</f>
        <v>1950</v>
      </c>
      <c r="AB197" s="127">
        <f>IF(OR($I197="‡nv‡÷j Z¨vM",$I197="wUwm"),(IF(VALUE($G197)&gt;=AB$6,(IF(($BV197-SUM($Q197:AA197))&gt;=$K197*0.3,$K197*0.3,($BV197-SUM($Q197:AA197)))),"")),(IF(($BV197-SUM($Q197:AA197))&gt;=$K197*0.3,$K197*0.3,($BV197-SUM($Q197:AA197)))))</f>
        <v>0</v>
      </c>
      <c r="AC197" s="127">
        <f>IF(OR($I197="‡nv‡÷j Z¨vM",$I197="wUwm"),(IF(VALUE($G197)&gt;=AC$6,(IF(($BV197-SUM($Q197:AB197))&gt;=$K197*0.3,$K197*0.3,($BV197-SUM($Q197:AB197)))),"")),(IF(($BV197-SUM($Q197:AB197))&gt;=$K197*0.3,$K197*0.3,($BV197-SUM($Q197:AB197)))))</f>
        <v>0</v>
      </c>
      <c r="AD197" s="127">
        <f>IF(OR($I197="‡nv‡÷j Z¨vM",$I197="wUwm"),(IF(VALUE($G197)&gt;=AD$6,(IF(($BV197-SUM($Q197:AC197))&gt;=$K197*0.3,$K197*0.3,($BV197-SUM($Q197:AC197)))),"")),(IF(($BV197-SUM($Q197:AC197))&gt;=$K197*0.3,$K197*0.3,($BV197-SUM($Q197:AC197)))))</f>
        <v>0</v>
      </c>
      <c r="AE197" s="127">
        <f>IF(OR($I197="‡nv‡÷j Z¨vM",$I197="wUwm"),(IF(VALUE($G197)&gt;=AE$6,(IF(($BV197-SUM($Q197:AD197))&gt;=$K197*0.3,$K197*0.3,($BV197-SUM($Q197:AD197)))),"")),(IF(($BV197-SUM($Q197:AD197))&gt;=$K197*0.3,$K197*0.3,($BV197-SUM($Q197:AD197)))))</f>
        <v>0</v>
      </c>
      <c r="AF197" s="127">
        <f>IF(OR($I197="‡nv‡÷j Z¨vM",$I197="wUwm"),(IF(VALUE($G197)&gt;=AF$6,(IF(($BV197-SUM($Q197:AE197))&gt;=$K197*0.3,$K197*0.3,($BV197-SUM($Q197:AE197)))),"")),(IF(($BV197-SUM($Q197:AE197))&gt;=$K197*0.3,$K197*0.3,($BV197-SUM($Q197:AE197)))))</f>
        <v>0</v>
      </c>
      <c r="AG197" s="127">
        <f>IF(OR($I197="‡nv‡÷j Z¨vM",$I197="wUwm"),(IF(VALUE($G197)&gt;=AG$6,(IF(($BV197-SUM($Q197:AF197))&gt;=$K197*0.3,$K197*0.3,($BV197-SUM($Q197:AF197)))),"")),(IF(($BV197-SUM($Q197:AF197))&gt;=$K197*0.3,$K197*0.3,($BV197-SUM($Q197:AF197)))))</f>
        <v>0</v>
      </c>
      <c r="AH197" s="127">
        <f>IF(OR($I197="‡nv‡÷j Z¨vM",$I197="wUwm"),(IF(VALUE($G197)&gt;=AH$6,(IF(($BV197-SUM($Q197:AG197))&gt;=$K197*0.3,$K197*0.3,($BV197-SUM($Q197:AG197)))),"")),(IF(($BV197-SUM($Q197:AG197))&gt;=$K197*0.3,$K197*0.3,($BV197-SUM($Q197:AG197)))))</f>
        <v>0</v>
      </c>
      <c r="AI197" s="127">
        <f>IF(OR($I197="‡nv‡÷j Z¨vM",$I197="wUwm"),(IF(VALUE($G197)&gt;=AI$6,(IF(($BV197-SUM($Q197:AH197))&gt;=$K197*0.3,$K197*0.3,($BV197-SUM($Q197:AH197)))),"")),(IF(($BV197-SUM($Q197:AH197))&gt;=$K197*0.3,$K197*0.3,($BV197-SUM($Q197:AH197)))))</f>
        <v>0</v>
      </c>
      <c r="AJ197" s="127">
        <f>IF(OR($I197="‡nv‡÷j Z¨vM",$I197="wUwm"),(IF(VALUE($G197)&gt;=AJ$6,(IF(($BV197-SUM($Q197:AI197))&gt;=$K197*0.3,$K197*0.3,($BV197-SUM($Q197:AI197)))),"")),(IF(($BV197-SUM($Q197:AI197))&gt;=$K197*0.3,$K197*0.3,($BV197-SUM($Q197:AI197)))))</f>
        <v>0</v>
      </c>
      <c r="AK197" s="127">
        <f>IF(OR($I197="‡nv‡÷j Z¨vM",$I197="wUwm"),(IF(VALUE($G197)&gt;=AK$6,(IF(($BV197-SUM($Q197:AJ197))&gt;=$K197*0.3,$K197*0.3,($BV197-SUM($Q197:AJ197)))),"")),(IF(($BV197-SUM($Q197:AJ197))&gt;=$K197*0.3,$K197*0.3,($BV197-SUM($Q197:AJ197)))))</f>
        <v>0</v>
      </c>
      <c r="AL197" s="127">
        <f>IF(OR($I197="‡nv‡÷j Z¨vM",$I197="wUwm"),(IF(VALUE($G197)&gt;=AL$6,(IF(($BV197-SUM($Q197:AK197))&gt;=$K197*0.3,$K197*0.3,($BV197-SUM($Q197:AK197)))),"")),(IF(($BV197-SUM($Q197:AK197))&gt;=$K197*0.3,$K197*0.3,($BV197-SUM($Q197:AK197)))))</f>
        <v>0</v>
      </c>
      <c r="AM197" s="127">
        <f>IF(OR($I197="‡nv‡÷j Z¨vM",$I197="wUwm"),(IF(VALUE($G197)&gt;=AM$6,(IF(($BV197-SUM($Q197:AL197))&gt;=$K197*0.3,$K197*0.3,($BV197-SUM($Q197:AL197)))),"")),(IF(($BV197-SUM($Q197:AL197))&gt;=$K197*0.3,$K197*0.3,($BV197-SUM($Q197:AL197)))))</f>
        <v>0</v>
      </c>
      <c r="AN197" s="127">
        <f>IF(OR($I197="‡nv‡÷j Z¨vM",$I197="wUwm"),(IF(VALUE($G197)&gt;=AN$6,(IF(($BV197-SUM($Q197:AM197))&gt;=$K197*0.3,$K197*0.3,($BV197-SUM($Q197:AM197)))),"")),(IF(($BV197-SUM($Q197:AM197))&gt;=$K197*0.3,$K197*0.3,($BV197-SUM($Q197:AM197)))))</f>
        <v>0</v>
      </c>
      <c r="AO197" s="127">
        <f>IF(OR($I197="‡nv‡÷j Z¨vM",$I197="wUwm"),(IF(VALUE($G197)&gt;=AO$6,(IF(($BV197-SUM($Q197:AN197))&gt;=$K197*0.3,$K197*0.3,($BV197-SUM($Q197:AN197)))),"")),(IF(($BV197-SUM($Q197:AN197))&gt;=$K197*0.3,$K197*0.3,($BV197-SUM($Q197:AN197)))))</f>
        <v>0</v>
      </c>
      <c r="AP197" s="127">
        <f>IF(OR($I197="‡nv‡÷j Z¨vM",$I197="wUwm"),(IF(VALUE($G197)&gt;=AP$6,(IF(($BV197-SUM($Q197:AO197))&gt;=$K197*0.3,$K197*0.3,($BV197-SUM($Q197:AO197)))),"")),(IF(($BV197-SUM($Q197:AO197))&gt;=$K197*0.3,$K197*0.3,($BV197-SUM($Q197:AO197)))))</f>
        <v>0</v>
      </c>
      <c r="AQ197" s="125">
        <f t="shared" si="39"/>
        <v>21550</v>
      </c>
      <c r="AR197" s="125">
        <v>21550</v>
      </c>
      <c r="AS197" s="125">
        <f>IF(LinkRpt!C$4=LinkRpt!C$2,VLOOKUP(LinkRpt!$A194,Rpt,LinkRpt!C$2+1),"")</f>
        <v>0</v>
      </c>
      <c r="AT197" s="125">
        <f>IF(LinkRpt!D$4=LinkRpt!D$2,VLOOKUP(LinkRpt!$A194,Rpt,LinkRpt!D$2+1),"")</f>
        <v>0</v>
      </c>
      <c r="AU197" s="125">
        <f>IF(LinkRpt!E$4=LinkRpt!E$2,VLOOKUP(LinkRpt!$A194,Rpt,LinkRpt!E$2+1),"")</f>
        <v>0</v>
      </c>
      <c r="AV197" s="125">
        <f>IF(LinkRpt!F$4=LinkRpt!F$2,VLOOKUP(LinkRpt!$A194,Rpt,LinkRpt!F$2+1),"")</f>
        <v>0</v>
      </c>
      <c r="AW197" s="125">
        <f>IF(LinkRpt!G$4=LinkRpt!G$2,VLOOKUP(LinkRpt!$A194,Rpt,LinkRpt!G$2+1),"")</f>
        <v>0</v>
      </c>
      <c r="AX197" s="125">
        <f>IF(LinkRpt!H$4=LinkRpt!H$2,VLOOKUP(LinkRpt!$A194,Rpt,LinkRpt!H$2+1),"")</f>
        <v>0</v>
      </c>
      <c r="AY197" s="125">
        <f>IF(LinkRpt!I$4=LinkRpt!I$2,VLOOKUP(LinkRpt!$A194,Rpt,LinkRpt!I$2+1),"")</f>
        <v>0</v>
      </c>
      <c r="AZ197" s="125">
        <f>IF(LinkRpt!J$4=LinkRpt!J$2,VLOOKUP(LinkRpt!$A194,Rpt,LinkRpt!J$2+1),"")</f>
        <v>0</v>
      </c>
      <c r="BA197" s="125">
        <f>IF(LinkRpt!K$4=LinkRpt!K$2,VLOOKUP(LinkRpt!$A194,Rpt,LinkRpt!K$2+1),"")</f>
        <v>0</v>
      </c>
      <c r="BB197" s="125">
        <f>IF(LinkRpt!L$4=LinkRpt!L$2,VLOOKUP(LinkRpt!$A194,Rpt,LinkRpt!L$2+1),"")</f>
        <v>0</v>
      </c>
      <c r="BC197" s="125">
        <f>IF(LinkRpt!M$4=LinkRpt!M$2,VLOOKUP(LinkRpt!$A194,Rpt,LinkRpt!M$2+1),"")</f>
        <v>0</v>
      </c>
      <c r="BD197" s="125">
        <f>IF(LinkRpt!N$4=LinkRpt!N$2,VLOOKUP(LinkRpt!$A194,Rpt,LinkRpt!N$2+1),"")</f>
        <v>0</v>
      </c>
      <c r="BE197" s="125">
        <f>IF(LinkRpt!O$4=LinkRpt!O$2,VLOOKUP(LinkRpt!$A194,Rpt,LinkRpt!O$2+1),"")</f>
        <v>0</v>
      </c>
      <c r="BF197" s="125">
        <f>IF(LinkRpt!P$4=LinkRpt!P$2,VLOOKUP(LinkRpt!$A194,Rpt,LinkRpt!P$2+1),"")</f>
        <v>0</v>
      </c>
      <c r="BG197" s="125">
        <f>IF(LinkRpt!Q$4=LinkRpt!Q$2,VLOOKUP(LinkRpt!$A194,Rpt,LinkRpt!Q$2+1),"")</f>
        <v>0</v>
      </c>
      <c r="BH197" s="125">
        <f>IF(LinkRpt!R$4=LinkRpt!R$2,VLOOKUP(LinkRpt!$A194,Rpt,LinkRpt!R$2+1),"")</f>
        <v>0</v>
      </c>
      <c r="BI197" s="125">
        <f>IF(LinkRpt!S$4=LinkRpt!S$2,VLOOKUP(LinkRpt!$A194,Rpt,LinkRpt!S$2+1),"")</f>
        <v>0</v>
      </c>
      <c r="BJ197" s="125">
        <f>IF(LinkRpt!T$4=LinkRpt!T$2,VLOOKUP(LinkRpt!$A194,Rpt,LinkRpt!T$2+1),"")</f>
        <v>0</v>
      </c>
      <c r="BK197" s="125">
        <f>IF(LinkRpt!U$4=LinkRpt!U$2,VLOOKUP(LinkRpt!$A194,Rpt,LinkRpt!U$2+1),"")</f>
        <v>0</v>
      </c>
      <c r="BL197" s="125">
        <f>IF(LinkRpt!V$4=LinkRpt!V$2,VLOOKUP(LinkRpt!$A194,Rpt,LinkRpt!V$2+1),"")</f>
        <v>0</v>
      </c>
      <c r="BM197" s="125">
        <f>IF(LinkRpt!W$4=LinkRpt!W$2,VLOOKUP(LinkRpt!$A194,Rpt,LinkRpt!W$2+1),"")</f>
        <v>0</v>
      </c>
      <c r="BN197" s="125">
        <f>IF(LinkRpt!X$4=LinkRpt!X$2,VLOOKUP(LinkRpt!$A194,Rpt,LinkRpt!X$2+1),"")</f>
        <v>0</v>
      </c>
      <c r="BO197" s="125">
        <f>IF(LinkRpt!Y$4=LinkRpt!Y$2,VLOOKUP(LinkRpt!$A194,Rpt,LinkRpt!Y$2+1),"")</f>
        <v>0</v>
      </c>
      <c r="BP197" s="125">
        <f>IF(LinkRpt!Z$4=LinkRpt!Z$2,VLOOKUP(LinkRpt!$A194,Rpt,LinkRpt!Z$2+1),"")</f>
        <v>0</v>
      </c>
      <c r="BQ197" s="125">
        <f>IF(LinkRpt!AA$4=LinkRpt!AA$2,VLOOKUP(LinkRpt!$A194,Rpt,LinkRpt!AA$2+1),"")</f>
        <v>0</v>
      </c>
      <c r="BR197" s="125">
        <f>IF(LinkRpt!AB$4=LinkRpt!AB$2,VLOOKUP(LinkRpt!$A194,Rpt,LinkRpt!AB$2+1),"")</f>
        <v>0</v>
      </c>
      <c r="BS197" s="125">
        <f>IF(LinkRpt!AC$4=LinkRpt!AC$2,VLOOKUP(LinkRpt!$A194,Rpt,LinkRpt!AC$2+1),"")</f>
        <v>0</v>
      </c>
      <c r="BT197" s="125">
        <f>IF(LinkRpt!AD$4=LinkRpt!AD$2,VLOOKUP(LinkRpt!$A194,Rpt,LinkRpt!AD$2+1),"")</f>
        <v>0</v>
      </c>
      <c r="BU197" s="125">
        <f>IF(LinkRpt!AE$4=LinkRpt!AE$2,VLOOKUP(LinkRpt!$A194,Rpt,LinkRpt!AE$2+1),"")</f>
        <v>0</v>
      </c>
      <c r="BV197" s="125">
        <f t="shared" si="37"/>
        <v>21550</v>
      </c>
      <c r="BW197" s="124">
        <v>1500</v>
      </c>
      <c r="BX197" s="127">
        <v>1500</v>
      </c>
      <c r="BY197" s="124">
        <v>1000</v>
      </c>
      <c r="BZ197" s="127">
        <v>1000</v>
      </c>
      <c r="CA197" s="124">
        <v>5000</v>
      </c>
      <c r="CB197" s="127">
        <v>5000</v>
      </c>
      <c r="CC197" s="124">
        <v>8000</v>
      </c>
      <c r="CD197" s="127">
        <v>0</v>
      </c>
      <c r="CE197" s="128"/>
      <c r="CF197" s="127"/>
      <c r="CG197" s="124"/>
      <c r="CH197" s="127"/>
      <c r="CI197" s="129">
        <v>4620</v>
      </c>
      <c r="CJ197" s="127">
        <v>12350</v>
      </c>
      <c r="CK197" s="129">
        <v>4620</v>
      </c>
      <c r="CL197" s="127">
        <v>0</v>
      </c>
      <c r="CM197" s="129">
        <v>4620</v>
      </c>
      <c r="CN197" s="127">
        <v>0</v>
      </c>
      <c r="CO197" s="129">
        <v>4620</v>
      </c>
      <c r="CP197" s="127">
        <v>14130</v>
      </c>
      <c r="CQ197" s="129">
        <v>4620</v>
      </c>
      <c r="CR197" s="127">
        <v>4620</v>
      </c>
      <c r="CS197" s="129">
        <v>4620</v>
      </c>
      <c r="CT197" s="127"/>
      <c r="CU197" s="129">
        <v>4620</v>
      </c>
      <c r="CV197" s="127"/>
      <c r="CW197" s="129">
        <v>4620</v>
      </c>
      <c r="CX197" s="127">
        <v>13860</v>
      </c>
      <c r="CY197" s="129">
        <v>4620</v>
      </c>
      <c r="CZ197" s="127">
        <v>4620</v>
      </c>
      <c r="DA197" s="128"/>
      <c r="DB197" s="127"/>
      <c r="DC197" s="128"/>
      <c r="DD197" s="127"/>
      <c r="DE197" s="130"/>
      <c r="DF197" s="131"/>
      <c r="DG197" s="127"/>
      <c r="DH197" s="131"/>
      <c r="DI197" s="127"/>
      <c r="DJ197" s="131"/>
      <c r="DK197" s="127"/>
      <c r="DL197" s="131"/>
      <c r="DM197" s="127"/>
      <c r="DN197" s="131"/>
      <c r="DO197" s="127"/>
      <c r="DP197" s="131"/>
      <c r="DQ197" s="127"/>
      <c r="DR197" s="131"/>
      <c r="DS197" s="127"/>
      <c r="DT197" s="131"/>
      <c r="DU197" s="127"/>
      <c r="DV197" s="131"/>
      <c r="DW197" s="127"/>
      <c r="DX197" s="131"/>
      <c r="DY197" s="127"/>
      <c r="DZ197" s="131"/>
      <c r="EA197" s="127"/>
      <c r="EB197" s="128"/>
      <c r="EC197" s="127"/>
      <c r="ED197" s="132"/>
      <c r="EE197" s="128"/>
      <c r="EF197" s="127"/>
      <c r="EG197" s="128"/>
      <c r="EH197" s="127"/>
      <c r="EI197" s="128"/>
      <c r="EJ197" s="127"/>
      <c r="EK197" s="128"/>
      <c r="EL197" s="127"/>
      <c r="EM197" s="128"/>
      <c r="EN197" s="127"/>
      <c r="EO197" s="128"/>
      <c r="EP197" s="127"/>
      <c r="EQ197" s="124"/>
      <c r="ER197" s="127"/>
      <c r="ES197" s="124"/>
      <c r="ET197" s="127"/>
      <c r="EU197" s="124"/>
      <c r="EV197" s="127"/>
      <c r="EW197" s="124"/>
      <c r="EX197" s="127"/>
      <c r="EY197" s="124"/>
      <c r="EZ197" s="127"/>
      <c r="FA197" s="124"/>
      <c r="FB197" s="127"/>
      <c r="FC197" s="133">
        <f t="shared" si="32"/>
        <v>57080</v>
      </c>
      <c r="FD197" s="133">
        <f t="shared" si="33"/>
        <v>57080</v>
      </c>
      <c r="FE197" s="133">
        <f t="shared" si="34"/>
        <v>0</v>
      </c>
    </row>
    <row r="198" spans="1:161" ht="25.5" customHeight="1">
      <c r="A198" s="184">
        <v>2200138</v>
      </c>
      <c r="B198" s="156" t="s">
        <v>198</v>
      </c>
      <c r="C198" s="96" t="s">
        <v>199</v>
      </c>
      <c r="D198" s="83" t="s">
        <v>1062</v>
      </c>
      <c r="E198" s="95" t="s">
        <v>956</v>
      </c>
      <c r="F198" s="89" t="s">
        <v>200</v>
      </c>
      <c r="G198" s="89"/>
      <c r="H198" s="135"/>
      <c r="I198" s="136"/>
      <c r="J198" s="136"/>
      <c r="K198" s="94">
        <v>6500</v>
      </c>
      <c r="L198" s="92" t="s">
        <v>1078</v>
      </c>
      <c r="M198" s="122">
        <f t="shared" si="35"/>
        <v>23500</v>
      </c>
      <c r="N198" s="123">
        <f t="shared" si="31"/>
        <v>3900</v>
      </c>
      <c r="O198" s="124">
        <v>4000</v>
      </c>
      <c r="P198" s="124">
        <f t="shared" si="36"/>
        <v>0</v>
      </c>
      <c r="Q198" s="125">
        <v>4000</v>
      </c>
      <c r="R198" s="126">
        <f t="shared" si="38"/>
        <v>0</v>
      </c>
      <c r="S198" s="127">
        <f>IF(OR($I198="‡nv‡÷j Z¨vM",$I198="wUwm"),(IF(VALUE($G198)&gt;=S$6,(IF(($BV198-SUM($Q198:R198))&gt;=$K198*0.3,$K198*0.3,($BV198-SUM($Q198:R198)))),"")),(IF(($BV198-SUM($Q198:R198))&gt;=$K198*0.3,$K198*0.3,($BV198-SUM($Q198:R198)))))</f>
        <v>1950</v>
      </c>
      <c r="T198" s="127">
        <f>IF(OR($I198="‡nv‡÷j Z¨vM",$I198="wUwm"),(IF(VALUE($G198)&gt;=T$6,(IF(($BV198-SUM($Q198:S198))&gt;=$K198*0.3,$K198*0.3,($BV198-SUM($Q198:S198)))),"")),(IF(($BV198-SUM($Q198:S198))&gt;=$K198*0.3,$K198*0.3,($BV198-SUM($Q198:S198)))))</f>
        <v>1950</v>
      </c>
      <c r="U198" s="127">
        <f>IF(OR($I198="‡nv‡÷j Z¨vM",$I198="wUwm"),(IF(VALUE($G198)&gt;=U$6,(IF(($BV198-SUM($Q198:T198))&gt;=$K198*0.3,$K198*0.3,($BV198-SUM($Q198:T198)))),"")),(IF(($BV198-SUM($Q198:T198))&gt;=$K198*0.3,$K198*0.3,($BV198-SUM($Q198:T198)))))</f>
        <v>1950</v>
      </c>
      <c r="V198" s="127">
        <f>IF(OR($I198="‡nv‡÷j Z¨vM",$I198="wUwm"),(IF(VALUE($G198)&gt;=V$6,(IF(($BV198-SUM($Q198:U198))&gt;=$K198*0.3,$K198*0.3,($BV198-SUM($Q198:U198)))),"")),(IF(($BV198-SUM($Q198:U198))&gt;=$K198*0.3,$K198*0.3,($BV198-SUM($Q198:U198)))))</f>
        <v>1950</v>
      </c>
      <c r="W198" s="127">
        <f>IF(OR($I198="‡nv‡÷j Z¨vM",$I198="wUwm"),(IF(VALUE($G198)&gt;=W$6,(IF(($BV198-SUM($Q198:V198))&gt;=$K198*0.3,$K198*0.3,($BV198-SUM($Q198:V198)))),"")),(IF(($BV198-SUM($Q198:V198))&gt;=$K198*0.3,$K198*0.3,($BV198-SUM($Q198:V198)))))</f>
        <v>1950</v>
      </c>
      <c r="X198" s="127">
        <f>IF(OR($I198="‡nv‡÷j Z¨vM",$I198="wUwm"),(IF(VALUE($G198)&gt;=X$6,(IF(($BV198-SUM($Q198:W198))&gt;=$K198*0.3,$K198*0.3,($BV198-SUM($Q198:W198)))),"")),(IF(($BV198-SUM($Q198:W198))&gt;=$K198*0.3,$K198*0.3,($BV198-SUM($Q198:W198)))))</f>
        <v>1950</v>
      </c>
      <c r="Y198" s="127">
        <f>IF(OR($I198="‡nv‡÷j Z¨vM",$I198="wUwm"),(IF(VALUE($G198)&gt;=Y$6,(IF(($BV198-SUM($Q198:X198))&gt;=$K198*0.3,$K198*0.3,($BV198-SUM($Q198:X198)))),"")),(IF(($BV198-SUM($Q198:X198))&gt;=$K198*0.3,$K198*0.3,($BV198-SUM($Q198:X198)))))</f>
        <v>1950</v>
      </c>
      <c r="Z198" s="127">
        <f>IF(OR($I198="‡nv‡÷j Z¨vM",$I198="wUwm"),(IF(VALUE($G198)&gt;=Z$6,(IF(($BV198-SUM($Q198:Y198))&gt;=$K198*0.3,$K198*0.3,($BV198-SUM($Q198:Y198)))),"")),(IF(($BV198-SUM($Q198:Y198))&gt;=$K198*0.3,$K198*0.3,($BV198-SUM($Q198:Y198)))))</f>
        <v>1950</v>
      </c>
      <c r="AA198" s="127">
        <f>IF(OR($I198="‡nv‡÷j Z¨vM",$I198="wUwm"),(IF(VALUE($G198)&gt;=AA$6,(IF(($BV198-SUM($Q198:Z198))&gt;=$K198*0.3,$K198*0.3,($BV198-SUM($Q198:Z198)))),"")),(IF(($BV198-SUM($Q198:Z198))&gt;=$K198*0.3,$K198*0.3,($BV198-SUM($Q198:Z198)))))</f>
        <v>0</v>
      </c>
      <c r="AB198" s="127">
        <f>IF(OR($I198="‡nv‡÷j Z¨vM",$I198="wUwm"),(IF(VALUE($G198)&gt;=AB$6,(IF(($BV198-SUM($Q198:AA198))&gt;=$K198*0.3,$K198*0.3,($BV198-SUM($Q198:AA198)))),"")),(IF(($BV198-SUM($Q198:AA198))&gt;=$K198*0.3,$K198*0.3,($BV198-SUM($Q198:AA198)))))</f>
        <v>0</v>
      </c>
      <c r="AC198" s="127">
        <f>IF(OR($I198="‡nv‡÷j Z¨vM",$I198="wUwm"),(IF(VALUE($G198)&gt;=AC$6,(IF(($BV198-SUM($Q198:AB198))&gt;=$K198*0.3,$K198*0.3,($BV198-SUM($Q198:AB198)))),"")),(IF(($BV198-SUM($Q198:AB198))&gt;=$K198*0.3,$K198*0.3,($BV198-SUM($Q198:AB198)))))</f>
        <v>0</v>
      </c>
      <c r="AD198" s="127">
        <f>IF(OR($I198="‡nv‡÷j Z¨vM",$I198="wUwm"),(IF(VALUE($G198)&gt;=AD$6,(IF(($BV198-SUM($Q198:AC198))&gt;=$K198*0.3,$K198*0.3,($BV198-SUM($Q198:AC198)))),"")),(IF(($BV198-SUM($Q198:AC198))&gt;=$K198*0.3,$K198*0.3,($BV198-SUM($Q198:AC198)))))</f>
        <v>0</v>
      </c>
      <c r="AE198" s="127">
        <f>IF(OR($I198="‡nv‡÷j Z¨vM",$I198="wUwm"),(IF(VALUE($G198)&gt;=AE$6,(IF(($BV198-SUM($Q198:AD198))&gt;=$K198*0.3,$K198*0.3,($BV198-SUM($Q198:AD198)))),"")),(IF(($BV198-SUM($Q198:AD198))&gt;=$K198*0.3,$K198*0.3,($BV198-SUM($Q198:AD198)))))</f>
        <v>0</v>
      </c>
      <c r="AF198" s="127">
        <f>IF(OR($I198="‡nv‡÷j Z¨vM",$I198="wUwm"),(IF(VALUE($G198)&gt;=AF$6,(IF(($BV198-SUM($Q198:AE198))&gt;=$K198*0.3,$K198*0.3,($BV198-SUM($Q198:AE198)))),"")),(IF(($BV198-SUM($Q198:AE198))&gt;=$K198*0.3,$K198*0.3,($BV198-SUM($Q198:AE198)))))</f>
        <v>0</v>
      </c>
      <c r="AG198" s="127">
        <f>IF(OR($I198="‡nv‡÷j Z¨vM",$I198="wUwm"),(IF(VALUE($G198)&gt;=AG$6,(IF(($BV198-SUM($Q198:AF198))&gt;=$K198*0.3,$K198*0.3,($BV198-SUM($Q198:AF198)))),"")),(IF(($BV198-SUM($Q198:AF198))&gt;=$K198*0.3,$K198*0.3,($BV198-SUM($Q198:AF198)))))</f>
        <v>0</v>
      </c>
      <c r="AH198" s="127">
        <f>IF(OR($I198="‡nv‡÷j Z¨vM",$I198="wUwm"),(IF(VALUE($G198)&gt;=AH$6,(IF(($BV198-SUM($Q198:AG198))&gt;=$K198*0.3,$K198*0.3,($BV198-SUM($Q198:AG198)))),"")),(IF(($BV198-SUM($Q198:AG198))&gt;=$K198*0.3,$K198*0.3,($BV198-SUM($Q198:AG198)))))</f>
        <v>0</v>
      </c>
      <c r="AI198" s="127">
        <f>IF(OR($I198="‡nv‡÷j Z¨vM",$I198="wUwm"),(IF(VALUE($G198)&gt;=AI$6,(IF(($BV198-SUM($Q198:AH198))&gt;=$K198*0.3,$K198*0.3,($BV198-SUM($Q198:AH198)))),"")),(IF(($BV198-SUM($Q198:AH198))&gt;=$K198*0.3,$K198*0.3,($BV198-SUM($Q198:AH198)))))</f>
        <v>0</v>
      </c>
      <c r="AJ198" s="127">
        <f>IF(OR($I198="‡nv‡÷j Z¨vM",$I198="wUwm"),(IF(VALUE($G198)&gt;=AJ$6,(IF(($BV198-SUM($Q198:AI198))&gt;=$K198*0.3,$K198*0.3,($BV198-SUM($Q198:AI198)))),"")),(IF(($BV198-SUM($Q198:AI198))&gt;=$K198*0.3,$K198*0.3,($BV198-SUM($Q198:AI198)))))</f>
        <v>0</v>
      </c>
      <c r="AK198" s="127">
        <f>IF(OR($I198="‡nv‡÷j Z¨vM",$I198="wUwm"),(IF(VALUE($G198)&gt;=AK$6,(IF(($BV198-SUM($Q198:AJ198))&gt;=$K198*0.3,$K198*0.3,($BV198-SUM($Q198:AJ198)))),"")),(IF(($BV198-SUM($Q198:AJ198))&gt;=$K198*0.3,$K198*0.3,($BV198-SUM($Q198:AJ198)))))</f>
        <v>0</v>
      </c>
      <c r="AL198" s="127">
        <f>IF(OR($I198="‡nv‡÷j Z¨vM",$I198="wUwm"),(IF(VALUE($G198)&gt;=AL$6,(IF(($BV198-SUM($Q198:AK198))&gt;=$K198*0.3,$K198*0.3,($BV198-SUM($Q198:AK198)))),"")),(IF(($BV198-SUM($Q198:AK198))&gt;=$K198*0.3,$K198*0.3,($BV198-SUM($Q198:AK198)))))</f>
        <v>0</v>
      </c>
      <c r="AM198" s="127">
        <f>IF(OR($I198="‡nv‡÷j Z¨vM",$I198="wUwm"),(IF(VALUE($G198)&gt;=AM$6,(IF(($BV198-SUM($Q198:AL198))&gt;=$K198*0.3,$K198*0.3,($BV198-SUM($Q198:AL198)))),"")),(IF(($BV198-SUM($Q198:AL198))&gt;=$K198*0.3,$K198*0.3,($BV198-SUM($Q198:AL198)))))</f>
        <v>0</v>
      </c>
      <c r="AN198" s="127">
        <f>IF(OR($I198="‡nv‡÷j Z¨vM",$I198="wUwm"),(IF(VALUE($G198)&gt;=AN$6,(IF(($BV198-SUM($Q198:AM198))&gt;=$K198*0.3,$K198*0.3,($BV198-SUM($Q198:AM198)))),"")),(IF(($BV198-SUM($Q198:AM198))&gt;=$K198*0.3,$K198*0.3,($BV198-SUM($Q198:AM198)))))</f>
        <v>0</v>
      </c>
      <c r="AO198" s="127">
        <f>IF(OR($I198="‡nv‡÷j Z¨vM",$I198="wUwm"),(IF(VALUE($G198)&gt;=AO$6,(IF(($BV198-SUM($Q198:AN198))&gt;=$K198*0.3,$K198*0.3,($BV198-SUM($Q198:AN198)))),"")),(IF(($BV198-SUM($Q198:AN198))&gt;=$K198*0.3,$K198*0.3,($BV198-SUM($Q198:AN198)))))</f>
        <v>0</v>
      </c>
      <c r="AP198" s="127">
        <f>IF(OR($I198="‡nv‡÷j Z¨vM",$I198="wUwm"),(IF(VALUE($G198)&gt;=AP$6,(IF(($BV198-SUM($Q198:AO198))&gt;=$K198*0.3,$K198*0.3,($BV198-SUM($Q198:AO198)))),"")),(IF(($BV198-SUM($Q198:AO198))&gt;=$K198*0.3,$K198*0.3,($BV198-SUM($Q198:AO198)))))</f>
        <v>0</v>
      </c>
      <c r="AQ198" s="125">
        <f t="shared" si="39"/>
        <v>19600</v>
      </c>
      <c r="AR198" s="125">
        <v>19600</v>
      </c>
      <c r="AS198" s="125">
        <f>IF(LinkRpt!C$4=LinkRpt!C$2,VLOOKUP(LinkRpt!$A195,Rpt,LinkRpt!C$2+1),"")</f>
        <v>0</v>
      </c>
      <c r="AT198" s="125">
        <f>IF(LinkRpt!D$4=LinkRpt!D$2,VLOOKUP(LinkRpt!$A195,Rpt,LinkRpt!D$2+1),"")</f>
        <v>0</v>
      </c>
      <c r="AU198" s="125">
        <f>IF(LinkRpt!E$4=LinkRpt!E$2,VLOOKUP(LinkRpt!$A195,Rpt,LinkRpt!E$2+1),"")</f>
        <v>0</v>
      </c>
      <c r="AV198" s="125">
        <f>IF(LinkRpt!F$4=LinkRpt!F$2,VLOOKUP(LinkRpt!$A195,Rpt,LinkRpt!F$2+1),"")</f>
        <v>0</v>
      </c>
      <c r="AW198" s="125">
        <f>IF(LinkRpt!G$4=LinkRpt!G$2,VLOOKUP(LinkRpt!$A195,Rpt,LinkRpt!G$2+1),"")</f>
        <v>0</v>
      </c>
      <c r="AX198" s="125">
        <f>IF(LinkRpt!H$4=LinkRpt!H$2,VLOOKUP(LinkRpt!$A195,Rpt,LinkRpt!H$2+1),"")</f>
        <v>0</v>
      </c>
      <c r="AY198" s="125">
        <f>IF(LinkRpt!I$4=LinkRpt!I$2,VLOOKUP(LinkRpt!$A195,Rpt,LinkRpt!I$2+1),"")</f>
        <v>0</v>
      </c>
      <c r="AZ198" s="125">
        <f>IF(LinkRpt!J$4=LinkRpt!J$2,VLOOKUP(LinkRpt!$A195,Rpt,LinkRpt!J$2+1),"")</f>
        <v>0</v>
      </c>
      <c r="BA198" s="125">
        <f>IF(LinkRpt!K$4=LinkRpt!K$2,VLOOKUP(LinkRpt!$A195,Rpt,LinkRpt!K$2+1),"")</f>
        <v>0</v>
      </c>
      <c r="BB198" s="125">
        <f>IF(LinkRpt!L$4=LinkRpt!L$2,VLOOKUP(LinkRpt!$A195,Rpt,LinkRpt!L$2+1),"")</f>
        <v>0</v>
      </c>
      <c r="BC198" s="125">
        <f>IF(LinkRpt!M$4=LinkRpt!M$2,VLOOKUP(LinkRpt!$A195,Rpt,LinkRpt!M$2+1),"")</f>
        <v>0</v>
      </c>
      <c r="BD198" s="125">
        <f>IF(LinkRpt!N$4=LinkRpt!N$2,VLOOKUP(LinkRpt!$A195,Rpt,LinkRpt!N$2+1),"")</f>
        <v>0</v>
      </c>
      <c r="BE198" s="125">
        <f>IF(LinkRpt!O$4=LinkRpt!O$2,VLOOKUP(LinkRpt!$A195,Rpt,LinkRpt!O$2+1),"")</f>
        <v>0</v>
      </c>
      <c r="BF198" s="125">
        <f>IF(LinkRpt!P$4=LinkRpt!P$2,VLOOKUP(LinkRpt!$A195,Rpt,LinkRpt!P$2+1),"")</f>
        <v>0</v>
      </c>
      <c r="BG198" s="125">
        <f>IF(LinkRpt!Q$4=LinkRpt!Q$2,VLOOKUP(LinkRpt!$A195,Rpt,LinkRpt!Q$2+1),"")</f>
        <v>0</v>
      </c>
      <c r="BH198" s="125">
        <f>IF(LinkRpt!R$4=LinkRpt!R$2,VLOOKUP(LinkRpt!$A195,Rpt,LinkRpt!R$2+1),"")</f>
        <v>0</v>
      </c>
      <c r="BI198" s="125">
        <f>IF(LinkRpt!S$4=LinkRpt!S$2,VLOOKUP(LinkRpt!$A195,Rpt,LinkRpt!S$2+1),"")</f>
        <v>0</v>
      </c>
      <c r="BJ198" s="125">
        <f>IF(LinkRpt!T$4=LinkRpt!T$2,VLOOKUP(LinkRpt!$A195,Rpt,LinkRpt!T$2+1),"")</f>
        <v>0</v>
      </c>
      <c r="BK198" s="125">
        <f>IF(LinkRpt!U$4=LinkRpt!U$2,VLOOKUP(LinkRpt!$A195,Rpt,LinkRpt!U$2+1),"")</f>
        <v>0</v>
      </c>
      <c r="BL198" s="125">
        <f>IF(LinkRpt!V$4=LinkRpt!V$2,VLOOKUP(LinkRpt!$A195,Rpt,LinkRpt!V$2+1),"")</f>
        <v>0</v>
      </c>
      <c r="BM198" s="125">
        <f>IF(LinkRpt!W$4=LinkRpt!W$2,VLOOKUP(LinkRpt!$A195,Rpt,LinkRpt!W$2+1),"")</f>
        <v>0</v>
      </c>
      <c r="BN198" s="125">
        <f>IF(LinkRpt!X$4=LinkRpt!X$2,VLOOKUP(LinkRpt!$A195,Rpt,LinkRpt!X$2+1),"")</f>
        <v>0</v>
      </c>
      <c r="BO198" s="125">
        <f>IF(LinkRpt!Y$4=LinkRpt!Y$2,VLOOKUP(LinkRpt!$A195,Rpt,LinkRpt!Y$2+1),"")</f>
        <v>0</v>
      </c>
      <c r="BP198" s="125">
        <f>IF(LinkRpt!Z$4=LinkRpt!Z$2,VLOOKUP(LinkRpt!$A195,Rpt,LinkRpt!Z$2+1),"")</f>
        <v>0</v>
      </c>
      <c r="BQ198" s="125">
        <f>IF(LinkRpt!AA$4=LinkRpt!AA$2,VLOOKUP(LinkRpt!$A195,Rpt,LinkRpt!AA$2+1),"")</f>
        <v>0</v>
      </c>
      <c r="BR198" s="125">
        <f>IF(LinkRpt!AB$4=LinkRpt!AB$2,VLOOKUP(LinkRpt!$A195,Rpt,LinkRpt!AB$2+1),"")</f>
        <v>0</v>
      </c>
      <c r="BS198" s="125">
        <f>IF(LinkRpt!AC$4=LinkRpt!AC$2,VLOOKUP(LinkRpt!$A195,Rpt,LinkRpt!AC$2+1),"")</f>
        <v>0</v>
      </c>
      <c r="BT198" s="125">
        <f>IF(LinkRpt!AD$4=LinkRpt!AD$2,VLOOKUP(LinkRpt!$A195,Rpt,LinkRpt!AD$2+1),"")</f>
        <v>0</v>
      </c>
      <c r="BU198" s="125">
        <f>IF(LinkRpt!AE$4=LinkRpt!AE$2,VLOOKUP(LinkRpt!$A195,Rpt,LinkRpt!AE$2+1),"")</f>
        <v>0</v>
      </c>
      <c r="BV198" s="125">
        <f t="shared" si="37"/>
        <v>19600</v>
      </c>
      <c r="BW198" s="124">
        <v>1500</v>
      </c>
      <c r="BX198" s="127">
        <v>1500</v>
      </c>
      <c r="BY198" s="124">
        <v>1000</v>
      </c>
      <c r="BZ198" s="127">
        <v>1000</v>
      </c>
      <c r="CA198" s="124">
        <v>5000</v>
      </c>
      <c r="CB198" s="127">
        <v>5000</v>
      </c>
      <c r="CC198" s="124">
        <v>8000</v>
      </c>
      <c r="CD198" s="127">
        <v>0</v>
      </c>
      <c r="CE198" s="124"/>
      <c r="CF198" s="127"/>
      <c r="CG198" s="129">
        <v>4620</v>
      </c>
      <c r="CH198" s="127">
        <v>12620</v>
      </c>
      <c r="CI198" s="129">
        <v>4620</v>
      </c>
      <c r="CJ198" s="127">
        <v>4620</v>
      </c>
      <c r="CK198" s="129">
        <v>4620</v>
      </c>
      <c r="CL198" s="127">
        <v>4620</v>
      </c>
      <c r="CM198" s="129">
        <v>4620</v>
      </c>
      <c r="CN198" s="127">
        <v>4620</v>
      </c>
      <c r="CO198" s="129">
        <v>4620</v>
      </c>
      <c r="CP198" s="127">
        <v>4620</v>
      </c>
      <c r="CQ198" s="129">
        <v>4620</v>
      </c>
      <c r="CR198" s="127">
        <v>4620</v>
      </c>
      <c r="CS198" s="129">
        <v>4620</v>
      </c>
      <c r="CT198" s="127"/>
      <c r="CU198" s="129">
        <v>4620</v>
      </c>
      <c r="CV198" s="127">
        <v>9240</v>
      </c>
      <c r="CW198" s="129">
        <v>4620</v>
      </c>
      <c r="CX198" s="127">
        <v>4620</v>
      </c>
      <c r="CY198" s="131"/>
      <c r="CZ198" s="127"/>
      <c r="DA198" s="131"/>
      <c r="DB198" s="127"/>
      <c r="DC198" s="131"/>
      <c r="DD198" s="127"/>
      <c r="DE198" s="130"/>
      <c r="DF198" s="131"/>
      <c r="DG198" s="127"/>
      <c r="DH198" s="131"/>
      <c r="DI198" s="127"/>
      <c r="DJ198" s="131"/>
      <c r="DK198" s="127"/>
      <c r="DL198" s="131"/>
      <c r="DM198" s="127"/>
      <c r="DN198" s="131"/>
      <c r="DO198" s="127"/>
      <c r="DP198" s="131"/>
      <c r="DQ198" s="127"/>
      <c r="DR198" s="131"/>
      <c r="DS198" s="127"/>
      <c r="DT198" s="131"/>
      <c r="DU198" s="127"/>
      <c r="DV198" s="131"/>
      <c r="DW198" s="127"/>
      <c r="DX198" s="131"/>
      <c r="DY198" s="127"/>
      <c r="DZ198" s="131"/>
      <c r="EA198" s="127"/>
      <c r="EB198" s="128"/>
      <c r="EC198" s="127"/>
      <c r="ED198" s="132"/>
      <c r="EE198" s="128"/>
      <c r="EF198" s="127"/>
      <c r="EG198" s="128"/>
      <c r="EH198" s="127"/>
      <c r="EI198" s="128"/>
      <c r="EJ198" s="127"/>
      <c r="EK198" s="128"/>
      <c r="EL198" s="127"/>
      <c r="EM198" s="128"/>
      <c r="EN198" s="127"/>
      <c r="EO198" s="128"/>
      <c r="EP198" s="127"/>
      <c r="EQ198" s="124"/>
      <c r="ER198" s="127"/>
      <c r="ES198" s="124"/>
      <c r="ET198" s="127"/>
      <c r="EU198" s="124"/>
      <c r="EV198" s="127"/>
      <c r="EW198" s="124"/>
      <c r="EX198" s="127"/>
      <c r="EY198" s="124"/>
      <c r="EZ198" s="127"/>
      <c r="FA198" s="124"/>
      <c r="FB198" s="127"/>
      <c r="FC198" s="133">
        <f t="shared" si="32"/>
        <v>57080</v>
      </c>
      <c r="FD198" s="133">
        <f t="shared" si="33"/>
        <v>57080</v>
      </c>
      <c r="FE198" s="133">
        <f t="shared" si="34"/>
        <v>0</v>
      </c>
    </row>
    <row r="199" spans="1:161" ht="25.5" customHeight="1">
      <c r="A199" s="184">
        <v>2200141</v>
      </c>
      <c r="B199" s="162" t="s">
        <v>201</v>
      </c>
      <c r="C199" s="96" t="s">
        <v>202</v>
      </c>
      <c r="D199" s="83" t="s">
        <v>1062</v>
      </c>
      <c r="E199" s="95" t="s">
        <v>956</v>
      </c>
      <c r="F199" s="89" t="s">
        <v>203</v>
      </c>
      <c r="G199" s="89"/>
      <c r="H199" s="135"/>
      <c r="I199" s="121" t="s">
        <v>69</v>
      </c>
      <c r="J199" s="121"/>
      <c r="K199" s="94">
        <v>0</v>
      </c>
      <c r="L199" s="92" t="s">
        <v>1078</v>
      </c>
      <c r="M199" s="122">
        <f t="shared" si="35"/>
        <v>4000</v>
      </c>
      <c r="N199" s="123">
        <f t="shared" si="31"/>
        <v>0</v>
      </c>
      <c r="O199" s="124">
        <v>4000</v>
      </c>
      <c r="P199" s="124">
        <f t="shared" si="36"/>
        <v>0</v>
      </c>
      <c r="Q199" s="125">
        <v>4000</v>
      </c>
      <c r="R199" s="126">
        <f t="shared" si="38"/>
        <v>0</v>
      </c>
      <c r="S199" s="127">
        <f>IF(OR($I199="‡nv‡÷j Z¨vM",$I199="wUwm"),(IF(VALUE($G199)&gt;=S$6,(IF(($BV199-SUM($Q199:R199))&gt;=$K199*0.3,$K199*0.3,($BV199-SUM($Q199:R199)))),"")),(IF(($BV199-SUM($Q199:R199))&gt;=$K199*0.3,$K199*0.3,($BV199-SUM($Q199:R199)))))</f>
        <v>0</v>
      </c>
      <c r="T199" s="127">
        <f>IF(OR($I199="‡nv‡÷j Z¨vM",$I199="wUwm"),(IF(VALUE($G199)&gt;=T$6,(IF(($BV199-SUM($Q199:S199))&gt;=$K199*0.3,$K199*0.3,($BV199-SUM($Q199:S199)))),"")),(IF(($BV199-SUM($Q199:S199))&gt;=$K199*0.3,$K199*0.3,($BV199-SUM($Q199:S199)))))</f>
        <v>0</v>
      </c>
      <c r="U199" s="127">
        <f>IF(OR($I199="‡nv‡÷j Z¨vM",$I199="wUwm"),(IF(VALUE($G199)&gt;=U$6,(IF(($BV199-SUM($Q199:T199))&gt;=$K199*0.3,$K199*0.3,($BV199-SUM($Q199:T199)))),"")),(IF(($BV199-SUM($Q199:T199))&gt;=$K199*0.3,$K199*0.3,($BV199-SUM($Q199:T199)))))</f>
        <v>0</v>
      </c>
      <c r="V199" s="127">
        <f>IF(OR($I199="‡nv‡÷j Z¨vM",$I199="wUwm"),(IF(VALUE($G199)&gt;=V$6,(IF(($BV199-SUM($Q199:U199))&gt;=$K199*0.3,$K199*0.3,($BV199-SUM($Q199:U199)))),"")),(IF(($BV199-SUM($Q199:U199))&gt;=$K199*0.3,$K199*0.3,($BV199-SUM($Q199:U199)))))</f>
        <v>0</v>
      </c>
      <c r="W199" s="127">
        <f>IF(OR($I199="‡nv‡÷j Z¨vM",$I199="wUwm"),(IF(VALUE($G199)&gt;=W$6,(IF(($BV199-SUM($Q199:V199))&gt;=$K199*0.3,$K199*0.3,($BV199-SUM($Q199:V199)))),"")),(IF(($BV199-SUM($Q199:V199))&gt;=$K199*0.3,$K199*0.3,($BV199-SUM($Q199:V199)))))</f>
        <v>0</v>
      </c>
      <c r="X199" s="127">
        <f>IF(OR($I199="‡nv‡÷j Z¨vM",$I199="wUwm"),(IF(VALUE($G199)&gt;=X$6,(IF(($BV199-SUM($Q199:W199))&gt;=$K199*0.3,$K199*0.3,($BV199-SUM($Q199:W199)))),"")),(IF(($BV199-SUM($Q199:W199))&gt;=$K199*0.3,$K199*0.3,($BV199-SUM($Q199:W199)))))</f>
        <v>0</v>
      </c>
      <c r="Y199" s="127">
        <f>IF(OR($I199="‡nv‡÷j Z¨vM",$I199="wUwm"),(IF(VALUE($G199)&gt;=Y$6,(IF(($BV199-SUM($Q199:X199))&gt;=$K199*0.3,$K199*0.3,($BV199-SUM($Q199:X199)))),"")),(IF(($BV199-SUM($Q199:X199))&gt;=$K199*0.3,$K199*0.3,($BV199-SUM($Q199:X199)))))</f>
        <v>0</v>
      </c>
      <c r="Z199" s="127">
        <f>IF(OR($I199="‡nv‡÷j Z¨vM",$I199="wUwm"),(IF(VALUE($G199)&gt;=Z$6,(IF(($BV199-SUM($Q199:Y199))&gt;=$K199*0.3,$K199*0.3,($BV199-SUM($Q199:Y199)))),"")),(IF(($BV199-SUM($Q199:Y199))&gt;=$K199*0.3,$K199*0.3,($BV199-SUM($Q199:Y199)))))</f>
        <v>0</v>
      </c>
      <c r="AA199" s="127">
        <f>IF(OR($I199="‡nv‡÷j Z¨vM",$I199="wUwm"),(IF(VALUE($G199)&gt;=AA$6,(IF(($BV199-SUM($Q199:Z199))&gt;=$K199*0.3,$K199*0.3,($BV199-SUM($Q199:Z199)))),"")),(IF(($BV199-SUM($Q199:Z199))&gt;=$K199*0.3,$K199*0.3,($BV199-SUM($Q199:Z199)))))</f>
        <v>0</v>
      </c>
      <c r="AB199" s="127">
        <f>IF(OR($I199="‡nv‡÷j Z¨vM",$I199="wUwm"),(IF(VALUE($G199)&gt;=AB$6,(IF(($BV199-SUM($Q199:AA199))&gt;=$K199*0.3,$K199*0.3,($BV199-SUM($Q199:AA199)))),"")),(IF(($BV199-SUM($Q199:AA199))&gt;=$K199*0.3,$K199*0.3,($BV199-SUM($Q199:AA199)))))</f>
        <v>0</v>
      </c>
      <c r="AC199" s="127">
        <f>IF(OR($I199="‡nv‡÷j Z¨vM",$I199="wUwm"),(IF(VALUE($G199)&gt;=AC$6,(IF(($BV199-SUM($Q199:AB199))&gt;=$K199*0.3,$K199*0.3,($BV199-SUM($Q199:AB199)))),"")),(IF(($BV199-SUM($Q199:AB199))&gt;=$K199*0.3,$K199*0.3,($BV199-SUM($Q199:AB199)))))</f>
        <v>0</v>
      </c>
      <c r="AD199" s="127">
        <f>IF(OR($I199="‡nv‡÷j Z¨vM",$I199="wUwm"),(IF(VALUE($G199)&gt;=AD$6,(IF(($BV199-SUM($Q199:AC199))&gt;=$K199*0.3,$K199*0.3,($BV199-SUM($Q199:AC199)))),"")),(IF(($BV199-SUM($Q199:AC199))&gt;=$K199*0.3,$K199*0.3,($BV199-SUM($Q199:AC199)))))</f>
        <v>0</v>
      </c>
      <c r="AE199" s="127">
        <f>IF(OR($I199="‡nv‡÷j Z¨vM",$I199="wUwm"),(IF(VALUE($G199)&gt;=AE$6,(IF(($BV199-SUM($Q199:AD199))&gt;=$K199*0.3,$K199*0.3,($BV199-SUM($Q199:AD199)))),"")),(IF(($BV199-SUM($Q199:AD199))&gt;=$K199*0.3,$K199*0.3,($BV199-SUM($Q199:AD199)))))</f>
        <v>0</v>
      </c>
      <c r="AF199" s="127">
        <f>IF(OR($I199="‡nv‡÷j Z¨vM",$I199="wUwm"),(IF(VALUE($G199)&gt;=AF$6,(IF(($BV199-SUM($Q199:AE199))&gt;=$K199*0.3,$K199*0.3,($BV199-SUM($Q199:AE199)))),"")),(IF(($BV199-SUM($Q199:AE199))&gt;=$K199*0.3,$K199*0.3,($BV199-SUM($Q199:AE199)))))</f>
        <v>0</v>
      </c>
      <c r="AG199" s="127">
        <f>IF(OR($I199="‡nv‡÷j Z¨vM",$I199="wUwm"),(IF(VALUE($G199)&gt;=AG$6,(IF(($BV199-SUM($Q199:AF199))&gt;=$K199*0.3,$K199*0.3,($BV199-SUM($Q199:AF199)))),"")),(IF(($BV199-SUM($Q199:AF199))&gt;=$K199*0.3,$K199*0.3,($BV199-SUM($Q199:AF199)))))</f>
        <v>0</v>
      </c>
      <c r="AH199" s="127">
        <f>IF(OR($I199="‡nv‡÷j Z¨vM",$I199="wUwm"),(IF(VALUE($G199)&gt;=AH$6,(IF(($BV199-SUM($Q199:AG199))&gt;=$K199*0.3,$K199*0.3,($BV199-SUM($Q199:AG199)))),"")),(IF(($BV199-SUM($Q199:AG199))&gt;=$K199*0.3,$K199*0.3,($BV199-SUM($Q199:AG199)))))</f>
        <v>0</v>
      </c>
      <c r="AI199" s="127">
        <f>IF(OR($I199="‡nv‡÷j Z¨vM",$I199="wUwm"),(IF(VALUE($G199)&gt;=AI$6,(IF(($BV199-SUM($Q199:AH199))&gt;=$K199*0.3,$K199*0.3,($BV199-SUM($Q199:AH199)))),"")),(IF(($BV199-SUM($Q199:AH199))&gt;=$K199*0.3,$K199*0.3,($BV199-SUM($Q199:AH199)))))</f>
        <v>0</v>
      </c>
      <c r="AJ199" s="127">
        <f>IF(OR($I199="‡nv‡÷j Z¨vM",$I199="wUwm"),(IF(VALUE($G199)&gt;=AJ$6,(IF(($BV199-SUM($Q199:AI199))&gt;=$K199*0.3,$K199*0.3,($BV199-SUM($Q199:AI199)))),"")),(IF(($BV199-SUM($Q199:AI199))&gt;=$K199*0.3,$K199*0.3,($BV199-SUM($Q199:AI199)))))</f>
        <v>0</v>
      </c>
      <c r="AK199" s="127">
        <f>IF(OR($I199="‡nv‡÷j Z¨vM",$I199="wUwm"),(IF(VALUE($G199)&gt;=AK$6,(IF(($BV199-SUM($Q199:AJ199))&gt;=$K199*0.3,$K199*0.3,($BV199-SUM($Q199:AJ199)))),"")),(IF(($BV199-SUM($Q199:AJ199))&gt;=$K199*0.3,$K199*0.3,($BV199-SUM($Q199:AJ199)))))</f>
        <v>0</v>
      </c>
      <c r="AL199" s="127">
        <f>IF(OR($I199="‡nv‡÷j Z¨vM",$I199="wUwm"),(IF(VALUE($G199)&gt;=AL$6,(IF(($BV199-SUM($Q199:AK199))&gt;=$K199*0.3,$K199*0.3,($BV199-SUM($Q199:AK199)))),"")),(IF(($BV199-SUM($Q199:AK199))&gt;=$K199*0.3,$K199*0.3,($BV199-SUM($Q199:AK199)))))</f>
        <v>0</v>
      </c>
      <c r="AM199" s="127">
        <f>IF(OR($I199="‡nv‡÷j Z¨vM",$I199="wUwm"),(IF(VALUE($G199)&gt;=AM$6,(IF(($BV199-SUM($Q199:AL199))&gt;=$K199*0.3,$K199*0.3,($BV199-SUM($Q199:AL199)))),"")),(IF(($BV199-SUM($Q199:AL199))&gt;=$K199*0.3,$K199*0.3,($BV199-SUM($Q199:AL199)))))</f>
        <v>0</v>
      </c>
      <c r="AN199" s="127">
        <f>IF(OR($I199="‡nv‡÷j Z¨vM",$I199="wUwm"),(IF(VALUE($G199)&gt;=AN$6,(IF(($BV199-SUM($Q199:AM199))&gt;=$K199*0.3,$K199*0.3,($BV199-SUM($Q199:AM199)))),"")),(IF(($BV199-SUM($Q199:AM199))&gt;=$K199*0.3,$K199*0.3,($BV199-SUM($Q199:AM199)))))</f>
        <v>0</v>
      </c>
      <c r="AO199" s="127">
        <f>IF(OR($I199="‡nv‡÷j Z¨vM",$I199="wUwm"),(IF(VALUE($G199)&gt;=AO$6,(IF(($BV199-SUM($Q199:AN199))&gt;=$K199*0.3,$K199*0.3,($BV199-SUM($Q199:AN199)))),"")),(IF(($BV199-SUM($Q199:AN199))&gt;=$K199*0.3,$K199*0.3,($BV199-SUM($Q199:AN199)))))</f>
        <v>0</v>
      </c>
      <c r="AP199" s="127">
        <f>IF(OR($I199="‡nv‡÷j Z¨vM",$I199="wUwm"),(IF(VALUE($G199)&gt;=AP$6,(IF(($BV199-SUM($Q199:AO199))&gt;=$K199*0.3,$K199*0.3,($BV199-SUM($Q199:AO199)))),"")),(IF(($BV199-SUM($Q199:AO199))&gt;=$K199*0.3,$K199*0.3,($BV199-SUM($Q199:AO199)))))</f>
        <v>0</v>
      </c>
      <c r="AQ199" s="125">
        <f t="shared" si="39"/>
        <v>4000</v>
      </c>
      <c r="AR199" s="125">
        <v>4000</v>
      </c>
      <c r="AS199" s="125">
        <f>IF(LinkRpt!C$4=LinkRpt!C$2,VLOOKUP(LinkRpt!$A196,Rpt,LinkRpt!C$2+1),"")</f>
        <v>0</v>
      </c>
      <c r="AT199" s="125">
        <f>IF(LinkRpt!D$4=LinkRpt!D$2,VLOOKUP(LinkRpt!$A196,Rpt,LinkRpt!D$2+1),"")</f>
        <v>0</v>
      </c>
      <c r="AU199" s="125">
        <f>IF(LinkRpt!E$4=LinkRpt!E$2,VLOOKUP(LinkRpt!$A196,Rpt,LinkRpt!E$2+1),"")</f>
        <v>0</v>
      </c>
      <c r="AV199" s="125">
        <f>IF(LinkRpt!F$4=LinkRpt!F$2,VLOOKUP(LinkRpt!$A196,Rpt,LinkRpt!F$2+1),"")</f>
        <v>0</v>
      </c>
      <c r="AW199" s="125">
        <f>IF(LinkRpt!G$4=LinkRpt!G$2,VLOOKUP(LinkRpt!$A196,Rpt,LinkRpt!G$2+1),"")</f>
        <v>0</v>
      </c>
      <c r="AX199" s="125">
        <f>IF(LinkRpt!H$4=LinkRpt!H$2,VLOOKUP(LinkRpt!$A196,Rpt,LinkRpt!H$2+1),"")</f>
        <v>0</v>
      </c>
      <c r="AY199" s="125">
        <f>IF(LinkRpt!I$4=LinkRpt!I$2,VLOOKUP(LinkRpt!$A196,Rpt,LinkRpt!I$2+1),"")</f>
        <v>0</v>
      </c>
      <c r="AZ199" s="125">
        <f>IF(LinkRpt!J$4=LinkRpt!J$2,VLOOKUP(LinkRpt!$A196,Rpt,LinkRpt!J$2+1),"")</f>
        <v>0</v>
      </c>
      <c r="BA199" s="125">
        <f>IF(LinkRpt!K$4=LinkRpt!K$2,VLOOKUP(LinkRpt!$A196,Rpt,LinkRpt!K$2+1),"")</f>
        <v>0</v>
      </c>
      <c r="BB199" s="125">
        <f>IF(LinkRpt!L$4=LinkRpt!L$2,VLOOKUP(LinkRpt!$A196,Rpt,LinkRpt!L$2+1),"")</f>
        <v>0</v>
      </c>
      <c r="BC199" s="125">
        <f>IF(LinkRpt!M$4=LinkRpt!M$2,VLOOKUP(LinkRpt!$A196,Rpt,LinkRpt!M$2+1),"")</f>
        <v>0</v>
      </c>
      <c r="BD199" s="125">
        <f>IF(LinkRpt!N$4=LinkRpt!N$2,VLOOKUP(LinkRpt!$A196,Rpt,LinkRpt!N$2+1),"")</f>
        <v>0</v>
      </c>
      <c r="BE199" s="125">
        <f>IF(LinkRpt!O$4=LinkRpt!O$2,VLOOKUP(LinkRpt!$A196,Rpt,LinkRpt!O$2+1),"")</f>
        <v>0</v>
      </c>
      <c r="BF199" s="125">
        <f>IF(LinkRpt!P$4=LinkRpt!P$2,VLOOKUP(LinkRpt!$A196,Rpt,LinkRpt!P$2+1),"")</f>
        <v>0</v>
      </c>
      <c r="BG199" s="125">
        <f>IF(LinkRpt!Q$4=LinkRpt!Q$2,VLOOKUP(LinkRpt!$A196,Rpt,LinkRpt!Q$2+1),"")</f>
        <v>0</v>
      </c>
      <c r="BH199" s="125">
        <f>IF(LinkRpt!R$4=LinkRpt!R$2,VLOOKUP(LinkRpt!$A196,Rpt,LinkRpt!R$2+1),"")</f>
        <v>0</v>
      </c>
      <c r="BI199" s="125">
        <f>IF(LinkRpt!S$4=LinkRpt!S$2,VLOOKUP(LinkRpt!$A196,Rpt,LinkRpt!S$2+1),"")</f>
        <v>0</v>
      </c>
      <c r="BJ199" s="125">
        <f>IF(LinkRpt!T$4=LinkRpt!T$2,VLOOKUP(LinkRpt!$A196,Rpt,LinkRpt!T$2+1),"")</f>
        <v>0</v>
      </c>
      <c r="BK199" s="125">
        <f>IF(LinkRpt!U$4=LinkRpt!U$2,VLOOKUP(LinkRpt!$A196,Rpt,LinkRpt!U$2+1),"")</f>
        <v>0</v>
      </c>
      <c r="BL199" s="125">
        <f>IF(LinkRpt!V$4=LinkRpt!V$2,VLOOKUP(LinkRpt!$A196,Rpt,LinkRpt!V$2+1),"")</f>
        <v>0</v>
      </c>
      <c r="BM199" s="125">
        <f>IF(LinkRpt!W$4=LinkRpt!W$2,VLOOKUP(LinkRpt!$A196,Rpt,LinkRpt!W$2+1),"")</f>
        <v>0</v>
      </c>
      <c r="BN199" s="125">
        <f>IF(LinkRpt!X$4=LinkRpt!X$2,VLOOKUP(LinkRpt!$A196,Rpt,LinkRpt!X$2+1),"")</f>
        <v>0</v>
      </c>
      <c r="BO199" s="125">
        <f>IF(LinkRpt!Y$4=LinkRpt!Y$2,VLOOKUP(LinkRpt!$A196,Rpt,LinkRpt!Y$2+1),"")</f>
        <v>0</v>
      </c>
      <c r="BP199" s="125">
        <f>IF(LinkRpt!Z$4=LinkRpt!Z$2,VLOOKUP(LinkRpt!$A196,Rpt,LinkRpt!Z$2+1),"")</f>
        <v>0</v>
      </c>
      <c r="BQ199" s="125">
        <f>IF(LinkRpt!AA$4=LinkRpt!AA$2,VLOOKUP(LinkRpt!$A196,Rpt,LinkRpt!AA$2+1),"")</f>
        <v>0</v>
      </c>
      <c r="BR199" s="125">
        <f>IF(LinkRpt!AB$4=LinkRpt!AB$2,VLOOKUP(LinkRpt!$A196,Rpt,LinkRpt!AB$2+1),"")</f>
        <v>0</v>
      </c>
      <c r="BS199" s="125">
        <f>IF(LinkRpt!AC$4=LinkRpt!AC$2,VLOOKUP(LinkRpt!$A196,Rpt,LinkRpt!AC$2+1),"")</f>
        <v>0</v>
      </c>
      <c r="BT199" s="125">
        <f>IF(LinkRpt!AD$4=LinkRpt!AD$2,VLOOKUP(LinkRpt!$A196,Rpt,LinkRpt!AD$2+1),"")</f>
        <v>0</v>
      </c>
      <c r="BU199" s="125">
        <f>IF(LinkRpt!AE$4=LinkRpt!AE$2,VLOOKUP(LinkRpt!$A196,Rpt,LinkRpt!AE$2+1),"")</f>
        <v>0</v>
      </c>
      <c r="BV199" s="125">
        <f t="shared" si="37"/>
        <v>4000</v>
      </c>
      <c r="BW199" s="124">
        <v>1500</v>
      </c>
      <c r="BX199" s="127">
        <v>1500</v>
      </c>
      <c r="BY199" s="124">
        <v>1000</v>
      </c>
      <c r="BZ199" s="127">
        <v>1000</v>
      </c>
      <c r="CA199" s="124">
        <v>5000</v>
      </c>
      <c r="CB199" s="127">
        <v>5000</v>
      </c>
      <c r="CC199" s="124">
        <v>8000</v>
      </c>
      <c r="CD199" s="127"/>
      <c r="CE199" s="128"/>
      <c r="CF199" s="127"/>
      <c r="CG199" s="124"/>
      <c r="CH199" s="127"/>
      <c r="CI199" s="129">
        <v>4620</v>
      </c>
      <c r="CJ199" s="127">
        <v>0</v>
      </c>
      <c r="CK199" s="129">
        <v>4620</v>
      </c>
      <c r="CL199" s="127">
        <f>4620+0</f>
        <v>4620</v>
      </c>
      <c r="CM199" s="129">
        <v>4620</v>
      </c>
      <c r="CN199" s="127">
        <v>0</v>
      </c>
      <c r="CO199" s="129">
        <v>4620</v>
      </c>
      <c r="CP199" s="127">
        <v>9240</v>
      </c>
      <c r="CQ199" s="129">
        <v>4620</v>
      </c>
      <c r="CR199" s="127"/>
      <c r="CS199" s="129">
        <v>4620</v>
      </c>
      <c r="CT199" s="127">
        <v>12620</v>
      </c>
      <c r="CU199" s="129">
        <v>4620</v>
      </c>
      <c r="CV199" s="127"/>
      <c r="CW199" s="129">
        <v>4620</v>
      </c>
      <c r="CX199" s="127"/>
      <c r="CY199" s="129">
        <v>4620</v>
      </c>
      <c r="CZ199" s="127"/>
      <c r="DA199" s="128"/>
      <c r="DB199" s="127"/>
      <c r="DC199" s="128"/>
      <c r="DD199" s="127"/>
      <c r="DE199" s="130"/>
      <c r="DF199" s="131"/>
      <c r="DG199" s="127"/>
      <c r="DH199" s="131"/>
      <c r="DI199" s="127"/>
      <c r="DJ199" s="131"/>
      <c r="DK199" s="127"/>
      <c r="DL199" s="131"/>
      <c r="DM199" s="127"/>
      <c r="DN199" s="131"/>
      <c r="DO199" s="127"/>
      <c r="DP199" s="131"/>
      <c r="DQ199" s="127"/>
      <c r="DR199" s="131"/>
      <c r="DS199" s="127"/>
      <c r="DT199" s="131"/>
      <c r="DU199" s="127"/>
      <c r="DV199" s="131"/>
      <c r="DW199" s="127"/>
      <c r="DX199" s="131"/>
      <c r="DY199" s="127"/>
      <c r="DZ199" s="131"/>
      <c r="EA199" s="127"/>
      <c r="EB199" s="128"/>
      <c r="EC199" s="127"/>
      <c r="ED199" s="132"/>
      <c r="EE199" s="128"/>
      <c r="EF199" s="127"/>
      <c r="EG199" s="128"/>
      <c r="EH199" s="127"/>
      <c r="EI199" s="128"/>
      <c r="EJ199" s="127"/>
      <c r="EK199" s="128"/>
      <c r="EL199" s="127"/>
      <c r="EM199" s="128"/>
      <c r="EN199" s="127"/>
      <c r="EO199" s="128"/>
      <c r="EP199" s="127"/>
      <c r="EQ199" s="124"/>
      <c r="ER199" s="127"/>
      <c r="ES199" s="124"/>
      <c r="ET199" s="127"/>
      <c r="EU199" s="124"/>
      <c r="EV199" s="127"/>
      <c r="EW199" s="124"/>
      <c r="EX199" s="127"/>
      <c r="EY199" s="124"/>
      <c r="EZ199" s="127"/>
      <c r="FA199" s="124"/>
      <c r="FB199" s="127"/>
      <c r="FC199" s="133">
        <f t="shared" si="32"/>
        <v>57080</v>
      </c>
      <c r="FD199" s="133">
        <f t="shared" si="33"/>
        <v>33980</v>
      </c>
      <c r="FE199" s="133">
        <f t="shared" si="34"/>
        <v>23100</v>
      </c>
    </row>
    <row r="200" spans="1:161" ht="25.5" customHeight="1">
      <c r="A200" s="184">
        <v>2200143</v>
      </c>
      <c r="B200" s="156" t="s">
        <v>204</v>
      </c>
      <c r="C200" s="96" t="s">
        <v>205</v>
      </c>
      <c r="D200" s="83" t="s">
        <v>1062</v>
      </c>
      <c r="E200" s="95" t="s">
        <v>956</v>
      </c>
      <c r="F200" s="89" t="s">
        <v>206</v>
      </c>
      <c r="G200" s="89"/>
      <c r="H200" s="135"/>
      <c r="I200" s="136"/>
      <c r="J200" s="136"/>
      <c r="K200" s="94">
        <v>7200</v>
      </c>
      <c r="L200" s="92" t="s">
        <v>1077</v>
      </c>
      <c r="M200" s="122">
        <f t="shared" si="35"/>
        <v>25600</v>
      </c>
      <c r="N200" s="123">
        <f t="shared" ref="N200:N249" si="42">M200-BV200</f>
        <v>2160</v>
      </c>
      <c r="O200" s="124">
        <v>4000</v>
      </c>
      <c r="P200" s="124">
        <f t="shared" si="36"/>
        <v>0</v>
      </c>
      <c r="Q200" s="125">
        <v>4000</v>
      </c>
      <c r="R200" s="126">
        <f t="shared" si="38"/>
        <v>0</v>
      </c>
      <c r="S200" s="127">
        <f>IF(OR($I200="‡nv‡÷j Z¨vM",$I200="wUwm"),(IF(VALUE($G200)&gt;=S$6,(IF(($BV200-SUM($Q200:R200))&gt;=$K200*0.3,$K200*0.3,($BV200-SUM($Q200:R200)))),"")),(IF(($BV200-SUM($Q200:R200))&gt;=$K200*0.3,$K200*0.3,($BV200-SUM($Q200:R200)))))</f>
        <v>2160</v>
      </c>
      <c r="T200" s="127">
        <f>IF(OR($I200="‡nv‡÷j Z¨vM",$I200="wUwm"),(IF(VALUE($G200)&gt;=T$6,(IF(($BV200-SUM($Q200:S200))&gt;=$K200*0.3,$K200*0.3,($BV200-SUM($Q200:S200)))),"")),(IF(($BV200-SUM($Q200:S200))&gt;=$K200*0.3,$K200*0.3,($BV200-SUM($Q200:S200)))))</f>
        <v>2160</v>
      </c>
      <c r="U200" s="127">
        <f>IF(OR($I200="‡nv‡÷j Z¨vM",$I200="wUwm"),(IF(VALUE($G200)&gt;=U$6,(IF(($BV200-SUM($Q200:T200))&gt;=$K200*0.3,$K200*0.3,($BV200-SUM($Q200:T200)))),"")),(IF(($BV200-SUM($Q200:T200))&gt;=$K200*0.3,$K200*0.3,($BV200-SUM($Q200:T200)))))</f>
        <v>2160</v>
      </c>
      <c r="V200" s="127">
        <f>IF(OR($I200="‡nv‡÷j Z¨vM",$I200="wUwm"),(IF(VALUE($G200)&gt;=V$6,(IF(($BV200-SUM($Q200:U200))&gt;=$K200*0.3,$K200*0.3,($BV200-SUM($Q200:U200)))),"")),(IF(($BV200-SUM($Q200:U200))&gt;=$K200*0.3,$K200*0.3,($BV200-SUM($Q200:U200)))))</f>
        <v>2160</v>
      </c>
      <c r="W200" s="127">
        <f>IF(OR($I200="‡nv‡÷j Z¨vM",$I200="wUwm"),(IF(VALUE($G200)&gt;=W$6,(IF(($BV200-SUM($Q200:V200))&gt;=$K200*0.3,$K200*0.3,($BV200-SUM($Q200:V200)))),"")),(IF(($BV200-SUM($Q200:V200))&gt;=$K200*0.3,$K200*0.3,($BV200-SUM($Q200:V200)))))</f>
        <v>2160</v>
      </c>
      <c r="X200" s="127">
        <f>IF(OR($I200="‡nv‡÷j Z¨vM",$I200="wUwm"),(IF(VALUE($G200)&gt;=X$6,(IF(($BV200-SUM($Q200:W200))&gt;=$K200*0.3,$K200*0.3,($BV200-SUM($Q200:W200)))),"")),(IF(($BV200-SUM($Q200:W200))&gt;=$K200*0.3,$K200*0.3,($BV200-SUM($Q200:W200)))))</f>
        <v>2160</v>
      </c>
      <c r="Y200" s="127">
        <f>IF(OR($I200="‡nv‡÷j Z¨vM",$I200="wUwm"),(IF(VALUE($G200)&gt;=Y$6,(IF(($BV200-SUM($Q200:X200))&gt;=$K200*0.3,$K200*0.3,($BV200-SUM($Q200:X200)))),"")),(IF(($BV200-SUM($Q200:X200))&gt;=$K200*0.3,$K200*0.3,($BV200-SUM($Q200:X200)))))</f>
        <v>2160</v>
      </c>
      <c r="Z200" s="127">
        <f>IF(OR($I200="‡nv‡÷j Z¨vM",$I200="wUwm"),(IF(VALUE($G200)&gt;=Z$6,(IF(($BV200-SUM($Q200:Y200))&gt;=$K200*0.3,$K200*0.3,($BV200-SUM($Q200:Y200)))),"")),(IF(($BV200-SUM($Q200:Y200))&gt;=$K200*0.3,$K200*0.3,($BV200-SUM($Q200:Y200)))))</f>
        <v>2160</v>
      </c>
      <c r="AA200" s="127">
        <f>IF(OR($I200="‡nv‡÷j Z¨vM",$I200="wUwm"),(IF(VALUE($G200)&gt;=AA$6,(IF(($BV200-SUM($Q200:Z200))&gt;=$K200*0.3,$K200*0.3,($BV200-SUM($Q200:Z200)))),"")),(IF(($BV200-SUM($Q200:Z200))&gt;=$K200*0.3,$K200*0.3,($BV200-SUM($Q200:Z200)))))</f>
        <v>2160</v>
      </c>
      <c r="AB200" s="127">
        <f>IF(OR($I200="‡nv‡÷j Z¨vM",$I200="wUwm"),(IF(VALUE($G200)&gt;=AB$6,(IF(($BV200-SUM($Q200:AA200))&gt;=$K200*0.3,$K200*0.3,($BV200-SUM($Q200:AA200)))),"")),(IF(($BV200-SUM($Q200:AA200))&gt;=$K200*0.3,$K200*0.3,($BV200-SUM($Q200:AA200)))))</f>
        <v>0</v>
      </c>
      <c r="AC200" s="127">
        <f>IF(OR($I200="‡nv‡÷j Z¨vM",$I200="wUwm"),(IF(VALUE($G200)&gt;=AC$6,(IF(($BV200-SUM($Q200:AB200))&gt;=$K200*0.3,$K200*0.3,($BV200-SUM($Q200:AB200)))),"")),(IF(($BV200-SUM($Q200:AB200))&gt;=$K200*0.3,$K200*0.3,($BV200-SUM($Q200:AB200)))))</f>
        <v>0</v>
      </c>
      <c r="AD200" s="127">
        <f>IF(OR($I200="‡nv‡÷j Z¨vM",$I200="wUwm"),(IF(VALUE($G200)&gt;=AD$6,(IF(($BV200-SUM($Q200:AC200))&gt;=$K200*0.3,$K200*0.3,($BV200-SUM($Q200:AC200)))),"")),(IF(($BV200-SUM($Q200:AC200))&gt;=$K200*0.3,$K200*0.3,($BV200-SUM($Q200:AC200)))))</f>
        <v>0</v>
      </c>
      <c r="AE200" s="127">
        <f>IF(OR($I200="‡nv‡÷j Z¨vM",$I200="wUwm"),(IF(VALUE($G200)&gt;=AE$6,(IF(($BV200-SUM($Q200:AD200))&gt;=$K200*0.3,$K200*0.3,($BV200-SUM($Q200:AD200)))),"")),(IF(($BV200-SUM($Q200:AD200))&gt;=$K200*0.3,$K200*0.3,($BV200-SUM($Q200:AD200)))))</f>
        <v>0</v>
      </c>
      <c r="AF200" s="127">
        <f>IF(OR($I200="‡nv‡÷j Z¨vM",$I200="wUwm"),(IF(VALUE($G200)&gt;=AF$6,(IF(($BV200-SUM($Q200:AE200))&gt;=$K200*0.3,$K200*0.3,($BV200-SUM($Q200:AE200)))),"")),(IF(($BV200-SUM($Q200:AE200))&gt;=$K200*0.3,$K200*0.3,($BV200-SUM($Q200:AE200)))))</f>
        <v>0</v>
      </c>
      <c r="AG200" s="127">
        <f>IF(OR($I200="‡nv‡÷j Z¨vM",$I200="wUwm"),(IF(VALUE($G200)&gt;=AG$6,(IF(($BV200-SUM($Q200:AF200))&gt;=$K200*0.3,$K200*0.3,($BV200-SUM($Q200:AF200)))),"")),(IF(($BV200-SUM($Q200:AF200))&gt;=$K200*0.3,$K200*0.3,($BV200-SUM($Q200:AF200)))))</f>
        <v>0</v>
      </c>
      <c r="AH200" s="127">
        <f>IF(OR($I200="‡nv‡÷j Z¨vM",$I200="wUwm"),(IF(VALUE($G200)&gt;=AH$6,(IF(($BV200-SUM($Q200:AG200))&gt;=$K200*0.3,$K200*0.3,($BV200-SUM($Q200:AG200)))),"")),(IF(($BV200-SUM($Q200:AG200))&gt;=$K200*0.3,$K200*0.3,($BV200-SUM($Q200:AG200)))))</f>
        <v>0</v>
      </c>
      <c r="AI200" s="127">
        <f>IF(OR($I200="‡nv‡÷j Z¨vM",$I200="wUwm"),(IF(VALUE($G200)&gt;=AI$6,(IF(($BV200-SUM($Q200:AH200))&gt;=$K200*0.3,$K200*0.3,($BV200-SUM($Q200:AH200)))),"")),(IF(($BV200-SUM($Q200:AH200))&gt;=$K200*0.3,$K200*0.3,($BV200-SUM($Q200:AH200)))))</f>
        <v>0</v>
      </c>
      <c r="AJ200" s="127">
        <f>IF(OR($I200="‡nv‡÷j Z¨vM",$I200="wUwm"),(IF(VALUE($G200)&gt;=AJ$6,(IF(($BV200-SUM($Q200:AI200))&gt;=$K200*0.3,$K200*0.3,($BV200-SUM($Q200:AI200)))),"")),(IF(($BV200-SUM($Q200:AI200))&gt;=$K200*0.3,$K200*0.3,($BV200-SUM($Q200:AI200)))))</f>
        <v>0</v>
      </c>
      <c r="AK200" s="127">
        <f>IF(OR($I200="‡nv‡÷j Z¨vM",$I200="wUwm"),(IF(VALUE($G200)&gt;=AK$6,(IF(($BV200-SUM($Q200:AJ200))&gt;=$K200*0.3,$K200*0.3,($BV200-SUM($Q200:AJ200)))),"")),(IF(($BV200-SUM($Q200:AJ200))&gt;=$K200*0.3,$K200*0.3,($BV200-SUM($Q200:AJ200)))))</f>
        <v>0</v>
      </c>
      <c r="AL200" s="127">
        <f>IF(OR($I200="‡nv‡÷j Z¨vM",$I200="wUwm"),(IF(VALUE($G200)&gt;=AL$6,(IF(($BV200-SUM($Q200:AK200))&gt;=$K200*0.3,$K200*0.3,($BV200-SUM($Q200:AK200)))),"")),(IF(($BV200-SUM($Q200:AK200))&gt;=$K200*0.3,$K200*0.3,($BV200-SUM($Q200:AK200)))))</f>
        <v>0</v>
      </c>
      <c r="AM200" s="127">
        <f>IF(OR($I200="‡nv‡÷j Z¨vM",$I200="wUwm"),(IF(VALUE($G200)&gt;=AM$6,(IF(($BV200-SUM($Q200:AL200))&gt;=$K200*0.3,$K200*0.3,($BV200-SUM($Q200:AL200)))),"")),(IF(($BV200-SUM($Q200:AL200))&gt;=$K200*0.3,$K200*0.3,($BV200-SUM($Q200:AL200)))))</f>
        <v>0</v>
      </c>
      <c r="AN200" s="127">
        <f>IF(OR($I200="‡nv‡÷j Z¨vM",$I200="wUwm"),(IF(VALUE($G200)&gt;=AN$6,(IF(($BV200-SUM($Q200:AM200))&gt;=$K200*0.3,$K200*0.3,($BV200-SUM($Q200:AM200)))),"")),(IF(($BV200-SUM($Q200:AM200))&gt;=$K200*0.3,$K200*0.3,($BV200-SUM($Q200:AM200)))))</f>
        <v>0</v>
      </c>
      <c r="AO200" s="127">
        <f>IF(OR($I200="‡nv‡÷j Z¨vM",$I200="wUwm"),(IF(VALUE($G200)&gt;=AO$6,(IF(($BV200-SUM($Q200:AN200))&gt;=$K200*0.3,$K200*0.3,($BV200-SUM($Q200:AN200)))),"")),(IF(($BV200-SUM($Q200:AN200))&gt;=$K200*0.3,$K200*0.3,($BV200-SUM($Q200:AN200)))))</f>
        <v>0</v>
      </c>
      <c r="AP200" s="127">
        <f>IF(OR($I200="‡nv‡÷j Z¨vM",$I200="wUwm"),(IF(VALUE($G200)&gt;=AP$6,(IF(($BV200-SUM($Q200:AO200))&gt;=$K200*0.3,$K200*0.3,($BV200-SUM($Q200:AO200)))),"")),(IF(($BV200-SUM($Q200:AO200))&gt;=$K200*0.3,$K200*0.3,($BV200-SUM($Q200:AO200)))))</f>
        <v>0</v>
      </c>
      <c r="AQ200" s="125">
        <f t="shared" si="39"/>
        <v>23440</v>
      </c>
      <c r="AR200" s="125">
        <v>23440</v>
      </c>
      <c r="AS200" s="125">
        <f>IF(LinkRpt!C$4=LinkRpt!C$2,VLOOKUP(LinkRpt!$A197,Rpt,LinkRpt!C$2+1),"")</f>
        <v>0</v>
      </c>
      <c r="AT200" s="125">
        <f>IF(LinkRpt!D$4=LinkRpt!D$2,VLOOKUP(LinkRpt!$A197,Rpt,LinkRpt!D$2+1),"")</f>
        <v>0</v>
      </c>
      <c r="AU200" s="125">
        <f>IF(LinkRpt!E$4=LinkRpt!E$2,VLOOKUP(LinkRpt!$A197,Rpt,LinkRpt!E$2+1),"")</f>
        <v>0</v>
      </c>
      <c r="AV200" s="125">
        <f>IF(LinkRpt!F$4=LinkRpt!F$2,VLOOKUP(LinkRpt!$A197,Rpt,LinkRpt!F$2+1),"")</f>
        <v>0</v>
      </c>
      <c r="AW200" s="125">
        <f>IF(LinkRpt!G$4=LinkRpt!G$2,VLOOKUP(LinkRpt!$A197,Rpt,LinkRpt!G$2+1),"")</f>
        <v>0</v>
      </c>
      <c r="AX200" s="125">
        <f>IF(LinkRpt!H$4=LinkRpt!H$2,VLOOKUP(LinkRpt!$A197,Rpt,LinkRpt!H$2+1),"")</f>
        <v>0</v>
      </c>
      <c r="AY200" s="125">
        <f>IF(LinkRpt!I$4=LinkRpt!I$2,VLOOKUP(LinkRpt!$A197,Rpt,LinkRpt!I$2+1),"")</f>
        <v>0</v>
      </c>
      <c r="AZ200" s="125">
        <f>IF(LinkRpt!J$4=LinkRpt!J$2,VLOOKUP(LinkRpt!$A197,Rpt,LinkRpt!J$2+1),"")</f>
        <v>0</v>
      </c>
      <c r="BA200" s="125">
        <f>IF(LinkRpt!K$4=LinkRpt!K$2,VLOOKUP(LinkRpt!$A197,Rpt,LinkRpt!K$2+1),"")</f>
        <v>0</v>
      </c>
      <c r="BB200" s="125">
        <f>IF(LinkRpt!L$4=LinkRpt!L$2,VLOOKUP(LinkRpt!$A197,Rpt,LinkRpt!L$2+1),"")</f>
        <v>0</v>
      </c>
      <c r="BC200" s="125">
        <f>IF(LinkRpt!M$4=LinkRpt!M$2,VLOOKUP(LinkRpt!$A197,Rpt,LinkRpt!M$2+1),"")</f>
        <v>0</v>
      </c>
      <c r="BD200" s="125">
        <f>IF(LinkRpt!N$4=LinkRpt!N$2,VLOOKUP(LinkRpt!$A197,Rpt,LinkRpt!N$2+1),"")</f>
        <v>0</v>
      </c>
      <c r="BE200" s="125">
        <f>IF(LinkRpt!O$4=LinkRpt!O$2,VLOOKUP(LinkRpt!$A197,Rpt,LinkRpt!O$2+1),"")</f>
        <v>0</v>
      </c>
      <c r="BF200" s="125">
        <f>IF(LinkRpt!P$4=LinkRpt!P$2,VLOOKUP(LinkRpt!$A197,Rpt,LinkRpt!P$2+1),"")</f>
        <v>0</v>
      </c>
      <c r="BG200" s="125">
        <f>IF(LinkRpt!Q$4=LinkRpt!Q$2,VLOOKUP(LinkRpt!$A197,Rpt,LinkRpt!Q$2+1),"")</f>
        <v>0</v>
      </c>
      <c r="BH200" s="125">
        <f>IF(LinkRpt!R$4=LinkRpt!R$2,VLOOKUP(LinkRpt!$A197,Rpt,LinkRpt!R$2+1),"")</f>
        <v>0</v>
      </c>
      <c r="BI200" s="125">
        <f>IF(LinkRpt!S$4=LinkRpt!S$2,VLOOKUP(LinkRpt!$A197,Rpt,LinkRpt!S$2+1),"")</f>
        <v>0</v>
      </c>
      <c r="BJ200" s="125">
        <f>IF(LinkRpt!T$4=LinkRpt!T$2,VLOOKUP(LinkRpt!$A197,Rpt,LinkRpt!T$2+1),"")</f>
        <v>0</v>
      </c>
      <c r="BK200" s="125">
        <f>IF(LinkRpt!U$4=LinkRpt!U$2,VLOOKUP(LinkRpt!$A197,Rpt,LinkRpt!U$2+1),"")</f>
        <v>0</v>
      </c>
      <c r="BL200" s="125">
        <f>IF(LinkRpt!V$4=LinkRpt!V$2,VLOOKUP(LinkRpt!$A197,Rpt,LinkRpt!V$2+1),"")</f>
        <v>0</v>
      </c>
      <c r="BM200" s="125">
        <f>IF(LinkRpt!W$4=LinkRpt!W$2,VLOOKUP(LinkRpt!$A197,Rpt,LinkRpt!W$2+1),"")</f>
        <v>0</v>
      </c>
      <c r="BN200" s="125">
        <f>IF(LinkRpt!X$4=LinkRpt!X$2,VLOOKUP(LinkRpt!$A197,Rpt,LinkRpt!X$2+1),"")</f>
        <v>0</v>
      </c>
      <c r="BO200" s="125">
        <f>IF(LinkRpt!Y$4=LinkRpt!Y$2,VLOOKUP(LinkRpt!$A197,Rpt,LinkRpt!Y$2+1),"")</f>
        <v>0</v>
      </c>
      <c r="BP200" s="125">
        <f>IF(LinkRpt!Z$4=LinkRpt!Z$2,VLOOKUP(LinkRpt!$A197,Rpt,LinkRpt!Z$2+1),"")</f>
        <v>0</v>
      </c>
      <c r="BQ200" s="125">
        <f>IF(LinkRpt!AA$4=LinkRpt!AA$2,VLOOKUP(LinkRpt!$A197,Rpt,LinkRpt!AA$2+1),"")</f>
        <v>0</v>
      </c>
      <c r="BR200" s="125">
        <f>IF(LinkRpt!AB$4=LinkRpt!AB$2,VLOOKUP(LinkRpt!$A197,Rpt,LinkRpt!AB$2+1),"")</f>
        <v>0</v>
      </c>
      <c r="BS200" s="125">
        <f>IF(LinkRpt!AC$4=LinkRpt!AC$2,VLOOKUP(LinkRpt!$A197,Rpt,LinkRpt!AC$2+1),"")</f>
        <v>0</v>
      </c>
      <c r="BT200" s="125">
        <f>IF(LinkRpt!AD$4=LinkRpt!AD$2,VLOOKUP(LinkRpt!$A197,Rpt,LinkRpt!AD$2+1),"")</f>
        <v>0</v>
      </c>
      <c r="BU200" s="125">
        <f>IF(LinkRpt!AE$4=LinkRpt!AE$2,VLOOKUP(LinkRpt!$A197,Rpt,LinkRpt!AE$2+1),"")</f>
        <v>0</v>
      </c>
      <c r="BV200" s="125">
        <f t="shared" si="37"/>
        <v>23440</v>
      </c>
      <c r="BW200" s="124">
        <v>1500</v>
      </c>
      <c r="BX200" s="127">
        <v>1500</v>
      </c>
      <c r="BY200" s="124">
        <v>1000</v>
      </c>
      <c r="BZ200" s="127">
        <v>1000</v>
      </c>
      <c r="CA200" s="124">
        <v>5000</v>
      </c>
      <c r="CB200" s="127">
        <v>5000</v>
      </c>
      <c r="CC200" s="124">
        <v>8000</v>
      </c>
      <c r="CD200" s="127">
        <v>0</v>
      </c>
      <c r="CE200" s="128"/>
      <c r="CF200" s="127"/>
      <c r="CG200" s="124"/>
      <c r="CH200" s="127"/>
      <c r="CI200" s="129">
        <v>2310</v>
      </c>
      <c r="CJ200" s="127">
        <v>0</v>
      </c>
      <c r="CK200" s="129">
        <v>2310</v>
      </c>
      <c r="CL200" s="127">
        <v>12620</v>
      </c>
      <c r="CM200" s="129">
        <v>2310</v>
      </c>
      <c r="CN200" s="127">
        <v>0</v>
      </c>
      <c r="CO200" s="129">
        <v>2310</v>
      </c>
      <c r="CP200" s="127">
        <v>1160</v>
      </c>
      <c r="CQ200" s="129">
        <v>2310</v>
      </c>
      <c r="CR200" s="127">
        <v>5770</v>
      </c>
      <c r="CS200" s="129">
        <v>2310</v>
      </c>
      <c r="CT200" s="127"/>
      <c r="CU200" s="129">
        <v>2310</v>
      </c>
      <c r="CV200" s="127"/>
      <c r="CW200" s="129">
        <v>2310</v>
      </c>
      <c r="CX200" s="127">
        <v>6930</v>
      </c>
      <c r="CY200" s="129">
        <v>2310</v>
      </c>
      <c r="CZ200" s="127">
        <v>2310</v>
      </c>
      <c r="DA200" s="128"/>
      <c r="DB200" s="127"/>
      <c r="DC200" s="128"/>
      <c r="DD200" s="127"/>
      <c r="DE200" s="130"/>
      <c r="DF200" s="131"/>
      <c r="DG200" s="127"/>
      <c r="DH200" s="131"/>
      <c r="DI200" s="127"/>
      <c r="DJ200" s="131"/>
      <c r="DK200" s="127"/>
      <c r="DL200" s="131"/>
      <c r="DM200" s="127"/>
      <c r="DN200" s="131"/>
      <c r="DO200" s="127"/>
      <c r="DP200" s="131"/>
      <c r="DQ200" s="127"/>
      <c r="DR200" s="131"/>
      <c r="DS200" s="127"/>
      <c r="DT200" s="131"/>
      <c r="DU200" s="127"/>
      <c r="DV200" s="131"/>
      <c r="DW200" s="127"/>
      <c r="DX200" s="131"/>
      <c r="DY200" s="127"/>
      <c r="DZ200" s="131"/>
      <c r="EA200" s="127"/>
      <c r="EB200" s="128"/>
      <c r="EC200" s="127"/>
      <c r="ED200" s="132"/>
      <c r="EE200" s="128"/>
      <c r="EF200" s="127"/>
      <c r="EG200" s="128"/>
      <c r="EH200" s="127"/>
      <c r="EI200" s="128"/>
      <c r="EJ200" s="127"/>
      <c r="EK200" s="128"/>
      <c r="EL200" s="127"/>
      <c r="EM200" s="128"/>
      <c r="EN200" s="127"/>
      <c r="EO200" s="128"/>
      <c r="EP200" s="127"/>
      <c r="EQ200" s="124"/>
      <c r="ER200" s="127"/>
      <c r="ES200" s="124"/>
      <c r="ET200" s="127"/>
      <c r="EU200" s="124"/>
      <c r="EV200" s="127"/>
      <c r="EW200" s="124"/>
      <c r="EX200" s="127"/>
      <c r="EY200" s="124"/>
      <c r="EZ200" s="127"/>
      <c r="FA200" s="124"/>
      <c r="FB200" s="127"/>
      <c r="FC200" s="133">
        <f t="shared" ref="FC200:FC249" si="43">FA200+EY200+EW200+EU200+ES200+EQ200+EO200+EM200+EK200+EI200+EG200+EE200+EB200+DZ200+DX200+DV200+DT200+DR200+DP200+DN200+DL200+DJ200+DH200+DF200+DC200+DA200+CY200+CW200+CU200+CS200+CQ200+CO200+CM200+CK200+CI200+CG200+CE200+CA200+BY200+BW200+CC200</f>
        <v>36290</v>
      </c>
      <c r="FD200" s="133">
        <f t="shared" ref="FD200:FD249" si="44">FB200+EZ200+EX200+EV200+ET200+ER200+EP200+EN200+EL200+EJ200+EH200+EF200+EC200+EA200+DY200+DW200+DU200+DS200+DQ200+DO200+DM200+DK200+DI200+DG200+DD200+DB200+CZ200+CX200+CV200+CT200+CR200+CP200+CN200+CL200+CJ200+CH200+CF200+CB200+BZ200+BX200+CD200</f>
        <v>36290</v>
      </c>
      <c r="FE200" s="133">
        <f t="shared" ref="FE200:FE249" si="45">FC200-FD200</f>
        <v>0</v>
      </c>
    </row>
    <row r="201" spans="1:161" ht="25.5" customHeight="1">
      <c r="A201" s="184">
        <v>2200152</v>
      </c>
      <c r="B201" s="163" t="s">
        <v>1059</v>
      </c>
      <c r="C201" s="96" t="s">
        <v>207</v>
      </c>
      <c r="D201" s="83" t="s">
        <v>1062</v>
      </c>
      <c r="E201" s="95" t="s">
        <v>956</v>
      </c>
      <c r="F201" s="89" t="s">
        <v>208</v>
      </c>
      <c r="G201" s="89" t="s">
        <v>1093</v>
      </c>
      <c r="H201" s="135"/>
      <c r="I201" s="136" t="s">
        <v>1083</v>
      </c>
      <c r="J201" s="136"/>
      <c r="K201" s="94">
        <v>6800</v>
      </c>
      <c r="L201" s="92" t="s">
        <v>1076</v>
      </c>
      <c r="M201" s="122">
        <f t="shared" ref="M201:M249" si="46">IF(I201="",K201*$M$6*0.3+SUM(O201:P201),K201*G201*0.3+SUM(O201:P201))</f>
        <v>18160</v>
      </c>
      <c r="N201" s="123">
        <f t="shared" si="42"/>
        <v>0</v>
      </c>
      <c r="O201" s="124">
        <v>4000</v>
      </c>
      <c r="P201" s="124">
        <f t="shared" ref="P201:P249" si="47">IF(I201="",0,IF(I201="‡nv‡÷j Z¨vM",6000-J201,IF(I201="mxU evwZj",0,0)))</f>
        <v>6000</v>
      </c>
      <c r="Q201" s="125">
        <v>4000</v>
      </c>
      <c r="R201" s="180">
        <f>IF(AND(I201="‡nv‡÷j Z¨vM",M201&lt;=BV201),6000-J201,0)</f>
        <v>6000</v>
      </c>
      <c r="S201" s="127">
        <f>IF(OR($I201="‡nv‡÷j Z¨vM",$I201="wUwm"),(IF(VALUE($G201)&gt;=S$6,(IF(($BV201-SUM($Q201:R201))&gt;=$K201*0.3,$K201*0.3,($BV201-SUM($Q201:R201)))),"")),(IF(($BV201-SUM($Q201:R201))&gt;=$K201*0.3,$K201*0.3,($BV201-SUM($Q201:R201)))))</f>
        <v>2040</v>
      </c>
      <c r="T201" s="127">
        <f>IF(OR($I201="‡nv‡÷j Z¨vM",$I201="wUwm"),(IF(VALUE($G201)&gt;=T$6,(IF(($BV201-SUM($Q201:S201))&gt;=$K201*0.3,$K201*0.3,($BV201-SUM($Q201:S201)))),"")),(IF(($BV201-SUM($Q201:S201))&gt;=$K201*0.3,$K201*0.3,($BV201-SUM($Q201:S201)))))</f>
        <v>2040</v>
      </c>
      <c r="U201" s="127">
        <f>IF(OR($I201="‡nv‡÷j Z¨vM",$I201="wUwm"),(IF(VALUE($G201)&gt;=U$6,(IF(($BV201-SUM($Q201:T201))&gt;=$K201*0.3,$K201*0.3,($BV201-SUM($Q201:T201)))),"")),(IF(($BV201-SUM($Q201:T201))&gt;=$K201*0.3,$K201*0.3,($BV201-SUM($Q201:T201)))))</f>
        <v>2040</v>
      </c>
      <c r="V201" s="127">
        <f>IF(OR($I201="‡nv‡÷j Z¨vM",$I201="wUwm"),(IF(VALUE($G201)&gt;=V$6,(IF(($BV201-SUM($Q201:U201))&gt;=$K201*0.3,$K201*0.3,($BV201-SUM($Q201:U201)))),"")),(IF(($BV201-SUM($Q201:U201))&gt;=$K201*0.3,$K201*0.3,($BV201-SUM($Q201:U201)))))</f>
        <v>2040</v>
      </c>
      <c r="W201" s="127" t="str">
        <f>IF(OR($I201="‡nv‡÷j Z¨vM",$I201="wUwm"),(IF(VALUE($G201)&gt;=W$6,(IF(($BV201-SUM($Q201:V201))&gt;=$K201*0.3,$K201*0.3,($BV201-SUM($Q201:V201)))),"")),(IF(($BV201-SUM($Q201:V201))&gt;=$K201*0.3,$K201*0.3,($BV201-SUM($Q201:V201)))))</f>
        <v/>
      </c>
      <c r="X201" s="127" t="str">
        <f>IF(OR($I201="‡nv‡÷j Z¨vM",$I201="wUwm"),(IF(VALUE($G201)&gt;=X$6,(IF(($BV201-SUM($Q201:W201))&gt;=$K201*0.3,$K201*0.3,($BV201-SUM($Q201:W201)))),"")),(IF(($BV201-SUM($Q201:W201))&gt;=$K201*0.3,$K201*0.3,($BV201-SUM($Q201:W201)))))</f>
        <v/>
      </c>
      <c r="Y201" s="127" t="str">
        <f>IF(OR($I201="‡nv‡÷j Z¨vM",$I201="wUwm"),(IF(VALUE($G201)&gt;=Y$6,(IF(($BV201-SUM($Q201:X201))&gt;=$K201*0.3,$K201*0.3,($BV201-SUM($Q201:X201)))),"")),(IF(($BV201-SUM($Q201:X201))&gt;=$K201*0.3,$K201*0.3,($BV201-SUM($Q201:X201)))))</f>
        <v/>
      </c>
      <c r="Z201" s="127" t="str">
        <f>IF(OR($I201="‡nv‡÷j Z¨vM",$I201="wUwm"),(IF(VALUE($G201)&gt;=Z$6,(IF(($BV201-SUM($Q201:Y201))&gt;=$K201*0.3,$K201*0.3,($BV201-SUM($Q201:Y201)))),"")),(IF(($BV201-SUM($Q201:Y201))&gt;=$K201*0.3,$K201*0.3,($BV201-SUM($Q201:Y201)))))</f>
        <v/>
      </c>
      <c r="AA201" s="127" t="str">
        <f>IF(OR($I201="‡nv‡÷j Z¨vM",$I201="wUwm"),(IF(VALUE($G201)&gt;=AA$6,(IF(($BV201-SUM($Q201:Z201))&gt;=$K201*0.3,$K201*0.3,($BV201-SUM($Q201:Z201)))),"")),(IF(($BV201-SUM($Q201:Z201))&gt;=$K201*0.3,$K201*0.3,($BV201-SUM($Q201:Z201)))))</f>
        <v/>
      </c>
      <c r="AB201" s="127" t="str">
        <f>IF(OR($I201="‡nv‡÷j Z¨vM",$I201="wUwm"),(IF(VALUE($G201)&gt;=AB$6,(IF(($BV201-SUM($Q201:AA201))&gt;=$K201*0.3,$K201*0.3,($BV201-SUM($Q201:AA201)))),"")),(IF(($BV201-SUM($Q201:AA201))&gt;=$K201*0.3,$K201*0.3,($BV201-SUM($Q201:AA201)))))</f>
        <v/>
      </c>
      <c r="AC201" s="127" t="str">
        <f>IF(OR($I201="‡nv‡÷j Z¨vM",$I201="wUwm"),(IF(VALUE($G201)&gt;=AC$6,(IF(($BV201-SUM($Q201:AB201))&gt;=$K201*0.3,$K201*0.3,($BV201-SUM($Q201:AB201)))),"")),(IF(($BV201-SUM($Q201:AB201))&gt;=$K201*0.3,$K201*0.3,($BV201-SUM($Q201:AB201)))))</f>
        <v/>
      </c>
      <c r="AD201" s="127" t="str">
        <f>IF(OR($I201="‡nv‡÷j Z¨vM",$I201="wUwm"),(IF(VALUE($G201)&gt;=AD$6,(IF(($BV201-SUM($Q201:AC201))&gt;=$K201*0.3,$K201*0.3,($BV201-SUM($Q201:AC201)))),"")),(IF(($BV201-SUM($Q201:AC201))&gt;=$K201*0.3,$K201*0.3,($BV201-SUM($Q201:AC201)))))</f>
        <v/>
      </c>
      <c r="AE201" s="127" t="str">
        <f>IF(OR($I201="‡nv‡÷j Z¨vM",$I201="wUwm"),(IF(VALUE($G201)&gt;=AE$6,(IF(($BV201-SUM($Q201:AD201))&gt;=$K201*0.3,$K201*0.3,($BV201-SUM($Q201:AD201)))),"")),(IF(($BV201-SUM($Q201:AD201))&gt;=$K201*0.3,$K201*0.3,($BV201-SUM($Q201:AD201)))))</f>
        <v/>
      </c>
      <c r="AF201" s="127" t="str">
        <f>IF(OR($I201="‡nv‡÷j Z¨vM",$I201="wUwm"),(IF(VALUE($G201)&gt;=AF$6,(IF(($BV201-SUM($Q201:AE201))&gt;=$K201*0.3,$K201*0.3,($BV201-SUM($Q201:AE201)))),"")),(IF(($BV201-SUM($Q201:AE201))&gt;=$K201*0.3,$K201*0.3,($BV201-SUM($Q201:AE201)))))</f>
        <v/>
      </c>
      <c r="AG201" s="127" t="str">
        <f>IF(OR($I201="‡nv‡÷j Z¨vM",$I201="wUwm"),(IF(VALUE($G201)&gt;=AG$6,(IF(($BV201-SUM($Q201:AF201))&gt;=$K201*0.3,$K201*0.3,($BV201-SUM($Q201:AF201)))),"")),(IF(($BV201-SUM($Q201:AF201))&gt;=$K201*0.3,$K201*0.3,($BV201-SUM($Q201:AF201)))))</f>
        <v/>
      </c>
      <c r="AH201" s="127" t="str">
        <f>IF(OR($I201="‡nv‡÷j Z¨vM",$I201="wUwm"),(IF(VALUE($G201)&gt;=AH$6,(IF(($BV201-SUM($Q201:AG201))&gt;=$K201*0.3,$K201*0.3,($BV201-SUM($Q201:AG201)))),"")),(IF(($BV201-SUM($Q201:AG201))&gt;=$K201*0.3,$K201*0.3,($BV201-SUM($Q201:AG201)))))</f>
        <v/>
      </c>
      <c r="AI201" s="127" t="str">
        <f>IF(OR($I201="‡nv‡÷j Z¨vM",$I201="wUwm"),(IF(VALUE($G201)&gt;=AI$6,(IF(($BV201-SUM($Q201:AH201))&gt;=$K201*0.3,$K201*0.3,($BV201-SUM($Q201:AH201)))),"")),(IF(($BV201-SUM($Q201:AH201))&gt;=$K201*0.3,$K201*0.3,($BV201-SUM($Q201:AH201)))))</f>
        <v/>
      </c>
      <c r="AJ201" s="127" t="str">
        <f>IF(OR($I201="‡nv‡÷j Z¨vM",$I201="wUwm"),(IF(VALUE($G201)&gt;=AJ$6,(IF(($BV201-SUM($Q201:AI201))&gt;=$K201*0.3,$K201*0.3,($BV201-SUM($Q201:AI201)))),"")),(IF(($BV201-SUM($Q201:AI201))&gt;=$K201*0.3,$K201*0.3,($BV201-SUM($Q201:AI201)))))</f>
        <v/>
      </c>
      <c r="AK201" s="127" t="str">
        <f>IF(OR($I201="‡nv‡÷j Z¨vM",$I201="wUwm"),(IF(VALUE($G201)&gt;=AK$6,(IF(($BV201-SUM($Q201:AJ201))&gt;=$K201*0.3,$K201*0.3,($BV201-SUM($Q201:AJ201)))),"")),(IF(($BV201-SUM($Q201:AJ201))&gt;=$K201*0.3,$K201*0.3,($BV201-SUM($Q201:AJ201)))))</f>
        <v/>
      </c>
      <c r="AL201" s="127" t="str">
        <f>IF(OR($I201="‡nv‡÷j Z¨vM",$I201="wUwm"),(IF(VALUE($G201)&gt;=AL$6,(IF(($BV201-SUM($Q201:AK201))&gt;=$K201*0.3,$K201*0.3,($BV201-SUM($Q201:AK201)))),"")),(IF(($BV201-SUM($Q201:AK201))&gt;=$K201*0.3,$K201*0.3,($BV201-SUM($Q201:AK201)))))</f>
        <v/>
      </c>
      <c r="AM201" s="127" t="str">
        <f>IF(OR($I201="‡nv‡÷j Z¨vM",$I201="wUwm"),(IF(VALUE($G201)&gt;=AM$6,(IF(($BV201-SUM($Q201:AL201))&gt;=$K201*0.3,$K201*0.3,($BV201-SUM($Q201:AL201)))),"")),(IF(($BV201-SUM($Q201:AL201))&gt;=$K201*0.3,$K201*0.3,($BV201-SUM($Q201:AL201)))))</f>
        <v/>
      </c>
      <c r="AN201" s="127" t="str">
        <f>IF(OR($I201="‡nv‡÷j Z¨vM",$I201="wUwm"),(IF(VALUE($G201)&gt;=AN$6,(IF(($BV201-SUM($Q201:AM201))&gt;=$K201*0.3,$K201*0.3,($BV201-SUM($Q201:AM201)))),"")),(IF(($BV201-SUM($Q201:AM201))&gt;=$K201*0.3,$K201*0.3,($BV201-SUM($Q201:AM201)))))</f>
        <v/>
      </c>
      <c r="AO201" s="127" t="str">
        <f>IF(OR($I201="‡nv‡÷j Z¨vM",$I201="wUwm"),(IF(VALUE($G201)&gt;=AO$6,(IF(($BV201-SUM($Q201:AN201))&gt;=$K201*0.3,$K201*0.3,($BV201-SUM($Q201:AN201)))),"")),(IF(($BV201-SUM($Q201:AN201))&gt;=$K201*0.3,$K201*0.3,($BV201-SUM($Q201:AN201)))))</f>
        <v/>
      </c>
      <c r="AP201" s="127" t="str">
        <f>IF(OR($I201="‡nv‡÷j Z¨vM",$I201="wUwm"),(IF(VALUE($G201)&gt;=AP$6,(IF(($BV201-SUM($Q201:AO201))&gt;=$K201*0.3,$K201*0.3,($BV201-SUM($Q201:AO201)))),"")),(IF(($BV201-SUM($Q201:AO201))&gt;=$K201*0.3,$K201*0.3,($BV201-SUM($Q201:AO201)))))</f>
        <v/>
      </c>
      <c r="AQ201" s="125">
        <f t="shared" si="39"/>
        <v>18160</v>
      </c>
      <c r="AR201" s="125">
        <v>18160</v>
      </c>
      <c r="AS201" s="125">
        <f>IF(LinkRpt!C$4=LinkRpt!C$2,VLOOKUP(LinkRpt!$A198,Rpt,LinkRpt!C$2+1),"")</f>
        <v>0</v>
      </c>
      <c r="AT201" s="125">
        <f>IF(LinkRpt!D$4=LinkRpt!D$2,VLOOKUP(LinkRpt!$A198,Rpt,LinkRpt!D$2+1),"")</f>
        <v>0</v>
      </c>
      <c r="AU201" s="125">
        <f>IF(LinkRpt!E$4=LinkRpt!E$2,VLOOKUP(LinkRpt!$A198,Rpt,LinkRpt!E$2+1),"")</f>
        <v>0</v>
      </c>
      <c r="AV201" s="125">
        <f>IF(LinkRpt!F$4=LinkRpt!F$2,VLOOKUP(LinkRpt!$A198,Rpt,LinkRpt!F$2+1),"")</f>
        <v>0</v>
      </c>
      <c r="AW201" s="125">
        <f>IF(LinkRpt!G$4=LinkRpt!G$2,VLOOKUP(LinkRpt!$A198,Rpt,LinkRpt!G$2+1),"")</f>
        <v>0</v>
      </c>
      <c r="AX201" s="125">
        <f>IF(LinkRpt!H$4=LinkRpt!H$2,VLOOKUP(LinkRpt!$A198,Rpt,LinkRpt!H$2+1),"")</f>
        <v>0</v>
      </c>
      <c r="AY201" s="125">
        <f>IF(LinkRpt!I$4=LinkRpt!I$2,VLOOKUP(LinkRpt!$A198,Rpt,LinkRpt!I$2+1),"")</f>
        <v>0</v>
      </c>
      <c r="AZ201" s="125">
        <f>IF(LinkRpt!J$4=LinkRpt!J$2,VLOOKUP(LinkRpt!$A198,Rpt,LinkRpt!J$2+1),"")</f>
        <v>0</v>
      </c>
      <c r="BA201" s="125">
        <f>IF(LinkRpt!K$4=LinkRpt!K$2,VLOOKUP(LinkRpt!$A198,Rpt,LinkRpt!K$2+1),"")</f>
        <v>0</v>
      </c>
      <c r="BB201" s="125">
        <f>IF(LinkRpt!L$4=LinkRpt!L$2,VLOOKUP(LinkRpt!$A198,Rpt,LinkRpt!L$2+1),"")</f>
        <v>0</v>
      </c>
      <c r="BC201" s="125">
        <f>IF(LinkRpt!M$4=LinkRpt!M$2,VLOOKUP(LinkRpt!$A198,Rpt,LinkRpt!M$2+1),"")</f>
        <v>0</v>
      </c>
      <c r="BD201" s="125">
        <f>IF(LinkRpt!N$4=LinkRpt!N$2,VLOOKUP(LinkRpt!$A198,Rpt,LinkRpt!N$2+1),"")</f>
        <v>0</v>
      </c>
      <c r="BE201" s="125">
        <f>IF(LinkRpt!O$4=LinkRpt!O$2,VLOOKUP(LinkRpt!$A198,Rpt,LinkRpt!O$2+1),"")</f>
        <v>0</v>
      </c>
      <c r="BF201" s="125">
        <f>IF(LinkRpt!P$4=LinkRpt!P$2,VLOOKUP(LinkRpt!$A198,Rpt,LinkRpt!P$2+1),"")</f>
        <v>0</v>
      </c>
      <c r="BG201" s="125">
        <f>IF(LinkRpt!Q$4=LinkRpt!Q$2,VLOOKUP(LinkRpt!$A198,Rpt,LinkRpt!Q$2+1),"")</f>
        <v>0</v>
      </c>
      <c r="BH201" s="125">
        <f>IF(LinkRpt!R$4=LinkRpt!R$2,VLOOKUP(LinkRpt!$A198,Rpt,LinkRpt!R$2+1),"")</f>
        <v>0</v>
      </c>
      <c r="BI201" s="125">
        <f>IF(LinkRpt!S$4=LinkRpt!S$2,VLOOKUP(LinkRpt!$A198,Rpt,LinkRpt!S$2+1),"")</f>
        <v>0</v>
      </c>
      <c r="BJ201" s="125">
        <f>IF(LinkRpt!T$4=LinkRpt!T$2,VLOOKUP(LinkRpt!$A198,Rpt,LinkRpt!T$2+1),"")</f>
        <v>0</v>
      </c>
      <c r="BK201" s="125">
        <f>IF(LinkRpt!U$4=LinkRpt!U$2,VLOOKUP(LinkRpt!$A198,Rpt,LinkRpt!U$2+1),"")</f>
        <v>0</v>
      </c>
      <c r="BL201" s="125">
        <f>IF(LinkRpt!V$4=LinkRpt!V$2,VLOOKUP(LinkRpt!$A198,Rpt,LinkRpt!V$2+1),"")</f>
        <v>0</v>
      </c>
      <c r="BM201" s="125">
        <f>IF(LinkRpt!W$4=LinkRpt!W$2,VLOOKUP(LinkRpt!$A198,Rpt,LinkRpt!W$2+1),"")</f>
        <v>0</v>
      </c>
      <c r="BN201" s="125">
        <f>IF(LinkRpt!X$4=LinkRpt!X$2,VLOOKUP(LinkRpt!$A198,Rpt,LinkRpt!X$2+1),"")</f>
        <v>0</v>
      </c>
      <c r="BO201" s="125">
        <f>IF(LinkRpt!Y$4=LinkRpt!Y$2,VLOOKUP(LinkRpt!$A198,Rpt,LinkRpt!Y$2+1),"")</f>
        <v>0</v>
      </c>
      <c r="BP201" s="125">
        <f>IF(LinkRpt!Z$4=LinkRpt!Z$2,VLOOKUP(LinkRpt!$A198,Rpt,LinkRpt!Z$2+1),"")</f>
        <v>0</v>
      </c>
      <c r="BQ201" s="125">
        <f>IF(LinkRpt!AA$4=LinkRpt!AA$2,VLOOKUP(LinkRpt!$A198,Rpt,LinkRpt!AA$2+1),"")</f>
        <v>0</v>
      </c>
      <c r="BR201" s="125">
        <f>IF(LinkRpt!AB$4=LinkRpt!AB$2,VLOOKUP(LinkRpt!$A198,Rpt,LinkRpt!AB$2+1),"")</f>
        <v>0</v>
      </c>
      <c r="BS201" s="125">
        <f>IF(LinkRpt!AC$4=LinkRpt!AC$2,VLOOKUP(LinkRpt!$A198,Rpt,LinkRpt!AC$2+1),"")</f>
        <v>0</v>
      </c>
      <c r="BT201" s="125">
        <f>IF(LinkRpt!AD$4=LinkRpt!AD$2,VLOOKUP(LinkRpt!$A198,Rpt,LinkRpt!AD$2+1),"")</f>
        <v>0</v>
      </c>
      <c r="BU201" s="125">
        <f>IF(LinkRpt!AE$4=LinkRpt!AE$2,VLOOKUP(LinkRpt!$A198,Rpt,LinkRpt!AE$2+1),"")</f>
        <v>0</v>
      </c>
      <c r="BV201" s="125">
        <f t="shared" ref="BV201:BV249" si="48">SUM(AR201:BU201)</f>
        <v>18160</v>
      </c>
      <c r="BW201" s="124">
        <v>1500</v>
      </c>
      <c r="BX201" s="127">
        <v>1500</v>
      </c>
      <c r="BY201" s="124">
        <v>1000</v>
      </c>
      <c r="BZ201" s="127">
        <v>1000</v>
      </c>
      <c r="CA201" s="124">
        <v>5000</v>
      </c>
      <c r="CB201" s="127">
        <v>5000</v>
      </c>
      <c r="CC201" s="124">
        <v>8000</v>
      </c>
      <c r="CD201" s="127">
        <v>0</v>
      </c>
      <c r="CE201" s="124"/>
      <c r="CF201" s="127"/>
      <c r="CG201" s="129">
        <v>4620</v>
      </c>
      <c r="CH201" s="127">
        <v>0</v>
      </c>
      <c r="CI201" s="129">
        <v>4620</v>
      </c>
      <c r="CJ201" s="127">
        <f>4620+0</f>
        <v>4620</v>
      </c>
      <c r="CK201" s="129">
        <v>4620</v>
      </c>
      <c r="CL201" s="127"/>
      <c r="CM201" s="129">
        <v>4620</v>
      </c>
      <c r="CN201" s="127">
        <v>4620</v>
      </c>
      <c r="CO201" s="129">
        <v>4620</v>
      </c>
      <c r="CP201" s="127">
        <v>12620</v>
      </c>
      <c r="CQ201" s="129">
        <v>4620</v>
      </c>
      <c r="CR201" s="127"/>
      <c r="CS201" s="129">
        <v>4620</v>
      </c>
      <c r="CT201" s="127"/>
      <c r="CU201" s="129">
        <v>4620</v>
      </c>
      <c r="CV201" s="127"/>
      <c r="CW201" s="129">
        <v>4620</v>
      </c>
      <c r="CX201" s="127">
        <v>23100</v>
      </c>
      <c r="CY201" s="131"/>
      <c r="CZ201" s="127"/>
      <c r="DA201" s="131"/>
      <c r="DB201" s="127"/>
      <c r="DC201" s="131"/>
      <c r="DD201" s="127"/>
      <c r="DE201" s="130"/>
      <c r="DF201" s="131"/>
      <c r="DG201" s="127"/>
      <c r="DH201" s="131"/>
      <c r="DI201" s="127"/>
      <c r="DJ201" s="131"/>
      <c r="DK201" s="127"/>
      <c r="DL201" s="131"/>
      <c r="DM201" s="127"/>
      <c r="DN201" s="131"/>
      <c r="DO201" s="127"/>
      <c r="DP201" s="131"/>
      <c r="DQ201" s="127"/>
      <c r="DR201" s="131"/>
      <c r="DS201" s="127"/>
      <c r="DT201" s="131"/>
      <c r="DU201" s="127"/>
      <c r="DV201" s="131"/>
      <c r="DW201" s="127"/>
      <c r="DX201" s="131"/>
      <c r="DY201" s="127"/>
      <c r="DZ201" s="131"/>
      <c r="EA201" s="127"/>
      <c r="EB201" s="128"/>
      <c r="EC201" s="127"/>
      <c r="ED201" s="132"/>
      <c r="EE201" s="128"/>
      <c r="EF201" s="127"/>
      <c r="EG201" s="128"/>
      <c r="EH201" s="127"/>
      <c r="EI201" s="128"/>
      <c r="EJ201" s="127"/>
      <c r="EK201" s="128"/>
      <c r="EL201" s="127"/>
      <c r="EM201" s="128"/>
      <c r="EN201" s="127"/>
      <c r="EO201" s="128"/>
      <c r="EP201" s="127"/>
      <c r="EQ201" s="124"/>
      <c r="ER201" s="127"/>
      <c r="ES201" s="124"/>
      <c r="ET201" s="127"/>
      <c r="EU201" s="124"/>
      <c r="EV201" s="127"/>
      <c r="EW201" s="124"/>
      <c r="EX201" s="127"/>
      <c r="EY201" s="124"/>
      <c r="EZ201" s="127"/>
      <c r="FA201" s="124"/>
      <c r="FB201" s="127"/>
      <c r="FC201" s="133">
        <f t="shared" si="43"/>
        <v>57080</v>
      </c>
      <c r="FD201" s="133">
        <f t="shared" si="44"/>
        <v>52460</v>
      </c>
      <c r="FE201" s="133">
        <f t="shared" si="45"/>
        <v>4620</v>
      </c>
    </row>
    <row r="202" spans="1:161" ht="25.5" customHeight="1">
      <c r="A202" s="184">
        <v>2200157</v>
      </c>
      <c r="B202" s="163" t="s">
        <v>209</v>
      </c>
      <c r="C202" s="96" t="s">
        <v>210</v>
      </c>
      <c r="D202" s="83" t="s">
        <v>1062</v>
      </c>
      <c r="E202" s="95" t="s">
        <v>956</v>
      </c>
      <c r="F202" s="89" t="s">
        <v>211</v>
      </c>
      <c r="G202" s="89"/>
      <c r="H202" s="135"/>
      <c r="I202" s="136"/>
      <c r="J202" s="136"/>
      <c r="K202" s="94">
        <v>6500</v>
      </c>
      <c r="L202" s="92" t="s">
        <v>1078</v>
      </c>
      <c r="M202" s="122">
        <f t="shared" si="46"/>
        <v>23500</v>
      </c>
      <c r="N202" s="123">
        <f t="shared" si="42"/>
        <v>0</v>
      </c>
      <c r="O202" s="124">
        <v>4000</v>
      </c>
      <c r="P202" s="124">
        <f t="shared" si="47"/>
        <v>0</v>
      </c>
      <c r="Q202" s="125">
        <v>4000</v>
      </c>
      <c r="R202" s="126">
        <f t="shared" si="38"/>
        <v>0</v>
      </c>
      <c r="S202" s="127">
        <f>IF(OR($I202="‡nv‡÷j Z¨vM",$I202="wUwm"),(IF(VALUE($G202)&gt;=S$6,(IF(($BV202-SUM($Q202:R202))&gt;=$K202*0.3,$K202*0.3,($BV202-SUM($Q202:R202)))),"")),(IF(($BV202-SUM($Q202:R202))&gt;=$K202*0.3,$K202*0.3,($BV202-SUM($Q202:R202)))))</f>
        <v>1950</v>
      </c>
      <c r="T202" s="127">
        <f>IF(OR($I202="‡nv‡÷j Z¨vM",$I202="wUwm"),(IF(VALUE($G202)&gt;=T$6,(IF(($BV202-SUM($Q202:S202))&gt;=$K202*0.3,$K202*0.3,($BV202-SUM($Q202:S202)))),"")),(IF(($BV202-SUM($Q202:S202))&gt;=$K202*0.3,$K202*0.3,($BV202-SUM($Q202:S202)))))</f>
        <v>1950</v>
      </c>
      <c r="U202" s="127">
        <f>IF(OR($I202="‡nv‡÷j Z¨vM",$I202="wUwm"),(IF(VALUE($G202)&gt;=U$6,(IF(($BV202-SUM($Q202:T202))&gt;=$K202*0.3,$K202*0.3,($BV202-SUM($Q202:T202)))),"")),(IF(($BV202-SUM($Q202:T202))&gt;=$K202*0.3,$K202*0.3,($BV202-SUM($Q202:T202)))))</f>
        <v>1950</v>
      </c>
      <c r="V202" s="127">
        <f>IF(OR($I202="‡nv‡÷j Z¨vM",$I202="wUwm"),(IF(VALUE($G202)&gt;=V$6,(IF(($BV202-SUM($Q202:U202))&gt;=$K202*0.3,$K202*0.3,($BV202-SUM($Q202:U202)))),"")),(IF(($BV202-SUM($Q202:U202))&gt;=$K202*0.3,$K202*0.3,($BV202-SUM($Q202:U202)))))</f>
        <v>1950</v>
      </c>
      <c r="W202" s="127">
        <f>IF(OR($I202="‡nv‡÷j Z¨vM",$I202="wUwm"),(IF(VALUE($G202)&gt;=W$6,(IF(($BV202-SUM($Q202:V202))&gt;=$K202*0.3,$K202*0.3,($BV202-SUM($Q202:V202)))),"")),(IF(($BV202-SUM($Q202:V202))&gt;=$K202*0.3,$K202*0.3,($BV202-SUM($Q202:V202)))))</f>
        <v>1950</v>
      </c>
      <c r="X202" s="127">
        <f>IF(OR($I202="‡nv‡÷j Z¨vM",$I202="wUwm"),(IF(VALUE($G202)&gt;=X$6,(IF(($BV202-SUM($Q202:W202))&gt;=$K202*0.3,$K202*0.3,($BV202-SUM($Q202:W202)))),"")),(IF(($BV202-SUM($Q202:W202))&gt;=$K202*0.3,$K202*0.3,($BV202-SUM($Q202:W202)))))</f>
        <v>1950</v>
      </c>
      <c r="Y202" s="127">
        <f>IF(OR($I202="‡nv‡÷j Z¨vM",$I202="wUwm"),(IF(VALUE($G202)&gt;=Y$6,(IF(($BV202-SUM($Q202:X202))&gt;=$K202*0.3,$K202*0.3,($BV202-SUM($Q202:X202)))),"")),(IF(($BV202-SUM($Q202:X202))&gt;=$K202*0.3,$K202*0.3,($BV202-SUM($Q202:X202)))))</f>
        <v>1950</v>
      </c>
      <c r="Z202" s="127">
        <f>IF(OR($I202="‡nv‡÷j Z¨vM",$I202="wUwm"),(IF(VALUE($G202)&gt;=Z$6,(IF(($BV202-SUM($Q202:Y202))&gt;=$K202*0.3,$K202*0.3,($BV202-SUM($Q202:Y202)))),"")),(IF(($BV202-SUM($Q202:Y202))&gt;=$K202*0.3,$K202*0.3,($BV202-SUM($Q202:Y202)))))</f>
        <v>1950</v>
      </c>
      <c r="AA202" s="127">
        <f>IF(OR($I202="‡nv‡÷j Z¨vM",$I202="wUwm"),(IF(VALUE($G202)&gt;=AA$6,(IF(($BV202-SUM($Q202:Z202))&gt;=$K202*0.3,$K202*0.3,($BV202-SUM($Q202:Z202)))),"")),(IF(($BV202-SUM($Q202:Z202))&gt;=$K202*0.3,$K202*0.3,($BV202-SUM($Q202:Z202)))))</f>
        <v>1950</v>
      </c>
      <c r="AB202" s="127">
        <f>IF(OR($I202="‡nv‡÷j Z¨vM",$I202="wUwm"),(IF(VALUE($G202)&gt;=AB$6,(IF(($BV202-SUM($Q202:AA202))&gt;=$K202*0.3,$K202*0.3,($BV202-SUM($Q202:AA202)))),"")),(IF(($BV202-SUM($Q202:AA202))&gt;=$K202*0.3,$K202*0.3,($BV202-SUM($Q202:AA202)))))</f>
        <v>1950</v>
      </c>
      <c r="AC202" s="127">
        <f>IF(OR($I202="‡nv‡÷j Z¨vM",$I202="wUwm"),(IF(VALUE($G202)&gt;=AC$6,(IF(($BV202-SUM($Q202:AB202))&gt;=$K202*0.3,$K202*0.3,($BV202-SUM($Q202:AB202)))),"")),(IF(($BV202-SUM($Q202:AB202))&gt;=$K202*0.3,$K202*0.3,($BV202-SUM($Q202:AB202)))))</f>
        <v>0</v>
      </c>
      <c r="AD202" s="127">
        <f>IF(OR($I202="‡nv‡÷j Z¨vM",$I202="wUwm"),(IF(VALUE($G202)&gt;=AD$6,(IF(($BV202-SUM($Q202:AC202))&gt;=$K202*0.3,$K202*0.3,($BV202-SUM($Q202:AC202)))),"")),(IF(($BV202-SUM($Q202:AC202))&gt;=$K202*0.3,$K202*0.3,($BV202-SUM($Q202:AC202)))))</f>
        <v>0</v>
      </c>
      <c r="AE202" s="127">
        <f>IF(OR($I202="‡nv‡÷j Z¨vM",$I202="wUwm"),(IF(VALUE($G202)&gt;=AE$6,(IF(($BV202-SUM($Q202:AD202))&gt;=$K202*0.3,$K202*0.3,($BV202-SUM($Q202:AD202)))),"")),(IF(($BV202-SUM($Q202:AD202))&gt;=$K202*0.3,$K202*0.3,($BV202-SUM($Q202:AD202)))))</f>
        <v>0</v>
      </c>
      <c r="AF202" s="127">
        <f>IF(OR($I202="‡nv‡÷j Z¨vM",$I202="wUwm"),(IF(VALUE($G202)&gt;=AF$6,(IF(($BV202-SUM($Q202:AE202))&gt;=$K202*0.3,$K202*0.3,($BV202-SUM($Q202:AE202)))),"")),(IF(($BV202-SUM($Q202:AE202))&gt;=$K202*0.3,$K202*0.3,($BV202-SUM($Q202:AE202)))))</f>
        <v>0</v>
      </c>
      <c r="AG202" s="127">
        <f>IF(OR($I202="‡nv‡÷j Z¨vM",$I202="wUwm"),(IF(VALUE($G202)&gt;=AG$6,(IF(($BV202-SUM($Q202:AF202))&gt;=$K202*0.3,$K202*0.3,($BV202-SUM($Q202:AF202)))),"")),(IF(($BV202-SUM($Q202:AF202))&gt;=$K202*0.3,$K202*0.3,($BV202-SUM($Q202:AF202)))))</f>
        <v>0</v>
      </c>
      <c r="AH202" s="127">
        <f>IF(OR($I202="‡nv‡÷j Z¨vM",$I202="wUwm"),(IF(VALUE($G202)&gt;=AH$6,(IF(($BV202-SUM($Q202:AG202))&gt;=$K202*0.3,$K202*0.3,($BV202-SUM($Q202:AG202)))),"")),(IF(($BV202-SUM($Q202:AG202))&gt;=$K202*0.3,$K202*0.3,($BV202-SUM($Q202:AG202)))))</f>
        <v>0</v>
      </c>
      <c r="AI202" s="127">
        <f>IF(OR($I202="‡nv‡÷j Z¨vM",$I202="wUwm"),(IF(VALUE($G202)&gt;=AI$6,(IF(($BV202-SUM($Q202:AH202))&gt;=$K202*0.3,$K202*0.3,($BV202-SUM($Q202:AH202)))),"")),(IF(($BV202-SUM($Q202:AH202))&gt;=$K202*0.3,$K202*0.3,($BV202-SUM($Q202:AH202)))))</f>
        <v>0</v>
      </c>
      <c r="AJ202" s="127">
        <f>IF(OR($I202="‡nv‡÷j Z¨vM",$I202="wUwm"),(IF(VALUE($G202)&gt;=AJ$6,(IF(($BV202-SUM($Q202:AI202))&gt;=$K202*0.3,$K202*0.3,($BV202-SUM($Q202:AI202)))),"")),(IF(($BV202-SUM($Q202:AI202))&gt;=$K202*0.3,$K202*0.3,($BV202-SUM($Q202:AI202)))))</f>
        <v>0</v>
      </c>
      <c r="AK202" s="127">
        <f>IF(OR($I202="‡nv‡÷j Z¨vM",$I202="wUwm"),(IF(VALUE($G202)&gt;=AK$6,(IF(($BV202-SUM($Q202:AJ202))&gt;=$K202*0.3,$K202*0.3,($BV202-SUM($Q202:AJ202)))),"")),(IF(($BV202-SUM($Q202:AJ202))&gt;=$K202*0.3,$K202*0.3,($BV202-SUM($Q202:AJ202)))))</f>
        <v>0</v>
      </c>
      <c r="AL202" s="127">
        <f>IF(OR($I202="‡nv‡÷j Z¨vM",$I202="wUwm"),(IF(VALUE($G202)&gt;=AL$6,(IF(($BV202-SUM($Q202:AK202))&gt;=$K202*0.3,$K202*0.3,($BV202-SUM($Q202:AK202)))),"")),(IF(($BV202-SUM($Q202:AK202))&gt;=$K202*0.3,$K202*0.3,($BV202-SUM($Q202:AK202)))))</f>
        <v>0</v>
      </c>
      <c r="AM202" s="127">
        <f>IF(OR($I202="‡nv‡÷j Z¨vM",$I202="wUwm"),(IF(VALUE($G202)&gt;=AM$6,(IF(($BV202-SUM($Q202:AL202))&gt;=$K202*0.3,$K202*0.3,($BV202-SUM($Q202:AL202)))),"")),(IF(($BV202-SUM($Q202:AL202))&gt;=$K202*0.3,$K202*0.3,($BV202-SUM($Q202:AL202)))))</f>
        <v>0</v>
      </c>
      <c r="AN202" s="127">
        <f>IF(OR($I202="‡nv‡÷j Z¨vM",$I202="wUwm"),(IF(VALUE($G202)&gt;=AN$6,(IF(($BV202-SUM($Q202:AM202))&gt;=$K202*0.3,$K202*0.3,($BV202-SUM($Q202:AM202)))),"")),(IF(($BV202-SUM($Q202:AM202))&gt;=$K202*0.3,$K202*0.3,($BV202-SUM($Q202:AM202)))))</f>
        <v>0</v>
      </c>
      <c r="AO202" s="127">
        <f>IF(OR($I202="‡nv‡÷j Z¨vM",$I202="wUwm"),(IF(VALUE($G202)&gt;=AO$6,(IF(($BV202-SUM($Q202:AN202))&gt;=$K202*0.3,$K202*0.3,($BV202-SUM($Q202:AN202)))),"")),(IF(($BV202-SUM($Q202:AN202))&gt;=$K202*0.3,$K202*0.3,($BV202-SUM($Q202:AN202)))))</f>
        <v>0</v>
      </c>
      <c r="AP202" s="127">
        <f>IF(OR($I202="‡nv‡÷j Z¨vM",$I202="wUwm"),(IF(VALUE($G202)&gt;=AP$6,(IF(($BV202-SUM($Q202:AO202))&gt;=$K202*0.3,$K202*0.3,($BV202-SUM($Q202:AO202)))),"")),(IF(($BV202-SUM($Q202:AO202))&gt;=$K202*0.3,$K202*0.3,($BV202-SUM($Q202:AO202)))))</f>
        <v>0</v>
      </c>
      <c r="AQ202" s="125">
        <f t="shared" si="39"/>
        <v>23500</v>
      </c>
      <c r="AR202" s="125">
        <v>23500</v>
      </c>
      <c r="AS202" s="125">
        <f>IF(LinkRpt!C$4=LinkRpt!C$2,VLOOKUP(LinkRpt!$A199,Rpt,LinkRpt!C$2+1),"")</f>
        <v>0</v>
      </c>
      <c r="AT202" s="125">
        <f>IF(LinkRpt!D$4=LinkRpt!D$2,VLOOKUP(LinkRpt!$A199,Rpt,LinkRpt!D$2+1),"")</f>
        <v>0</v>
      </c>
      <c r="AU202" s="125">
        <f>IF(LinkRpt!E$4=LinkRpt!E$2,VLOOKUP(LinkRpt!$A199,Rpt,LinkRpt!E$2+1),"")</f>
        <v>0</v>
      </c>
      <c r="AV202" s="125">
        <f>IF(LinkRpt!F$4=LinkRpt!F$2,VLOOKUP(LinkRpt!$A199,Rpt,LinkRpt!F$2+1),"")</f>
        <v>0</v>
      </c>
      <c r="AW202" s="125">
        <f>IF(LinkRpt!G$4=LinkRpt!G$2,VLOOKUP(LinkRpt!$A199,Rpt,LinkRpt!G$2+1),"")</f>
        <v>0</v>
      </c>
      <c r="AX202" s="125">
        <f>IF(LinkRpt!H$4=LinkRpt!H$2,VLOOKUP(LinkRpt!$A199,Rpt,LinkRpt!H$2+1),"")</f>
        <v>0</v>
      </c>
      <c r="AY202" s="125">
        <f>IF(LinkRpt!I$4=LinkRpt!I$2,VLOOKUP(LinkRpt!$A199,Rpt,LinkRpt!I$2+1),"")</f>
        <v>0</v>
      </c>
      <c r="AZ202" s="125">
        <f>IF(LinkRpt!J$4=LinkRpt!J$2,VLOOKUP(LinkRpt!$A199,Rpt,LinkRpt!J$2+1),"")</f>
        <v>0</v>
      </c>
      <c r="BA202" s="125">
        <f>IF(LinkRpt!K$4=LinkRpt!K$2,VLOOKUP(LinkRpt!$A199,Rpt,LinkRpt!K$2+1),"")</f>
        <v>0</v>
      </c>
      <c r="BB202" s="125">
        <f>IF(LinkRpt!L$4=LinkRpt!L$2,VLOOKUP(LinkRpt!$A199,Rpt,LinkRpt!L$2+1),"")</f>
        <v>0</v>
      </c>
      <c r="BC202" s="125">
        <f>IF(LinkRpt!M$4=LinkRpt!M$2,VLOOKUP(LinkRpt!$A199,Rpt,LinkRpt!M$2+1),"")</f>
        <v>0</v>
      </c>
      <c r="BD202" s="125">
        <f>IF(LinkRpt!N$4=LinkRpt!N$2,VLOOKUP(LinkRpt!$A199,Rpt,LinkRpt!N$2+1),"")</f>
        <v>0</v>
      </c>
      <c r="BE202" s="125">
        <f>IF(LinkRpt!O$4=LinkRpt!O$2,VLOOKUP(LinkRpt!$A199,Rpt,LinkRpt!O$2+1),"")</f>
        <v>0</v>
      </c>
      <c r="BF202" s="125">
        <f>IF(LinkRpt!P$4=LinkRpt!P$2,VLOOKUP(LinkRpt!$A199,Rpt,LinkRpt!P$2+1),"")</f>
        <v>0</v>
      </c>
      <c r="BG202" s="125">
        <f>IF(LinkRpt!Q$4=LinkRpt!Q$2,VLOOKUP(LinkRpt!$A199,Rpt,LinkRpt!Q$2+1),"")</f>
        <v>0</v>
      </c>
      <c r="BH202" s="125">
        <f>IF(LinkRpt!R$4=LinkRpt!R$2,VLOOKUP(LinkRpt!$A199,Rpt,LinkRpt!R$2+1),"")</f>
        <v>0</v>
      </c>
      <c r="BI202" s="125">
        <f>IF(LinkRpt!S$4=LinkRpt!S$2,VLOOKUP(LinkRpt!$A199,Rpt,LinkRpt!S$2+1),"")</f>
        <v>0</v>
      </c>
      <c r="BJ202" s="125">
        <f>IF(LinkRpt!T$4=LinkRpt!T$2,VLOOKUP(LinkRpt!$A199,Rpt,LinkRpt!T$2+1),"")</f>
        <v>0</v>
      </c>
      <c r="BK202" s="125">
        <f>IF(LinkRpt!U$4=LinkRpt!U$2,VLOOKUP(LinkRpt!$A199,Rpt,LinkRpt!U$2+1),"")</f>
        <v>0</v>
      </c>
      <c r="BL202" s="125">
        <f>IF(LinkRpt!V$4=LinkRpt!V$2,VLOOKUP(LinkRpt!$A199,Rpt,LinkRpt!V$2+1),"")</f>
        <v>0</v>
      </c>
      <c r="BM202" s="125">
        <f>IF(LinkRpt!W$4=LinkRpt!W$2,VLOOKUP(LinkRpt!$A199,Rpt,LinkRpt!W$2+1),"")</f>
        <v>0</v>
      </c>
      <c r="BN202" s="125">
        <f>IF(LinkRpt!X$4=LinkRpt!X$2,VLOOKUP(LinkRpt!$A199,Rpt,LinkRpt!X$2+1),"")</f>
        <v>0</v>
      </c>
      <c r="BO202" s="125">
        <f>IF(LinkRpt!Y$4=LinkRpt!Y$2,VLOOKUP(LinkRpt!$A199,Rpt,LinkRpt!Y$2+1),"")</f>
        <v>0</v>
      </c>
      <c r="BP202" s="125">
        <f>IF(LinkRpt!Z$4=LinkRpt!Z$2,VLOOKUP(LinkRpt!$A199,Rpt,LinkRpt!Z$2+1),"")</f>
        <v>0</v>
      </c>
      <c r="BQ202" s="125">
        <f>IF(LinkRpt!AA$4=LinkRpt!AA$2,VLOOKUP(LinkRpt!$A199,Rpt,LinkRpt!AA$2+1),"")</f>
        <v>0</v>
      </c>
      <c r="BR202" s="125">
        <f>IF(LinkRpt!AB$4=LinkRpt!AB$2,VLOOKUP(LinkRpt!$A199,Rpt,LinkRpt!AB$2+1),"")</f>
        <v>0</v>
      </c>
      <c r="BS202" s="125">
        <f>IF(LinkRpt!AC$4=LinkRpt!AC$2,VLOOKUP(LinkRpt!$A199,Rpt,LinkRpt!AC$2+1),"")</f>
        <v>0</v>
      </c>
      <c r="BT202" s="125">
        <f>IF(LinkRpt!AD$4=LinkRpt!AD$2,VLOOKUP(LinkRpt!$A199,Rpt,LinkRpt!AD$2+1),"")</f>
        <v>0</v>
      </c>
      <c r="BU202" s="125">
        <f>IF(LinkRpt!AE$4=LinkRpt!AE$2,VLOOKUP(LinkRpt!$A199,Rpt,LinkRpt!AE$2+1),"")</f>
        <v>0</v>
      </c>
      <c r="BV202" s="125">
        <f t="shared" si="48"/>
        <v>23500</v>
      </c>
      <c r="BW202" s="124">
        <v>1500</v>
      </c>
      <c r="BX202" s="127">
        <v>1500</v>
      </c>
      <c r="BY202" s="124">
        <v>1000</v>
      </c>
      <c r="BZ202" s="127">
        <v>1000</v>
      </c>
      <c r="CA202" s="124">
        <v>5000</v>
      </c>
      <c r="CB202" s="127">
        <v>5000</v>
      </c>
      <c r="CC202" s="124">
        <v>8000</v>
      </c>
      <c r="CD202" s="127"/>
      <c r="CE202" s="124"/>
      <c r="CF202" s="127"/>
      <c r="CG202" s="129">
        <v>2310</v>
      </c>
      <c r="CH202" s="127">
        <v>5000</v>
      </c>
      <c r="CI202" s="129">
        <v>2310</v>
      </c>
      <c r="CJ202" s="127"/>
      <c r="CK202" s="129">
        <v>2310</v>
      </c>
      <c r="CL202" s="127">
        <v>1930</v>
      </c>
      <c r="CM202" s="129">
        <v>2310</v>
      </c>
      <c r="CN202" s="127">
        <v>4310</v>
      </c>
      <c r="CO202" s="129">
        <v>2310</v>
      </c>
      <c r="CP202" s="127">
        <v>2310</v>
      </c>
      <c r="CQ202" s="129">
        <v>2310</v>
      </c>
      <c r="CR202" s="127">
        <v>3310</v>
      </c>
      <c r="CS202" s="129">
        <v>2310</v>
      </c>
      <c r="CT202" s="127">
        <v>3310</v>
      </c>
      <c r="CU202" s="129">
        <v>2310</v>
      </c>
      <c r="CV202" s="127">
        <v>3310</v>
      </c>
      <c r="CW202" s="129">
        <v>2310</v>
      </c>
      <c r="CX202" s="127"/>
      <c r="CY202" s="131"/>
      <c r="CZ202" s="127"/>
      <c r="DA202" s="131"/>
      <c r="DB202" s="127"/>
      <c r="DC202" s="131"/>
      <c r="DD202" s="127"/>
      <c r="DE202" s="130"/>
      <c r="DF202" s="131"/>
      <c r="DG202" s="127"/>
      <c r="DH202" s="131"/>
      <c r="DI202" s="127"/>
      <c r="DJ202" s="131"/>
      <c r="DK202" s="127"/>
      <c r="DL202" s="131"/>
      <c r="DM202" s="127"/>
      <c r="DN202" s="131"/>
      <c r="DO202" s="127"/>
      <c r="DP202" s="131"/>
      <c r="DQ202" s="127"/>
      <c r="DR202" s="131"/>
      <c r="DS202" s="127"/>
      <c r="DT202" s="131"/>
      <c r="DU202" s="127"/>
      <c r="DV202" s="131"/>
      <c r="DW202" s="127"/>
      <c r="DX202" s="131"/>
      <c r="DY202" s="127"/>
      <c r="DZ202" s="131"/>
      <c r="EA202" s="127"/>
      <c r="EB202" s="128"/>
      <c r="EC202" s="127"/>
      <c r="ED202" s="132"/>
      <c r="EE202" s="128"/>
      <c r="EF202" s="127"/>
      <c r="EG202" s="128"/>
      <c r="EH202" s="127"/>
      <c r="EI202" s="128"/>
      <c r="EJ202" s="127"/>
      <c r="EK202" s="128"/>
      <c r="EL202" s="127"/>
      <c r="EM202" s="128"/>
      <c r="EN202" s="127"/>
      <c r="EO202" s="128"/>
      <c r="EP202" s="127"/>
      <c r="EQ202" s="124"/>
      <c r="ER202" s="127"/>
      <c r="ES202" s="124"/>
      <c r="ET202" s="127"/>
      <c r="EU202" s="124"/>
      <c r="EV202" s="127"/>
      <c r="EW202" s="124"/>
      <c r="EX202" s="127"/>
      <c r="EY202" s="124"/>
      <c r="EZ202" s="127"/>
      <c r="FA202" s="124"/>
      <c r="FB202" s="127"/>
      <c r="FC202" s="133">
        <f t="shared" si="43"/>
        <v>36290</v>
      </c>
      <c r="FD202" s="133">
        <f t="shared" si="44"/>
        <v>30980</v>
      </c>
      <c r="FE202" s="133">
        <f t="shared" si="45"/>
        <v>5310</v>
      </c>
    </row>
    <row r="203" spans="1:161" ht="25.5" customHeight="1">
      <c r="A203" s="184">
        <v>2200168</v>
      </c>
      <c r="B203" s="163" t="s">
        <v>217</v>
      </c>
      <c r="C203" s="96" t="s">
        <v>218</v>
      </c>
      <c r="D203" s="83" t="s">
        <v>1062</v>
      </c>
      <c r="E203" s="95" t="s">
        <v>956</v>
      </c>
      <c r="F203" s="89" t="s">
        <v>219</v>
      </c>
      <c r="G203" s="89"/>
      <c r="H203" s="135"/>
      <c r="I203" s="121"/>
      <c r="J203" s="121"/>
      <c r="K203" s="94">
        <v>6500</v>
      </c>
      <c r="L203" s="96" t="s">
        <v>1077</v>
      </c>
      <c r="M203" s="122">
        <f t="shared" si="46"/>
        <v>23500</v>
      </c>
      <c r="N203" s="123">
        <f t="shared" si="42"/>
        <v>9750</v>
      </c>
      <c r="O203" s="124">
        <v>4000</v>
      </c>
      <c r="P203" s="124">
        <f t="shared" si="47"/>
        <v>0</v>
      </c>
      <c r="Q203" s="125">
        <v>4000</v>
      </c>
      <c r="R203" s="126">
        <f t="shared" si="38"/>
        <v>0</v>
      </c>
      <c r="S203" s="127">
        <f>IF(OR($I203="‡nv‡÷j Z¨vM",$I203="wUwm"),(IF(VALUE($G203)&gt;=S$6,(IF(($BV203-SUM($Q203:R203))&gt;=$K203*0.3,$K203*0.3,($BV203-SUM($Q203:R203)))),"")),(IF(($BV203-SUM($Q203:R203))&gt;=$K203*0.3,$K203*0.3,($BV203-SUM($Q203:R203)))))</f>
        <v>1950</v>
      </c>
      <c r="T203" s="127">
        <f>IF(OR($I203="‡nv‡÷j Z¨vM",$I203="wUwm"),(IF(VALUE($G203)&gt;=T$6,(IF(($BV203-SUM($Q203:S203))&gt;=$K203*0.3,$K203*0.3,($BV203-SUM($Q203:S203)))),"")),(IF(($BV203-SUM($Q203:S203))&gt;=$K203*0.3,$K203*0.3,($BV203-SUM($Q203:S203)))))</f>
        <v>1950</v>
      </c>
      <c r="U203" s="127">
        <f>IF(OR($I203="‡nv‡÷j Z¨vM",$I203="wUwm"),(IF(VALUE($G203)&gt;=U$6,(IF(($BV203-SUM($Q203:T203))&gt;=$K203*0.3,$K203*0.3,($BV203-SUM($Q203:T203)))),"")),(IF(($BV203-SUM($Q203:T203))&gt;=$K203*0.3,$K203*0.3,($BV203-SUM($Q203:T203)))))</f>
        <v>1950</v>
      </c>
      <c r="V203" s="127">
        <f>IF(OR($I203="‡nv‡÷j Z¨vM",$I203="wUwm"),(IF(VALUE($G203)&gt;=V$6,(IF(($BV203-SUM($Q203:U203))&gt;=$K203*0.3,$K203*0.3,($BV203-SUM($Q203:U203)))),"")),(IF(($BV203-SUM($Q203:U203))&gt;=$K203*0.3,$K203*0.3,($BV203-SUM($Q203:U203)))))</f>
        <v>1950</v>
      </c>
      <c r="W203" s="127">
        <f>IF(OR($I203="‡nv‡÷j Z¨vM",$I203="wUwm"),(IF(VALUE($G203)&gt;=W$6,(IF(($BV203-SUM($Q203:V203))&gt;=$K203*0.3,$K203*0.3,($BV203-SUM($Q203:V203)))),"")),(IF(($BV203-SUM($Q203:V203))&gt;=$K203*0.3,$K203*0.3,($BV203-SUM($Q203:V203)))))</f>
        <v>1950</v>
      </c>
      <c r="X203" s="127">
        <f>IF(OR($I203="‡nv‡÷j Z¨vM",$I203="wUwm"),(IF(VALUE($G203)&gt;=X$6,(IF(($BV203-SUM($Q203:W203))&gt;=$K203*0.3,$K203*0.3,($BV203-SUM($Q203:W203)))),"")),(IF(($BV203-SUM($Q203:W203))&gt;=$K203*0.3,$K203*0.3,($BV203-SUM($Q203:W203)))))</f>
        <v>0</v>
      </c>
      <c r="Y203" s="127">
        <f>IF(OR($I203="‡nv‡÷j Z¨vM",$I203="wUwm"),(IF(VALUE($G203)&gt;=Y$6,(IF(($BV203-SUM($Q203:X203))&gt;=$K203*0.3,$K203*0.3,($BV203-SUM($Q203:X203)))),"")),(IF(($BV203-SUM($Q203:X203))&gt;=$K203*0.3,$K203*0.3,($BV203-SUM($Q203:X203)))))</f>
        <v>0</v>
      </c>
      <c r="Z203" s="127">
        <f>IF(OR($I203="‡nv‡÷j Z¨vM",$I203="wUwm"),(IF(VALUE($G203)&gt;=Z$6,(IF(($BV203-SUM($Q203:Y203))&gt;=$K203*0.3,$K203*0.3,($BV203-SUM($Q203:Y203)))),"")),(IF(($BV203-SUM($Q203:Y203))&gt;=$K203*0.3,$K203*0.3,($BV203-SUM($Q203:Y203)))))</f>
        <v>0</v>
      </c>
      <c r="AA203" s="127">
        <f>IF(OR($I203="‡nv‡÷j Z¨vM",$I203="wUwm"),(IF(VALUE($G203)&gt;=AA$6,(IF(($BV203-SUM($Q203:Z203))&gt;=$K203*0.3,$K203*0.3,($BV203-SUM($Q203:Z203)))),"")),(IF(($BV203-SUM($Q203:Z203))&gt;=$K203*0.3,$K203*0.3,($BV203-SUM($Q203:Z203)))))</f>
        <v>0</v>
      </c>
      <c r="AB203" s="127">
        <f>IF(OR($I203="‡nv‡÷j Z¨vM",$I203="wUwm"),(IF(VALUE($G203)&gt;=AB$6,(IF(($BV203-SUM($Q203:AA203))&gt;=$K203*0.3,$K203*0.3,($BV203-SUM($Q203:AA203)))),"")),(IF(($BV203-SUM($Q203:AA203))&gt;=$K203*0.3,$K203*0.3,($BV203-SUM($Q203:AA203)))))</f>
        <v>0</v>
      </c>
      <c r="AC203" s="127">
        <f>IF(OR($I203="‡nv‡÷j Z¨vM",$I203="wUwm"),(IF(VALUE($G203)&gt;=AC$6,(IF(($BV203-SUM($Q203:AB203))&gt;=$K203*0.3,$K203*0.3,($BV203-SUM($Q203:AB203)))),"")),(IF(($BV203-SUM($Q203:AB203))&gt;=$K203*0.3,$K203*0.3,($BV203-SUM($Q203:AB203)))))</f>
        <v>0</v>
      </c>
      <c r="AD203" s="127">
        <f>IF(OR($I203="‡nv‡÷j Z¨vM",$I203="wUwm"),(IF(VALUE($G203)&gt;=AD$6,(IF(($BV203-SUM($Q203:AC203))&gt;=$K203*0.3,$K203*0.3,($BV203-SUM($Q203:AC203)))),"")),(IF(($BV203-SUM($Q203:AC203))&gt;=$K203*0.3,$K203*0.3,($BV203-SUM($Q203:AC203)))))</f>
        <v>0</v>
      </c>
      <c r="AE203" s="127">
        <f>IF(OR($I203="‡nv‡÷j Z¨vM",$I203="wUwm"),(IF(VALUE($G203)&gt;=AE$6,(IF(($BV203-SUM($Q203:AD203))&gt;=$K203*0.3,$K203*0.3,($BV203-SUM($Q203:AD203)))),"")),(IF(($BV203-SUM($Q203:AD203))&gt;=$K203*0.3,$K203*0.3,($BV203-SUM($Q203:AD203)))))</f>
        <v>0</v>
      </c>
      <c r="AF203" s="127">
        <f>IF(OR($I203="‡nv‡÷j Z¨vM",$I203="wUwm"),(IF(VALUE($G203)&gt;=AF$6,(IF(($BV203-SUM($Q203:AE203))&gt;=$K203*0.3,$K203*0.3,($BV203-SUM($Q203:AE203)))),"")),(IF(($BV203-SUM($Q203:AE203))&gt;=$K203*0.3,$K203*0.3,($BV203-SUM($Q203:AE203)))))</f>
        <v>0</v>
      </c>
      <c r="AG203" s="127">
        <f>IF(OR($I203="‡nv‡÷j Z¨vM",$I203="wUwm"),(IF(VALUE($G203)&gt;=AG$6,(IF(($BV203-SUM($Q203:AF203))&gt;=$K203*0.3,$K203*0.3,($BV203-SUM($Q203:AF203)))),"")),(IF(($BV203-SUM($Q203:AF203))&gt;=$K203*0.3,$K203*0.3,($BV203-SUM($Q203:AF203)))))</f>
        <v>0</v>
      </c>
      <c r="AH203" s="127">
        <f>IF(OR($I203="‡nv‡÷j Z¨vM",$I203="wUwm"),(IF(VALUE($G203)&gt;=AH$6,(IF(($BV203-SUM($Q203:AG203))&gt;=$K203*0.3,$K203*0.3,($BV203-SUM($Q203:AG203)))),"")),(IF(($BV203-SUM($Q203:AG203))&gt;=$K203*0.3,$K203*0.3,($BV203-SUM($Q203:AG203)))))</f>
        <v>0</v>
      </c>
      <c r="AI203" s="127">
        <f>IF(OR($I203="‡nv‡÷j Z¨vM",$I203="wUwm"),(IF(VALUE($G203)&gt;=AI$6,(IF(($BV203-SUM($Q203:AH203))&gt;=$K203*0.3,$K203*0.3,($BV203-SUM($Q203:AH203)))),"")),(IF(($BV203-SUM($Q203:AH203))&gt;=$K203*0.3,$K203*0.3,($BV203-SUM($Q203:AH203)))))</f>
        <v>0</v>
      </c>
      <c r="AJ203" s="127">
        <f>IF(OR($I203="‡nv‡÷j Z¨vM",$I203="wUwm"),(IF(VALUE($G203)&gt;=AJ$6,(IF(($BV203-SUM($Q203:AI203))&gt;=$K203*0.3,$K203*0.3,($BV203-SUM($Q203:AI203)))),"")),(IF(($BV203-SUM($Q203:AI203))&gt;=$K203*0.3,$K203*0.3,($BV203-SUM($Q203:AI203)))))</f>
        <v>0</v>
      </c>
      <c r="AK203" s="127">
        <f>IF(OR($I203="‡nv‡÷j Z¨vM",$I203="wUwm"),(IF(VALUE($G203)&gt;=AK$6,(IF(($BV203-SUM($Q203:AJ203))&gt;=$K203*0.3,$K203*0.3,($BV203-SUM($Q203:AJ203)))),"")),(IF(($BV203-SUM($Q203:AJ203))&gt;=$K203*0.3,$K203*0.3,($BV203-SUM($Q203:AJ203)))))</f>
        <v>0</v>
      </c>
      <c r="AL203" s="127">
        <f>IF(OR($I203="‡nv‡÷j Z¨vM",$I203="wUwm"),(IF(VALUE($G203)&gt;=AL$6,(IF(($BV203-SUM($Q203:AK203))&gt;=$K203*0.3,$K203*0.3,($BV203-SUM($Q203:AK203)))),"")),(IF(($BV203-SUM($Q203:AK203))&gt;=$K203*0.3,$K203*0.3,($BV203-SUM($Q203:AK203)))))</f>
        <v>0</v>
      </c>
      <c r="AM203" s="127">
        <f>IF(OR($I203="‡nv‡÷j Z¨vM",$I203="wUwm"),(IF(VALUE($G203)&gt;=AM$6,(IF(($BV203-SUM($Q203:AL203))&gt;=$K203*0.3,$K203*0.3,($BV203-SUM($Q203:AL203)))),"")),(IF(($BV203-SUM($Q203:AL203))&gt;=$K203*0.3,$K203*0.3,($BV203-SUM($Q203:AL203)))))</f>
        <v>0</v>
      </c>
      <c r="AN203" s="127">
        <f>IF(OR($I203="‡nv‡÷j Z¨vM",$I203="wUwm"),(IF(VALUE($G203)&gt;=AN$6,(IF(($BV203-SUM($Q203:AM203))&gt;=$K203*0.3,$K203*0.3,($BV203-SUM($Q203:AM203)))),"")),(IF(($BV203-SUM($Q203:AM203))&gt;=$K203*0.3,$K203*0.3,($BV203-SUM($Q203:AM203)))))</f>
        <v>0</v>
      </c>
      <c r="AO203" s="127">
        <f>IF(OR($I203="‡nv‡÷j Z¨vM",$I203="wUwm"),(IF(VALUE($G203)&gt;=AO$6,(IF(($BV203-SUM($Q203:AN203))&gt;=$K203*0.3,$K203*0.3,($BV203-SUM($Q203:AN203)))),"")),(IF(($BV203-SUM($Q203:AN203))&gt;=$K203*0.3,$K203*0.3,($BV203-SUM($Q203:AN203)))))</f>
        <v>0</v>
      </c>
      <c r="AP203" s="127">
        <f>IF(OR($I203="‡nv‡÷j Z¨vM",$I203="wUwm"),(IF(VALUE($G203)&gt;=AP$6,(IF(($BV203-SUM($Q203:AO203))&gt;=$K203*0.3,$K203*0.3,($BV203-SUM($Q203:AO203)))),"")),(IF(($BV203-SUM($Q203:AO203))&gt;=$K203*0.3,$K203*0.3,($BV203-SUM($Q203:AO203)))))</f>
        <v>0</v>
      </c>
      <c r="AQ203" s="125">
        <f t="shared" si="39"/>
        <v>13750</v>
      </c>
      <c r="AR203" s="125">
        <v>13750</v>
      </c>
      <c r="AS203" s="125">
        <f>IF(LinkRpt!C$4=LinkRpt!C$2,VLOOKUP(LinkRpt!$A200,Rpt,LinkRpt!C$2+1),"")</f>
        <v>0</v>
      </c>
      <c r="AT203" s="125">
        <f>IF(LinkRpt!D$4=LinkRpt!D$2,VLOOKUP(LinkRpt!$A200,Rpt,LinkRpt!D$2+1),"")</f>
        <v>0</v>
      </c>
      <c r="AU203" s="125">
        <f>IF(LinkRpt!E$4=LinkRpt!E$2,VLOOKUP(LinkRpt!$A200,Rpt,LinkRpt!E$2+1),"")</f>
        <v>0</v>
      </c>
      <c r="AV203" s="125">
        <f>IF(LinkRpt!F$4=LinkRpt!F$2,VLOOKUP(LinkRpt!$A200,Rpt,LinkRpt!F$2+1),"")</f>
        <v>0</v>
      </c>
      <c r="AW203" s="125">
        <f>IF(LinkRpt!G$4=LinkRpt!G$2,VLOOKUP(LinkRpt!$A200,Rpt,LinkRpt!G$2+1),"")</f>
        <v>0</v>
      </c>
      <c r="AX203" s="125">
        <f>IF(LinkRpt!H$4=LinkRpt!H$2,VLOOKUP(LinkRpt!$A200,Rpt,LinkRpt!H$2+1),"")</f>
        <v>0</v>
      </c>
      <c r="AY203" s="125">
        <f>IF(LinkRpt!I$4=LinkRpt!I$2,VLOOKUP(LinkRpt!$A200,Rpt,LinkRpt!I$2+1),"")</f>
        <v>0</v>
      </c>
      <c r="AZ203" s="125">
        <f>IF(LinkRpt!J$4=LinkRpt!J$2,VLOOKUP(LinkRpt!$A200,Rpt,LinkRpt!J$2+1),"")</f>
        <v>0</v>
      </c>
      <c r="BA203" s="125">
        <f>IF(LinkRpt!K$4=LinkRpt!K$2,VLOOKUP(LinkRpt!$A200,Rpt,LinkRpt!K$2+1),"")</f>
        <v>0</v>
      </c>
      <c r="BB203" s="125">
        <f>IF(LinkRpt!L$4=LinkRpt!L$2,VLOOKUP(LinkRpt!$A200,Rpt,LinkRpt!L$2+1),"")</f>
        <v>0</v>
      </c>
      <c r="BC203" s="125">
        <f>IF(LinkRpt!M$4=LinkRpt!M$2,VLOOKUP(LinkRpt!$A200,Rpt,LinkRpt!M$2+1),"")</f>
        <v>0</v>
      </c>
      <c r="BD203" s="125">
        <f>IF(LinkRpt!N$4=LinkRpt!N$2,VLOOKUP(LinkRpt!$A200,Rpt,LinkRpt!N$2+1),"")</f>
        <v>0</v>
      </c>
      <c r="BE203" s="125">
        <f>IF(LinkRpt!O$4=LinkRpt!O$2,VLOOKUP(LinkRpt!$A200,Rpt,LinkRpt!O$2+1),"")</f>
        <v>0</v>
      </c>
      <c r="BF203" s="125">
        <f>IF(LinkRpt!P$4=LinkRpt!P$2,VLOOKUP(LinkRpt!$A200,Rpt,LinkRpt!P$2+1),"")</f>
        <v>0</v>
      </c>
      <c r="BG203" s="125">
        <f>IF(LinkRpt!Q$4=LinkRpt!Q$2,VLOOKUP(LinkRpt!$A200,Rpt,LinkRpt!Q$2+1),"")</f>
        <v>0</v>
      </c>
      <c r="BH203" s="125">
        <f>IF(LinkRpt!R$4=LinkRpt!R$2,VLOOKUP(LinkRpt!$A200,Rpt,LinkRpt!R$2+1),"")</f>
        <v>0</v>
      </c>
      <c r="BI203" s="125">
        <f>IF(LinkRpt!S$4=LinkRpt!S$2,VLOOKUP(LinkRpt!$A200,Rpt,LinkRpt!S$2+1),"")</f>
        <v>0</v>
      </c>
      <c r="BJ203" s="125">
        <f>IF(LinkRpt!T$4=LinkRpt!T$2,VLOOKUP(LinkRpt!$A200,Rpt,LinkRpt!T$2+1),"")</f>
        <v>0</v>
      </c>
      <c r="BK203" s="125">
        <f>IF(LinkRpt!U$4=LinkRpt!U$2,VLOOKUP(LinkRpt!$A200,Rpt,LinkRpt!U$2+1),"")</f>
        <v>0</v>
      </c>
      <c r="BL203" s="125">
        <f>IF(LinkRpt!V$4=LinkRpt!V$2,VLOOKUP(LinkRpt!$A200,Rpt,LinkRpt!V$2+1),"")</f>
        <v>0</v>
      </c>
      <c r="BM203" s="125">
        <f>IF(LinkRpt!W$4=LinkRpt!W$2,VLOOKUP(LinkRpt!$A200,Rpt,LinkRpt!W$2+1),"")</f>
        <v>0</v>
      </c>
      <c r="BN203" s="125">
        <f>IF(LinkRpt!X$4=LinkRpt!X$2,VLOOKUP(LinkRpt!$A200,Rpt,LinkRpt!X$2+1),"")</f>
        <v>0</v>
      </c>
      <c r="BO203" s="125">
        <f>IF(LinkRpt!Y$4=LinkRpt!Y$2,VLOOKUP(LinkRpt!$A200,Rpt,LinkRpt!Y$2+1),"")</f>
        <v>0</v>
      </c>
      <c r="BP203" s="125">
        <f>IF(LinkRpt!Z$4=LinkRpt!Z$2,VLOOKUP(LinkRpt!$A200,Rpt,LinkRpt!Z$2+1),"")</f>
        <v>0</v>
      </c>
      <c r="BQ203" s="125">
        <f>IF(LinkRpt!AA$4=LinkRpt!AA$2,VLOOKUP(LinkRpt!$A200,Rpt,LinkRpt!AA$2+1),"")</f>
        <v>0</v>
      </c>
      <c r="BR203" s="125">
        <f>IF(LinkRpt!AB$4=LinkRpt!AB$2,VLOOKUP(LinkRpt!$A200,Rpt,LinkRpt!AB$2+1),"")</f>
        <v>0</v>
      </c>
      <c r="BS203" s="125">
        <f>IF(LinkRpt!AC$4=LinkRpt!AC$2,VLOOKUP(LinkRpt!$A200,Rpt,LinkRpt!AC$2+1),"")</f>
        <v>0</v>
      </c>
      <c r="BT203" s="125">
        <f>IF(LinkRpt!AD$4=LinkRpt!AD$2,VLOOKUP(LinkRpt!$A200,Rpt,LinkRpt!AD$2+1),"")</f>
        <v>0</v>
      </c>
      <c r="BU203" s="125">
        <f>IF(LinkRpt!AE$4=LinkRpt!AE$2,VLOOKUP(LinkRpt!$A200,Rpt,LinkRpt!AE$2+1),"")</f>
        <v>0</v>
      </c>
      <c r="BV203" s="125">
        <f t="shared" si="48"/>
        <v>13750</v>
      </c>
      <c r="BW203" s="124">
        <v>1500</v>
      </c>
      <c r="BX203" s="127">
        <v>1500</v>
      </c>
      <c r="BY203" s="124">
        <v>1000</v>
      </c>
      <c r="BZ203" s="127">
        <v>1000</v>
      </c>
      <c r="CA203" s="124">
        <v>5000</v>
      </c>
      <c r="CB203" s="127">
        <v>5000</v>
      </c>
      <c r="CC203" s="124">
        <v>8000</v>
      </c>
      <c r="CD203" s="127">
        <v>0</v>
      </c>
      <c r="CE203" s="128"/>
      <c r="CF203" s="127"/>
      <c r="CG203" s="124"/>
      <c r="CH203" s="127"/>
      <c r="CI203" s="129">
        <v>4620</v>
      </c>
      <c r="CJ203" s="127">
        <v>4620</v>
      </c>
      <c r="CK203" s="129">
        <v>4620</v>
      </c>
      <c r="CL203" s="127">
        <v>12620</v>
      </c>
      <c r="CM203" s="129">
        <v>4620</v>
      </c>
      <c r="CN203" s="127">
        <v>0</v>
      </c>
      <c r="CO203" s="129">
        <v>4620</v>
      </c>
      <c r="CP203" s="127">
        <f>4620+4620</f>
        <v>9240</v>
      </c>
      <c r="CQ203" s="129">
        <v>4620</v>
      </c>
      <c r="CR203" s="127"/>
      <c r="CS203" s="129">
        <v>4620</v>
      </c>
      <c r="CT203" s="127"/>
      <c r="CU203" s="129">
        <v>4620</v>
      </c>
      <c r="CV203" s="127">
        <v>4620</v>
      </c>
      <c r="CW203" s="129">
        <v>4620</v>
      </c>
      <c r="CX203" s="127">
        <v>13860</v>
      </c>
      <c r="CY203" s="129">
        <v>4620</v>
      </c>
      <c r="CZ203" s="127"/>
      <c r="DA203" s="128"/>
      <c r="DB203" s="127"/>
      <c r="DC203" s="128"/>
      <c r="DD203" s="127"/>
      <c r="DE203" s="130"/>
      <c r="DF203" s="131"/>
      <c r="DG203" s="127"/>
      <c r="DH203" s="131"/>
      <c r="DI203" s="127"/>
      <c r="DJ203" s="131"/>
      <c r="DK203" s="127"/>
      <c r="DL203" s="131"/>
      <c r="DM203" s="127"/>
      <c r="DN203" s="131"/>
      <c r="DO203" s="127"/>
      <c r="DP203" s="131"/>
      <c r="DQ203" s="127"/>
      <c r="DR203" s="131"/>
      <c r="DS203" s="127"/>
      <c r="DT203" s="131"/>
      <c r="DU203" s="127"/>
      <c r="DV203" s="131"/>
      <c r="DW203" s="127"/>
      <c r="DX203" s="131"/>
      <c r="DY203" s="127"/>
      <c r="DZ203" s="131"/>
      <c r="EA203" s="127"/>
      <c r="EB203" s="128"/>
      <c r="EC203" s="127"/>
      <c r="ED203" s="132"/>
      <c r="EE203" s="128"/>
      <c r="EF203" s="127"/>
      <c r="EG203" s="128"/>
      <c r="EH203" s="127"/>
      <c r="EI203" s="128"/>
      <c r="EJ203" s="127"/>
      <c r="EK203" s="128"/>
      <c r="EL203" s="127"/>
      <c r="EM203" s="128"/>
      <c r="EN203" s="127"/>
      <c r="EO203" s="128"/>
      <c r="EP203" s="127"/>
      <c r="EQ203" s="124"/>
      <c r="ER203" s="127"/>
      <c r="ES203" s="124"/>
      <c r="ET203" s="127"/>
      <c r="EU203" s="124"/>
      <c r="EV203" s="127"/>
      <c r="EW203" s="124"/>
      <c r="EX203" s="127"/>
      <c r="EY203" s="124"/>
      <c r="EZ203" s="127"/>
      <c r="FA203" s="124"/>
      <c r="FB203" s="127"/>
      <c r="FC203" s="133">
        <f t="shared" si="43"/>
        <v>57080</v>
      </c>
      <c r="FD203" s="133">
        <f t="shared" si="44"/>
        <v>52460</v>
      </c>
      <c r="FE203" s="133">
        <f t="shared" si="45"/>
        <v>4620</v>
      </c>
    </row>
    <row r="204" spans="1:161" ht="25.5" customHeight="1">
      <c r="A204" s="184">
        <v>2200169</v>
      </c>
      <c r="B204" s="163" t="s">
        <v>220</v>
      </c>
      <c r="C204" s="96" t="s">
        <v>221</v>
      </c>
      <c r="D204" s="83" t="s">
        <v>1062</v>
      </c>
      <c r="E204" s="95" t="s">
        <v>956</v>
      </c>
      <c r="F204" s="89" t="s">
        <v>222</v>
      </c>
      <c r="G204" s="89"/>
      <c r="H204" s="120"/>
      <c r="I204" s="136"/>
      <c r="J204" s="136"/>
      <c r="K204" s="94">
        <v>6500</v>
      </c>
      <c r="L204" s="96" t="s">
        <v>1077</v>
      </c>
      <c r="M204" s="122">
        <f t="shared" si="46"/>
        <v>23500</v>
      </c>
      <c r="N204" s="123">
        <f t="shared" si="42"/>
        <v>7800</v>
      </c>
      <c r="O204" s="124">
        <v>4000</v>
      </c>
      <c r="P204" s="124">
        <f t="shared" si="47"/>
        <v>0</v>
      </c>
      <c r="Q204" s="125">
        <v>4000</v>
      </c>
      <c r="R204" s="126">
        <f t="shared" si="38"/>
        <v>0</v>
      </c>
      <c r="S204" s="127">
        <f>IF(OR($I204="‡nv‡÷j Z¨vM",$I204="wUwm"),(IF(VALUE($G204)&gt;=S$6,(IF(($BV204-SUM($Q204:R204))&gt;=$K204*0.3,$K204*0.3,($BV204-SUM($Q204:R204)))),"")),(IF(($BV204-SUM($Q204:R204))&gt;=$K204*0.3,$K204*0.3,($BV204-SUM($Q204:R204)))))</f>
        <v>1950</v>
      </c>
      <c r="T204" s="127">
        <f>IF(OR($I204="‡nv‡÷j Z¨vM",$I204="wUwm"),(IF(VALUE($G204)&gt;=T$6,(IF(($BV204-SUM($Q204:S204))&gt;=$K204*0.3,$K204*0.3,($BV204-SUM($Q204:S204)))),"")),(IF(($BV204-SUM($Q204:S204))&gt;=$K204*0.3,$K204*0.3,($BV204-SUM($Q204:S204)))))</f>
        <v>1950</v>
      </c>
      <c r="U204" s="127">
        <f>IF(OR($I204="‡nv‡÷j Z¨vM",$I204="wUwm"),(IF(VALUE($G204)&gt;=U$6,(IF(($BV204-SUM($Q204:T204))&gt;=$K204*0.3,$K204*0.3,($BV204-SUM($Q204:T204)))),"")),(IF(($BV204-SUM($Q204:T204))&gt;=$K204*0.3,$K204*0.3,($BV204-SUM($Q204:T204)))))</f>
        <v>1950</v>
      </c>
      <c r="V204" s="127">
        <f>IF(OR($I204="‡nv‡÷j Z¨vM",$I204="wUwm"),(IF(VALUE($G204)&gt;=V$6,(IF(($BV204-SUM($Q204:U204))&gt;=$K204*0.3,$K204*0.3,($BV204-SUM($Q204:U204)))),"")),(IF(($BV204-SUM($Q204:U204))&gt;=$K204*0.3,$K204*0.3,($BV204-SUM($Q204:U204)))))</f>
        <v>1950</v>
      </c>
      <c r="W204" s="127">
        <f>IF(OR($I204="‡nv‡÷j Z¨vM",$I204="wUwm"),(IF(VALUE($G204)&gt;=W$6,(IF(($BV204-SUM($Q204:V204))&gt;=$K204*0.3,$K204*0.3,($BV204-SUM($Q204:V204)))),"")),(IF(($BV204-SUM($Q204:V204))&gt;=$K204*0.3,$K204*0.3,($BV204-SUM($Q204:V204)))))</f>
        <v>1950</v>
      </c>
      <c r="X204" s="127">
        <f>IF(OR($I204="‡nv‡÷j Z¨vM",$I204="wUwm"),(IF(VALUE($G204)&gt;=X$6,(IF(($BV204-SUM($Q204:W204))&gt;=$K204*0.3,$K204*0.3,($BV204-SUM($Q204:W204)))),"")),(IF(($BV204-SUM($Q204:W204))&gt;=$K204*0.3,$K204*0.3,($BV204-SUM($Q204:W204)))))</f>
        <v>1950</v>
      </c>
      <c r="Y204" s="127">
        <f>IF(OR($I204="‡nv‡÷j Z¨vM",$I204="wUwm"),(IF(VALUE($G204)&gt;=Y$6,(IF(($BV204-SUM($Q204:X204))&gt;=$K204*0.3,$K204*0.3,($BV204-SUM($Q204:X204)))),"")),(IF(($BV204-SUM($Q204:X204))&gt;=$K204*0.3,$K204*0.3,($BV204-SUM($Q204:X204)))))</f>
        <v>0</v>
      </c>
      <c r="Z204" s="127">
        <f>IF(OR($I204="‡nv‡÷j Z¨vM",$I204="wUwm"),(IF(VALUE($G204)&gt;=Z$6,(IF(($BV204-SUM($Q204:Y204))&gt;=$K204*0.3,$K204*0.3,($BV204-SUM($Q204:Y204)))),"")),(IF(($BV204-SUM($Q204:Y204))&gt;=$K204*0.3,$K204*0.3,($BV204-SUM($Q204:Y204)))))</f>
        <v>0</v>
      </c>
      <c r="AA204" s="127">
        <f>IF(OR($I204="‡nv‡÷j Z¨vM",$I204="wUwm"),(IF(VALUE($G204)&gt;=AA$6,(IF(($BV204-SUM($Q204:Z204))&gt;=$K204*0.3,$K204*0.3,($BV204-SUM($Q204:Z204)))),"")),(IF(($BV204-SUM($Q204:Z204))&gt;=$K204*0.3,$K204*0.3,($BV204-SUM($Q204:Z204)))))</f>
        <v>0</v>
      </c>
      <c r="AB204" s="127">
        <f>IF(OR($I204="‡nv‡÷j Z¨vM",$I204="wUwm"),(IF(VALUE($G204)&gt;=AB$6,(IF(($BV204-SUM($Q204:AA204))&gt;=$K204*0.3,$K204*0.3,($BV204-SUM($Q204:AA204)))),"")),(IF(($BV204-SUM($Q204:AA204))&gt;=$K204*0.3,$K204*0.3,($BV204-SUM($Q204:AA204)))))</f>
        <v>0</v>
      </c>
      <c r="AC204" s="127">
        <f>IF(OR($I204="‡nv‡÷j Z¨vM",$I204="wUwm"),(IF(VALUE($G204)&gt;=AC$6,(IF(($BV204-SUM($Q204:AB204))&gt;=$K204*0.3,$K204*0.3,($BV204-SUM($Q204:AB204)))),"")),(IF(($BV204-SUM($Q204:AB204))&gt;=$K204*0.3,$K204*0.3,($BV204-SUM($Q204:AB204)))))</f>
        <v>0</v>
      </c>
      <c r="AD204" s="127">
        <f>IF(OR($I204="‡nv‡÷j Z¨vM",$I204="wUwm"),(IF(VALUE($G204)&gt;=AD$6,(IF(($BV204-SUM($Q204:AC204))&gt;=$K204*0.3,$K204*0.3,($BV204-SUM($Q204:AC204)))),"")),(IF(($BV204-SUM($Q204:AC204))&gt;=$K204*0.3,$K204*0.3,($BV204-SUM($Q204:AC204)))))</f>
        <v>0</v>
      </c>
      <c r="AE204" s="127">
        <f>IF(OR($I204="‡nv‡÷j Z¨vM",$I204="wUwm"),(IF(VALUE($G204)&gt;=AE$6,(IF(($BV204-SUM($Q204:AD204))&gt;=$K204*0.3,$K204*0.3,($BV204-SUM($Q204:AD204)))),"")),(IF(($BV204-SUM($Q204:AD204))&gt;=$K204*0.3,$K204*0.3,($BV204-SUM($Q204:AD204)))))</f>
        <v>0</v>
      </c>
      <c r="AF204" s="127">
        <f>IF(OR($I204="‡nv‡÷j Z¨vM",$I204="wUwm"),(IF(VALUE($G204)&gt;=AF$6,(IF(($BV204-SUM($Q204:AE204))&gt;=$K204*0.3,$K204*0.3,($BV204-SUM($Q204:AE204)))),"")),(IF(($BV204-SUM($Q204:AE204))&gt;=$K204*0.3,$K204*0.3,($BV204-SUM($Q204:AE204)))))</f>
        <v>0</v>
      </c>
      <c r="AG204" s="127">
        <f>IF(OR($I204="‡nv‡÷j Z¨vM",$I204="wUwm"),(IF(VALUE($G204)&gt;=AG$6,(IF(($BV204-SUM($Q204:AF204))&gt;=$K204*0.3,$K204*0.3,($BV204-SUM($Q204:AF204)))),"")),(IF(($BV204-SUM($Q204:AF204))&gt;=$K204*0.3,$K204*0.3,($BV204-SUM($Q204:AF204)))))</f>
        <v>0</v>
      </c>
      <c r="AH204" s="127">
        <f>IF(OR($I204="‡nv‡÷j Z¨vM",$I204="wUwm"),(IF(VALUE($G204)&gt;=AH$6,(IF(($BV204-SUM($Q204:AG204))&gt;=$K204*0.3,$K204*0.3,($BV204-SUM($Q204:AG204)))),"")),(IF(($BV204-SUM($Q204:AG204))&gt;=$K204*0.3,$K204*0.3,($BV204-SUM($Q204:AG204)))))</f>
        <v>0</v>
      </c>
      <c r="AI204" s="127">
        <f>IF(OR($I204="‡nv‡÷j Z¨vM",$I204="wUwm"),(IF(VALUE($G204)&gt;=AI$6,(IF(($BV204-SUM($Q204:AH204))&gt;=$K204*0.3,$K204*0.3,($BV204-SUM($Q204:AH204)))),"")),(IF(($BV204-SUM($Q204:AH204))&gt;=$K204*0.3,$K204*0.3,($BV204-SUM($Q204:AH204)))))</f>
        <v>0</v>
      </c>
      <c r="AJ204" s="127">
        <f>IF(OR($I204="‡nv‡÷j Z¨vM",$I204="wUwm"),(IF(VALUE($G204)&gt;=AJ$6,(IF(($BV204-SUM($Q204:AI204))&gt;=$K204*0.3,$K204*0.3,($BV204-SUM($Q204:AI204)))),"")),(IF(($BV204-SUM($Q204:AI204))&gt;=$K204*0.3,$K204*0.3,($BV204-SUM($Q204:AI204)))))</f>
        <v>0</v>
      </c>
      <c r="AK204" s="127">
        <f>IF(OR($I204="‡nv‡÷j Z¨vM",$I204="wUwm"),(IF(VALUE($G204)&gt;=AK$6,(IF(($BV204-SUM($Q204:AJ204))&gt;=$K204*0.3,$K204*0.3,($BV204-SUM($Q204:AJ204)))),"")),(IF(($BV204-SUM($Q204:AJ204))&gt;=$K204*0.3,$K204*0.3,($BV204-SUM($Q204:AJ204)))))</f>
        <v>0</v>
      </c>
      <c r="AL204" s="127">
        <f>IF(OR($I204="‡nv‡÷j Z¨vM",$I204="wUwm"),(IF(VALUE($G204)&gt;=AL$6,(IF(($BV204-SUM($Q204:AK204))&gt;=$K204*0.3,$K204*0.3,($BV204-SUM($Q204:AK204)))),"")),(IF(($BV204-SUM($Q204:AK204))&gt;=$K204*0.3,$K204*0.3,($BV204-SUM($Q204:AK204)))))</f>
        <v>0</v>
      </c>
      <c r="AM204" s="127">
        <f>IF(OR($I204="‡nv‡÷j Z¨vM",$I204="wUwm"),(IF(VALUE($G204)&gt;=AM$6,(IF(($BV204-SUM($Q204:AL204))&gt;=$K204*0.3,$K204*0.3,($BV204-SUM($Q204:AL204)))),"")),(IF(($BV204-SUM($Q204:AL204))&gt;=$K204*0.3,$K204*0.3,($BV204-SUM($Q204:AL204)))))</f>
        <v>0</v>
      </c>
      <c r="AN204" s="127">
        <f>IF(OR($I204="‡nv‡÷j Z¨vM",$I204="wUwm"),(IF(VALUE($G204)&gt;=AN$6,(IF(($BV204-SUM($Q204:AM204))&gt;=$K204*0.3,$K204*0.3,($BV204-SUM($Q204:AM204)))),"")),(IF(($BV204-SUM($Q204:AM204))&gt;=$K204*0.3,$K204*0.3,($BV204-SUM($Q204:AM204)))))</f>
        <v>0</v>
      </c>
      <c r="AO204" s="127">
        <f>IF(OR($I204="‡nv‡÷j Z¨vM",$I204="wUwm"),(IF(VALUE($G204)&gt;=AO$6,(IF(($BV204-SUM($Q204:AN204))&gt;=$K204*0.3,$K204*0.3,($BV204-SUM($Q204:AN204)))),"")),(IF(($BV204-SUM($Q204:AN204))&gt;=$K204*0.3,$K204*0.3,($BV204-SUM($Q204:AN204)))))</f>
        <v>0</v>
      </c>
      <c r="AP204" s="127">
        <f>IF(OR($I204="‡nv‡÷j Z¨vM",$I204="wUwm"),(IF(VALUE($G204)&gt;=AP$6,(IF(($BV204-SUM($Q204:AO204))&gt;=$K204*0.3,$K204*0.3,($BV204-SUM($Q204:AO204)))),"")),(IF(($BV204-SUM($Q204:AO204))&gt;=$K204*0.3,$K204*0.3,($BV204-SUM($Q204:AO204)))))</f>
        <v>0</v>
      </c>
      <c r="AQ204" s="125">
        <f t="shared" si="39"/>
        <v>15700</v>
      </c>
      <c r="AR204" s="125">
        <v>15700</v>
      </c>
      <c r="AS204" s="125">
        <f>IF(LinkRpt!C$4=LinkRpt!C$2,VLOOKUP(LinkRpt!$A201,Rpt,LinkRpt!C$2+1),"")</f>
        <v>0</v>
      </c>
      <c r="AT204" s="125">
        <f>IF(LinkRpt!D$4=LinkRpt!D$2,VLOOKUP(LinkRpt!$A201,Rpt,LinkRpt!D$2+1),"")</f>
        <v>0</v>
      </c>
      <c r="AU204" s="125">
        <f>IF(LinkRpt!E$4=LinkRpt!E$2,VLOOKUP(LinkRpt!$A201,Rpt,LinkRpt!E$2+1),"")</f>
        <v>0</v>
      </c>
      <c r="AV204" s="125">
        <f>IF(LinkRpt!F$4=LinkRpt!F$2,VLOOKUP(LinkRpt!$A201,Rpt,LinkRpt!F$2+1),"")</f>
        <v>0</v>
      </c>
      <c r="AW204" s="125">
        <f>IF(LinkRpt!G$4=LinkRpt!G$2,VLOOKUP(LinkRpt!$A201,Rpt,LinkRpt!G$2+1),"")</f>
        <v>0</v>
      </c>
      <c r="AX204" s="125">
        <f>IF(LinkRpt!H$4=LinkRpt!H$2,VLOOKUP(LinkRpt!$A201,Rpt,LinkRpt!H$2+1),"")</f>
        <v>0</v>
      </c>
      <c r="AY204" s="125">
        <f>IF(LinkRpt!I$4=LinkRpt!I$2,VLOOKUP(LinkRpt!$A201,Rpt,LinkRpt!I$2+1),"")</f>
        <v>0</v>
      </c>
      <c r="AZ204" s="125">
        <f>IF(LinkRpt!J$4=LinkRpt!J$2,VLOOKUP(LinkRpt!$A201,Rpt,LinkRpt!J$2+1),"")</f>
        <v>0</v>
      </c>
      <c r="BA204" s="125">
        <f>IF(LinkRpt!K$4=LinkRpt!K$2,VLOOKUP(LinkRpt!$A201,Rpt,LinkRpt!K$2+1),"")</f>
        <v>0</v>
      </c>
      <c r="BB204" s="125">
        <f>IF(LinkRpt!L$4=LinkRpt!L$2,VLOOKUP(LinkRpt!$A201,Rpt,LinkRpt!L$2+1),"")</f>
        <v>0</v>
      </c>
      <c r="BC204" s="125">
        <f>IF(LinkRpt!M$4=LinkRpt!M$2,VLOOKUP(LinkRpt!$A201,Rpt,LinkRpt!M$2+1),"")</f>
        <v>0</v>
      </c>
      <c r="BD204" s="125">
        <f>IF(LinkRpt!N$4=LinkRpt!N$2,VLOOKUP(LinkRpt!$A201,Rpt,LinkRpt!N$2+1),"")</f>
        <v>0</v>
      </c>
      <c r="BE204" s="125">
        <f>IF(LinkRpt!O$4=LinkRpt!O$2,VLOOKUP(LinkRpt!$A201,Rpt,LinkRpt!O$2+1),"")</f>
        <v>0</v>
      </c>
      <c r="BF204" s="125">
        <f>IF(LinkRpt!P$4=LinkRpt!P$2,VLOOKUP(LinkRpt!$A201,Rpt,LinkRpt!P$2+1),"")</f>
        <v>0</v>
      </c>
      <c r="BG204" s="125">
        <f>IF(LinkRpt!Q$4=LinkRpt!Q$2,VLOOKUP(LinkRpt!$A201,Rpt,LinkRpt!Q$2+1),"")</f>
        <v>0</v>
      </c>
      <c r="BH204" s="125">
        <f>IF(LinkRpt!R$4=LinkRpt!R$2,VLOOKUP(LinkRpt!$A201,Rpt,LinkRpt!R$2+1),"")</f>
        <v>0</v>
      </c>
      <c r="BI204" s="125">
        <f>IF(LinkRpt!S$4=LinkRpt!S$2,VLOOKUP(LinkRpt!$A201,Rpt,LinkRpt!S$2+1),"")</f>
        <v>0</v>
      </c>
      <c r="BJ204" s="125">
        <f>IF(LinkRpt!T$4=LinkRpt!T$2,VLOOKUP(LinkRpt!$A201,Rpt,LinkRpt!T$2+1),"")</f>
        <v>0</v>
      </c>
      <c r="BK204" s="125">
        <f>IF(LinkRpt!U$4=LinkRpt!U$2,VLOOKUP(LinkRpt!$A201,Rpt,LinkRpt!U$2+1),"")</f>
        <v>0</v>
      </c>
      <c r="BL204" s="125">
        <f>IF(LinkRpt!V$4=LinkRpt!V$2,VLOOKUP(LinkRpt!$A201,Rpt,LinkRpt!V$2+1),"")</f>
        <v>0</v>
      </c>
      <c r="BM204" s="125">
        <f>IF(LinkRpt!W$4=LinkRpt!W$2,VLOOKUP(LinkRpt!$A201,Rpt,LinkRpt!W$2+1),"")</f>
        <v>0</v>
      </c>
      <c r="BN204" s="125">
        <f>IF(LinkRpt!X$4=LinkRpt!X$2,VLOOKUP(LinkRpt!$A201,Rpt,LinkRpt!X$2+1),"")</f>
        <v>0</v>
      </c>
      <c r="BO204" s="125">
        <f>IF(LinkRpt!Y$4=LinkRpt!Y$2,VLOOKUP(LinkRpt!$A201,Rpt,LinkRpt!Y$2+1),"")</f>
        <v>0</v>
      </c>
      <c r="BP204" s="125">
        <f>IF(LinkRpt!Z$4=LinkRpt!Z$2,VLOOKUP(LinkRpt!$A201,Rpt,LinkRpt!Z$2+1),"")</f>
        <v>0</v>
      </c>
      <c r="BQ204" s="125">
        <f>IF(LinkRpt!AA$4=LinkRpt!AA$2,VLOOKUP(LinkRpt!$A201,Rpt,LinkRpt!AA$2+1),"")</f>
        <v>0</v>
      </c>
      <c r="BR204" s="125">
        <f>IF(LinkRpt!AB$4=LinkRpt!AB$2,VLOOKUP(LinkRpt!$A201,Rpt,LinkRpt!AB$2+1),"")</f>
        <v>0</v>
      </c>
      <c r="BS204" s="125">
        <f>IF(LinkRpt!AC$4=LinkRpt!AC$2,VLOOKUP(LinkRpt!$A201,Rpt,LinkRpt!AC$2+1),"")</f>
        <v>0</v>
      </c>
      <c r="BT204" s="125">
        <f>IF(LinkRpt!AD$4=LinkRpt!AD$2,VLOOKUP(LinkRpt!$A201,Rpt,LinkRpt!AD$2+1),"")</f>
        <v>0</v>
      </c>
      <c r="BU204" s="125">
        <f>IF(LinkRpt!AE$4=LinkRpt!AE$2,VLOOKUP(LinkRpt!$A201,Rpt,LinkRpt!AE$2+1),"")</f>
        <v>0</v>
      </c>
      <c r="BV204" s="125">
        <f t="shared" si="48"/>
        <v>15700</v>
      </c>
      <c r="BW204" s="124">
        <v>1500</v>
      </c>
      <c r="BX204" s="127">
        <v>1500</v>
      </c>
      <c r="BY204" s="124">
        <v>1000</v>
      </c>
      <c r="BZ204" s="127">
        <v>1000</v>
      </c>
      <c r="CA204" s="124">
        <v>5000</v>
      </c>
      <c r="CB204" s="127">
        <v>5000</v>
      </c>
      <c r="CC204" s="124">
        <v>8000</v>
      </c>
      <c r="CD204" s="127"/>
      <c r="CE204" s="124"/>
      <c r="CF204" s="127"/>
      <c r="CG204" s="129">
        <v>4620</v>
      </c>
      <c r="CH204" s="127">
        <v>4620</v>
      </c>
      <c r="CI204" s="129">
        <v>4620</v>
      </c>
      <c r="CJ204" s="127">
        <v>0</v>
      </c>
      <c r="CK204" s="129">
        <v>4620</v>
      </c>
      <c r="CL204" s="127">
        <f>4620+0</f>
        <v>4620</v>
      </c>
      <c r="CM204" s="129">
        <v>4620</v>
      </c>
      <c r="CN204" s="127">
        <v>4620</v>
      </c>
      <c r="CO204" s="129">
        <v>4620</v>
      </c>
      <c r="CP204" s="127"/>
      <c r="CQ204" s="129">
        <v>4620</v>
      </c>
      <c r="CR204" s="127">
        <v>4620</v>
      </c>
      <c r="CS204" s="129">
        <v>4620</v>
      </c>
      <c r="CT204" s="127">
        <v>4620</v>
      </c>
      <c r="CU204" s="129">
        <v>4620</v>
      </c>
      <c r="CV204" s="127">
        <v>4620</v>
      </c>
      <c r="CW204" s="129">
        <v>4620</v>
      </c>
      <c r="CX204" s="127"/>
      <c r="CY204" s="131"/>
      <c r="CZ204" s="127"/>
      <c r="DA204" s="131"/>
      <c r="DB204" s="127"/>
      <c r="DC204" s="131"/>
      <c r="DD204" s="127"/>
      <c r="DE204" s="130"/>
      <c r="DF204" s="131"/>
      <c r="DG204" s="127"/>
      <c r="DH204" s="131"/>
      <c r="DI204" s="127"/>
      <c r="DJ204" s="131"/>
      <c r="DK204" s="127"/>
      <c r="DL204" s="131"/>
      <c r="DM204" s="127"/>
      <c r="DN204" s="131"/>
      <c r="DO204" s="127"/>
      <c r="DP204" s="131"/>
      <c r="DQ204" s="127"/>
      <c r="DR204" s="131"/>
      <c r="DS204" s="127"/>
      <c r="DT204" s="131"/>
      <c r="DU204" s="127"/>
      <c r="DV204" s="131"/>
      <c r="DW204" s="127"/>
      <c r="DX204" s="131"/>
      <c r="DY204" s="127"/>
      <c r="DZ204" s="131"/>
      <c r="EA204" s="127"/>
      <c r="EB204" s="128"/>
      <c r="EC204" s="127"/>
      <c r="ED204" s="132"/>
      <c r="EE204" s="128"/>
      <c r="EF204" s="127"/>
      <c r="EG204" s="128"/>
      <c r="EH204" s="127"/>
      <c r="EI204" s="128"/>
      <c r="EJ204" s="127"/>
      <c r="EK204" s="128"/>
      <c r="EL204" s="127"/>
      <c r="EM204" s="128"/>
      <c r="EN204" s="127"/>
      <c r="EO204" s="128"/>
      <c r="EP204" s="127"/>
      <c r="EQ204" s="124"/>
      <c r="ER204" s="127"/>
      <c r="ES204" s="124"/>
      <c r="ET204" s="127"/>
      <c r="EU204" s="124"/>
      <c r="EV204" s="127"/>
      <c r="EW204" s="124"/>
      <c r="EX204" s="127"/>
      <c r="EY204" s="124"/>
      <c r="EZ204" s="127"/>
      <c r="FA204" s="124"/>
      <c r="FB204" s="127"/>
      <c r="FC204" s="133">
        <f t="shared" si="43"/>
        <v>57080</v>
      </c>
      <c r="FD204" s="133">
        <f t="shared" si="44"/>
        <v>35220</v>
      </c>
      <c r="FE204" s="133">
        <f t="shared" si="45"/>
        <v>21860</v>
      </c>
    </row>
    <row r="205" spans="1:161" ht="25.5" customHeight="1">
      <c r="A205" s="184">
        <v>2200174</v>
      </c>
      <c r="B205" s="163" t="s">
        <v>224</v>
      </c>
      <c r="C205" s="96" t="s">
        <v>225</v>
      </c>
      <c r="D205" s="83" t="s">
        <v>1062</v>
      </c>
      <c r="E205" s="95" t="s">
        <v>956</v>
      </c>
      <c r="F205" s="89" t="s">
        <v>226</v>
      </c>
      <c r="G205" s="89"/>
      <c r="H205" s="135"/>
      <c r="I205" s="136"/>
      <c r="J205" s="136"/>
      <c r="K205" s="94">
        <v>6000</v>
      </c>
      <c r="L205" s="92" t="s">
        <v>1078</v>
      </c>
      <c r="M205" s="122">
        <f t="shared" si="46"/>
        <v>22000</v>
      </c>
      <c r="N205" s="123">
        <f t="shared" si="42"/>
        <v>12600</v>
      </c>
      <c r="O205" s="124">
        <v>4000</v>
      </c>
      <c r="P205" s="124">
        <f t="shared" si="47"/>
        <v>0</v>
      </c>
      <c r="Q205" s="125">
        <v>4000</v>
      </c>
      <c r="R205" s="126">
        <f t="shared" si="38"/>
        <v>0</v>
      </c>
      <c r="S205" s="127">
        <f>IF(OR($I205="‡nv‡÷j Z¨vM",$I205="wUwm"),(IF(VALUE($G205)&gt;=S$6,(IF(($BV205-SUM($Q205:R205))&gt;=$K205*0.3,$K205*0.3,($BV205-SUM($Q205:R205)))),"")),(IF(($BV205-SUM($Q205:R205))&gt;=$K205*0.3,$K205*0.3,($BV205-SUM($Q205:R205)))))</f>
        <v>1800</v>
      </c>
      <c r="T205" s="127">
        <f>IF(OR($I205="‡nv‡÷j Z¨vM",$I205="wUwm"),(IF(VALUE($G205)&gt;=T$6,(IF(($BV205-SUM($Q205:S205))&gt;=$K205*0.3,$K205*0.3,($BV205-SUM($Q205:S205)))),"")),(IF(($BV205-SUM($Q205:S205))&gt;=$K205*0.3,$K205*0.3,($BV205-SUM($Q205:S205)))))</f>
        <v>1800</v>
      </c>
      <c r="U205" s="127">
        <f>IF(OR($I205="‡nv‡÷j Z¨vM",$I205="wUwm"),(IF(VALUE($G205)&gt;=U$6,(IF(($BV205-SUM($Q205:T205))&gt;=$K205*0.3,$K205*0.3,($BV205-SUM($Q205:T205)))),"")),(IF(($BV205-SUM($Q205:T205))&gt;=$K205*0.3,$K205*0.3,($BV205-SUM($Q205:T205)))))</f>
        <v>1800</v>
      </c>
      <c r="V205" s="127">
        <f>IF(OR($I205="‡nv‡÷j Z¨vM",$I205="wUwm"),(IF(VALUE($G205)&gt;=V$6,(IF(($BV205-SUM($Q205:U205))&gt;=$K205*0.3,$K205*0.3,($BV205-SUM($Q205:U205)))),"")),(IF(($BV205-SUM($Q205:U205))&gt;=$K205*0.3,$K205*0.3,($BV205-SUM($Q205:U205)))))</f>
        <v>0</v>
      </c>
      <c r="W205" s="127">
        <f>IF(OR($I205="‡nv‡÷j Z¨vM",$I205="wUwm"),(IF(VALUE($G205)&gt;=W$6,(IF(($BV205-SUM($Q205:V205))&gt;=$K205*0.3,$K205*0.3,($BV205-SUM($Q205:V205)))),"")),(IF(($BV205-SUM($Q205:V205))&gt;=$K205*0.3,$K205*0.3,($BV205-SUM($Q205:V205)))))</f>
        <v>0</v>
      </c>
      <c r="X205" s="127">
        <f>IF(OR($I205="‡nv‡÷j Z¨vM",$I205="wUwm"),(IF(VALUE($G205)&gt;=X$6,(IF(($BV205-SUM($Q205:W205))&gt;=$K205*0.3,$K205*0.3,($BV205-SUM($Q205:W205)))),"")),(IF(($BV205-SUM($Q205:W205))&gt;=$K205*0.3,$K205*0.3,($BV205-SUM($Q205:W205)))))</f>
        <v>0</v>
      </c>
      <c r="Y205" s="127">
        <f>IF(OR($I205="‡nv‡÷j Z¨vM",$I205="wUwm"),(IF(VALUE($G205)&gt;=Y$6,(IF(($BV205-SUM($Q205:X205))&gt;=$K205*0.3,$K205*0.3,($BV205-SUM($Q205:X205)))),"")),(IF(($BV205-SUM($Q205:X205))&gt;=$K205*0.3,$K205*0.3,($BV205-SUM($Q205:X205)))))</f>
        <v>0</v>
      </c>
      <c r="Z205" s="127">
        <f>IF(OR($I205="‡nv‡÷j Z¨vM",$I205="wUwm"),(IF(VALUE($G205)&gt;=Z$6,(IF(($BV205-SUM($Q205:Y205))&gt;=$K205*0.3,$K205*0.3,($BV205-SUM($Q205:Y205)))),"")),(IF(($BV205-SUM($Q205:Y205))&gt;=$K205*0.3,$K205*0.3,($BV205-SUM($Q205:Y205)))))</f>
        <v>0</v>
      </c>
      <c r="AA205" s="127">
        <f>IF(OR($I205="‡nv‡÷j Z¨vM",$I205="wUwm"),(IF(VALUE($G205)&gt;=AA$6,(IF(($BV205-SUM($Q205:Z205))&gt;=$K205*0.3,$K205*0.3,($BV205-SUM($Q205:Z205)))),"")),(IF(($BV205-SUM($Q205:Z205))&gt;=$K205*0.3,$K205*0.3,($BV205-SUM($Q205:Z205)))))</f>
        <v>0</v>
      </c>
      <c r="AB205" s="127">
        <f>IF(OR($I205="‡nv‡÷j Z¨vM",$I205="wUwm"),(IF(VALUE($G205)&gt;=AB$6,(IF(($BV205-SUM($Q205:AA205))&gt;=$K205*0.3,$K205*0.3,($BV205-SUM($Q205:AA205)))),"")),(IF(($BV205-SUM($Q205:AA205))&gt;=$K205*0.3,$K205*0.3,($BV205-SUM($Q205:AA205)))))</f>
        <v>0</v>
      </c>
      <c r="AC205" s="127">
        <f>IF(OR($I205="‡nv‡÷j Z¨vM",$I205="wUwm"),(IF(VALUE($G205)&gt;=AC$6,(IF(($BV205-SUM($Q205:AB205))&gt;=$K205*0.3,$K205*0.3,($BV205-SUM($Q205:AB205)))),"")),(IF(($BV205-SUM($Q205:AB205))&gt;=$K205*0.3,$K205*0.3,($BV205-SUM($Q205:AB205)))))</f>
        <v>0</v>
      </c>
      <c r="AD205" s="127">
        <f>IF(OR($I205="‡nv‡÷j Z¨vM",$I205="wUwm"),(IF(VALUE($G205)&gt;=AD$6,(IF(($BV205-SUM($Q205:AC205))&gt;=$K205*0.3,$K205*0.3,($BV205-SUM($Q205:AC205)))),"")),(IF(($BV205-SUM($Q205:AC205))&gt;=$K205*0.3,$K205*0.3,($BV205-SUM($Q205:AC205)))))</f>
        <v>0</v>
      </c>
      <c r="AE205" s="127">
        <f>IF(OR($I205="‡nv‡÷j Z¨vM",$I205="wUwm"),(IF(VALUE($G205)&gt;=AE$6,(IF(($BV205-SUM($Q205:AD205))&gt;=$K205*0.3,$K205*0.3,($BV205-SUM($Q205:AD205)))),"")),(IF(($BV205-SUM($Q205:AD205))&gt;=$K205*0.3,$K205*0.3,($BV205-SUM($Q205:AD205)))))</f>
        <v>0</v>
      </c>
      <c r="AF205" s="127">
        <f>IF(OR($I205="‡nv‡÷j Z¨vM",$I205="wUwm"),(IF(VALUE($G205)&gt;=AF$6,(IF(($BV205-SUM($Q205:AE205))&gt;=$K205*0.3,$K205*0.3,($BV205-SUM($Q205:AE205)))),"")),(IF(($BV205-SUM($Q205:AE205))&gt;=$K205*0.3,$K205*0.3,($BV205-SUM($Q205:AE205)))))</f>
        <v>0</v>
      </c>
      <c r="AG205" s="127">
        <f>IF(OR($I205="‡nv‡÷j Z¨vM",$I205="wUwm"),(IF(VALUE($G205)&gt;=AG$6,(IF(($BV205-SUM($Q205:AF205))&gt;=$K205*0.3,$K205*0.3,($BV205-SUM($Q205:AF205)))),"")),(IF(($BV205-SUM($Q205:AF205))&gt;=$K205*0.3,$K205*0.3,($BV205-SUM($Q205:AF205)))))</f>
        <v>0</v>
      </c>
      <c r="AH205" s="127">
        <f>IF(OR($I205="‡nv‡÷j Z¨vM",$I205="wUwm"),(IF(VALUE($G205)&gt;=AH$6,(IF(($BV205-SUM($Q205:AG205))&gt;=$K205*0.3,$K205*0.3,($BV205-SUM($Q205:AG205)))),"")),(IF(($BV205-SUM($Q205:AG205))&gt;=$K205*0.3,$K205*0.3,($BV205-SUM($Q205:AG205)))))</f>
        <v>0</v>
      </c>
      <c r="AI205" s="127">
        <f>IF(OR($I205="‡nv‡÷j Z¨vM",$I205="wUwm"),(IF(VALUE($G205)&gt;=AI$6,(IF(($BV205-SUM($Q205:AH205))&gt;=$K205*0.3,$K205*0.3,($BV205-SUM($Q205:AH205)))),"")),(IF(($BV205-SUM($Q205:AH205))&gt;=$K205*0.3,$K205*0.3,($BV205-SUM($Q205:AH205)))))</f>
        <v>0</v>
      </c>
      <c r="AJ205" s="127">
        <f>IF(OR($I205="‡nv‡÷j Z¨vM",$I205="wUwm"),(IF(VALUE($G205)&gt;=AJ$6,(IF(($BV205-SUM($Q205:AI205))&gt;=$K205*0.3,$K205*0.3,($BV205-SUM($Q205:AI205)))),"")),(IF(($BV205-SUM($Q205:AI205))&gt;=$K205*0.3,$K205*0.3,($BV205-SUM($Q205:AI205)))))</f>
        <v>0</v>
      </c>
      <c r="AK205" s="127">
        <f>IF(OR($I205="‡nv‡÷j Z¨vM",$I205="wUwm"),(IF(VALUE($G205)&gt;=AK$6,(IF(($BV205-SUM($Q205:AJ205))&gt;=$K205*0.3,$K205*0.3,($BV205-SUM($Q205:AJ205)))),"")),(IF(($BV205-SUM($Q205:AJ205))&gt;=$K205*0.3,$K205*0.3,($BV205-SUM($Q205:AJ205)))))</f>
        <v>0</v>
      </c>
      <c r="AL205" s="127">
        <f>IF(OR($I205="‡nv‡÷j Z¨vM",$I205="wUwm"),(IF(VALUE($G205)&gt;=AL$6,(IF(($BV205-SUM($Q205:AK205))&gt;=$K205*0.3,$K205*0.3,($BV205-SUM($Q205:AK205)))),"")),(IF(($BV205-SUM($Q205:AK205))&gt;=$K205*0.3,$K205*0.3,($BV205-SUM($Q205:AK205)))))</f>
        <v>0</v>
      </c>
      <c r="AM205" s="127">
        <f>IF(OR($I205="‡nv‡÷j Z¨vM",$I205="wUwm"),(IF(VALUE($G205)&gt;=AM$6,(IF(($BV205-SUM($Q205:AL205))&gt;=$K205*0.3,$K205*0.3,($BV205-SUM($Q205:AL205)))),"")),(IF(($BV205-SUM($Q205:AL205))&gt;=$K205*0.3,$K205*0.3,($BV205-SUM($Q205:AL205)))))</f>
        <v>0</v>
      </c>
      <c r="AN205" s="127">
        <f>IF(OR($I205="‡nv‡÷j Z¨vM",$I205="wUwm"),(IF(VALUE($G205)&gt;=AN$6,(IF(($BV205-SUM($Q205:AM205))&gt;=$K205*0.3,$K205*0.3,($BV205-SUM($Q205:AM205)))),"")),(IF(($BV205-SUM($Q205:AM205))&gt;=$K205*0.3,$K205*0.3,($BV205-SUM($Q205:AM205)))))</f>
        <v>0</v>
      </c>
      <c r="AO205" s="127">
        <f>IF(OR($I205="‡nv‡÷j Z¨vM",$I205="wUwm"),(IF(VALUE($G205)&gt;=AO$6,(IF(($BV205-SUM($Q205:AN205))&gt;=$K205*0.3,$K205*0.3,($BV205-SUM($Q205:AN205)))),"")),(IF(($BV205-SUM($Q205:AN205))&gt;=$K205*0.3,$K205*0.3,($BV205-SUM($Q205:AN205)))))</f>
        <v>0</v>
      </c>
      <c r="AP205" s="127">
        <f>IF(OR($I205="‡nv‡÷j Z¨vM",$I205="wUwm"),(IF(VALUE($G205)&gt;=AP$6,(IF(($BV205-SUM($Q205:AO205))&gt;=$K205*0.3,$K205*0.3,($BV205-SUM($Q205:AO205)))),"")),(IF(($BV205-SUM($Q205:AO205))&gt;=$K205*0.3,$K205*0.3,($BV205-SUM($Q205:AO205)))))</f>
        <v>0</v>
      </c>
      <c r="AQ205" s="125">
        <f t="shared" si="39"/>
        <v>9400</v>
      </c>
      <c r="AR205" s="125">
        <v>9400</v>
      </c>
      <c r="AS205" s="125">
        <f>IF(LinkRpt!C$4=LinkRpt!C$2,VLOOKUP(LinkRpt!$A202,Rpt,LinkRpt!C$2+1),"")</f>
        <v>0</v>
      </c>
      <c r="AT205" s="125">
        <f>IF(LinkRpt!D$4=LinkRpt!D$2,VLOOKUP(LinkRpt!$A202,Rpt,LinkRpt!D$2+1),"")</f>
        <v>0</v>
      </c>
      <c r="AU205" s="125">
        <f>IF(LinkRpt!E$4=LinkRpt!E$2,VLOOKUP(LinkRpt!$A202,Rpt,LinkRpt!E$2+1),"")</f>
        <v>0</v>
      </c>
      <c r="AV205" s="125">
        <f>IF(LinkRpt!F$4=LinkRpt!F$2,VLOOKUP(LinkRpt!$A202,Rpt,LinkRpt!F$2+1),"")</f>
        <v>0</v>
      </c>
      <c r="AW205" s="125">
        <f>IF(LinkRpt!G$4=LinkRpt!G$2,VLOOKUP(LinkRpt!$A202,Rpt,LinkRpt!G$2+1),"")</f>
        <v>0</v>
      </c>
      <c r="AX205" s="125">
        <f>IF(LinkRpt!H$4=LinkRpt!H$2,VLOOKUP(LinkRpt!$A202,Rpt,LinkRpt!H$2+1),"")</f>
        <v>0</v>
      </c>
      <c r="AY205" s="125">
        <f>IF(LinkRpt!I$4=LinkRpt!I$2,VLOOKUP(LinkRpt!$A202,Rpt,LinkRpt!I$2+1),"")</f>
        <v>0</v>
      </c>
      <c r="AZ205" s="125">
        <f>IF(LinkRpt!J$4=LinkRpt!J$2,VLOOKUP(LinkRpt!$A202,Rpt,LinkRpt!J$2+1),"")</f>
        <v>0</v>
      </c>
      <c r="BA205" s="125">
        <f>IF(LinkRpt!K$4=LinkRpt!K$2,VLOOKUP(LinkRpt!$A202,Rpt,LinkRpt!K$2+1),"")</f>
        <v>0</v>
      </c>
      <c r="BB205" s="125">
        <f>IF(LinkRpt!L$4=LinkRpt!L$2,VLOOKUP(LinkRpt!$A202,Rpt,LinkRpt!L$2+1),"")</f>
        <v>0</v>
      </c>
      <c r="BC205" s="125">
        <f>IF(LinkRpt!M$4=LinkRpt!M$2,VLOOKUP(LinkRpt!$A202,Rpt,LinkRpt!M$2+1),"")</f>
        <v>0</v>
      </c>
      <c r="BD205" s="125">
        <f>IF(LinkRpt!N$4=LinkRpt!N$2,VLOOKUP(LinkRpt!$A202,Rpt,LinkRpt!N$2+1),"")</f>
        <v>0</v>
      </c>
      <c r="BE205" s="125">
        <f>IF(LinkRpt!O$4=LinkRpt!O$2,VLOOKUP(LinkRpt!$A202,Rpt,LinkRpt!O$2+1),"")</f>
        <v>0</v>
      </c>
      <c r="BF205" s="125">
        <f>IF(LinkRpt!P$4=LinkRpt!P$2,VLOOKUP(LinkRpt!$A202,Rpt,LinkRpt!P$2+1),"")</f>
        <v>0</v>
      </c>
      <c r="BG205" s="125">
        <f>IF(LinkRpt!Q$4=LinkRpt!Q$2,VLOOKUP(LinkRpt!$A202,Rpt,LinkRpt!Q$2+1),"")</f>
        <v>0</v>
      </c>
      <c r="BH205" s="125">
        <f>IF(LinkRpt!R$4=LinkRpt!R$2,VLOOKUP(LinkRpt!$A202,Rpt,LinkRpt!R$2+1),"")</f>
        <v>0</v>
      </c>
      <c r="BI205" s="125">
        <f>IF(LinkRpt!S$4=LinkRpt!S$2,VLOOKUP(LinkRpt!$A202,Rpt,LinkRpt!S$2+1),"")</f>
        <v>0</v>
      </c>
      <c r="BJ205" s="125">
        <f>IF(LinkRpt!T$4=LinkRpt!T$2,VLOOKUP(LinkRpt!$A202,Rpt,LinkRpt!T$2+1),"")</f>
        <v>0</v>
      </c>
      <c r="BK205" s="125">
        <f>IF(LinkRpt!U$4=LinkRpt!U$2,VLOOKUP(LinkRpt!$A202,Rpt,LinkRpt!U$2+1),"")</f>
        <v>0</v>
      </c>
      <c r="BL205" s="125">
        <f>IF(LinkRpt!V$4=LinkRpt!V$2,VLOOKUP(LinkRpt!$A202,Rpt,LinkRpt!V$2+1),"")</f>
        <v>0</v>
      </c>
      <c r="BM205" s="125">
        <f>IF(LinkRpt!W$4=LinkRpt!W$2,VLOOKUP(LinkRpt!$A202,Rpt,LinkRpt!W$2+1),"")</f>
        <v>0</v>
      </c>
      <c r="BN205" s="125">
        <f>IF(LinkRpt!X$4=LinkRpt!X$2,VLOOKUP(LinkRpt!$A202,Rpt,LinkRpt!X$2+1),"")</f>
        <v>0</v>
      </c>
      <c r="BO205" s="125">
        <f>IF(LinkRpt!Y$4=LinkRpt!Y$2,VLOOKUP(LinkRpt!$A202,Rpt,LinkRpt!Y$2+1),"")</f>
        <v>0</v>
      </c>
      <c r="BP205" s="125">
        <f>IF(LinkRpt!Z$4=LinkRpt!Z$2,VLOOKUP(LinkRpt!$A202,Rpt,LinkRpt!Z$2+1),"")</f>
        <v>0</v>
      </c>
      <c r="BQ205" s="125">
        <f>IF(LinkRpt!AA$4=LinkRpt!AA$2,VLOOKUP(LinkRpt!$A202,Rpt,LinkRpt!AA$2+1),"")</f>
        <v>0</v>
      </c>
      <c r="BR205" s="125">
        <f>IF(LinkRpt!AB$4=LinkRpt!AB$2,VLOOKUP(LinkRpt!$A202,Rpt,LinkRpt!AB$2+1),"")</f>
        <v>0</v>
      </c>
      <c r="BS205" s="125">
        <f>IF(LinkRpt!AC$4=LinkRpt!AC$2,VLOOKUP(LinkRpt!$A202,Rpt,LinkRpt!AC$2+1),"")</f>
        <v>0</v>
      </c>
      <c r="BT205" s="125">
        <f>IF(LinkRpt!AD$4=LinkRpt!AD$2,VLOOKUP(LinkRpt!$A202,Rpt,LinkRpt!AD$2+1),"")</f>
        <v>0</v>
      </c>
      <c r="BU205" s="125">
        <f>IF(LinkRpt!AE$4=LinkRpt!AE$2,VLOOKUP(LinkRpt!$A202,Rpt,LinkRpt!AE$2+1),"")</f>
        <v>0</v>
      </c>
      <c r="BV205" s="125">
        <f t="shared" si="48"/>
        <v>9400</v>
      </c>
      <c r="BW205" s="124">
        <v>1500</v>
      </c>
      <c r="BX205" s="127">
        <v>1500</v>
      </c>
      <c r="BY205" s="124">
        <v>1000</v>
      </c>
      <c r="BZ205" s="127">
        <v>1000</v>
      </c>
      <c r="CA205" s="124">
        <v>5000</v>
      </c>
      <c r="CB205" s="127">
        <v>5000</v>
      </c>
      <c r="CC205" s="124">
        <v>8000</v>
      </c>
      <c r="CD205" s="127">
        <v>0</v>
      </c>
      <c r="CE205" s="124"/>
      <c r="CF205" s="127"/>
      <c r="CG205" s="129">
        <v>4620</v>
      </c>
      <c r="CH205" s="127">
        <v>0</v>
      </c>
      <c r="CI205" s="129">
        <v>4620</v>
      </c>
      <c r="CJ205" s="127"/>
      <c r="CK205" s="129">
        <v>4620</v>
      </c>
      <c r="CL205" s="127"/>
      <c r="CM205" s="129">
        <v>4620</v>
      </c>
      <c r="CN205" s="127">
        <v>14000</v>
      </c>
      <c r="CO205" s="129">
        <v>4620</v>
      </c>
      <c r="CP205" s="127"/>
      <c r="CQ205" s="129">
        <v>4620</v>
      </c>
      <c r="CR205" s="127"/>
      <c r="CS205" s="129">
        <v>4620</v>
      </c>
      <c r="CT205" s="127"/>
      <c r="CU205" s="129">
        <v>4620</v>
      </c>
      <c r="CV205" s="127"/>
      <c r="CW205" s="129">
        <v>4620</v>
      </c>
      <c r="CX205" s="127">
        <v>10000</v>
      </c>
      <c r="CY205" s="131"/>
      <c r="CZ205" s="127"/>
      <c r="DA205" s="131"/>
      <c r="DB205" s="127"/>
      <c r="DC205" s="131"/>
      <c r="DD205" s="127"/>
      <c r="DE205" s="130"/>
      <c r="DF205" s="131"/>
      <c r="DG205" s="127"/>
      <c r="DH205" s="131"/>
      <c r="DI205" s="127"/>
      <c r="DJ205" s="131"/>
      <c r="DK205" s="127"/>
      <c r="DL205" s="131"/>
      <c r="DM205" s="127"/>
      <c r="DN205" s="131"/>
      <c r="DO205" s="127"/>
      <c r="DP205" s="131"/>
      <c r="DQ205" s="127"/>
      <c r="DR205" s="131"/>
      <c r="DS205" s="127"/>
      <c r="DT205" s="131"/>
      <c r="DU205" s="127"/>
      <c r="DV205" s="131"/>
      <c r="DW205" s="127"/>
      <c r="DX205" s="131"/>
      <c r="DY205" s="127"/>
      <c r="DZ205" s="131"/>
      <c r="EA205" s="127"/>
      <c r="EB205" s="128"/>
      <c r="EC205" s="127"/>
      <c r="ED205" s="132"/>
      <c r="EE205" s="128"/>
      <c r="EF205" s="127"/>
      <c r="EG205" s="128"/>
      <c r="EH205" s="127"/>
      <c r="EI205" s="128"/>
      <c r="EJ205" s="127"/>
      <c r="EK205" s="128"/>
      <c r="EL205" s="127"/>
      <c r="EM205" s="128"/>
      <c r="EN205" s="127"/>
      <c r="EO205" s="128"/>
      <c r="EP205" s="127"/>
      <c r="EQ205" s="124"/>
      <c r="ER205" s="127"/>
      <c r="ES205" s="124"/>
      <c r="ET205" s="127"/>
      <c r="EU205" s="124"/>
      <c r="EV205" s="127"/>
      <c r="EW205" s="124"/>
      <c r="EX205" s="127"/>
      <c r="EY205" s="124"/>
      <c r="EZ205" s="127"/>
      <c r="FA205" s="124"/>
      <c r="FB205" s="127"/>
      <c r="FC205" s="133">
        <f t="shared" si="43"/>
        <v>57080</v>
      </c>
      <c r="FD205" s="133">
        <f t="shared" si="44"/>
        <v>31500</v>
      </c>
      <c r="FE205" s="133">
        <f t="shared" si="45"/>
        <v>25580</v>
      </c>
    </row>
    <row r="206" spans="1:161" ht="25.5" customHeight="1">
      <c r="A206" s="184">
        <v>2200177</v>
      </c>
      <c r="B206" s="163" t="s">
        <v>227</v>
      </c>
      <c r="C206" s="96" t="s">
        <v>228</v>
      </c>
      <c r="D206" s="83" t="s">
        <v>1062</v>
      </c>
      <c r="E206" s="95" t="s">
        <v>956</v>
      </c>
      <c r="F206" s="89" t="s">
        <v>229</v>
      </c>
      <c r="G206" s="89" t="s">
        <v>1094</v>
      </c>
      <c r="H206" s="120"/>
      <c r="I206" s="136" t="s">
        <v>1083</v>
      </c>
      <c r="J206" s="136"/>
      <c r="K206" s="94">
        <v>6500</v>
      </c>
      <c r="L206" s="96" t="s">
        <v>1079</v>
      </c>
      <c r="M206" s="122">
        <f t="shared" si="46"/>
        <v>27550</v>
      </c>
      <c r="N206" s="123">
        <f t="shared" si="42"/>
        <v>1950</v>
      </c>
      <c r="O206" s="124">
        <v>4000</v>
      </c>
      <c r="P206" s="124">
        <f t="shared" si="47"/>
        <v>6000</v>
      </c>
      <c r="Q206" s="125">
        <v>4000</v>
      </c>
      <c r="R206" s="180">
        <f>IF(AND(I206="‡nv‡÷j Z¨vM",M206&lt;=BV206),6000-J206,0)</f>
        <v>0</v>
      </c>
      <c r="S206" s="127">
        <f>IF(OR($I206="‡nv‡÷j Z¨vM",$I206="wUwm"),(IF(VALUE($G206)&gt;=S$6,(IF(($BV206-SUM($Q206:R206))&gt;=$K206*0.3,$K206*0.3,($BV206-SUM($Q206:R206)))),"")),(IF(($BV206-SUM($Q206:R206))&gt;=$K206*0.3,$K206*0.3,($BV206-SUM($Q206:R206)))))</f>
        <v>1950</v>
      </c>
      <c r="T206" s="127">
        <f>IF(OR($I206="‡nv‡÷j Z¨vM",$I206="wUwm"),(IF(VALUE($G206)&gt;=T$6,(IF(($BV206-SUM($Q206:S206))&gt;=$K206*0.3,$K206*0.3,($BV206-SUM($Q206:S206)))),"")),(IF(($BV206-SUM($Q206:S206))&gt;=$K206*0.3,$K206*0.3,($BV206-SUM($Q206:S206)))))</f>
        <v>1950</v>
      </c>
      <c r="U206" s="127">
        <f>IF(OR($I206="‡nv‡÷j Z¨vM",$I206="wUwm"),(IF(VALUE($G206)&gt;=U$6,(IF(($BV206-SUM($Q206:T206))&gt;=$K206*0.3,$K206*0.3,($BV206-SUM($Q206:T206)))),"")),(IF(($BV206-SUM($Q206:T206))&gt;=$K206*0.3,$K206*0.3,($BV206-SUM($Q206:T206)))))</f>
        <v>1950</v>
      </c>
      <c r="V206" s="127">
        <f>IF(OR($I206="‡nv‡÷j Z¨vM",$I206="wUwm"),(IF(VALUE($G206)&gt;=V$6,(IF(($BV206-SUM($Q206:U206))&gt;=$K206*0.3,$K206*0.3,($BV206-SUM($Q206:U206)))),"")),(IF(($BV206-SUM($Q206:U206))&gt;=$K206*0.3,$K206*0.3,($BV206-SUM($Q206:U206)))))</f>
        <v>1950</v>
      </c>
      <c r="W206" s="127">
        <f>IF(OR($I206="‡nv‡÷j Z¨vM",$I206="wUwm"),(IF(VALUE($G206)&gt;=W$6,(IF(($BV206-SUM($Q206:V206))&gt;=$K206*0.3,$K206*0.3,($BV206-SUM($Q206:V206)))),"")),(IF(($BV206-SUM($Q206:V206))&gt;=$K206*0.3,$K206*0.3,($BV206-SUM($Q206:V206)))))</f>
        <v>1950</v>
      </c>
      <c r="X206" s="127">
        <f>IF(OR($I206="‡nv‡÷j Z¨vM",$I206="wUwm"),(IF(VALUE($G206)&gt;=X$6,(IF(($BV206-SUM($Q206:W206))&gt;=$K206*0.3,$K206*0.3,($BV206-SUM($Q206:W206)))),"")),(IF(($BV206-SUM($Q206:W206))&gt;=$K206*0.3,$K206*0.3,($BV206-SUM($Q206:W206)))))</f>
        <v>1950</v>
      </c>
      <c r="Y206" s="127">
        <f>IF(OR($I206="‡nv‡÷j Z¨vM",$I206="wUwm"),(IF(VALUE($G206)&gt;=Y$6,(IF(($BV206-SUM($Q206:X206))&gt;=$K206*0.3,$K206*0.3,($BV206-SUM($Q206:X206)))),"")),(IF(($BV206-SUM($Q206:X206))&gt;=$K206*0.3,$K206*0.3,($BV206-SUM($Q206:X206)))))</f>
        <v>1950</v>
      </c>
      <c r="Z206" s="127">
        <f>IF(OR($I206="‡nv‡÷j Z¨vM",$I206="wUwm"),(IF(VALUE($G206)&gt;=Z$6,(IF(($BV206-SUM($Q206:Y206))&gt;=$K206*0.3,$K206*0.3,($BV206-SUM($Q206:Y206)))),"")),(IF(($BV206-SUM($Q206:Y206))&gt;=$K206*0.3,$K206*0.3,($BV206-SUM($Q206:Y206)))))</f>
        <v>1950</v>
      </c>
      <c r="AA206" s="127">
        <f>IF(OR($I206="‡nv‡÷j Z¨vM",$I206="wUwm"),(IF(VALUE($G206)&gt;=AA$6,(IF(($BV206-SUM($Q206:Z206))&gt;=$K206*0.3,$K206*0.3,($BV206-SUM($Q206:Z206)))),"")),(IF(($BV206-SUM($Q206:Z206))&gt;=$K206*0.3,$K206*0.3,($BV206-SUM($Q206:Z206)))))</f>
        <v>1950</v>
      </c>
      <c r="AB206" s="127" t="str">
        <f>IF(OR($I206="‡nv‡÷j Z¨vM",$I206="wUwm"),(IF(VALUE($G206)&gt;=AB$6,(IF(($BV206-SUM($Q206:AA206))&gt;=$K206*0.3,$K206*0.3,($BV206-SUM($Q206:AA206)))),"")),(IF(($BV206-SUM($Q206:AA206))&gt;=$K206*0.3,$K206*0.3,($BV206-SUM($Q206:AA206)))))</f>
        <v/>
      </c>
      <c r="AC206" s="127" t="str">
        <f>IF(OR($I206="‡nv‡÷j Z¨vM",$I206="wUwm"),(IF(VALUE($G206)&gt;=AC$6,(IF(($BV206-SUM($Q206:AB206))&gt;=$K206*0.3,$K206*0.3,($BV206-SUM($Q206:AB206)))),"")),(IF(($BV206-SUM($Q206:AB206))&gt;=$K206*0.3,$K206*0.3,($BV206-SUM($Q206:AB206)))))</f>
        <v/>
      </c>
      <c r="AD206" s="127" t="str">
        <f>IF(OR($I206="‡nv‡÷j Z¨vM",$I206="wUwm"),(IF(VALUE($G206)&gt;=AD$6,(IF(($BV206-SUM($Q206:AC206))&gt;=$K206*0.3,$K206*0.3,($BV206-SUM($Q206:AC206)))),"")),(IF(($BV206-SUM($Q206:AC206))&gt;=$K206*0.3,$K206*0.3,($BV206-SUM($Q206:AC206)))))</f>
        <v/>
      </c>
      <c r="AE206" s="127" t="str">
        <f>IF(OR($I206="‡nv‡÷j Z¨vM",$I206="wUwm"),(IF(VALUE($G206)&gt;=AE$6,(IF(($BV206-SUM($Q206:AD206))&gt;=$K206*0.3,$K206*0.3,($BV206-SUM($Q206:AD206)))),"")),(IF(($BV206-SUM($Q206:AD206))&gt;=$K206*0.3,$K206*0.3,($BV206-SUM($Q206:AD206)))))</f>
        <v/>
      </c>
      <c r="AF206" s="127" t="str">
        <f>IF(OR($I206="‡nv‡÷j Z¨vM",$I206="wUwm"),(IF(VALUE($G206)&gt;=AF$6,(IF(($BV206-SUM($Q206:AE206))&gt;=$K206*0.3,$K206*0.3,($BV206-SUM($Q206:AE206)))),"")),(IF(($BV206-SUM($Q206:AE206))&gt;=$K206*0.3,$K206*0.3,($BV206-SUM($Q206:AE206)))))</f>
        <v/>
      </c>
      <c r="AG206" s="127" t="str">
        <f>IF(OR($I206="‡nv‡÷j Z¨vM",$I206="wUwm"),(IF(VALUE($G206)&gt;=AG$6,(IF(($BV206-SUM($Q206:AF206))&gt;=$K206*0.3,$K206*0.3,($BV206-SUM($Q206:AF206)))),"")),(IF(($BV206-SUM($Q206:AF206))&gt;=$K206*0.3,$K206*0.3,($BV206-SUM($Q206:AF206)))))</f>
        <v/>
      </c>
      <c r="AH206" s="127" t="str">
        <f>IF(OR($I206="‡nv‡÷j Z¨vM",$I206="wUwm"),(IF(VALUE($G206)&gt;=AH$6,(IF(($BV206-SUM($Q206:AG206))&gt;=$K206*0.3,$K206*0.3,($BV206-SUM($Q206:AG206)))),"")),(IF(($BV206-SUM($Q206:AG206))&gt;=$K206*0.3,$K206*0.3,($BV206-SUM($Q206:AG206)))))</f>
        <v/>
      </c>
      <c r="AI206" s="127" t="str">
        <f>IF(OR($I206="‡nv‡÷j Z¨vM",$I206="wUwm"),(IF(VALUE($G206)&gt;=AI$6,(IF(($BV206-SUM($Q206:AH206))&gt;=$K206*0.3,$K206*0.3,($BV206-SUM($Q206:AH206)))),"")),(IF(($BV206-SUM($Q206:AH206))&gt;=$K206*0.3,$K206*0.3,($BV206-SUM($Q206:AH206)))))</f>
        <v/>
      </c>
      <c r="AJ206" s="127" t="str">
        <f>IF(OR($I206="‡nv‡÷j Z¨vM",$I206="wUwm"),(IF(VALUE($G206)&gt;=AJ$6,(IF(($BV206-SUM($Q206:AI206))&gt;=$K206*0.3,$K206*0.3,($BV206-SUM($Q206:AI206)))),"")),(IF(($BV206-SUM($Q206:AI206))&gt;=$K206*0.3,$K206*0.3,($BV206-SUM($Q206:AI206)))))</f>
        <v/>
      </c>
      <c r="AK206" s="127" t="str">
        <f>IF(OR($I206="‡nv‡÷j Z¨vM",$I206="wUwm"),(IF(VALUE($G206)&gt;=AK$6,(IF(($BV206-SUM($Q206:AJ206))&gt;=$K206*0.3,$K206*0.3,($BV206-SUM($Q206:AJ206)))),"")),(IF(($BV206-SUM($Q206:AJ206))&gt;=$K206*0.3,$K206*0.3,($BV206-SUM($Q206:AJ206)))))</f>
        <v/>
      </c>
      <c r="AL206" s="127" t="str">
        <f>IF(OR($I206="‡nv‡÷j Z¨vM",$I206="wUwm"),(IF(VALUE($G206)&gt;=AL$6,(IF(($BV206-SUM($Q206:AK206))&gt;=$K206*0.3,$K206*0.3,($BV206-SUM($Q206:AK206)))),"")),(IF(($BV206-SUM($Q206:AK206))&gt;=$K206*0.3,$K206*0.3,($BV206-SUM($Q206:AK206)))))</f>
        <v/>
      </c>
      <c r="AM206" s="127" t="str">
        <f>IF(OR($I206="‡nv‡÷j Z¨vM",$I206="wUwm"),(IF(VALUE($G206)&gt;=AM$6,(IF(($BV206-SUM($Q206:AL206))&gt;=$K206*0.3,$K206*0.3,($BV206-SUM($Q206:AL206)))),"")),(IF(($BV206-SUM($Q206:AL206))&gt;=$K206*0.3,$K206*0.3,($BV206-SUM($Q206:AL206)))))</f>
        <v/>
      </c>
      <c r="AN206" s="127" t="str">
        <f>IF(OR($I206="‡nv‡÷j Z¨vM",$I206="wUwm"),(IF(VALUE($G206)&gt;=AN$6,(IF(($BV206-SUM($Q206:AM206))&gt;=$K206*0.3,$K206*0.3,($BV206-SUM($Q206:AM206)))),"")),(IF(($BV206-SUM($Q206:AM206))&gt;=$K206*0.3,$K206*0.3,($BV206-SUM($Q206:AM206)))))</f>
        <v/>
      </c>
      <c r="AO206" s="127" t="str">
        <f>IF(OR($I206="‡nv‡÷j Z¨vM",$I206="wUwm"),(IF(VALUE($G206)&gt;=AO$6,(IF(($BV206-SUM($Q206:AN206))&gt;=$K206*0.3,$K206*0.3,($BV206-SUM($Q206:AN206)))),"")),(IF(($BV206-SUM($Q206:AN206))&gt;=$K206*0.3,$K206*0.3,($BV206-SUM($Q206:AN206)))))</f>
        <v/>
      </c>
      <c r="AP206" s="127" t="str">
        <f>IF(OR($I206="‡nv‡÷j Z¨vM",$I206="wUwm"),(IF(VALUE($G206)&gt;=AP$6,(IF(($BV206-SUM($Q206:AO206))&gt;=$K206*0.3,$K206*0.3,($BV206-SUM($Q206:AO206)))),"")),(IF(($BV206-SUM($Q206:AO206))&gt;=$K206*0.3,$K206*0.3,($BV206-SUM($Q206:AO206)))))</f>
        <v/>
      </c>
      <c r="AQ206" s="125">
        <f t="shared" si="39"/>
        <v>21550</v>
      </c>
      <c r="AR206" s="125">
        <v>25600</v>
      </c>
      <c r="AS206" s="125">
        <f>IF(LinkRpt!C$4=LinkRpt!C$2,VLOOKUP(LinkRpt!$A203,Rpt,LinkRpt!C$2+1),"")</f>
        <v>0</v>
      </c>
      <c r="AT206" s="125">
        <f>IF(LinkRpt!D$4=LinkRpt!D$2,VLOOKUP(LinkRpt!$A203,Rpt,LinkRpt!D$2+1),"")</f>
        <v>0</v>
      </c>
      <c r="AU206" s="125">
        <f>IF(LinkRpt!E$4=LinkRpt!E$2,VLOOKUP(LinkRpt!$A203,Rpt,LinkRpt!E$2+1),"")</f>
        <v>0</v>
      </c>
      <c r="AV206" s="125">
        <f>IF(LinkRpt!F$4=LinkRpt!F$2,VLOOKUP(LinkRpt!$A203,Rpt,LinkRpt!F$2+1),"")</f>
        <v>0</v>
      </c>
      <c r="AW206" s="125">
        <f>IF(LinkRpt!G$4=LinkRpt!G$2,VLOOKUP(LinkRpt!$A203,Rpt,LinkRpt!G$2+1),"")</f>
        <v>0</v>
      </c>
      <c r="AX206" s="125">
        <f>IF(LinkRpt!H$4=LinkRpt!H$2,VLOOKUP(LinkRpt!$A203,Rpt,LinkRpt!H$2+1),"")</f>
        <v>0</v>
      </c>
      <c r="AY206" s="125">
        <f>IF(LinkRpt!I$4=LinkRpt!I$2,VLOOKUP(LinkRpt!$A203,Rpt,LinkRpt!I$2+1),"")</f>
        <v>0</v>
      </c>
      <c r="AZ206" s="125">
        <f>IF(LinkRpt!J$4=LinkRpt!J$2,VLOOKUP(LinkRpt!$A203,Rpt,LinkRpt!J$2+1),"")</f>
        <v>0</v>
      </c>
      <c r="BA206" s="125">
        <f>IF(LinkRpt!K$4=LinkRpt!K$2,VLOOKUP(LinkRpt!$A203,Rpt,LinkRpt!K$2+1),"")</f>
        <v>0</v>
      </c>
      <c r="BB206" s="125">
        <f>IF(LinkRpt!L$4=LinkRpt!L$2,VLOOKUP(LinkRpt!$A203,Rpt,LinkRpt!L$2+1),"")</f>
        <v>0</v>
      </c>
      <c r="BC206" s="125">
        <f>IF(LinkRpt!M$4=LinkRpt!M$2,VLOOKUP(LinkRpt!$A203,Rpt,LinkRpt!M$2+1),"")</f>
        <v>0</v>
      </c>
      <c r="BD206" s="125">
        <f>IF(LinkRpt!N$4=LinkRpt!N$2,VLOOKUP(LinkRpt!$A203,Rpt,LinkRpt!N$2+1),"")</f>
        <v>0</v>
      </c>
      <c r="BE206" s="125">
        <f>IF(LinkRpt!O$4=LinkRpt!O$2,VLOOKUP(LinkRpt!$A203,Rpt,LinkRpt!O$2+1),"")</f>
        <v>0</v>
      </c>
      <c r="BF206" s="125">
        <f>IF(LinkRpt!P$4=LinkRpt!P$2,VLOOKUP(LinkRpt!$A203,Rpt,LinkRpt!P$2+1),"")</f>
        <v>0</v>
      </c>
      <c r="BG206" s="125">
        <f>IF(LinkRpt!Q$4=LinkRpt!Q$2,VLOOKUP(LinkRpt!$A203,Rpt,LinkRpt!Q$2+1),"")</f>
        <v>0</v>
      </c>
      <c r="BH206" s="125">
        <f>IF(LinkRpt!R$4=LinkRpt!R$2,VLOOKUP(LinkRpt!$A203,Rpt,LinkRpt!R$2+1),"")</f>
        <v>0</v>
      </c>
      <c r="BI206" s="125">
        <f>IF(LinkRpt!S$4=LinkRpt!S$2,VLOOKUP(LinkRpt!$A203,Rpt,LinkRpt!S$2+1),"")</f>
        <v>0</v>
      </c>
      <c r="BJ206" s="125">
        <f>IF(LinkRpt!T$4=LinkRpt!T$2,VLOOKUP(LinkRpt!$A203,Rpt,LinkRpt!T$2+1),"")</f>
        <v>0</v>
      </c>
      <c r="BK206" s="125">
        <f>IF(LinkRpt!U$4=LinkRpt!U$2,VLOOKUP(LinkRpt!$A203,Rpt,LinkRpt!U$2+1),"")</f>
        <v>0</v>
      </c>
      <c r="BL206" s="125">
        <f>IF(LinkRpt!V$4=LinkRpt!V$2,VLOOKUP(LinkRpt!$A203,Rpt,LinkRpt!V$2+1),"")</f>
        <v>0</v>
      </c>
      <c r="BM206" s="125">
        <f>IF(LinkRpt!W$4=LinkRpt!W$2,VLOOKUP(LinkRpt!$A203,Rpt,LinkRpt!W$2+1),"")</f>
        <v>0</v>
      </c>
      <c r="BN206" s="125">
        <f>IF(LinkRpt!X$4=LinkRpt!X$2,VLOOKUP(LinkRpt!$A203,Rpt,LinkRpt!X$2+1),"")</f>
        <v>0</v>
      </c>
      <c r="BO206" s="125">
        <f>IF(LinkRpt!Y$4=LinkRpt!Y$2,VLOOKUP(LinkRpt!$A203,Rpt,LinkRpt!Y$2+1),"")</f>
        <v>0</v>
      </c>
      <c r="BP206" s="125">
        <f>IF(LinkRpt!Z$4=LinkRpt!Z$2,VLOOKUP(LinkRpt!$A203,Rpt,LinkRpt!Z$2+1),"")</f>
        <v>0</v>
      </c>
      <c r="BQ206" s="125">
        <f>IF(LinkRpt!AA$4=LinkRpt!AA$2,VLOOKUP(LinkRpt!$A203,Rpt,LinkRpt!AA$2+1),"")</f>
        <v>0</v>
      </c>
      <c r="BR206" s="125">
        <f>IF(LinkRpt!AB$4=LinkRpt!AB$2,VLOOKUP(LinkRpt!$A203,Rpt,LinkRpt!AB$2+1),"")</f>
        <v>0</v>
      </c>
      <c r="BS206" s="125">
        <f>IF(LinkRpt!AC$4=LinkRpt!AC$2,VLOOKUP(LinkRpt!$A203,Rpt,LinkRpt!AC$2+1),"")</f>
        <v>0</v>
      </c>
      <c r="BT206" s="125">
        <f>IF(LinkRpt!AD$4=LinkRpt!AD$2,VLOOKUP(LinkRpt!$A203,Rpt,LinkRpt!AD$2+1),"")</f>
        <v>0</v>
      </c>
      <c r="BU206" s="125">
        <f>IF(LinkRpt!AE$4=LinkRpt!AE$2,VLOOKUP(LinkRpt!$A203,Rpt,LinkRpt!AE$2+1),"")</f>
        <v>0</v>
      </c>
      <c r="BV206" s="125">
        <f t="shared" si="48"/>
        <v>25600</v>
      </c>
      <c r="BW206" s="124">
        <v>1500</v>
      </c>
      <c r="BX206" s="127">
        <v>1500</v>
      </c>
      <c r="BY206" s="124">
        <v>1000</v>
      </c>
      <c r="BZ206" s="127">
        <v>1000</v>
      </c>
      <c r="CA206" s="124">
        <v>5000</v>
      </c>
      <c r="CB206" s="127">
        <v>5000</v>
      </c>
      <c r="CC206" s="124">
        <v>8000</v>
      </c>
      <c r="CD206" s="127">
        <v>0</v>
      </c>
      <c r="CE206" s="124"/>
      <c r="CF206" s="127"/>
      <c r="CG206" s="129">
        <v>4620</v>
      </c>
      <c r="CH206" s="127">
        <v>0</v>
      </c>
      <c r="CI206" s="129">
        <v>4620</v>
      </c>
      <c r="CJ206" s="127">
        <v>0</v>
      </c>
      <c r="CK206" s="129">
        <v>4620</v>
      </c>
      <c r="CL206" s="127">
        <v>21860</v>
      </c>
      <c r="CM206" s="129">
        <v>4620</v>
      </c>
      <c r="CN206" s="127">
        <v>4620</v>
      </c>
      <c r="CO206" s="129">
        <v>4620</v>
      </c>
      <c r="CP206" s="127"/>
      <c r="CQ206" s="129">
        <v>4620</v>
      </c>
      <c r="CR206" s="127"/>
      <c r="CS206" s="129">
        <v>4620</v>
      </c>
      <c r="CT206" s="127"/>
      <c r="CU206" s="129">
        <v>4620</v>
      </c>
      <c r="CV206" s="127"/>
      <c r="CW206" s="129">
        <v>4620</v>
      </c>
      <c r="CX206" s="127">
        <v>23100</v>
      </c>
      <c r="CY206" s="131"/>
      <c r="CZ206" s="127"/>
      <c r="DA206" s="131"/>
      <c r="DB206" s="127"/>
      <c r="DC206" s="131"/>
      <c r="DD206" s="127"/>
      <c r="DE206" s="130"/>
      <c r="DF206" s="131"/>
      <c r="DG206" s="127"/>
      <c r="DH206" s="131"/>
      <c r="DI206" s="127"/>
      <c r="DJ206" s="131"/>
      <c r="DK206" s="127"/>
      <c r="DL206" s="131"/>
      <c r="DM206" s="127"/>
      <c r="DN206" s="131"/>
      <c r="DO206" s="127"/>
      <c r="DP206" s="131"/>
      <c r="DQ206" s="127"/>
      <c r="DR206" s="131"/>
      <c r="DS206" s="127"/>
      <c r="DT206" s="131"/>
      <c r="DU206" s="127"/>
      <c r="DV206" s="131"/>
      <c r="DW206" s="127"/>
      <c r="DX206" s="131"/>
      <c r="DY206" s="127"/>
      <c r="DZ206" s="131"/>
      <c r="EA206" s="127"/>
      <c r="EB206" s="128"/>
      <c r="EC206" s="127"/>
      <c r="ED206" s="132"/>
      <c r="EE206" s="128"/>
      <c r="EF206" s="127"/>
      <c r="EG206" s="128"/>
      <c r="EH206" s="127"/>
      <c r="EI206" s="128"/>
      <c r="EJ206" s="127"/>
      <c r="EK206" s="128"/>
      <c r="EL206" s="127"/>
      <c r="EM206" s="128"/>
      <c r="EN206" s="127"/>
      <c r="EO206" s="128"/>
      <c r="EP206" s="127"/>
      <c r="EQ206" s="124"/>
      <c r="ER206" s="127"/>
      <c r="ES206" s="124"/>
      <c r="ET206" s="127"/>
      <c r="EU206" s="124"/>
      <c r="EV206" s="127"/>
      <c r="EW206" s="124"/>
      <c r="EX206" s="127"/>
      <c r="EY206" s="124"/>
      <c r="EZ206" s="127"/>
      <c r="FA206" s="124"/>
      <c r="FB206" s="127"/>
      <c r="FC206" s="133">
        <f t="shared" si="43"/>
        <v>57080</v>
      </c>
      <c r="FD206" s="133">
        <f t="shared" si="44"/>
        <v>57080</v>
      </c>
      <c r="FE206" s="133">
        <f t="shared" si="45"/>
        <v>0</v>
      </c>
    </row>
    <row r="207" spans="1:161" ht="25.5" customHeight="1">
      <c r="A207" s="184">
        <v>2200178</v>
      </c>
      <c r="B207" s="163" t="s">
        <v>230</v>
      </c>
      <c r="C207" s="96" t="s">
        <v>231</v>
      </c>
      <c r="D207" s="83" t="s">
        <v>1062</v>
      </c>
      <c r="E207" s="95" t="s">
        <v>956</v>
      </c>
      <c r="F207" s="89" t="s">
        <v>232</v>
      </c>
      <c r="G207" s="89"/>
      <c r="H207" s="120"/>
      <c r="I207" s="136"/>
      <c r="J207" s="136"/>
      <c r="K207" s="94">
        <v>6500</v>
      </c>
      <c r="L207" s="96" t="s">
        <v>1079</v>
      </c>
      <c r="M207" s="122">
        <f t="shared" si="46"/>
        <v>23500</v>
      </c>
      <c r="N207" s="123">
        <f t="shared" si="42"/>
        <v>3900</v>
      </c>
      <c r="O207" s="124">
        <v>4000</v>
      </c>
      <c r="P207" s="124">
        <f t="shared" si="47"/>
        <v>0</v>
      </c>
      <c r="Q207" s="125">
        <v>4000</v>
      </c>
      <c r="R207" s="126">
        <f t="shared" ref="R207:R249" si="49">IF(AND(I207="‡nv‡÷j Z¨vM",M207=BV207),6000,0)</f>
        <v>0</v>
      </c>
      <c r="S207" s="127">
        <f>IF(OR($I207="‡nv‡÷j Z¨vM",$I207="wUwm"),(IF(VALUE($G207)&gt;=S$6,(IF(($BV207-SUM($Q207:R207))&gt;=$K207*0.3,$K207*0.3,($BV207-SUM($Q207:R207)))),"")),(IF(($BV207-SUM($Q207:R207))&gt;=$K207*0.3,$K207*0.3,($BV207-SUM($Q207:R207)))))</f>
        <v>1950</v>
      </c>
      <c r="T207" s="127">
        <f>IF(OR($I207="‡nv‡÷j Z¨vM",$I207="wUwm"),(IF(VALUE($G207)&gt;=T$6,(IF(($BV207-SUM($Q207:S207))&gt;=$K207*0.3,$K207*0.3,($BV207-SUM($Q207:S207)))),"")),(IF(($BV207-SUM($Q207:S207))&gt;=$K207*0.3,$K207*0.3,($BV207-SUM($Q207:S207)))))</f>
        <v>1950</v>
      </c>
      <c r="U207" s="127">
        <f>IF(OR($I207="‡nv‡÷j Z¨vM",$I207="wUwm"),(IF(VALUE($G207)&gt;=U$6,(IF(($BV207-SUM($Q207:T207))&gt;=$K207*0.3,$K207*0.3,($BV207-SUM($Q207:T207)))),"")),(IF(($BV207-SUM($Q207:T207))&gt;=$K207*0.3,$K207*0.3,($BV207-SUM($Q207:T207)))))</f>
        <v>1950</v>
      </c>
      <c r="V207" s="127">
        <f>IF(OR($I207="‡nv‡÷j Z¨vM",$I207="wUwm"),(IF(VALUE($G207)&gt;=V$6,(IF(($BV207-SUM($Q207:U207))&gt;=$K207*0.3,$K207*0.3,($BV207-SUM($Q207:U207)))),"")),(IF(($BV207-SUM($Q207:U207))&gt;=$K207*0.3,$K207*0.3,($BV207-SUM($Q207:U207)))))</f>
        <v>1950</v>
      </c>
      <c r="W207" s="127">
        <f>IF(OR($I207="‡nv‡÷j Z¨vM",$I207="wUwm"),(IF(VALUE($G207)&gt;=W$6,(IF(($BV207-SUM($Q207:V207))&gt;=$K207*0.3,$K207*0.3,($BV207-SUM($Q207:V207)))),"")),(IF(($BV207-SUM($Q207:V207))&gt;=$K207*0.3,$K207*0.3,($BV207-SUM($Q207:V207)))))</f>
        <v>1950</v>
      </c>
      <c r="X207" s="127">
        <f>IF(OR($I207="‡nv‡÷j Z¨vM",$I207="wUwm"),(IF(VALUE($G207)&gt;=X$6,(IF(($BV207-SUM($Q207:W207))&gt;=$K207*0.3,$K207*0.3,($BV207-SUM($Q207:W207)))),"")),(IF(($BV207-SUM($Q207:W207))&gt;=$K207*0.3,$K207*0.3,($BV207-SUM($Q207:W207)))))</f>
        <v>1950</v>
      </c>
      <c r="Y207" s="127">
        <f>IF(OR($I207="‡nv‡÷j Z¨vM",$I207="wUwm"),(IF(VALUE($G207)&gt;=Y$6,(IF(($BV207-SUM($Q207:X207))&gt;=$K207*0.3,$K207*0.3,($BV207-SUM($Q207:X207)))),"")),(IF(($BV207-SUM($Q207:X207))&gt;=$K207*0.3,$K207*0.3,($BV207-SUM($Q207:X207)))))</f>
        <v>1950</v>
      </c>
      <c r="Z207" s="127">
        <f>IF(OR($I207="‡nv‡÷j Z¨vM",$I207="wUwm"),(IF(VALUE($G207)&gt;=Z$6,(IF(($BV207-SUM($Q207:Y207))&gt;=$K207*0.3,$K207*0.3,($BV207-SUM($Q207:Y207)))),"")),(IF(($BV207-SUM($Q207:Y207))&gt;=$K207*0.3,$K207*0.3,($BV207-SUM($Q207:Y207)))))</f>
        <v>1950</v>
      </c>
      <c r="AA207" s="127">
        <f>IF(OR($I207="‡nv‡÷j Z¨vM",$I207="wUwm"),(IF(VALUE($G207)&gt;=AA$6,(IF(($BV207-SUM($Q207:Z207))&gt;=$K207*0.3,$K207*0.3,($BV207-SUM($Q207:Z207)))),"")),(IF(($BV207-SUM($Q207:Z207))&gt;=$K207*0.3,$K207*0.3,($BV207-SUM($Q207:Z207)))))</f>
        <v>0</v>
      </c>
      <c r="AB207" s="127">
        <f>IF(OR($I207="‡nv‡÷j Z¨vM",$I207="wUwm"),(IF(VALUE($G207)&gt;=AB$6,(IF(($BV207-SUM($Q207:AA207))&gt;=$K207*0.3,$K207*0.3,($BV207-SUM($Q207:AA207)))),"")),(IF(($BV207-SUM($Q207:AA207))&gt;=$K207*0.3,$K207*0.3,($BV207-SUM($Q207:AA207)))))</f>
        <v>0</v>
      </c>
      <c r="AC207" s="127">
        <f>IF(OR($I207="‡nv‡÷j Z¨vM",$I207="wUwm"),(IF(VALUE($G207)&gt;=AC$6,(IF(($BV207-SUM($Q207:AB207))&gt;=$K207*0.3,$K207*0.3,($BV207-SUM($Q207:AB207)))),"")),(IF(($BV207-SUM($Q207:AB207))&gt;=$K207*0.3,$K207*0.3,($BV207-SUM($Q207:AB207)))))</f>
        <v>0</v>
      </c>
      <c r="AD207" s="127">
        <f>IF(OR($I207="‡nv‡÷j Z¨vM",$I207="wUwm"),(IF(VALUE($G207)&gt;=AD$6,(IF(($BV207-SUM($Q207:AC207))&gt;=$K207*0.3,$K207*0.3,($BV207-SUM($Q207:AC207)))),"")),(IF(($BV207-SUM($Q207:AC207))&gt;=$K207*0.3,$K207*0.3,($BV207-SUM($Q207:AC207)))))</f>
        <v>0</v>
      </c>
      <c r="AE207" s="127">
        <f>IF(OR($I207="‡nv‡÷j Z¨vM",$I207="wUwm"),(IF(VALUE($G207)&gt;=AE$6,(IF(($BV207-SUM($Q207:AD207))&gt;=$K207*0.3,$K207*0.3,($BV207-SUM($Q207:AD207)))),"")),(IF(($BV207-SUM($Q207:AD207))&gt;=$K207*0.3,$K207*0.3,($BV207-SUM($Q207:AD207)))))</f>
        <v>0</v>
      </c>
      <c r="AF207" s="127">
        <f>IF(OR($I207="‡nv‡÷j Z¨vM",$I207="wUwm"),(IF(VALUE($G207)&gt;=AF$6,(IF(($BV207-SUM($Q207:AE207))&gt;=$K207*0.3,$K207*0.3,($BV207-SUM($Q207:AE207)))),"")),(IF(($BV207-SUM($Q207:AE207))&gt;=$K207*0.3,$K207*0.3,($BV207-SUM($Q207:AE207)))))</f>
        <v>0</v>
      </c>
      <c r="AG207" s="127">
        <f>IF(OR($I207="‡nv‡÷j Z¨vM",$I207="wUwm"),(IF(VALUE($G207)&gt;=AG$6,(IF(($BV207-SUM($Q207:AF207))&gt;=$K207*0.3,$K207*0.3,($BV207-SUM($Q207:AF207)))),"")),(IF(($BV207-SUM($Q207:AF207))&gt;=$K207*0.3,$K207*0.3,($BV207-SUM($Q207:AF207)))))</f>
        <v>0</v>
      </c>
      <c r="AH207" s="127">
        <f>IF(OR($I207="‡nv‡÷j Z¨vM",$I207="wUwm"),(IF(VALUE($G207)&gt;=AH$6,(IF(($BV207-SUM($Q207:AG207))&gt;=$K207*0.3,$K207*0.3,($BV207-SUM($Q207:AG207)))),"")),(IF(($BV207-SUM($Q207:AG207))&gt;=$K207*0.3,$K207*0.3,($BV207-SUM($Q207:AG207)))))</f>
        <v>0</v>
      </c>
      <c r="AI207" s="127">
        <f>IF(OR($I207="‡nv‡÷j Z¨vM",$I207="wUwm"),(IF(VALUE($G207)&gt;=AI$6,(IF(($BV207-SUM($Q207:AH207))&gt;=$K207*0.3,$K207*0.3,($BV207-SUM($Q207:AH207)))),"")),(IF(($BV207-SUM($Q207:AH207))&gt;=$K207*0.3,$K207*0.3,($BV207-SUM($Q207:AH207)))))</f>
        <v>0</v>
      </c>
      <c r="AJ207" s="127">
        <f>IF(OR($I207="‡nv‡÷j Z¨vM",$I207="wUwm"),(IF(VALUE($G207)&gt;=AJ$6,(IF(($BV207-SUM($Q207:AI207))&gt;=$K207*0.3,$K207*0.3,($BV207-SUM($Q207:AI207)))),"")),(IF(($BV207-SUM($Q207:AI207))&gt;=$K207*0.3,$K207*0.3,($BV207-SUM($Q207:AI207)))))</f>
        <v>0</v>
      </c>
      <c r="AK207" s="127">
        <f>IF(OR($I207="‡nv‡÷j Z¨vM",$I207="wUwm"),(IF(VALUE($G207)&gt;=AK$6,(IF(($BV207-SUM($Q207:AJ207))&gt;=$K207*0.3,$K207*0.3,($BV207-SUM($Q207:AJ207)))),"")),(IF(($BV207-SUM($Q207:AJ207))&gt;=$K207*0.3,$K207*0.3,($BV207-SUM($Q207:AJ207)))))</f>
        <v>0</v>
      </c>
      <c r="AL207" s="127">
        <f>IF(OR($I207="‡nv‡÷j Z¨vM",$I207="wUwm"),(IF(VALUE($G207)&gt;=AL$6,(IF(($BV207-SUM($Q207:AK207))&gt;=$K207*0.3,$K207*0.3,($BV207-SUM($Q207:AK207)))),"")),(IF(($BV207-SUM($Q207:AK207))&gt;=$K207*0.3,$K207*0.3,($BV207-SUM($Q207:AK207)))))</f>
        <v>0</v>
      </c>
      <c r="AM207" s="127">
        <f>IF(OR($I207="‡nv‡÷j Z¨vM",$I207="wUwm"),(IF(VALUE($G207)&gt;=AM$6,(IF(($BV207-SUM($Q207:AL207))&gt;=$K207*0.3,$K207*0.3,($BV207-SUM($Q207:AL207)))),"")),(IF(($BV207-SUM($Q207:AL207))&gt;=$K207*0.3,$K207*0.3,($BV207-SUM($Q207:AL207)))))</f>
        <v>0</v>
      </c>
      <c r="AN207" s="127">
        <f>IF(OR($I207="‡nv‡÷j Z¨vM",$I207="wUwm"),(IF(VALUE($G207)&gt;=AN$6,(IF(($BV207-SUM($Q207:AM207))&gt;=$K207*0.3,$K207*0.3,($BV207-SUM($Q207:AM207)))),"")),(IF(($BV207-SUM($Q207:AM207))&gt;=$K207*0.3,$K207*0.3,($BV207-SUM($Q207:AM207)))))</f>
        <v>0</v>
      </c>
      <c r="AO207" s="127">
        <f>IF(OR($I207="‡nv‡÷j Z¨vM",$I207="wUwm"),(IF(VALUE($G207)&gt;=AO$6,(IF(($BV207-SUM($Q207:AN207))&gt;=$K207*0.3,$K207*0.3,($BV207-SUM($Q207:AN207)))),"")),(IF(($BV207-SUM($Q207:AN207))&gt;=$K207*0.3,$K207*0.3,($BV207-SUM($Q207:AN207)))))</f>
        <v>0</v>
      </c>
      <c r="AP207" s="127">
        <f>IF(OR($I207="‡nv‡÷j Z¨vM",$I207="wUwm"),(IF(VALUE($G207)&gt;=AP$6,(IF(($BV207-SUM($Q207:AO207))&gt;=$K207*0.3,$K207*0.3,($BV207-SUM($Q207:AO207)))),"")),(IF(($BV207-SUM($Q207:AO207))&gt;=$K207*0.3,$K207*0.3,($BV207-SUM($Q207:AO207)))))</f>
        <v>0</v>
      </c>
      <c r="AQ207" s="125">
        <f t="shared" si="39"/>
        <v>19600</v>
      </c>
      <c r="AR207" s="125">
        <v>19600</v>
      </c>
      <c r="AS207" s="125">
        <f>IF(LinkRpt!C$4=LinkRpt!C$2,VLOOKUP(LinkRpt!$A204,Rpt,LinkRpt!C$2+1),"")</f>
        <v>0</v>
      </c>
      <c r="AT207" s="125">
        <f>IF(LinkRpt!D$4=LinkRpt!D$2,VLOOKUP(LinkRpt!$A204,Rpt,LinkRpt!D$2+1),"")</f>
        <v>0</v>
      </c>
      <c r="AU207" s="125">
        <f>IF(LinkRpt!E$4=LinkRpt!E$2,VLOOKUP(LinkRpt!$A204,Rpt,LinkRpt!E$2+1),"")</f>
        <v>0</v>
      </c>
      <c r="AV207" s="125">
        <f>IF(LinkRpt!F$4=LinkRpt!F$2,VLOOKUP(LinkRpt!$A204,Rpt,LinkRpt!F$2+1),"")</f>
        <v>0</v>
      </c>
      <c r="AW207" s="125">
        <f>IF(LinkRpt!G$4=LinkRpt!G$2,VLOOKUP(LinkRpt!$A204,Rpt,LinkRpt!G$2+1),"")</f>
        <v>0</v>
      </c>
      <c r="AX207" s="125">
        <f>IF(LinkRpt!H$4=LinkRpt!H$2,VLOOKUP(LinkRpt!$A204,Rpt,LinkRpt!H$2+1),"")</f>
        <v>0</v>
      </c>
      <c r="AY207" s="125">
        <f>IF(LinkRpt!I$4=LinkRpt!I$2,VLOOKUP(LinkRpt!$A204,Rpt,LinkRpt!I$2+1),"")</f>
        <v>0</v>
      </c>
      <c r="AZ207" s="125">
        <f>IF(LinkRpt!J$4=LinkRpt!J$2,VLOOKUP(LinkRpt!$A204,Rpt,LinkRpt!J$2+1),"")</f>
        <v>0</v>
      </c>
      <c r="BA207" s="125">
        <f>IF(LinkRpt!K$4=LinkRpt!K$2,VLOOKUP(LinkRpt!$A204,Rpt,LinkRpt!K$2+1),"")</f>
        <v>0</v>
      </c>
      <c r="BB207" s="125">
        <f>IF(LinkRpt!L$4=LinkRpt!L$2,VLOOKUP(LinkRpt!$A204,Rpt,LinkRpt!L$2+1),"")</f>
        <v>0</v>
      </c>
      <c r="BC207" s="125">
        <f>IF(LinkRpt!M$4=LinkRpt!M$2,VLOOKUP(LinkRpt!$A204,Rpt,LinkRpt!M$2+1),"")</f>
        <v>0</v>
      </c>
      <c r="BD207" s="125">
        <f>IF(LinkRpt!N$4=LinkRpt!N$2,VLOOKUP(LinkRpt!$A204,Rpt,LinkRpt!N$2+1),"")</f>
        <v>0</v>
      </c>
      <c r="BE207" s="125">
        <f>IF(LinkRpt!O$4=LinkRpt!O$2,VLOOKUP(LinkRpt!$A204,Rpt,LinkRpt!O$2+1),"")</f>
        <v>0</v>
      </c>
      <c r="BF207" s="125">
        <f>IF(LinkRpt!P$4=LinkRpt!P$2,VLOOKUP(LinkRpt!$A204,Rpt,LinkRpt!P$2+1),"")</f>
        <v>0</v>
      </c>
      <c r="BG207" s="125">
        <f>IF(LinkRpt!Q$4=LinkRpt!Q$2,VLOOKUP(LinkRpt!$A204,Rpt,LinkRpt!Q$2+1),"")</f>
        <v>0</v>
      </c>
      <c r="BH207" s="125">
        <f>IF(LinkRpt!R$4=LinkRpt!R$2,VLOOKUP(LinkRpt!$A204,Rpt,LinkRpt!R$2+1),"")</f>
        <v>0</v>
      </c>
      <c r="BI207" s="125">
        <f>IF(LinkRpt!S$4=LinkRpt!S$2,VLOOKUP(LinkRpt!$A204,Rpt,LinkRpt!S$2+1),"")</f>
        <v>0</v>
      </c>
      <c r="BJ207" s="125">
        <f>IF(LinkRpt!T$4=LinkRpt!T$2,VLOOKUP(LinkRpt!$A204,Rpt,LinkRpt!T$2+1),"")</f>
        <v>0</v>
      </c>
      <c r="BK207" s="125">
        <f>IF(LinkRpt!U$4=LinkRpt!U$2,VLOOKUP(LinkRpt!$A204,Rpt,LinkRpt!U$2+1),"")</f>
        <v>0</v>
      </c>
      <c r="BL207" s="125">
        <f>IF(LinkRpt!V$4=LinkRpt!V$2,VLOOKUP(LinkRpt!$A204,Rpt,LinkRpt!V$2+1),"")</f>
        <v>0</v>
      </c>
      <c r="BM207" s="125">
        <f>IF(LinkRpt!W$4=LinkRpt!W$2,VLOOKUP(LinkRpt!$A204,Rpt,LinkRpt!W$2+1),"")</f>
        <v>0</v>
      </c>
      <c r="BN207" s="125">
        <f>IF(LinkRpt!X$4=LinkRpt!X$2,VLOOKUP(LinkRpt!$A204,Rpt,LinkRpt!X$2+1),"")</f>
        <v>0</v>
      </c>
      <c r="BO207" s="125">
        <f>IF(LinkRpt!Y$4=LinkRpt!Y$2,VLOOKUP(LinkRpt!$A204,Rpt,LinkRpt!Y$2+1),"")</f>
        <v>0</v>
      </c>
      <c r="BP207" s="125">
        <f>IF(LinkRpt!Z$4=LinkRpt!Z$2,VLOOKUP(LinkRpt!$A204,Rpt,LinkRpt!Z$2+1),"")</f>
        <v>0</v>
      </c>
      <c r="BQ207" s="125">
        <f>IF(LinkRpt!AA$4=LinkRpt!AA$2,VLOOKUP(LinkRpt!$A204,Rpt,LinkRpt!AA$2+1),"")</f>
        <v>0</v>
      </c>
      <c r="BR207" s="125">
        <f>IF(LinkRpt!AB$4=LinkRpt!AB$2,VLOOKUP(LinkRpt!$A204,Rpt,LinkRpt!AB$2+1),"")</f>
        <v>0</v>
      </c>
      <c r="BS207" s="125">
        <f>IF(LinkRpt!AC$4=LinkRpt!AC$2,VLOOKUP(LinkRpt!$A204,Rpt,LinkRpt!AC$2+1),"")</f>
        <v>0</v>
      </c>
      <c r="BT207" s="125">
        <f>IF(LinkRpt!AD$4=LinkRpt!AD$2,VLOOKUP(LinkRpt!$A204,Rpt,LinkRpt!AD$2+1),"")</f>
        <v>0</v>
      </c>
      <c r="BU207" s="125">
        <f>IF(LinkRpt!AE$4=LinkRpt!AE$2,VLOOKUP(LinkRpt!$A204,Rpt,LinkRpt!AE$2+1),"")</f>
        <v>0</v>
      </c>
      <c r="BV207" s="125">
        <f t="shared" si="48"/>
        <v>19600</v>
      </c>
      <c r="BW207" s="124">
        <v>1500</v>
      </c>
      <c r="BX207" s="127">
        <v>1500</v>
      </c>
      <c r="BY207" s="124">
        <v>1000</v>
      </c>
      <c r="BZ207" s="127">
        <v>1000</v>
      </c>
      <c r="CA207" s="124">
        <v>5000</v>
      </c>
      <c r="CB207" s="127">
        <v>5000</v>
      </c>
      <c r="CC207" s="124">
        <v>8000</v>
      </c>
      <c r="CD207" s="127">
        <v>0</v>
      </c>
      <c r="CE207" s="124"/>
      <c r="CF207" s="127"/>
      <c r="CG207" s="129">
        <v>4620</v>
      </c>
      <c r="CH207" s="127">
        <v>0</v>
      </c>
      <c r="CI207" s="129">
        <v>4620</v>
      </c>
      <c r="CJ207" s="127">
        <v>0</v>
      </c>
      <c r="CK207" s="129">
        <v>4620</v>
      </c>
      <c r="CL207" s="127">
        <v>0</v>
      </c>
      <c r="CM207" s="129">
        <v>4620</v>
      </c>
      <c r="CN207" s="127">
        <v>26480</v>
      </c>
      <c r="CO207" s="129">
        <v>4620</v>
      </c>
      <c r="CP207" s="127"/>
      <c r="CQ207" s="129">
        <v>4620</v>
      </c>
      <c r="CR207" s="127"/>
      <c r="CS207" s="129">
        <v>4620</v>
      </c>
      <c r="CT207" s="127"/>
      <c r="CU207" s="129">
        <v>4620</v>
      </c>
      <c r="CV207" s="127"/>
      <c r="CW207" s="129">
        <v>4620</v>
      </c>
      <c r="CX207" s="127">
        <v>23100</v>
      </c>
      <c r="CY207" s="131"/>
      <c r="CZ207" s="127"/>
      <c r="DA207" s="131"/>
      <c r="DB207" s="127"/>
      <c r="DC207" s="131"/>
      <c r="DD207" s="127"/>
      <c r="DE207" s="130"/>
      <c r="DF207" s="131"/>
      <c r="DG207" s="127"/>
      <c r="DH207" s="131"/>
      <c r="DI207" s="127"/>
      <c r="DJ207" s="131"/>
      <c r="DK207" s="127"/>
      <c r="DL207" s="131"/>
      <c r="DM207" s="127"/>
      <c r="DN207" s="131"/>
      <c r="DO207" s="127"/>
      <c r="DP207" s="131"/>
      <c r="DQ207" s="127"/>
      <c r="DR207" s="131"/>
      <c r="DS207" s="127"/>
      <c r="DT207" s="131"/>
      <c r="DU207" s="127"/>
      <c r="DV207" s="131"/>
      <c r="DW207" s="127"/>
      <c r="DX207" s="131"/>
      <c r="DY207" s="127"/>
      <c r="DZ207" s="131"/>
      <c r="EA207" s="127"/>
      <c r="EB207" s="128"/>
      <c r="EC207" s="127"/>
      <c r="ED207" s="132"/>
      <c r="EE207" s="128"/>
      <c r="EF207" s="127"/>
      <c r="EG207" s="128"/>
      <c r="EH207" s="127"/>
      <c r="EI207" s="128"/>
      <c r="EJ207" s="127"/>
      <c r="EK207" s="128"/>
      <c r="EL207" s="127"/>
      <c r="EM207" s="128"/>
      <c r="EN207" s="127"/>
      <c r="EO207" s="128"/>
      <c r="EP207" s="127"/>
      <c r="EQ207" s="124"/>
      <c r="ER207" s="127"/>
      <c r="ES207" s="124"/>
      <c r="ET207" s="127"/>
      <c r="EU207" s="124"/>
      <c r="EV207" s="127"/>
      <c r="EW207" s="124"/>
      <c r="EX207" s="127"/>
      <c r="EY207" s="124"/>
      <c r="EZ207" s="127"/>
      <c r="FA207" s="124"/>
      <c r="FB207" s="127"/>
      <c r="FC207" s="133">
        <f t="shared" si="43"/>
        <v>57080</v>
      </c>
      <c r="FD207" s="133">
        <f t="shared" si="44"/>
        <v>57080</v>
      </c>
      <c r="FE207" s="133">
        <f t="shared" si="45"/>
        <v>0</v>
      </c>
    </row>
    <row r="208" spans="1:161" ht="25.5" customHeight="1">
      <c r="A208" s="184">
        <v>2200182</v>
      </c>
      <c r="B208" s="163" t="s">
        <v>233</v>
      </c>
      <c r="C208" s="96" t="s">
        <v>234</v>
      </c>
      <c r="D208" s="83" t="s">
        <v>1062</v>
      </c>
      <c r="E208" s="95" t="s">
        <v>956</v>
      </c>
      <c r="F208" s="89" t="s">
        <v>235</v>
      </c>
      <c r="G208" s="89"/>
      <c r="H208" s="135"/>
      <c r="I208" s="121"/>
      <c r="J208" s="121"/>
      <c r="K208" s="94">
        <v>6500</v>
      </c>
      <c r="L208" s="96" t="s">
        <v>1079</v>
      </c>
      <c r="M208" s="122">
        <f t="shared" si="46"/>
        <v>23500</v>
      </c>
      <c r="N208" s="123">
        <f t="shared" si="42"/>
        <v>1950</v>
      </c>
      <c r="O208" s="124">
        <v>4000</v>
      </c>
      <c r="P208" s="124">
        <f t="shared" si="47"/>
        <v>0</v>
      </c>
      <c r="Q208" s="125">
        <v>4000</v>
      </c>
      <c r="R208" s="126">
        <f t="shared" si="49"/>
        <v>0</v>
      </c>
      <c r="S208" s="127">
        <f>IF(OR($I208="‡nv‡÷j Z¨vM",$I208="wUwm"),(IF(VALUE($G208)&gt;=S$6,(IF(($BV208-SUM($Q208:R208))&gt;=$K208*0.3,$K208*0.3,($BV208-SUM($Q208:R208)))),"")),(IF(($BV208-SUM($Q208:R208))&gt;=$K208*0.3,$K208*0.3,($BV208-SUM($Q208:R208)))))</f>
        <v>1950</v>
      </c>
      <c r="T208" s="127">
        <f>IF(OR($I208="‡nv‡÷j Z¨vM",$I208="wUwm"),(IF(VALUE($G208)&gt;=T$6,(IF(($BV208-SUM($Q208:S208))&gt;=$K208*0.3,$K208*0.3,($BV208-SUM($Q208:S208)))),"")),(IF(($BV208-SUM($Q208:S208))&gt;=$K208*0.3,$K208*0.3,($BV208-SUM($Q208:S208)))))</f>
        <v>1950</v>
      </c>
      <c r="U208" s="127">
        <f>IF(OR($I208="‡nv‡÷j Z¨vM",$I208="wUwm"),(IF(VALUE($G208)&gt;=U$6,(IF(($BV208-SUM($Q208:T208))&gt;=$K208*0.3,$K208*0.3,($BV208-SUM($Q208:T208)))),"")),(IF(($BV208-SUM($Q208:T208))&gt;=$K208*0.3,$K208*0.3,($BV208-SUM($Q208:T208)))))</f>
        <v>1950</v>
      </c>
      <c r="V208" s="127">
        <f>IF(OR($I208="‡nv‡÷j Z¨vM",$I208="wUwm"),(IF(VALUE($G208)&gt;=V$6,(IF(($BV208-SUM($Q208:U208))&gt;=$K208*0.3,$K208*0.3,($BV208-SUM($Q208:U208)))),"")),(IF(($BV208-SUM($Q208:U208))&gt;=$K208*0.3,$K208*0.3,($BV208-SUM($Q208:U208)))))</f>
        <v>1950</v>
      </c>
      <c r="W208" s="127">
        <f>IF(OR($I208="‡nv‡÷j Z¨vM",$I208="wUwm"),(IF(VALUE($G208)&gt;=W$6,(IF(($BV208-SUM($Q208:V208))&gt;=$K208*0.3,$K208*0.3,($BV208-SUM($Q208:V208)))),"")),(IF(($BV208-SUM($Q208:V208))&gt;=$K208*0.3,$K208*0.3,($BV208-SUM($Q208:V208)))))</f>
        <v>1950</v>
      </c>
      <c r="X208" s="127">
        <f>IF(OR($I208="‡nv‡÷j Z¨vM",$I208="wUwm"),(IF(VALUE($G208)&gt;=X$6,(IF(($BV208-SUM($Q208:W208))&gt;=$K208*0.3,$K208*0.3,($BV208-SUM($Q208:W208)))),"")),(IF(($BV208-SUM($Q208:W208))&gt;=$K208*0.3,$K208*0.3,($BV208-SUM($Q208:W208)))))</f>
        <v>1950</v>
      </c>
      <c r="Y208" s="127">
        <f>IF(OR($I208="‡nv‡÷j Z¨vM",$I208="wUwm"),(IF(VALUE($G208)&gt;=Y$6,(IF(($BV208-SUM($Q208:X208))&gt;=$K208*0.3,$K208*0.3,($BV208-SUM($Q208:X208)))),"")),(IF(($BV208-SUM($Q208:X208))&gt;=$K208*0.3,$K208*0.3,($BV208-SUM($Q208:X208)))))</f>
        <v>1950</v>
      </c>
      <c r="Z208" s="127">
        <f>IF(OR($I208="‡nv‡÷j Z¨vM",$I208="wUwm"),(IF(VALUE($G208)&gt;=Z$6,(IF(($BV208-SUM($Q208:Y208))&gt;=$K208*0.3,$K208*0.3,($BV208-SUM($Q208:Y208)))),"")),(IF(($BV208-SUM($Q208:Y208))&gt;=$K208*0.3,$K208*0.3,($BV208-SUM($Q208:Y208)))))</f>
        <v>1950</v>
      </c>
      <c r="AA208" s="127">
        <f>IF(OR($I208="‡nv‡÷j Z¨vM",$I208="wUwm"),(IF(VALUE($G208)&gt;=AA$6,(IF(($BV208-SUM($Q208:Z208))&gt;=$K208*0.3,$K208*0.3,($BV208-SUM($Q208:Z208)))),"")),(IF(($BV208-SUM($Q208:Z208))&gt;=$K208*0.3,$K208*0.3,($BV208-SUM($Q208:Z208)))))</f>
        <v>1950</v>
      </c>
      <c r="AB208" s="127">
        <f>IF(OR($I208="‡nv‡÷j Z¨vM",$I208="wUwm"),(IF(VALUE($G208)&gt;=AB$6,(IF(($BV208-SUM($Q208:AA208))&gt;=$K208*0.3,$K208*0.3,($BV208-SUM($Q208:AA208)))),"")),(IF(($BV208-SUM($Q208:AA208))&gt;=$K208*0.3,$K208*0.3,($BV208-SUM($Q208:AA208)))))</f>
        <v>0</v>
      </c>
      <c r="AC208" s="127">
        <f>IF(OR($I208="‡nv‡÷j Z¨vM",$I208="wUwm"),(IF(VALUE($G208)&gt;=AC$6,(IF(($BV208-SUM($Q208:AB208))&gt;=$K208*0.3,$K208*0.3,($BV208-SUM($Q208:AB208)))),"")),(IF(($BV208-SUM($Q208:AB208))&gt;=$K208*0.3,$K208*0.3,($BV208-SUM($Q208:AB208)))))</f>
        <v>0</v>
      </c>
      <c r="AD208" s="127">
        <f>IF(OR($I208="‡nv‡÷j Z¨vM",$I208="wUwm"),(IF(VALUE($G208)&gt;=AD$6,(IF(($BV208-SUM($Q208:AC208))&gt;=$K208*0.3,$K208*0.3,($BV208-SUM($Q208:AC208)))),"")),(IF(($BV208-SUM($Q208:AC208))&gt;=$K208*0.3,$K208*0.3,($BV208-SUM($Q208:AC208)))))</f>
        <v>0</v>
      </c>
      <c r="AE208" s="127">
        <f>IF(OR($I208="‡nv‡÷j Z¨vM",$I208="wUwm"),(IF(VALUE($G208)&gt;=AE$6,(IF(($BV208-SUM($Q208:AD208))&gt;=$K208*0.3,$K208*0.3,($BV208-SUM($Q208:AD208)))),"")),(IF(($BV208-SUM($Q208:AD208))&gt;=$K208*0.3,$K208*0.3,($BV208-SUM($Q208:AD208)))))</f>
        <v>0</v>
      </c>
      <c r="AF208" s="127">
        <f>IF(OR($I208="‡nv‡÷j Z¨vM",$I208="wUwm"),(IF(VALUE($G208)&gt;=AF$6,(IF(($BV208-SUM($Q208:AE208))&gt;=$K208*0.3,$K208*0.3,($BV208-SUM($Q208:AE208)))),"")),(IF(($BV208-SUM($Q208:AE208))&gt;=$K208*0.3,$K208*0.3,($BV208-SUM($Q208:AE208)))))</f>
        <v>0</v>
      </c>
      <c r="AG208" s="127">
        <f>IF(OR($I208="‡nv‡÷j Z¨vM",$I208="wUwm"),(IF(VALUE($G208)&gt;=AG$6,(IF(($BV208-SUM($Q208:AF208))&gt;=$K208*0.3,$K208*0.3,($BV208-SUM($Q208:AF208)))),"")),(IF(($BV208-SUM($Q208:AF208))&gt;=$K208*0.3,$K208*0.3,($BV208-SUM($Q208:AF208)))))</f>
        <v>0</v>
      </c>
      <c r="AH208" s="127">
        <f>IF(OR($I208="‡nv‡÷j Z¨vM",$I208="wUwm"),(IF(VALUE($G208)&gt;=AH$6,(IF(($BV208-SUM($Q208:AG208))&gt;=$K208*0.3,$K208*0.3,($BV208-SUM($Q208:AG208)))),"")),(IF(($BV208-SUM($Q208:AG208))&gt;=$K208*0.3,$K208*0.3,($BV208-SUM($Q208:AG208)))))</f>
        <v>0</v>
      </c>
      <c r="AI208" s="127">
        <f>IF(OR($I208="‡nv‡÷j Z¨vM",$I208="wUwm"),(IF(VALUE($G208)&gt;=AI$6,(IF(($BV208-SUM($Q208:AH208))&gt;=$K208*0.3,$K208*0.3,($BV208-SUM($Q208:AH208)))),"")),(IF(($BV208-SUM($Q208:AH208))&gt;=$K208*0.3,$K208*0.3,($BV208-SUM($Q208:AH208)))))</f>
        <v>0</v>
      </c>
      <c r="AJ208" s="127">
        <f>IF(OR($I208="‡nv‡÷j Z¨vM",$I208="wUwm"),(IF(VALUE($G208)&gt;=AJ$6,(IF(($BV208-SUM($Q208:AI208))&gt;=$K208*0.3,$K208*0.3,($BV208-SUM($Q208:AI208)))),"")),(IF(($BV208-SUM($Q208:AI208))&gt;=$K208*0.3,$K208*0.3,($BV208-SUM($Q208:AI208)))))</f>
        <v>0</v>
      </c>
      <c r="AK208" s="127">
        <f>IF(OR($I208="‡nv‡÷j Z¨vM",$I208="wUwm"),(IF(VALUE($G208)&gt;=AK$6,(IF(($BV208-SUM($Q208:AJ208))&gt;=$K208*0.3,$K208*0.3,($BV208-SUM($Q208:AJ208)))),"")),(IF(($BV208-SUM($Q208:AJ208))&gt;=$K208*0.3,$K208*0.3,($BV208-SUM($Q208:AJ208)))))</f>
        <v>0</v>
      </c>
      <c r="AL208" s="127">
        <f>IF(OR($I208="‡nv‡÷j Z¨vM",$I208="wUwm"),(IF(VALUE($G208)&gt;=AL$6,(IF(($BV208-SUM($Q208:AK208))&gt;=$K208*0.3,$K208*0.3,($BV208-SUM($Q208:AK208)))),"")),(IF(($BV208-SUM($Q208:AK208))&gt;=$K208*0.3,$K208*0.3,($BV208-SUM($Q208:AK208)))))</f>
        <v>0</v>
      </c>
      <c r="AM208" s="127">
        <f>IF(OR($I208="‡nv‡÷j Z¨vM",$I208="wUwm"),(IF(VALUE($G208)&gt;=AM$6,(IF(($BV208-SUM($Q208:AL208))&gt;=$K208*0.3,$K208*0.3,($BV208-SUM($Q208:AL208)))),"")),(IF(($BV208-SUM($Q208:AL208))&gt;=$K208*0.3,$K208*0.3,($BV208-SUM($Q208:AL208)))))</f>
        <v>0</v>
      </c>
      <c r="AN208" s="127">
        <f>IF(OR($I208="‡nv‡÷j Z¨vM",$I208="wUwm"),(IF(VALUE($G208)&gt;=AN$6,(IF(($BV208-SUM($Q208:AM208))&gt;=$K208*0.3,$K208*0.3,($BV208-SUM($Q208:AM208)))),"")),(IF(($BV208-SUM($Q208:AM208))&gt;=$K208*0.3,$K208*0.3,($BV208-SUM($Q208:AM208)))))</f>
        <v>0</v>
      </c>
      <c r="AO208" s="127">
        <f>IF(OR($I208="‡nv‡÷j Z¨vM",$I208="wUwm"),(IF(VALUE($G208)&gt;=AO$6,(IF(($BV208-SUM($Q208:AN208))&gt;=$K208*0.3,$K208*0.3,($BV208-SUM($Q208:AN208)))),"")),(IF(($BV208-SUM($Q208:AN208))&gt;=$K208*0.3,$K208*0.3,($BV208-SUM($Q208:AN208)))))</f>
        <v>0</v>
      </c>
      <c r="AP208" s="127">
        <f>IF(OR($I208="‡nv‡÷j Z¨vM",$I208="wUwm"),(IF(VALUE($G208)&gt;=AP$6,(IF(($BV208-SUM($Q208:AO208))&gt;=$K208*0.3,$K208*0.3,($BV208-SUM($Q208:AO208)))),"")),(IF(($BV208-SUM($Q208:AO208))&gt;=$K208*0.3,$K208*0.3,($BV208-SUM($Q208:AO208)))))</f>
        <v>0</v>
      </c>
      <c r="AQ208" s="125">
        <f t="shared" si="39"/>
        <v>21550</v>
      </c>
      <c r="AR208" s="125">
        <v>21550</v>
      </c>
      <c r="AS208" s="125">
        <f>IF(LinkRpt!C$4=LinkRpt!C$2,VLOOKUP(LinkRpt!$A205,Rpt,LinkRpt!C$2+1),"")</f>
        <v>0</v>
      </c>
      <c r="AT208" s="125">
        <f>IF(LinkRpt!D$4=LinkRpt!D$2,VLOOKUP(LinkRpt!$A205,Rpt,LinkRpt!D$2+1),"")</f>
        <v>0</v>
      </c>
      <c r="AU208" s="125">
        <f>IF(LinkRpt!E$4=LinkRpt!E$2,VLOOKUP(LinkRpt!$A205,Rpt,LinkRpt!E$2+1),"")</f>
        <v>0</v>
      </c>
      <c r="AV208" s="125">
        <f>IF(LinkRpt!F$4=LinkRpt!F$2,VLOOKUP(LinkRpt!$A205,Rpt,LinkRpt!F$2+1),"")</f>
        <v>0</v>
      </c>
      <c r="AW208" s="125">
        <f>IF(LinkRpt!G$4=LinkRpt!G$2,VLOOKUP(LinkRpt!$A205,Rpt,LinkRpt!G$2+1),"")</f>
        <v>0</v>
      </c>
      <c r="AX208" s="125">
        <f>IF(LinkRpt!H$4=LinkRpt!H$2,VLOOKUP(LinkRpt!$A205,Rpt,LinkRpt!H$2+1),"")</f>
        <v>0</v>
      </c>
      <c r="AY208" s="125">
        <f>IF(LinkRpt!I$4=LinkRpt!I$2,VLOOKUP(LinkRpt!$A205,Rpt,LinkRpt!I$2+1),"")</f>
        <v>0</v>
      </c>
      <c r="AZ208" s="125">
        <f>IF(LinkRpt!J$4=LinkRpt!J$2,VLOOKUP(LinkRpt!$A205,Rpt,LinkRpt!J$2+1),"")</f>
        <v>0</v>
      </c>
      <c r="BA208" s="125">
        <f>IF(LinkRpt!K$4=LinkRpt!K$2,VLOOKUP(LinkRpt!$A205,Rpt,LinkRpt!K$2+1),"")</f>
        <v>0</v>
      </c>
      <c r="BB208" s="125">
        <f>IF(LinkRpt!L$4=LinkRpt!L$2,VLOOKUP(LinkRpt!$A205,Rpt,LinkRpt!L$2+1),"")</f>
        <v>0</v>
      </c>
      <c r="BC208" s="125">
        <f>IF(LinkRpt!M$4=LinkRpt!M$2,VLOOKUP(LinkRpt!$A205,Rpt,LinkRpt!M$2+1),"")</f>
        <v>0</v>
      </c>
      <c r="BD208" s="125">
        <f>IF(LinkRpt!N$4=LinkRpt!N$2,VLOOKUP(LinkRpt!$A205,Rpt,LinkRpt!N$2+1),"")</f>
        <v>0</v>
      </c>
      <c r="BE208" s="125">
        <f>IF(LinkRpt!O$4=LinkRpt!O$2,VLOOKUP(LinkRpt!$A205,Rpt,LinkRpt!O$2+1),"")</f>
        <v>0</v>
      </c>
      <c r="BF208" s="125">
        <f>IF(LinkRpt!P$4=LinkRpt!P$2,VLOOKUP(LinkRpt!$A205,Rpt,LinkRpt!P$2+1),"")</f>
        <v>0</v>
      </c>
      <c r="BG208" s="125">
        <f>IF(LinkRpt!Q$4=LinkRpt!Q$2,VLOOKUP(LinkRpt!$A205,Rpt,LinkRpt!Q$2+1),"")</f>
        <v>0</v>
      </c>
      <c r="BH208" s="125">
        <f>IF(LinkRpt!R$4=LinkRpt!R$2,VLOOKUP(LinkRpt!$A205,Rpt,LinkRpt!R$2+1),"")</f>
        <v>0</v>
      </c>
      <c r="BI208" s="125">
        <f>IF(LinkRpt!S$4=LinkRpt!S$2,VLOOKUP(LinkRpt!$A205,Rpt,LinkRpt!S$2+1),"")</f>
        <v>0</v>
      </c>
      <c r="BJ208" s="125">
        <f>IF(LinkRpt!T$4=LinkRpt!T$2,VLOOKUP(LinkRpt!$A205,Rpt,LinkRpt!T$2+1),"")</f>
        <v>0</v>
      </c>
      <c r="BK208" s="125">
        <f>IF(LinkRpt!U$4=LinkRpt!U$2,VLOOKUP(LinkRpt!$A205,Rpt,LinkRpt!U$2+1),"")</f>
        <v>0</v>
      </c>
      <c r="BL208" s="125">
        <f>IF(LinkRpt!V$4=LinkRpt!V$2,VLOOKUP(LinkRpt!$A205,Rpt,LinkRpt!V$2+1),"")</f>
        <v>0</v>
      </c>
      <c r="BM208" s="125">
        <f>IF(LinkRpt!W$4=LinkRpt!W$2,VLOOKUP(LinkRpt!$A205,Rpt,LinkRpt!W$2+1),"")</f>
        <v>0</v>
      </c>
      <c r="BN208" s="125">
        <f>IF(LinkRpt!X$4=LinkRpt!X$2,VLOOKUP(LinkRpt!$A205,Rpt,LinkRpt!X$2+1),"")</f>
        <v>0</v>
      </c>
      <c r="BO208" s="125">
        <f>IF(LinkRpt!Y$4=LinkRpt!Y$2,VLOOKUP(LinkRpt!$A205,Rpt,LinkRpt!Y$2+1),"")</f>
        <v>0</v>
      </c>
      <c r="BP208" s="125">
        <f>IF(LinkRpt!Z$4=LinkRpt!Z$2,VLOOKUP(LinkRpt!$A205,Rpt,LinkRpt!Z$2+1),"")</f>
        <v>0</v>
      </c>
      <c r="BQ208" s="125">
        <f>IF(LinkRpt!AA$4=LinkRpt!AA$2,VLOOKUP(LinkRpt!$A205,Rpt,LinkRpt!AA$2+1),"")</f>
        <v>0</v>
      </c>
      <c r="BR208" s="125">
        <f>IF(LinkRpt!AB$4=LinkRpt!AB$2,VLOOKUP(LinkRpt!$A205,Rpt,LinkRpt!AB$2+1),"")</f>
        <v>0</v>
      </c>
      <c r="BS208" s="125">
        <f>IF(LinkRpt!AC$4=LinkRpt!AC$2,VLOOKUP(LinkRpt!$A205,Rpt,LinkRpt!AC$2+1),"")</f>
        <v>0</v>
      </c>
      <c r="BT208" s="125">
        <f>IF(LinkRpt!AD$4=LinkRpt!AD$2,VLOOKUP(LinkRpt!$A205,Rpt,LinkRpt!AD$2+1),"")</f>
        <v>0</v>
      </c>
      <c r="BU208" s="125">
        <f>IF(LinkRpt!AE$4=LinkRpt!AE$2,VLOOKUP(LinkRpt!$A205,Rpt,LinkRpt!AE$2+1),"")</f>
        <v>0</v>
      </c>
      <c r="BV208" s="125">
        <f t="shared" si="48"/>
        <v>21550</v>
      </c>
      <c r="BW208" s="124">
        <v>1500</v>
      </c>
      <c r="BX208" s="127">
        <v>1500</v>
      </c>
      <c r="BY208" s="124">
        <v>1000</v>
      </c>
      <c r="BZ208" s="127">
        <v>1000</v>
      </c>
      <c r="CA208" s="124">
        <v>5000</v>
      </c>
      <c r="CB208" s="127">
        <v>5000</v>
      </c>
      <c r="CC208" s="124">
        <v>8000</v>
      </c>
      <c r="CD208" s="127"/>
      <c r="CE208" s="128"/>
      <c r="CF208" s="127"/>
      <c r="CG208" s="124"/>
      <c r="CH208" s="127"/>
      <c r="CI208" s="129">
        <v>4620</v>
      </c>
      <c r="CJ208" s="127"/>
      <c r="CK208" s="129">
        <v>4620</v>
      </c>
      <c r="CL208" s="127"/>
      <c r="CM208" s="129">
        <v>4620</v>
      </c>
      <c r="CN208" s="127"/>
      <c r="CO208" s="129">
        <v>4620</v>
      </c>
      <c r="CP208" s="127"/>
      <c r="CQ208" s="129">
        <v>4620</v>
      </c>
      <c r="CR208" s="127">
        <v>5000</v>
      </c>
      <c r="CS208" s="129">
        <v>4620</v>
      </c>
      <c r="CT208" s="127"/>
      <c r="CU208" s="129">
        <v>4620</v>
      </c>
      <c r="CV208" s="127"/>
      <c r="CW208" s="129">
        <v>4620</v>
      </c>
      <c r="CX208" s="127"/>
      <c r="CY208" s="129">
        <v>4620</v>
      </c>
      <c r="CZ208" s="127">
        <v>5000</v>
      </c>
      <c r="DA208" s="128"/>
      <c r="DB208" s="127"/>
      <c r="DC208" s="128"/>
      <c r="DD208" s="127"/>
      <c r="DE208" s="130"/>
      <c r="DF208" s="131"/>
      <c r="DG208" s="127"/>
      <c r="DH208" s="131"/>
      <c r="DI208" s="127"/>
      <c r="DJ208" s="131"/>
      <c r="DK208" s="127"/>
      <c r="DL208" s="131"/>
      <c r="DM208" s="127"/>
      <c r="DN208" s="131"/>
      <c r="DO208" s="127"/>
      <c r="DP208" s="131"/>
      <c r="DQ208" s="127"/>
      <c r="DR208" s="131"/>
      <c r="DS208" s="127"/>
      <c r="DT208" s="131"/>
      <c r="DU208" s="127"/>
      <c r="DV208" s="131"/>
      <c r="DW208" s="127"/>
      <c r="DX208" s="131"/>
      <c r="DY208" s="127"/>
      <c r="DZ208" s="131"/>
      <c r="EA208" s="127"/>
      <c r="EB208" s="128"/>
      <c r="EC208" s="127"/>
      <c r="ED208" s="132"/>
      <c r="EE208" s="128"/>
      <c r="EF208" s="127"/>
      <c r="EG208" s="128"/>
      <c r="EH208" s="127"/>
      <c r="EI208" s="128"/>
      <c r="EJ208" s="127"/>
      <c r="EK208" s="128"/>
      <c r="EL208" s="127"/>
      <c r="EM208" s="128"/>
      <c r="EN208" s="127"/>
      <c r="EO208" s="128"/>
      <c r="EP208" s="127"/>
      <c r="EQ208" s="124"/>
      <c r="ER208" s="127"/>
      <c r="ES208" s="124"/>
      <c r="ET208" s="127"/>
      <c r="EU208" s="124"/>
      <c r="EV208" s="127"/>
      <c r="EW208" s="124"/>
      <c r="EX208" s="127"/>
      <c r="EY208" s="124"/>
      <c r="EZ208" s="127"/>
      <c r="FA208" s="124"/>
      <c r="FB208" s="127"/>
      <c r="FC208" s="133">
        <f t="shared" si="43"/>
        <v>57080</v>
      </c>
      <c r="FD208" s="133">
        <f t="shared" si="44"/>
        <v>17500</v>
      </c>
      <c r="FE208" s="133">
        <f t="shared" si="45"/>
        <v>39580</v>
      </c>
    </row>
    <row r="209" spans="1:161" ht="25.5" customHeight="1">
      <c r="A209" s="184">
        <v>2200190</v>
      </c>
      <c r="B209" s="163" t="s">
        <v>237</v>
      </c>
      <c r="C209" s="96" t="s">
        <v>238</v>
      </c>
      <c r="D209" s="83" t="s">
        <v>1062</v>
      </c>
      <c r="E209" s="95" t="s">
        <v>956</v>
      </c>
      <c r="F209" s="89" t="s">
        <v>239</v>
      </c>
      <c r="G209" s="89"/>
      <c r="H209" s="135"/>
      <c r="I209" s="121"/>
      <c r="J209" s="121"/>
      <c r="K209" s="94">
        <v>6800</v>
      </c>
      <c r="L209" s="96" t="s">
        <v>1079</v>
      </c>
      <c r="M209" s="122">
        <f t="shared" si="46"/>
        <v>24400</v>
      </c>
      <c r="N209" s="123">
        <f t="shared" si="42"/>
        <v>2040</v>
      </c>
      <c r="O209" s="124">
        <v>4000</v>
      </c>
      <c r="P209" s="124">
        <f t="shared" si="47"/>
        <v>0</v>
      </c>
      <c r="Q209" s="125">
        <v>4000</v>
      </c>
      <c r="R209" s="126">
        <f t="shared" si="49"/>
        <v>0</v>
      </c>
      <c r="S209" s="127">
        <f>IF(OR($I209="‡nv‡÷j Z¨vM",$I209="wUwm"),(IF(VALUE($G209)&gt;=S$6,(IF(($BV209-SUM($Q209:R209))&gt;=$K209*0.3,$K209*0.3,($BV209-SUM($Q209:R209)))),"")),(IF(($BV209-SUM($Q209:R209))&gt;=$K209*0.3,$K209*0.3,($BV209-SUM($Q209:R209)))))</f>
        <v>2040</v>
      </c>
      <c r="T209" s="127">
        <f>IF(OR($I209="‡nv‡÷j Z¨vM",$I209="wUwm"),(IF(VALUE($G209)&gt;=T$6,(IF(($BV209-SUM($Q209:S209))&gt;=$K209*0.3,$K209*0.3,($BV209-SUM($Q209:S209)))),"")),(IF(($BV209-SUM($Q209:S209))&gt;=$K209*0.3,$K209*0.3,($BV209-SUM($Q209:S209)))))</f>
        <v>2040</v>
      </c>
      <c r="U209" s="127">
        <f>IF(OR($I209="‡nv‡÷j Z¨vM",$I209="wUwm"),(IF(VALUE($G209)&gt;=U$6,(IF(($BV209-SUM($Q209:T209))&gt;=$K209*0.3,$K209*0.3,($BV209-SUM($Q209:T209)))),"")),(IF(($BV209-SUM($Q209:T209))&gt;=$K209*0.3,$K209*0.3,($BV209-SUM($Q209:T209)))))</f>
        <v>2040</v>
      </c>
      <c r="V209" s="127">
        <f>IF(OR($I209="‡nv‡÷j Z¨vM",$I209="wUwm"),(IF(VALUE($G209)&gt;=V$6,(IF(($BV209-SUM($Q209:U209))&gt;=$K209*0.3,$K209*0.3,($BV209-SUM($Q209:U209)))),"")),(IF(($BV209-SUM($Q209:U209))&gt;=$K209*0.3,$K209*0.3,($BV209-SUM($Q209:U209)))))</f>
        <v>2040</v>
      </c>
      <c r="W209" s="127">
        <f>IF(OR($I209="‡nv‡÷j Z¨vM",$I209="wUwm"),(IF(VALUE($G209)&gt;=W$6,(IF(($BV209-SUM($Q209:V209))&gt;=$K209*0.3,$K209*0.3,($BV209-SUM($Q209:V209)))),"")),(IF(($BV209-SUM($Q209:V209))&gt;=$K209*0.3,$K209*0.3,($BV209-SUM($Q209:V209)))))</f>
        <v>2040</v>
      </c>
      <c r="X209" s="127">
        <f>IF(OR($I209="‡nv‡÷j Z¨vM",$I209="wUwm"),(IF(VALUE($G209)&gt;=X$6,(IF(($BV209-SUM($Q209:W209))&gt;=$K209*0.3,$K209*0.3,($BV209-SUM($Q209:W209)))),"")),(IF(($BV209-SUM($Q209:W209))&gt;=$K209*0.3,$K209*0.3,($BV209-SUM($Q209:W209)))))</f>
        <v>2040</v>
      </c>
      <c r="Y209" s="127">
        <f>IF(OR($I209="‡nv‡÷j Z¨vM",$I209="wUwm"),(IF(VALUE($G209)&gt;=Y$6,(IF(($BV209-SUM($Q209:X209))&gt;=$K209*0.3,$K209*0.3,($BV209-SUM($Q209:X209)))),"")),(IF(($BV209-SUM($Q209:X209))&gt;=$K209*0.3,$K209*0.3,($BV209-SUM($Q209:X209)))))</f>
        <v>2040</v>
      </c>
      <c r="Z209" s="127">
        <f>IF(OR($I209="‡nv‡÷j Z¨vM",$I209="wUwm"),(IF(VALUE($G209)&gt;=Z$6,(IF(($BV209-SUM($Q209:Y209))&gt;=$K209*0.3,$K209*0.3,($BV209-SUM($Q209:Y209)))),"")),(IF(($BV209-SUM($Q209:Y209))&gt;=$K209*0.3,$K209*0.3,($BV209-SUM($Q209:Y209)))))</f>
        <v>2040</v>
      </c>
      <c r="AA209" s="127">
        <f>IF(OR($I209="‡nv‡÷j Z¨vM",$I209="wUwm"),(IF(VALUE($G209)&gt;=AA$6,(IF(($BV209-SUM($Q209:Z209))&gt;=$K209*0.3,$K209*0.3,($BV209-SUM($Q209:Z209)))),"")),(IF(($BV209-SUM($Q209:Z209))&gt;=$K209*0.3,$K209*0.3,($BV209-SUM($Q209:Z209)))))</f>
        <v>2040</v>
      </c>
      <c r="AB209" s="127">
        <f>IF(OR($I209="‡nv‡÷j Z¨vM",$I209="wUwm"),(IF(VALUE($G209)&gt;=AB$6,(IF(($BV209-SUM($Q209:AA209))&gt;=$K209*0.3,$K209*0.3,($BV209-SUM($Q209:AA209)))),"")),(IF(($BV209-SUM($Q209:AA209))&gt;=$K209*0.3,$K209*0.3,($BV209-SUM($Q209:AA209)))))</f>
        <v>0</v>
      </c>
      <c r="AC209" s="127">
        <f>IF(OR($I209="‡nv‡÷j Z¨vM",$I209="wUwm"),(IF(VALUE($G209)&gt;=AC$6,(IF(($BV209-SUM($Q209:AB209))&gt;=$K209*0.3,$K209*0.3,($BV209-SUM($Q209:AB209)))),"")),(IF(($BV209-SUM($Q209:AB209))&gt;=$K209*0.3,$K209*0.3,($BV209-SUM($Q209:AB209)))))</f>
        <v>0</v>
      </c>
      <c r="AD209" s="127">
        <f>IF(OR($I209="‡nv‡÷j Z¨vM",$I209="wUwm"),(IF(VALUE($G209)&gt;=AD$6,(IF(($BV209-SUM($Q209:AC209))&gt;=$K209*0.3,$K209*0.3,($BV209-SUM($Q209:AC209)))),"")),(IF(($BV209-SUM($Q209:AC209))&gt;=$K209*0.3,$K209*0.3,($BV209-SUM($Q209:AC209)))))</f>
        <v>0</v>
      </c>
      <c r="AE209" s="127">
        <f>IF(OR($I209="‡nv‡÷j Z¨vM",$I209="wUwm"),(IF(VALUE($G209)&gt;=AE$6,(IF(($BV209-SUM($Q209:AD209))&gt;=$K209*0.3,$K209*0.3,($BV209-SUM($Q209:AD209)))),"")),(IF(($BV209-SUM($Q209:AD209))&gt;=$K209*0.3,$K209*0.3,($BV209-SUM($Q209:AD209)))))</f>
        <v>0</v>
      </c>
      <c r="AF209" s="127">
        <f>IF(OR($I209="‡nv‡÷j Z¨vM",$I209="wUwm"),(IF(VALUE($G209)&gt;=AF$6,(IF(($BV209-SUM($Q209:AE209))&gt;=$K209*0.3,$K209*0.3,($BV209-SUM($Q209:AE209)))),"")),(IF(($BV209-SUM($Q209:AE209))&gt;=$K209*0.3,$K209*0.3,($BV209-SUM($Q209:AE209)))))</f>
        <v>0</v>
      </c>
      <c r="AG209" s="127">
        <f>IF(OR($I209="‡nv‡÷j Z¨vM",$I209="wUwm"),(IF(VALUE($G209)&gt;=AG$6,(IF(($BV209-SUM($Q209:AF209))&gt;=$K209*0.3,$K209*0.3,($BV209-SUM($Q209:AF209)))),"")),(IF(($BV209-SUM($Q209:AF209))&gt;=$K209*0.3,$K209*0.3,($BV209-SUM($Q209:AF209)))))</f>
        <v>0</v>
      </c>
      <c r="AH209" s="127">
        <f>IF(OR($I209="‡nv‡÷j Z¨vM",$I209="wUwm"),(IF(VALUE($G209)&gt;=AH$6,(IF(($BV209-SUM($Q209:AG209))&gt;=$K209*0.3,$K209*0.3,($BV209-SUM($Q209:AG209)))),"")),(IF(($BV209-SUM($Q209:AG209))&gt;=$K209*0.3,$K209*0.3,($BV209-SUM($Q209:AG209)))))</f>
        <v>0</v>
      </c>
      <c r="AI209" s="127">
        <f>IF(OR($I209="‡nv‡÷j Z¨vM",$I209="wUwm"),(IF(VALUE($G209)&gt;=AI$6,(IF(($BV209-SUM($Q209:AH209))&gt;=$K209*0.3,$K209*0.3,($BV209-SUM($Q209:AH209)))),"")),(IF(($BV209-SUM($Q209:AH209))&gt;=$K209*0.3,$K209*0.3,($BV209-SUM($Q209:AH209)))))</f>
        <v>0</v>
      </c>
      <c r="AJ209" s="127">
        <f>IF(OR($I209="‡nv‡÷j Z¨vM",$I209="wUwm"),(IF(VALUE($G209)&gt;=AJ$6,(IF(($BV209-SUM($Q209:AI209))&gt;=$K209*0.3,$K209*0.3,($BV209-SUM($Q209:AI209)))),"")),(IF(($BV209-SUM($Q209:AI209))&gt;=$K209*0.3,$K209*0.3,($BV209-SUM($Q209:AI209)))))</f>
        <v>0</v>
      </c>
      <c r="AK209" s="127">
        <f>IF(OR($I209="‡nv‡÷j Z¨vM",$I209="wUwm"),(IF(VALUE($G209)&gt;=AK$6,(IF(($BV209-SUM($Q209:AJ209))&gt;=$K209*0.3,$K209*0.3,($BV209-SUM($Q209:AJ209)))),"")),(IF(($BV209-SUM($Q209:AJ209))&gt;=$K209*0.3,$K209*0.3,($BV209-SUM($Q209:AJ209)))))</f>
        <v>0</v>
      </c>
      <c r="AL209" s="127">
        <f>IF(OR($I209="‡nv‡÷j Z¨vM",$I209="wUwm"),(IF(VALUE($G209)&gt;=AL$6,(IF(($BV209-SUM($Q209:AK209))&gt;=$K209*0.3,$K209*0.3,($BV209-SUM($Q209:AK209)))),"")),(IF(($BV209-SUM($Q209:AK209))&gt;=$K209*0.3,$K209*0.3,($BV209-SUM($Q209:AK209)))))</f>
        <v>0</v>
      </c>
      <c r="AM209" s="127">
        <f>IF(OR($I209="‡nv‡÷j Z¨vM",$I209="wUwm"),(IF(VALUE($G209)&gt;=AM$6,(IF(($BV209-SUM($Q209:AL209))&gt;=$K209*0.3,$K209*0.3,($BV209-SUM($Q209:AL209)))),"")),(IF(($BV209-SUM($Q209:AL209))&gt;=$K209*0.3,$K209*0.3,($BV209-SUM($Q209:AL209)))))</f>
        <v>0</v>
      </c>
      <c r="AN209" s="127">
        <f>IF(OR($I209="‡nv‡÷j Z¨vM",$I209="wUwm"),(IF(VALUE($G209)&gt;=AN$6,(IF(($BV209-SUM($Q209:AM209))&gt;=$K209*0.3,$K209*0.3,($BV209-SUM($Q209:AM209)))),"")),(IF(($BV209-SUM($Q209:AM209))&gt;=$K209*0.3,$K209*0.3,($BV209-SUM($Q209:AM209)))))</f>
        <v>0</v>
      </c>
      <c r="AO209" s="127">
        <f>IF(OR($I209="‡nv‡÷j Z¨vM",$I209="wUwm"),(IF(VALUE($G209)&gt;=AO$6,(IF(($BV209-SUM($Q209:AN209))&gt;=$K209*0.3,$K209*0.3,($BV209-SUM($Q209:AN209)))),"")),(IF(($BV209-SUM($Q209:AN209))&gt;=$K209*0.3,$K209*0.3,($BV209-SUM($Q209:AN209)))))</f>
        <v>0</v>
      </c>
      <c r="AP209" s="127">
        <f>IF(OR($I209="‡nv‡÷j Z¨vM",$I209="wUwm"),(IF(VALUE($G209)&gt;=AP$6,(IF(($BV209-SUM($Q209:AO209))&gt;=$K209*0.3,$K209*0.3,($BV209-SUM($Q209:AO209)))),"")),(IF(($BV209-SUM($Q209:AO209))&gt;=$K209*0.3,$K209*0.3,($BV209-SUM($Q209:AO209)))))</f>
        <v>0</v>
      </c>
      <c r="AQ209" s="125">
        <f t="shared" si="39"/>
        <v>22360</v>
      </c>
      <c r="AR209" s="125">
        <v>22360</v>
      </c>
      <c r="AS209" s="125">
        <f>IF(LinkRpt!C$4=LinkRpt!C$2,VLOOKUP(LinkRpt!$A206,Rpt,LinkRpt!C$2+1),"")</f>
        <v>0</v>
      </c>
      <c r="AT209" s="125">
        <f>IF(LinkRpt!D$4=LinkRpt!D$2,VLOOKUP(LinkRpt!$A206,Rpt,LinkRpt!D$2+1),"")</f>
        <v>0</v>
      </c>
      <c r="AU209" s="125">
        <f>IF(LinkRpt!E$4=LinkRpt!E$2,VLOOKUP(LinkRpt!$A206,Rpt,LinkRpt!E$2+1),"")</f>
        <v>0</v>
      </c>
      <c r="AV209" s="125">
        <f>IF(LinkRpt!F$4=LinkRpt!F$2,VLOOKUP(LinkRpt!$A206,Rpt,LinkRpt!F$2+1),"")</f>
        <v>0</v>
      </c>
      <c r="AW209" s="125">
        <f>IF(LinkRpt!G$4=LinkRpt!G$2,VLOOKUP(LinkRpt!$A206,Rpt,LinkRpt!G$2+1),"")</f>
        <v>0</v>
      </c>
      <c r="AX209" s="125">
        <f>IF(LinkRpt!H$4=LinkRpt!H$2,VLOOKUP(LinkRpt!$A206,Rpt,LinkRpt!H$2+1),"")</f>
        <v>0</v>
      </c>
      <c r="AY209" s="125">
        <f>IF(LinkRpt!I$4=LinkRpt!I$2,VLOOKUP(LinkRpt!$A206,Rpt,LinkRpt!I$2+1),"")</f>
        <v>0</v>
      </c>
      <c r="AZ209" s="125">
        <f>IF(LinkRpt!J$4=LinkRpt!J$2,VLOOKUP(LinkRpt!$A206,Rpt,LinkRpt!J$2+1),"")</f>
        <v>0</v>
      </c>
      <c r="BA209" s="125">
        <f>IF(LinkRpt!K$4=LinkRpt!K$2,VLOOKUP(LinkRpt!$A206,Rpt,LinkRpt!K$2+1),"")</f>
        <v>0</v>
      </c>
      <c r="BB209" s="125">
        <f>IF(LinkRpt!L$4=LinkRpt!L$2,VLOOKUP(LinkRpt!$A206,Rpt,LinkRpt!L$2+1),"")</f>
        <v>0</v>
      </c>
      <c r="BC209" s="125">
        <f>IF(LinkRpt!M$4=LinkRpt!M$2,VLOOKUP(LinkRpt!$A206,Rpt,LinkRpt!M$2+1),"")</f>
        <v>0</v>
      </c>
      <c r="BD209" s="125">
        <f>IF(LinkRpt!N$4=LinkRpt!N$2,VLOOKUP(LinkRpt!$A206,Rpt,LinkRpt!N$2+1),"")</f>
        <v>0</v>
      </c>
      <c r="BE209" s="125">
        <f>IF(LinkRpt!O$4=LinkRpt!O$2,VLOOKUP(LinkRpt!$A206,Rpt,LinkRpt!O$2+1),"")</f>
        <v>0</v>
      </c>
      <c r="BF209" s="125">
        <f>IF(LinkRpt!P$4=LinkRpt!P$2,VLOOKUP(LinkRpt!$A206,Rpt,LinkRpt!P$2+1),"")</f>
        <v>0</v>
      </c>
      <c r="BG209" s="125">
        <f>IF(LinkRpt!Q$4=LinkRpt!Q$2,VLOOKUP(LinkRpt!$A206,Rpt,LinkRpt!Q$2+1),"")</f>
        <v>0</v>
      </c>
      <c r="BH209" s="125">
        <f>IF(LinkRpt!R$4=LinkRpt!R$2,VLOOKUP(LinkRpt!$A206,Rpt,LinkRpt!R$2+1),"")</f>
        <v>0</v>
      </c>
      <c r="BI209" s="125">
        <f>IF(LinkRpt!S$4=LinkRpt!S$2,VLOOKUP(LinkRpt!$A206,Rpt,LinkRpt!S$2+1),"")</f>
        <v>0</v>
      </c>
      <c r="BJ209" s="125">
        <f>IF(LinkRpt!T$4=LinkRpt!T$2,VLOOKUP(LinkRpt!$A206,Rpt,LinkRpt!T$2+1),"")</f>
        <v>0</v>
      </c>
      <c r="BK209" s="125">
        <f>IF(LinkRpt!U$4=LinkRpt!U$2,VLOOKUP(LinkRpt!$A206,Rpt,LinkRpt!U$2+1),"")</f>
        <v>0</v>
      </c>
      <c r="BL209" s="125">
        <f>IF(LinkRpt!V$4=LinkRpt!V$2,VLOOKUP(LinkRpt!$A206,Rpt,LinkRpt!V$2+1),"")</f>
        <v>0</v>
      </c>
      <c r="BM209" s="125">
        <f>IF(LinkRpt!W$4=LinkRpt!W$2,VLOOKUP(LinkRpt!$A206,Rpt,LinkRpt!W$2+1),"")</f>
        <v>0</v>
      </c>
      <c r="BN209" s="125">
        <f>IF(LinkRpt!X$4=LinkRpt!X$2,VLOOKUP(LinkRpt!$A206,Rpt,LinkRpt!X$2+1),"")</f>
        <v>0</v>
      </c>
      <c r="BO209" s="125">
        <f>IF(LinkRpt!Y$4=LinkRpt!Y$2,VLOOKUP(LinkRpt!$A206,Rpt,LinkRpt!Y$2+1),"")</f>
        <v>0</v>
      </c>
      <c r="BP209" s="125">
        <f>IF(LinkRpt!Z$4=LinkRpt!Z$2,VLOOKUP(LinkRpt!$A206,Rpt,LinkRpt!Z$2+1),"")</f>
        <v>0</v>
      </c>
      <c r="BQ209" s="125">
        <f>IF(LinkRpt!AA$4=LinkRpt!AA$2,VLOOKUP(LinkRpt!$A206,Rpt,LinkRpt!AA$2+1),"")</f>
        <v>0</v>
      </c>
      <c r="BR209" s="125">
        <f>IF(LinkRpt!AB$4=LinkRpt!AB$2,VLOOKUP(LinkRpt!$A206,Rpt,LinkRpt!AB$2+1),"")</f>
        <v>0</v>
      </c>
      <c r="BS209" s="125">
        <f>IF(LinkRpt!AC$4=LinkRpt!AC$2,VLOOKUP(LinkRpt!$A206,Rpt,LinkRpt!AC$2+1),"")</f>
        <v>0</v>
      </c>
      <c r="BT209" s="125">
        <f>IF(LinkRpt!AD$4=LinkRpt!AD$2,VLOOKUP(LinkRpt!$A206,Rpt,LinkRpt!AD$2+1),"")</f>
        <v>0</v>
      </c>
      <c r="BU209" s="125">
        <f>IF(LinkRpt!AE$4=LinkRpt!AE$2,VLOOKUP(LinkRpt!$A206,Rpt,LinkRpt!AE$2+1),"")</f>
        <v>0</v>
      </c>
      <c r="BV209" s="125">
        <f t="shared" si="48"/>
        <v>22360</v>
      </c>
      <c r="BW209" s="124">
        <v>1500</v>
      </c>
      <c r="BX209" s="127">
        <v>1500</v>
      </c>
      <c r="BY209" s="124">
        <v>1000</v>
      </c>
      <c r="BZ209" s="127">
        <v>1000</v>
      </c>
      <c r="CA209" s="124">
        <v>5000</v>
      </c>
      <c r="CB209" s="127">
        <v>5000</v>
      </c>
      <c r="CC209" s="124">
        <v>8000</v>
      </c>
      <c r="CD209" s="127">
        <v>0</v>
      </c>
      <c r="CE209" s="128"/>
      <c r="CF209" s="127"/>
      <c r="CG209" s="124"/>
      <c r="CH209" s="127"/>
      <c r="CI209" s="129">
        <v>2310</v>
      </c>
      <c r="CJ209" s="127">
        <v>12620</v>
      </c>
      <c r="CK209" s="129">
        <v>2310</v>
      </c>
      <c r="CL209" s="127">
        <v>4620</v>
      </c>
      <c r="CM209" s="129">
        <v>2310</v>
      </c>
      <c r="CN209" s="127"/>
      <c r="CO209" s="129">
        <v>2310</v>
      </c>
      <c r="CP209" s="127"/>
      <c r="CQ209" s="129">
        <v>2310</v>
      </c>
      <c r="CR209" s="127">
        <v>2310</v>
      </c>
      <c r="CS209" s="129">
        <v>2310</v>
      </c>
      <c r="CT209" s="127">
        <v>2310</v>
      </c>
      <c r="CU209" s="129">
        <v>2310</v>
      </c>
      <c r="CV209" s="127">
        <v>2310</v>
      </c>
      <c r="CW209" s="129">
        <v>2310</v>
      </c>
      <c r="CX209" s="127">
        <v>2330</v>
      </c>
      <c r="CY209" s="129">
        <v>2310</v>
      </c>
      <c r="CZ209" s="127">
        <v>2310</v>
      </c>
      <c r="DA209" s="128"/>
      <c r="DB209" s="127"/>
      <c r="DC209" s="128"/>
      <c r="DD209" s="127"/>
      <c r="DE209" s="130"/>
      <c r="DF209" s="131"/>
      <c r="DG209" s="127"/>
      <c r="DH209" s="131"/>
      <c r="DI209" s="127"/>
      <c r="DJ209" s="131"/>
      <c r="DK209" s="127"/>
      <c r="DL209" s="131"/>
      <c r="DM209" s="127"/>
      <c r="DN209" s="131"/>
      <c r="DO209" s="127"/>
      <c r="DP209" s="131"/>
      <c r="DQ209" s="127"/>
      <c r="DR209" s="131"/>
      <c r="DS209" s="127"/>
      <c r="DT209" s="131"/>
      <c r="DU209" s="127"/>
      <c r="DV209" s="131"/>
      <c r="DW209" s="127"/>
      <c r="DX209" s="131"/>
      <c r="DY209" s="127"/>
      <c r="DZ209" s="131"/>
      <c r="EA209" s="127"/>
      <c r="EB209" s="128"/>
      <c r="EC209" s="127"/>
      <c r="ED209" s="132"/>
      <c r="EE209" s="128"/>
      <c r="EF209" s="127"/>
      <c r="EG209" s="128"/>
      <c r="EH209" s="127"/>
      <c r="EI209" s="128"/>
      <c r="EJ209" s="127"/>
      <c r="EK209" s="128"/>
      <c r="EL209" s="127"/>
      <c r="EM209" s="128"/>
      <c r="EN209" s="127"/>
      <c r="EO209" s="128"/>
      <c r="EP209" s="127"/>
      <c r="EQ209" s="124"/>
      <c r="ER209" s="127"/>
      <c r="ES209" s="124"/>
      <c r="ET209" s="127"/>
      <c r="EU209" s="124"/>
      <c r="EV209" s="127"/>
      <c r="EW209" s="124"/>
      <c r="EX209" s="127"/>
      <c r="EY209" s="124"/>
      <c r="EZ209" s="127"/>
      <c r="FA209" s="124"/>
      <c r="FB209" s="127"/>
      <c r="FC209" s="133">
        <f t="shared" si="43"/>
        <v>36290</v>
      </c>
      <c r="FD209" s="133">
        <f t="shared" si="44"/>
        <v>36310</v>
      </c>
      <c r="FE209" s="133">
        <f t="shared" si="45"/>
        <v>-20</v>
      </c>
    </row>
    <row r="210" spans="1:161" ht="25.5" customHeight="1">
      <c r="A210" s="184">
        <v>2200192</v>
      </c>
      <c r="B210" s="163" t="s">
        <v>240</v>
      </c>
      <c r="C210" s="96" t="s">
        <v>241</v>
      </c>
      <c r="D210" s="83" t="s">
        <v>1062</v>
      </c>
      <c r="E210" s="95" t="s">
        <v>956</v>
      </c>
      <c r="F210" s="89" t="s">
        <v>242</v>
      </c>
      <c r="G210" s="89"/>
      <c r="H210" s="135"/>
      <c r="I210" s="121" t="s">
        <v>1085</v>
      </c>
      <c r="J210" s="121"/>
      <c r="K210" s="94"/>
      <c r="L210" s="96" t="s">
        <v>1079</v>
      </c>
      <c r="M210" s="122">
        <f t="shared" si="46"/>
        <v>4000</v>
      </c>
      <c r="N210" s="123">
        <f t="shared" si="42"/>
        <v>0</v>
      </c>
      <c r="O210" s="124">
        <v>4000</v>
      </c>
      <c r="P210" s="124">
        <f t="shared" si="47"/>
        <v>0</v>
      </c>
      <c r="Q210" s="125">
        <v>4000</v>
      </c>
      <c r="R210" s="126">
        <f t="shared" si="49"/>
        <v>0</v>
      </c>
      <c r="S210" s="127">
        <f>IF(OR($I210="‡nv‡÷j Z¨vM",$I210="wUwm"),(IF(VALUE($G210)&gt;=S$6,(IF(($BV210-SUM($Q210:R210))&gt;=$K210*0.3,$K210*0.3,($BV210-SUM($Q210:R210)))),"")),(IF(($BV210-SUM($Q210:R210))&gt;=$K210*0.3,$K210*0.3,($BV210-SUM($Q210:R210)))))</f>
        <v>0</v>
      </c>
      <c r="T210" s="127">
        <f>IF(OR($I210="‡nv‡÷j Z¨vM",$I210="wUwm"),(IF(VALUE($G210)&gt;=T$6,(IF(($BV210-SUM($Q210:S210))&gt;=$K210*0.3,$K210*0.3,($BV210-SUM($Q210:S210)))),"")),(IF(($BV210-SUM($Q210:S210))&gt;=$K210*0.3,$K210*0.3,($BV210-SUM($Q210:S210)))))</f>
        <v>0</v>
      </c>
      <c r="U210" s="127">
        <f>IF(OR($I210="‡nv‡÷j Z¨vM",$I210="wUwm"),(IF(VALUE($G210)&gt;=U$6,(IF(($BV210-SUM($Q210:T210))&gt;=$K210*0.3,$K210*0.3,($BV210-SUM($Q210:T210)))),"")),(IF(($BV210-SUM($Q210:T210))&gt;=$K210*0.3,$K210*0.3,($BV210-SUM($Q210:T210)))))</f>
        <v>0</v>
      </c>
      <c r="V210" s="127">
        <f>IF(OR($I210="‡nv‡÷j Z¨vM",$I210="wUwm"),(IF(VALUE($G210)&gt;=V$6,(IF(($BV210-SUM($Q210:U210))&gt;=$K210*0.3,$K210*0.3,($BV210-SUM($Q210:U210)))),"")),(IF(($BV210-SUM($Q210:U210))&gt;=$K210*0.3,$K210*0.3,($BV210-SUM($Q210:U210)))))</f>
        <v>0</v>
      </c>
      <c r="W210" s="127">
        <f>IF(OR($I210="‡nv‡÷j Z¨vM",$I210="wUwm"),(IF(VALUE($G210)&gt;=W$6,(IF(($BV210-SUM($Q210:V210))&gt;=$K210*0.3,$K210*0.3,($BV210-SUM($Q210:V210)))),"")),(IF(($BV210-SUM($Q210:V210))&gt;=$K210*0.3,$K210*0.3,($BV210-SUM($Q210:V210)))))</f>
        <v>0</v>
      </c>
      <c r="X210" s="127">
        <f>IF(OR($I210="‡nv‡÷j Z¨vM",$I210="wUwm"),(IF(VALUE($G210)&gt;=X$6,(IF(($BV210-SUM($Q210:W210))&gt;=$K210*0.3,$K210*0.3,($BV210-SUM($Q210:W210)))),"")),(IF(($BV210-SUM($Q210:W210))&gt;=$K210*0.3,$K210*0.3,($BV210-SUM($Q210:W210)))))</f>
        <v>0</v>
      </c>
      <c r="Y210" s="127">
        <f>IF(OR($I210="‡nv‡÷j Z¨vM",$I210="wUwm"),(IF(VALUE($G210)&gt;=Y$6,(IF(($BV210-SUM($Q210:X210))&gt;=$K210*0.3,$K210*0.3,($BV210-SUM($Q210:X210)))),"")),(IF(($BV210-SUM($Q210:X210))&gt;=$K210*0.3,$K210*0.3,($BV210-SUM($Q210:X210)))))</f>
        <v>0</v>
      </c>
      <c r="Z210" s="127">
        <f>IF(OR($I210="‡nv‡÷j Z¨vM",$I210="wUwm"),(IF(VALUE($G210)&gt;=Z$6,(IF(($BV210-SUM($Q210:Y210))&gt;=$K210*0.3,$K210*0.3,($BV210-SUM($Q210:Y210)))),"")),(IF(($BV210-SUM($Q210:Y210))&gt;=$K210*0.3,$K210*0.3,($BV210-SUM($Q210:Y210)))))</f>
        <v>0</v>
      </c>
      <c r="AA210" s="127">
        <f>IF(OR($I210="‡nv‡÷j Z¨vM",$I210="wUwm"),(IF(VALUE($G210)&gt;=AA$6,(IF(($BV210-SUM($Q210:Z210))&gt;=$K210*0.3,$K210*0.3,($BV210-SUM($Q210:Z210)))),"")),(IF(($BV210-SUM($Q210:Z210))&gt;=$K210*0.3,$K210*0.3,($BV210-SUM($Q210:Z210)))))</f>
        <v>0</v>
      </c>
      <c r="AB210" s="127">
        <f>IF(OR($I210="‡nv‡÷j Z¨vM",$I210="wUwm"),(IF(VALUE($G210)&gt;=AB$6,(IF(($BV210-SUM($Q210:AA210))&gt;=$K210*0.3,$K210*0.3,($BV210-SUM($Q210:AA210)))),"")),(IF(($BV210-SUM($Q210:AA210))&gt;=$K210*0.3,$K210*0.3,($BV210-SUM($Q210:AA210)))))</f>
        <v>0</v>
      </c>
      <c r="AC210" s="127">
        <f>IF(OR($I210="‡nv‡÷j Z¨vM",$I210="wUwm"),(IF(VALUE($G210)&gt;=AC$6,(IF(($BV210-SUM($Q210:AB210))&gt;=$K210*0.3,$K210*0.3,($BV210-SUM($Q210:AB210)))),"")),(IF(($BV210-SUM($Q210:AB210))&gt;=$K210*0.3,$K210*0.3,($BV210-SUM($Q210:AB210)))))</f>
        <v>0</v>
      </c>
      <c r="AD210" s="127">
        <f>IF(OR($I210="‡nv‡÷j Z¨vM",$I210="wUwm"),(IF(VALUE($G210)&gt;=AD$6,(IF(($BV210-SUM($Q210:AC210))&gt;=$K210*0.3,$K210*0.3,($BV210-SUM($Q210:AC210)))),"")),(IF(($BV210-SUM($Q210:AC210))&gt;=$K210*0.3,$K210*0.3,($BV210-SUM($Q210:AC210)))))</f>
        <v>0</v>
      </c>
      <c r="AE210" s="127">
        <f>IF(OR($I210="‡nv‡÷j Z¨vM",$I210="wUwm"),(IF(VALUE($G210)&gt;=AE$6,(IF(($BV210-SUM($Q210:AD210))&gt;=$K210*0.3,$K210*0.3,($BV210-SUM($Q210:AD210)))),"")),(IF(($BV210-SUM($Q210:AD210))&gt;=$K210*0.3,$K210*0.3,($BV210-SUM($Q210:AD210)))))</f>
        <v>0</v>
      </c>
      <c r="AF210" s="127">
        <f>IF(OR($I210="‡nv‡÷j Z¨vM",$I210="wUwm"),(IF(VALUE($G210)&gt;=AF$6,(IF(($BV210-SUM($Q210:AE210))&gt;=$K210*0.3,$K210*0.3,($BV210-SUM($Q210:AE210)))),"")),(IF(($BV210-SUM($Q210:AE210))&gt;=$K210*0.3,$K210*0.3,($BV210-SUM($Q210:AE210)))))</f>
        <v>0</v>
      </c>
      <c r="AG210" s="127">
        <f>IF(OR($I210="‡nv‡÷j Z¨vM",$I210="wUwm"),(IF(VALUE($G210)&gt;=AG$6,(IF(($BV210-SUM($Q210:AF210))&gt;=$K210*0.3,$K210*0.3,($BV210-SUM($Q210:AF210)))),"")),(IF(($BV210-SUM($Q210:AF210))&gt;=$K210*0.3,$K210*0.3,($BV210-SUM($Q210:AF210)))))</f>
        <v>0</v>
      </c>
      <c r="AH210" s="127">
        <f>IF(OR($I210="‡nv‡÷j Z¨vM",$I210="wUwm"),(IF(VALUE($G210)&gt;=AH$6,(IF(($BV210-SUM($Q210:AG210))&gt;=$K210*0.3,$K210*0.3,($BV210-SUM($Q210:AG210)))),"")),(IF(($BV210-SUM($Q210:AG210))&gt;=$K210*0.3,$K210*0.3,($BV210-SUM($Q210:AG210)))))</f>
        <v>0</v>
      </c>
      <c r="AI210" s="127">
        <f>IF(OR($I210="‡nv‡÷j Z¨vM",$I210="wUwm"),(IF(VALUE($G210)&gt;=AI$6,(IF(($BV210-SUM($Q210:AH210))&gt;=$K210*0.3,$K210*0.3,($BV210-SUM($Q210:AH210)))),"")),(IF(($BV210-SUM($Q210:AH210))&gt;=$K210*0.3,$K210*0.3,($BV210-SUM($Q210:AH210)))))</f>
        <v>0</v>
      </c>
      <c r="AJ210" s="127">
        <f>IF(OR($I210="‡nv‡÷j Z¨vM",$I210="wUwm"),(IF(VALUE($G210)&gt;=AJ$6,(IF(($BV210-SUM($Q210:AI210))&gt;=$K210*0.3,$K210*0.3,($BV210-SUM($Q210:AI210)))),"")),(IF(($BV210-SUM($Q210:AI210))&gt;=$K210*0.3,$K210*0.3,($BV210-SUM($Q210:AI210)))))</f>
        <v>0</v>
      </c>
      <c r="AK210" s="127">
        <f>IF(OR($I210="‡nv‡÷j Z¨vM",$I210="wUwm"),(IF(VALUE($G210)&gt;=AK$6,(IF(($BV210-SUM($Q210:AJ210))&gt;=$K210*0.3,$K210*0.3,($BV210-SUM($Q210:AJ210)))),"")),(IF(($BV210-SUM($Q210:AJ210))&gt;=$K210*0.3,$K210*0.3,($BV210-SUM($Q210:AJ210)))))</f>
        <v>0</v>
      </c>
      <c r="AL210" s="127">
        <f>IF(OR($I210="‡nv‡÷j Z¨vM",$I210="wUwm"),(IF(VALUE($G210)&gt;=AL$6,(IF(($BV210-SUM($Q210:AK210))&gt;=$K210*0.3,$K210*0.3,($BV210-SUM($Q210:AK210)))),"")),(IF(($BV210-SUM($Q210:AK210))&gt;=$K210*0.3,$K210*0.3,($BV210-SUM($Q210:AK210)))))</f>
        <v>0</v>
      </c>
      <c r="AM210" s="127">
        <f>IF(OR($I210="‡nv‡÷j Z¨vM",$I210="wUwm"),(IF(VALUE($G210)&gt;=AM$6,(IF(($BV210-SUM($Q210:AL210))&gt;=$K210*0.3,$K210*0.3,($BV210-SUM($Q210:AL210)))),"")),(IF(($BV210-SUM($Q210:AL210))&gt;=$K210*0.3,$K210*0.3,($BV210-SUM($Q210:AL210)))))</f>
        <v>0</v>
      </c>
      <c r="AN210" s="127">
        <f>IF(OR($I210="‡nv‡÷j Z¨vM",$I210="wUwm"),(IF(VALUE($G210)&gt;=AN$6,(IF(($BV210-SUM($Q210:AM210))&gt;=$K210*0.3,$K210*0.3,($BV210-SUM($Q210:AM210)))),"")),(IF(($BV210-SUM($Q210:AM210))&gt;=$K210*0.3,$K210*0.3,($BV210-SUM($Q210:AM210)))))</f>
        <v>0</v>
      </c>
      <c r="AO210" s="127">
        <f>IF(OR($I210="‡nv‡÷j Z¨vM",$I210="wUwm"),(IF(VALUE($G210)&gt;=AO$6,(IF(($BV210-SUM($Q210:AN210))&gt;=$K210*0.3,$K210*0.3,($BV210-SUM($Q210:AN210)))),"")),(IF(($BV210-SUM($Q210:AN210))&gt;=$K210*0.3,$K210*0.3,($BV210-SUM($Q210:AN210)))))</f>
        <v>0</v>
      </c>
      <c r="AP210" s="127">
        <f>IF(OR($I210="‡nv‡÷j Z¨vM",$I210="wUwm"),(IF(VALUE($G210)&gt;=AP$6,(IF(($BV210-SUM($Q210:AO210))&gt;=$K210*0.3,$K210*0.3,($BV210-SUM($Q210:AO210)))),"")),(IF(($BV210-SUM($Q210:AO210))&gt;=$K210*0.3,$K210*0.3,($BV210-SUM($Q210:AO210)))))</f>
        <v>0</v>
      </c>
      <c r="AQ210" s="125">
        <f t="shared" si="39"/>
        <v>4000</v>
      </c>
      <c r="AR210" s="125">
        <v>4000</v>
      </c>
      <c r="AS210" s="125">
        <f>IF(LinkRpt!C$4=LinkRpt!C$2,VLOOKUP(LinkRpt!$A207,Rpt,LinkRpt!C$2+1),"")</f>
        <v>0</v>
      </c>
      <c r="AT210" s="125">
        <f>IF(LinkRpt!D$4=LinkRpt!D$2,VLOOKUP(LinkRpt!$A207,Rpt,LinkRpt!D$2+1),"")</f>
        <v>0</v>
      </c>
      <c r="AU210" s="125">
        <f>IF(LinkRpt!E$4=LinkRpt!E$2,VLOOKUP(LinkRpt!$A207,Rpt,LinkRpt!E$2+1),"")</f>
        <v>0</v>
      </c>
      <c r="AV210" s="125">
        <f>IF(LinkRpt!F$4=LinkRpt!F$2,VLOOKUP(LinkRpt!$A207,Rpt,LinkRpt!F$2+1),"")</f>
        <v>0</v>
      </c>
      <c r="AW210" s="125">
        <f>IF(LinkRpt!G$4=LinkRpt!G$2,VLOOKUP(LinkRpt!$A207,Rpt,LinkRpt!G$2+1),"")</f>
        <v>0</v>
      </c>
      <c r="AX210" s="125">
        <f>IF(LinkRpt!H$4=LinkRpt!H$2,VLOOKUP(LinkRpt!$A207,Rpt,LinkRpt!H$2+1),"")</f>
        <v>0</v>
      </c>
      <c r="AY210" s="125">
        <f>IF(LinkRpt!I$4=LinkRpt!I$2,VLOOKUP(LinkRpt!$A207,Rpt,LinkRpt!I$2+1),"")</f>
        <v>0</v>
      </c>
      <c r="AZ210" s="125">
        <f>IF(LinkRpt!J$4=LinkRpt!J$2,VLOOKUP(LinkRpt!$A207,Rpt,LinkRpt!J$2+1),"")</f>
        <v>0</v>
      </c>
      <c r="BA210" s="125">
        <f>IF(LinkRpt!K$4=LinkRpt!K$2,VLOOKUP(LinkRpt!$A207,Rpt,LinkRpt!K$2+1),"")</f>
        <v>0</v>
      </c>
      <c r="BB210" s="125">
        <f>IF(LinkRpt!L$4=LinkRpt!L$2,VLOOKUP(LinkRpt!$A207,Rpt,LinkRpt!L$2+1),"")</f>
        <v>0</v>
      </c>
      <c r="BC210" s="125">
        <f>IF(LinkRpt!M$4=LinkRpt!M$2,VLOOKUP(LinkRpt!$A207,Rpt,LinkRpt!M$2+1),"")</f>
        <v>0</v>
      </c>
      <c r="BD210" s="125">
        <f>IF(LinkRpt!N$4=LinkRpt!N$2,VLOOKUP(LinkRpt!$A207,Rpt,LinkRpt!N$2+1),"")</f>
        <v>0</v>
      </c>
      <c r="BE210" s="125">
        <f>IF(LinkRpt!O$4=LinkRpt!O$2,VLOOKUP(LinkRpt!$A207,Rpt,LinkRpt!O$2+1),"")</f>
        <v>0</v>
      </c>
      <c r="BF210" s="125">
        <f>IF(LinkRpt!P$4=LinkRpt!P$2,VLOOKUP(LinkRpt!$A207,Rpt,LinkRpt!P$2+1),"")</f>
        <v>0</v>
      </c>
      <c r="BG210" s="125">
        <f>IF(LinkRpt!Q$4=LinkRpt!Q$2,VLOOKUP(LinkRpt!$A207,Rpt,LinkRpt!Q$2+1),"")</f>
        <v>0</v>
      </c>
      <c r="BH210" s="125">
        <f>IF(LinkRpt!R$4=LinkRpt!R$2,VLOOKUP(LinkRpt!$A207,Rpt,LinkRpt!R$2+1),"")</f>
        <v>0</v>
      </c>
      <c r="BI210" s="125">
        <f>IF(LinkRpt!S$4=LinkRpt!S$2,VLOOKUP(LinkRpt!$A207,Rpt,LinkRpt!S$2+1),"")</f>
        <v>0</v>
      </c>
      <c r="BJ210" s="125">
        <f>IF(LinkRpt!T$4=LinkRpt!T$2,VLOOKUP(LinkRpt!$A207,Rpt,LinkRpt!T$2+1),"")</f>
        <v>0</v>
      </c>
      <c r="BK210" s="125">
        <f>IF(LinkRpt!U$4=LinkRpt!U$2,VLOOKUP(LinkRpt!$A207,Rpt,LinkRpt!U$2+1),"")</f>
        <v>0</v>
      </c>
      <c r="BL210" s="125">
        <f>IF(LinkRpt!V$4=LinkRpt!V$2,VLOOKUP(LinkRpt!$A207,Rpt,LinkRpt!V$2+1),"")</f>
        <v>0</v>
      </c>
      <c r="BM210" s="125">
        <f>IF(LinkRpt!W$4=LinkRpt!W$2,VLOOKUP(LinkRpt!$A207,Rpt,LinkRpt!W$2+1),"")</f>
        <v>0</v>
      </c>
      <c r="BN210" s="125">
        <f>IF(LinkRpt!X$4=LinkRpt!X$2,VLOOKUP(LinkRpt!$A207,Rpt,LinkRpt!X$2+1),"")</f>
        <v>0</v>
      </c>
      <c r="BO210" s="125">
        <f>IF(LinkRpt!Y$4=LinkRpt!Y$2,VLOOKUP(LinkRpt!$A207,Rpt,LinkRpt!Y$2+1),"")</f>
        <v>0</v>
      </c>
      <c r="BP210" s="125">
        <f>IF(LinkRpt!Z$4=LinkRpt!Z$2,VLOOKUP(LinkRpt!$A207,Rpt,LinkRpt!Z$2+1),"")</f>
        <v>0</v>
      </c>
      <c r="BQ210" s="125">
        <f>IF(LinkRpt!AA$4=LinkRpt!AA$2,VLOOKUP(LinkRpt!$A207,Rpt,LinkRpt!AA$2+1),"")</f>
        <v>0</v>
      </c>
      <c r="BR210" s="125">
        <f>IF(LinkRpt!AB$4=LinkRpt!AB$2,VLOOKUP(LinkRpt!$A207,Rpt,LinkRpt!AB$2+1),"")</f>
        <v>0</v>
      </c>
      <c r="BS210" s="125">
        <f>IF(LinkRpt!AC$4=LinkRpt!AC$2,VLOOKUP(LinkRpt!$A207,Rpt,LinkRpt!AC$2+1),"")</f>
        <v>0</v>
      </c>
      <c r="BT210" s="125">
        <f>IF(LinkRpt!AD$4=LinkRpt!AD$2,VLOOKUP(LinkRpt!$A207,Rpt,LinkRpt!AD$2+1),"")</f>
        <v>0</v>
      </c>
      <c r="BU210" s="125">
        <f>IF(LinkRpt!AE$4=LinkRpt!AE$2,VLOOKUP(LinkRpt!$A207,Rpt,LinkRpt!AE$2+1),"")</f>
        <v>0</v>
      </c>
      <c r="BV210" s="125">
        <f t="shared" si="48"/>
        <v>4000</v>
      </c>
      <c r="BW210" s="124">
        <v>1500</v>
      </c>
      <c r="BX210" s="127">
        <v>1500</v>
      </c>
      <c r="BY210" s="124">
        <v>1000</v>
      </c>
      <c r="BZ210" s="127">
        <v>1000</v>
      </c>
      <c r="CA210" s="124">
        <v>5000</v>
      </c>
      <c r="CB210" s="127">
        <v>0</v>
      </c>
      <c r="CC210" s="124">
        <v>8000</v>
      </c>
      <c r="CD210" s="127">
        <v>0</v>
      </c>
      <c r="CE210" s="128"/>
      <c r="CF210" s="127"/>
      <c r="CG210" s="124"/>
      <c r="CH210" s="127">
        <v>5000</v>
      </c>
      <c r="CI210" s="129">
        <v>4620</v>
      </c>
      <c r="CJ210" s="127">
        <v>0</v>
      </c>
      <c r="CK210" s="129">
        <v>4620</v>
      </c>
      <c r="CL210" s="127">
        <v>0</v>
      </c>
      <c r="CM210" s="129">
        <v>4620</v>
      </c>
      <c r="CN210" s="127"/>
      <c r="CO210" s="129">
        <v>4620</v>
      </c>
      <c r="CP210" s="127">
        <v>17240</v>
      </c>
      <c r="CQ210" s="129">
        <v>4620</v>
      </c>
      <c r="CR210" s="127"/>
      <c r="CS210" s="129">
        <v>4620</v>
      </c>
      <c r="CT210" s="127"/>
      <c r="CU210" s="129">
        <v>4620</v>
      </c>
      <c r="CV210" s="127"/>
      <c r="CW210" s="129">
        <v>4620</v>
      </c>
      <c r="CX210" s="127"/>
      <c r="CY210" s="129">
        <v>4620</v>
      </c>
      <c r="CZ210" s="127">
        <v>9240</v>
      </c>
      <c r="DA210" s="128"/>
      <c r="DB210" s="127"/>
      <c r="DC210" s="128"/>
      <c r="DD210" s="127"/>
      <c r="DE210" s="130"/>
      <c r="DF210" s="131"/>
      <c r="DG210" s="127"/>
      <c r="DH210" s="131"/>
      <c r="DI210" s="127"/>
      <c r="DJ210" s="131"/>
      <c r="DK210" s="127"/>
      <c r="DL210" s="131"/>
      <c r="DM210" s="127"/>
      <c r="DN210" s="131"/>
      <c r="DO210" s="127"/>
      <c r="DP210" s="131"/>
      <c r="DQ210" s="127"/>
      <c r="DR210" s="131"/>
      <c r="DS210" s="127"/>
      <c r="DT210" s="131"/>
      <c r="DU210" s="127"/>
      <c r="DV210" s="131"/>
      <c r="DW210" s="127"/>
      <c r="DX210" s="131"/>
      <c r="DY210" s="127"/>
      <c r="DZ210" s="131"/>
      <c r="EA210" s="127"/>
      <c r="EB210" s="128"/>
      <c r="EC210" s="127"/>
      <c r="ED210" s="132"/>
      <c r="EE210" s="128"/>
      <c r="EF210" s="127"/>
      <c r="EG210" s="128"/>
      <c r="EH210" s="127"/>
      <c r="EI210" s="128"/>
      <c r="EJ210" s="127"/>
      <c r="EK210" s="128"/>
      <c r="EL210" s="127"/>
      <c r="EM210" s="128"/>
      <c r="EN210" s="127"/>
      <c r="EO210" s="128"/>
      <c r="EP210" s="127"/>
      <c r="EQ210" s="124"/>
      <c r="ER210" s="127"/>
      <c r="ES210" s="124"/>
      <c r="ET210" s="127"/>
      <c r="EU210" s="124"/>
      <c r="EV210" s="127"/>
      <c r="EW210" s="124"/>
      <c r="EX210" s="127"/>
      <c r="EY210" s="124"/>
      <c r="EZ210" s="127"/>
      <c r="FA210" s="124"/>
      <c r="FB210" s="127"/>
      <c r="FC210" s="133">
        <f t="shared" si="43"/>
        <v>57080</v>
      </c>
      <c r="FD210" s="133">
        <f t="shared" si="44"/>
        <v>33980</v>
      </c>
      <c r="FE210" s="133">
        <f t="shared" si="45"/>
        <v>23100</v>
      </c>
    </row>
    <row r="211" spans="1:161" ht="25.5" customHeight="1">
      <c r="A211" s="184">
        <v>2200193</v>
      </c>
      <c r="B211" s="163" t="s">
        <v>243</v>
      </c>
      <c r="C211" s="96" t="s">
        <v>244</v>
      </c>
      <c r="D211" s="83" t="s">
        <v>1062</v>
      </c>
      <c r="E211" s="95" t="s">
        <v>956</v>
      </c>
      <c r="F211" s="89" t="s">
        <v>245</v>
      </c>
      <c r="G211" s="89"/>
      <c r="H211" s="135"/>
      <c r="I211" s="136"/>
      <c r="J211" s="136"/>
      <c r="K211" s="94">
        <v>6000</v>
      </c>
      <c r="L211" s="96" t="s">
        <v>1079</v>
      </c>
      <c r="M211" s="122">
        <f t="shared" si="46"/>
        <v>22000</v>
      </c>
      <c r="N211" s="123">
        <f t="shared" si="42"/>
        <v>1800</v>
      </c>
      <c r="O211" s="124">
        <v>4000</v>
      </c>
      <c r="P211" s="124">
        <f t="shared" si="47"/>
        <v>0</v>
      </c>
      <c r="Q211" s="125">
        <v>4000</v>
      </c>
      <c r="R211" s="126">
        <f t="shared" si="49"/>
        <v>0</v>
      </c>
      <c r="S211" s="127">
        <f>IF(OR($I211="‡nv‡÷j Z¨vM",$I211="wUwm"),(IF(VALUE($G211)&gt;=S$6,(IF(($BV211-SUM($Q211:R211))&gt;=$K211*0.3,$K211*0.3,($BV211-SUM($Q211:R211)))),"")),(IF(($BV211-SUM($Q211:R211))&gt;=$K211*0.3,$K211*0.3,($BV211-SUM($Q211:R211)))))</f>
        <v>1800</v>
      </c>
      <c r="T211" s="127">
        <f>IF(OR($I211="‡nv‡÷j Z¨vM",$I211="wUwm"),(IF(VALUE($G211)&gt;=T$6,(IF(($BV211-SUM($Q211:S211))&gt;=$K211*0.3,$K211*0.3,($BV211-SUM($Q211:S211)))),"")),(IF(($BV211-SUM($Q211:S211))&gt;=$K211*0.3,$K211*0.3,($BV211-SUM($Q211:S211)))))</f>
        <v>1800</v>
      </c>
      <c r="U211" s="127">
        <f>IF(OR($I211="‡nv‡÷j Z¨vM",$I211="wUwm"),(IF(VALUE($G211)&gt;=U$6,(IF(($BV211-SUM($Q211:T211))&gt;=$K211*0.3,$K211*0.3,($BV211-SUM($Q211:T211)))),"")),(IF(($BV211-SUM($Q211:T211))&gt;=$K211*0.3,$K211*0.3,($BV211-SUM($Q211:T211)))))</f>
        <v>1800</v>
      </c>
      <c r="V211" s="127">
        <f>IF(OR($I211="‡nv‡÷j Z¨vM",$I211="wUwm"),(IF(VALUE($G211)&gt;=V$6,(IF(($BV211-SUM($Q211:U211))&gt;=$K211*0.3,$K211*0.3,($BV211-SUM($Q211:U211)))),"")),(IF(($BV211-SUM($Q211:U211))&gt;=$K211*0.3,$K211*0.3,($BV211-SUM($Q211:U211)))))</f>
        <v>1800</v>
      </c>
      <c r="W211" s="127">
        <f>IF(OR($I211="‡nv‡÷j Z¨vM",$I211="wUwm"),(IF(VALUE($G211)&gt;=W$6,(IF(($BV211-SUM($Q211:V211))&gt;=$K211*0.3,$K211*0.3,($BV211-SUM($Q211:V211)))),"")),(IF(($BV211-SUM($Q211:V211))&gt;=$K211*0.3,$K211*0.3,($BV211-SUM($Q211:V211)))))</f>
        <v>1800</v>
      </c>
      <c r="X211" s="127">
        <f>IF(OR($I211="‡nv‡÷j Z¨vM",$I211="wUwm"),(IF(VALUE($G211)&gt;=X$6,(IF(($BV211-SUM($Q211:W211))&gt;=$K211*0.3,$K211*0.3,($BV211-SUM($Q211:W211)))),"")),(IF(($BV211-SUM($Q211:W211))&gt;=$K211*0.3,$K211*0.3,($BV211-SUM($Q211:W211)))))</f>
        <v>1800</v>
      </c>
      <c r="Y211" s="127">
        <f>IF(OR($I211="‡nv‡÷j Z¨vM",$I211="wUwm"),(IF(VALUE($G211)&gt;=Y$6,(IF(($BV211-SUM($Q211:X211))&gt;=$K211*0.3,$K211*0.3,($BV211-SUM($Q211:X211)))),"")),(IF(($BV211-SUM($Q211:X211))&gt;=$K211*0.3,$K211*0.3,($BV211-SUM($Q211:X211)))))</f>
        <v>1800</v>
      </c>
      <c r="Z211" s="127">
        <f>IF(OR($I211="‡nv‡÷j Z¨vM",$I211="wUwm"),(IF(VALUE($G211)&gt;=Z$6,(IF(($BV211-SUM($Q211:Y211))&gt;=$K211*0.3,$K211*0.3,($BV211-SUM($Q211:Y211)))),"")),(IF(($BV211-SUM($Q211:Y211))&gt;=$K211*0.3,$K211*0.3,($BV211-SUM($Q211:Y211)))))</f>
        <v>1800</v>
      </c>
      <c r="AA211" s="127">
        <f>IF(OR($I211="‡nv‡÷j Z¨vM",$I211="wUwm"),(IF(VALUE($G211)&gt;=AA$6,(IF(($BV211-SUM($Q211:Z211))&gt;=$K211*0.3,$K211*0.3,($BV211-SUM($Q211:Z211)))),"")),(IF(($BV211-SUM($Q211:Z211))&gt;=$K211*0.3,$K211*0.3,($BV211-SUM($Q211:Z211)))))</f>
        <v>1800</v>
      </c>
      <c r="AB211" s="127">
        <f>IF(OR($I211="‡nv‡÷j Z¨vM",$I211="wUwm"),(IF(VALUE($G211)&gt;=AB$6,(IF(($BV211-SUM($Q211:AA211))&gt;=$K211*0.3,$K211*0.3,($BV211-SUM($Q211:AA211)))),"")),(IF(($BV211-SUM($Q211:AA211))&gt;=$K211*0.3,$K211*0.3,($BV211-SUM($Q211:AA211)))))</f>
        <v>0</v>
      </c>
      <c r="AC211" s="127">
        <f>IF(OR($I211="‡nv‡÷j Z¨vM",$I211="wUwm"),(IF(VALUE($G211)&gt;=AC$6,(IF(($BV211-SUM($Q211:AB211))&gt;=$K211*0.3,$K211*0.3,($BV211-SUM($Q211:AB211)))),"")),(IF(($BV211-SUM($Q211:AB211))&gt;=$K211*0.3,$K211*0.3,($BV211-SUM($Q211:AB211)))))</f>
        <v>0</v>
      </c>
      <c r="AD211" s="127">
        <f>IF(OR($I211="‡nv‡÷j Z¨vM",$I211="wUwm"),(IF(VALUE($G211)&gt;=AD$6,(IF(($BV211-SUM($Q211:AC211))&gt;=$K211*0.3,$K211*0.3,($BV211-SUM($Q211:AC211)))),"")),(IF(($BV211-SUM($Q211:AC211))&gt;=$K211*0.3,$K211*0.3,($BV211-SUM($Q211:AC211)))))</f>
        <v>0</v>
      </c>
      <c r="AE211" s="127">
        <f>IF(OR($I211="‡nv‡÷j Z¨vM",$I211="wUwm"),(IF(VALUE($G211)&gt;=AE$6,(IF(($BV211-SUM($Q211:AD211))&gt;=$K211*0.3,$K211*0.3,($BV211-SUM($Q211:AD211)))),"")),(IF(($BV211-SUM($Q211:AD211))&gt;=$K211*0.3,$K211*0.3,($BV211-SUM($Q211:AD211)))))</f>
        <v>0</v>
      </c>
      <c r="AF211" s="127">
        <f>IF(OR($I211="‡nv‡÷j Z¨vM",$I211="wUwm"),(IF(VALUE($G211)&gt;=AF$6,(IF(($BV211-SUM($Q211:AE211))&gt;=$K211*0.3,$K211*0.3,($BV211-SUM($Q211:AE211)))),"")),(IF(($BV211-SUM($Q211:AE211))&gt;=$K211*0.3,$K211*0.3,($BV211-SUM($Q211:AE211)))))</f>
        <v>0</v>
      </c>
      <c r="AG211" s="127">
        <f>IF(OR($I211="‡nv‡÷j Z¨vM",$I211="wUwm"),(IF(VALUE($G211)&gt;=AG$6,(IF(($BV211-SUM($Q211:AF211))&gt;=$K211*0.3,$K211*0.3,($BV211-SUM($Q211:AF211)))),"")),(IF(($BV211-SUM($Q211:AF211))&gt;=$K211*0.3,$K211*0.3,($BV211-SUM($Q211:AF211)))))</f>
        <v>0</v>
      </c>
      <c r="AH211" s="127">
        <f>IF(OR($I211="‡nv‡÷j Z¨vM",$I211="wUwm"),(IF(VALUE($G211)&gt;=AH$6,(IF(($BV211-SUM($Q211:AG211))&gt;=$K211*0.3,$K211*0.3,($BV211-SUM($Q211:AG211)))),"")),(IF(($BV211-SUM($Q211:AG211))&gt;=$K211*0.3,$K211*0.3,($BV211-SUM($Q211:AG211)))))</f>
        <v>0</v>
      </c>
      <c r="AI211" s="127">
        <f>IF(OR($I211="‡nv‡÷j Z¨vM",$I211="wUwm"),(IF(VALUE($G211)&gt;=AI$6,(IF(($BV211-SUM($Q211:AH211))&gt;=$K211*0.3,$K211*0.3,($BV211-SUM($Q211:AH211)))),"")),(IF(($BV211-SUM($Q211:AH211))&gt;=$K211*0.3,$K211*0.3,($BV211-SUM($Q211:AH211)))))</f>
        <v>0</v>
      </c>
      <c r="AJ211" s="127">
        <f>IF(OR($I211="‡nv‡÷j Z¨vM",$I211="wUwm"),(IF(VALUE($G211)&gt;=AJ$6,(IF(($BV211-SUM($Q211:AI211))&gt;=$K211*0.3,$K211*0.3,($BV211-SUM($Q211:AI211)))),"")),(IF(($BV211-SUM($Q211:AI211))&gt;=$K211*0.3,$K211*0.3,($BV211-SUM($Q211:AI211)))))</f>
        <v>0</v>
      </c>
      <c r="AK211" s="127">
        <f>IF(OR($I211="‡nv‡÷j Z¨vM",$I211="wUwm"),(IF(VALUE($G211)&gt;=AK$6,(IF(($BV211-SUM($Q211:AJ211))&gt;=$K211*0.3,$K211*0.3,($BV211-SUM($Q211:AJ211)))),"")),(IF(($BV211-SUM($Q211:AJ211))&gt;=$K211*0.3,$K211*0.3,($BV211-SUM($Q211:AJ211)))))</f>
        <v>0</v>
      </c>
      <c r="AL211" s="127">
        <f>IF(OR($I211="‡nv‡÷j Z¨vM",$I211="wUwm"),(IF(VALUE($G211)&gt;=AL$6,(IF(($BV211-SUM($Q211:AK211))&gt;=$K211*0.3,$K211*0.3,($BV211-SUM($Q211:AK211)))),"")),(IF(($BV211-SUM($Q211:AK211))&gt;=$K211*0.3,$K211*0.3,($BV211-SUM($Q211:AK211)))))</f>
        <v>0</v>
      </c>
      <c r="AM211" s="127">
        <f>IF(OR($I211="‡nv‡÷j Z¨vM",$I211="wUwm"),(IF(VALUE($G211)&gt;=AM$6,(IF(($BV211-SUM($Q211:AL211))&gt;=$K211*0.3,$K211*0.3,($BV211-SUM($Q211:AL211)))),"")),(IF(($BV211-SUM($Q211:AL211))&gt;=$K211*0.3,$K211*0.3,($BV211-SUM($Q211:AL211)))))</f>
        <v>0</v>
      </c>
      <c r="AN211" s="127">
        <f>IF(OR($I211="‡nv‡÷j Z¨vM",$I211="wUwm"),(IF(VALUE($G211)&gt;=AN$6,(IF(($BV211-SUM($Q211:AM211))&gt;=$K211*0.3,$K211*0.3,($BV211-SUM($Q211:AM211)))),"")),(IF(($BV211-SUM($Q211:AM211))&gt;=$K211*0.3,$K211*0.3,($BV211-SUM($Q211:AM211)))))</f>
        <v>0</v>
      </c>
      <c r="AO211" s="127">
        <f>IF(OR($I211="‡nv‡÷j Z¨vM",$I211="wUwm"),(IF(VALUE($G211)&gt;=AO$6,(IF(($BV211-SUM($Q211:AN211))&gt;=$K211*0.3,$K211*0.3,($BV211-SUM($Q211:AN211)))),"")),(IF(($BV211-SUM($Q211:AN211))&gt;=$K211*0.3,$K211*0.3,($BV211-SUM($Q211:AN211)))))</f>
        <v>0</v>
      </c>
      <c r="AP211" s="127">
        <f>IF(OR($I211="‡nv‡÷j Z¨vM",$I211="wUwm"),(IF(VALUE($G211)&gt;=AP$6,(IF(($BV211-SUM($Q211:AO211))&gt;=$K211*0.3,$K211*0.3,($BV211-SUM($Q211:AO211)))),"")),(IF(($BV211-SUM($Q211:AO211))&gt;=$K211*0.3,$K211*0.3,($BV211-SUM($Q211:AO211)))))</f>
        <v>0</v>
      </c>
      <c r="AQ211" s="125">
        <f t="shared" si="39"/>
        <v>20200</v>
      </c>
      <c r="AR211" s="125">
        <v>20200</v>
      </c>
      <c r="AS211" s="125">
        <f>IF(LinkRpt!C$4=LinkRpt!C$2,VLOOKUP(LinkRpt!$A208,Rpt,LinkRpt!C$2+1),"")</f>
        <v>0</v>
      </c>
      <c r="AT211" s="125">
        <f>IF(LinkRpt!D$4=LinkRpt!D$2,VLOOKUP(LinkRpt!$A208,Rpt,LinkRpt!D$2+1),"")</f>
        <v>0</v>
      </c>
      <c r="AU211" s="125">
        <f>IF(LinkRpt!E$4=LinkRpt!E$2,VLOOKUP(LinkRpt!$A208,Rpt,LinkRpt!E$2+1),"")</f>
        <v>0</v>
      </c>
      <c r="AV211" s="125">
        <f>IF(LinkRpt!F$4=LinkRpt!F$2,VLOOKUP(LinkRpt!$A208,Rpt,LinkRpt!F$2+1),"")</f>
        <v>0</v>
      </c>
      <c r="AW211" s="125">
        <f>IF(LinkRpt!G$4=LinkRpt!G$2,VLOOKUP(LinkRpt!$A208,Rpt,LinkRpt!G$2+1),"")</f>
        <v>0</v>
      </c>
      <c r="AX211" s="125">
        <f>IF(LinkRpt!H$4=LinkRpt!H$2,VLOOKUP(LinkRpt!$A208,Rpt,LinkRpt!H$2+1),"")</f>
        <v>0</v>
      </c>
      <c r="AY211" s="125">
        <f>IF(LinkRpt!I$4=LinkRpt!I$2,VLOOKUP(LinkRpt!$A208,Rpt,LinkRpt!I$2+1),"")</f>
        <v>0</v>
      </c>
      <c r="AZ211" s="125">
        <f>IF(LinkRpt!J$4=LinkRpt!J$2,VLOOKUP(LinkRpt!$A208,Rpt,LinkRpt!J$2+1),"")</f>
        <v>0</v>
      </c>
      <c r="BA211" s="125">
        <f>IF(LinkRpt!K$4=LinkRpt!K$2,VLOOKUP(LinkRpt!$A208,Rpt,LinkRpt!K$2+1),"")</f>
        <v>0</v>
      </c>
      <c r="BB211" s="125">
        <f>IF(LinkRpt!L$4=LinkRpt!L$2,VLOOKUP(LinkRpt!$A208,Rpt,LinkRpt!L$2+1),"")</f>
        <v>0</v>
      </c>
      <c r="BC211" s="125">
        <f>IF(LinkRpt!M$4=LinkRpt!M$2,VLOOKUP(LinkRpt!$A208,Rpt,LinkRpt!M$2+1),"")</f>
        <v>0</v>
      </c>
      <c r="BD211" s="125">
        <f>IF(LinkRpt!N$4=LinkRpt!N$2,VLOOKUP(LinkRpt!$A208,Rpt,LinkRpt!N$2+1),"")</f>
        <v>0</v>
      </c>
      <c r="BE211" s="125">
        <f>IF(LinkRpt!O$4=LinkRpt!O$2,VLOOKUP(LinkRpt!$A208,Rpt,LinkRpt!O$2+1),"")</f>
        <v>0</v>
      </c>
      <c r="BF211" s="125">
        <f>IF(LinkRpt!P$4=LinkRpt!P$2,VLOOKUP(LinkRpt!$A208,Rpt,LinkRpt!P$2+1),"")</f>
        <v>0</v>
      </c>
      <c r="BG211" s="125">
        <f>IF(LinkRpt!Q$4=LinkRpt!Q$2,VLOOKUP(LinkRpt!$A208,Rpt,LinkRpt!Q$2+1),"")</f>
        <v>0</v>
      </c>
      <c r="BH211" s="125">
        <f>IF(LinkRpt!R$4=LinkRpt!R$2,VLOOKUP(LinkRpt!$A208,Rpt,LinkRpt!R$2+1),"")</f>
        <v>0</v>
      </c>
      <c r="BI211" s="125">
        <f>IF(LinkRpt!S$4=LinkRpt!S$2,VLOOKUP(LinkRpt!$A208,Rpt,LinkRpt!S$2+1),"")</f>
        <v>0</v>
      </c>
      <c r="BJ211" s="125">
        <f>IF(LinkRpt!T$4=LinkRpt!T$2,VLOOKUP(LinkRpt!$A208,Rpt,LinkRpt!T$2+1),"")</f>
        <v>0</v>
      </c>
      <c r="BK211" s="125">
        <f>IF(LinkRpt!U$4=LinkRpt!U$2,VLOOKUP(LinkRpt!$A208,Rpt,LinkRpt!U$2+1),"")</f>
        <v>0</v>
      </c>
      <c r="BL211" s="125">
        <f>IF(LinkRpt!V$4=LinkRpt!V$2,VLOOKUP(LinkRpt!$A208,Rpt,LinkRpt!V$2+1),"")</f>
        <v>0</v>
      </c>
      <c r="BM211" s="125">
        <f>IF(LinkRpt!W$4=LinkRpt!W$2,VLOOKUP(LinkRpt!$A208,Rpt,LinkRpt!W$2+1),"")</f>
        <v>0</v>
      </c>
      <c r="BN211" s="125">
        <f>IF(LinkRpt!X$4=LinkRpt!X$2,VLOOKUP(LinkRpt!$A208,Rpt,LinkRpt!X$2+1),"")</f>
        <v>0</v>
      </c>
      <c r="BO211" s="125">
        <f>IF(LinkRpt!Y$4=LinkRpt!Y$2,VLOOKUP(LinkRpt!$A208,Rpt,LinkRpt!Y$2+1),"")</f>
        <v>0</v>
      </c>
      <c r="BP211" s="125">
        <f>IF(LinkRpt!Z$4=LinkRpt!Z$2,VLOOKUP(LinkRpt!$A208,Rpt,LinkRpt!Z$2+1),"")</f>
        <v>0</v>
      </c>
      <c r="BQ211" s="125">
        <f>IF(LinkRpt!AA$4=LinkRpt!AA$2,VLOOKUP(LinkRpt!$A208,Rpt,LinkRpt!AA$2+1),"")</f>
        <v>0</v>
      </c>
      <c r="BR211" s="125">
        <f>IF(LinkRpt!AB$4=LinkRpt!AB$2,VLOOKUP(LinkRpt!$A208,Rpt,LinkRpt!AB$2+1),"")</f>
        <v>0</v>
      </c>
      <c r="BS211" s="125">
        <f>IF(LinkRpt!AC$4=LinkRpt!AC$2,VLOOKUP(LinkRpt!$A208,Rpt,LinkRpt!AC$2+1),"")</f>
        <v>0</v>
      </c>
      <c r="BT211" s="125">
        <f>IF(LinkRpt!AD$4=LinkRpt!AD$2,VLOOKUP(LinkRpt!$A208,Rpt,LinkRpt!AD$2+1),"")</f>
        <v>0</v>
      </c>
      <c r="BU211" s="125">
        <f>IF(LinkRpt!AE$4=LinkRpt!AE$2,VLOOKUP(LinkRpt!$A208,Rpt,LinkRpt!AE$2+1),"")</f>
        <v>0</v>
      </c>
      <c r="BV211" s="125">
        <f t="shared" si="48"/>
        <v>20200</v>
      </c>
      <c r="BW211" s="124">
        <v>1500</v>
      </c>
      <c r="BX211" s="127">
        <v>1500</v>
      </c>
      <c r="BY211" s="124">
        <v>1000</v>
      </c>
      <c r="BZ211" s="127">
        <v>1000</v>
      </c>
      <c r="CA211" s="124">
        <v>5000</v>
      </c>
      <c r="CB211" s="127">
        <v>5000</v>
      </c>
      <c r="CC211" s="124">
        <v>8000</v>
      </c>
      <c r="CD211" s="127">
        <v>0</v>
      </c>
      <c r="CE211" s="124"/>
      <c r="CF211" s="127"/>
      <c r="CG211" s="129">
        <v>4620</v>
      </c>
      <c r="CH211" s="127">
        <v>12620</v>
      </c>
      <c r="CI211" s="129">
        <v>4620</v>
      </c>
      <c r="CJ211" s="127">
        <v>4620</v>
      </c>
      <c r="CK211" s="129">
        <v>4620</v>
      </c>
      <c r="CL211" s="127">
        <v>4620</v>
      </c>
      <c r="CM211" s="129">
        <v>4620</v>
      </c>
      <c r="CN211" s="127">
        <v>4620</v>
      </c>
      <c r="CO211" s="129">
        <v>4620</v>
      </c>
      <c r="CP211" s="127">
        <v>4620</v>
      </c>
      <c r="CQ211" s="129">
        <v>4620</v>
      </c>
      <c r="CR211" s="127">
        <v>4620</v>
      </c>
      <c r="CS211" s="129">
        <v>4620</v>
      </c>
      <c r="CT211" s="127">
        <v>4620</v>
      </c>
      <c r="CU211" s="129">
        <v>4620</v>
      </c>
      <c r="CV211" s="127">
        <v>4620</v>
      </c>
      <c r="CW211" s="129">
        <v>4620</v>
      </c>
      <c r="CX211" s="127">
        <v>4620</v>
      </c>
      <c r="CY211" s="131"/>
      <c r="CZ211" s="127"/>
      <c r="DA211" s="131"/>
      <c r="DB211" s="127"/>
      <c r="DC211" s="131"/>
      <c r="DD211" s="127"/>
      <c r="DE211" s="130"/>
      <c r="DF211" s="131"/>
      <c r="DG211" s="127"/>
      <c r="DH211" s="131"/>
      <c r="DI211" s="127"/>
      <c r="DJ211" s="131"/>
      <c r="DK211" s="127"/>
      <c r="DL211" s="131"/>
      <c r="DM211" s="127"/>
      <c r="DN211" s="131"/>
      <c r="DO211" s="127"/>
      <c r="DP211" s="131"/>
      <c r="DQ211" s="127"/>
      <c r="DR211" s="131"/>
      <c r="DS211" s="127"/>
      <c r="DT211" s="131"/>
      <c r="DU211" s="127"/>
      <c r="DV211" s="131"/>
      <c r="DW211" s="127"/>
      <c r="DX211" s="131"/>
      <c r="DY211" s="127"/>
      <c r="DZ211" s="131"/>
      <c r="EA211" s="127"/>
      <c r="EB211" s="128"/>
      <c r="EC211" s="127"/>
      <c r="ED211" s="132"/>
      <c r="EE211" s="128"/>
      <c r="EF211" s="127"/>
      <c r="EG211" s="128"/>
      <c r="EH211" s="127"/>
      <c r="EI211" s="128"/>
      <c r="EJ211" s="127"/>
      <c r="EK211" s="128"/>
      <c r="EL211" s="127"/>
      <c r="EM211" s="128"/>
      <c r="EN211" s="127"/>
      <c r="EO211" s="128"/>
      <c r="EP211" s="127"/>
      <c r="EQ211" s="124"/>
      <c r="ER211" s="127"/>
      <c r="ES211" s="124"/>
      <c r="ET211" s="127"/>
      <c r="EU211" s="124"/>
      <c r="EV211" s="127"/>
      <c r="EW211" s="124"/>
      <c r="EX211" s="127"/>
      <c r="EY211" s="124"/>
      <c r="EZ211" s="127"/>
      <c r="FA211" s="124"/>
      <c r="FB211" s="127"/>
      <c r="FC211" s="133">
        <f t="shared" si="43"/>
        <v>57080</v>
      </c>
      <c r="FD211" s="133">
        <f t="shared" si="44"/>
        <v>57080</v>
      </c>
      <c r="FE211" s="133">
        <f t="shared" si="45"/>
        <v>0</v>
      </c>
    </row>
    <row r="212" spans="1:161" ht="25.5" customHeight="1">
      <c r="A212" s="184">
        <v>2200196</v>
      </c>
      <c r="B212" s="163" t="s">
        <v>246</v>
      </c>
      <c r="C212" s="96" t="s">
        <v>247</v>
      </c>
      <c r="D212" s="83" t="s">
        <v>1062</v>
      </c>
      <c r="E212" s="95" t="s">
        <v>956</v>
      </c>
      <c r="F212" s="89" t="s">
        <v>248</v>
      </c>
      <c r="G212" s="89"/>
      <c r="H212" s="136"/>
      <c r="I212" s="121"/>
      <c r="J212" s="121"/>
      <c r="K212" s="94">
        <v>6000</v>
      </c>
      <c r="L212" s="96" t="s">
        <v>1079</v>
      </c>
      <c r="M212" s="122">
        <f t="shared" si="46"/>
        <v>22000</v>
      </c>
      <c r="N212" s="123">
        <f t="shared" si="42"/>
        <v>3600</v>
      </c>
      <c r="O212" s="124">
        <v>4000</v>
      </c>
      <c r="P212" s="124">
        <f t="shared" si="47"/>
        <v>0</v>
      </c>
      <c r="Q212" s="125">
        <v>4000</v>
      </c>
      <c r="R212" s="126">
        <f t="shared" si="49"/>
        <v>0</v>
      </c>
      <c r="S212" s="127">
        <f>IF(OR($I212="‡nv‡÷j Z¨vM",$I212="wUwm"),(IF(VALUE($G212)&gt;=S$6,(IF(($BV212-SUM($Q212:R212))&gt;=$K212*0.3,$K212*0.3,($BV212-SUM($Q212:R212)))),"")),(IF(($BV212-SUM($Q212:R212))&gt;=$K212*0.3,$K212*0.3,($BV212-SUM($Q212:R212)))))</f>
        <v>1800</v>
      </c>
      <c r="T212" s="127">
        <f>IF(OR($I212="‡nv‡÷j Z¨vM",$I212="wUwm"),(IF(VALUE($G212)&gt;=T$6,(IF(($BV212-SUM($Q212:S212))&gt;=$K212*0.3,$K212*0.3,($BV212-SUM($Q212:S212)))),"")),(IF(($BV212-SUM($Q212:S212))&gt;=$K212*0.3,$K212*0.3,($BV212-SUM($Q212:S212)))))</f>
        <v>1800</v>
      </c>
      <c r="U212" s="127">
        <f>IF(OR($I212="‡nv‡÷j Z¨vM",$I212="wUwm"),(IF(VALUE($G212)&gt;=U$6,(IF(($BV212-SUM($Q212:T212))&gt;=$K212*0.3,$K212*0.3,($BV212-SUM($Q212:T212)))),"")),(IF(($BV212-SUM($Q212:T212))&gt;=$K212*0.3,$K212*0.3,($BV212-SUM($Q212:T212)))))</f>
        <v>1800</v>
      </c>
      <c r="V212" s="127">
        <f>IF(OR($I212="‡nv‡÷j Z¨vM",$I212="wUwm"),(IF(VALUE($G212)&gt;=V$6,(IF(($BV212-SUM($Q212:U212))&gt;=$K212*0.3,$K212*0.3,($BV212-SUM($Q212:U212)))),"")),(IF(($BV212-SUM($Q212:U212))&gt;=$K212*0.3,$K212*0.3,($BV212-SUM($Q212:U212)))))</f>
        <v>1800</v>
      </c>
      <c r="W212" s="127">
        <f>IF(OR($I212="‡nv‡÷j Z¨vM",$I212="wUwm"),(IF(VALUE($G212)&gt;=W$6,(IF(($BV212-SUM($Q212:V212))&gt;=$K212*0.3,$K212*0.3,($BV212-SUM($Q212:V212)))),"")),(IF(($BV212-SUM($Q212:V212))&gt;=$K212*0.3,$K212*0.3,($BV212-SUM($Q212:V212)))))</f>
        <v>1800</v>
      </c>
      <c r="X212" s="127">
        <f>IF(OR($I212="‡nv‡÷j Z¨vM",$I212="wUwm"),(IF(VALUE($G212)&gt;=X$6,(IF(($BV212-SUM($Q212:W212))&gt;=$K212*0.3,$K212*0.3,($BV212-SUM($Q212:W212)))),"")),(IF(($BV212-SUM($Q212:W212))&gt;=$K212*0.3,$K212*0.3,($BV212-SUM($Q212:W212)))))</f>
        <v>1800</v>
      </c>
      <c r="Y212" s="127">
        <f>IF(OR($I212="‡nv‡÷j Z¨vM",$I212="wUwm"),(IF(VALUE($G212)&gt;=Y$6,(IF(($BV212-SUM($Q212:X212))&gt;=$K212*0.3,$K212*0.3,($BV212-SUM($Q212:X212)))),"")),(IF(($BV212-SUM($Q212:X212))&gt;=$K212*0.3,$K212*0.3,($BV212-SUM($Q212:X212)))))</f>
        <v>1800</v>
      </c>
      <c r="Z212" s="127">
        <f>IF(OR($I212="‡nv‡÷j Z¨vM",$I212="wUwm"),(IF(VALUE($G212)&gt;=Z$6,(IF(($BV212-SUM($Q212:Y212))&gt;=$K212*0.3,$K212*0.3,($BV212-SUM($Q212:Y212)))),"")),(IF(($BV212-SUM($Q212:Y212))&gt;=$K212*0.3,$K212*0.3,($BV212-SUM($Q212:Y212)))))</f>
        <v>1800</v>
      </c>
      <c r="AA212" s="127">
        <f>IF(OR($I212="‡nv‡÷j Z¨vM",$I212="wUwm"),(IF(VALUE($G212)&gt;=AA$6,(IF(($BV212-SUM($Q212:Z212))&gt;=$K212*0.3,$K212*0.3,($BV212-SUM($Q212:Z212)))),"")),(IF(($BV212-SUM($Q212:Z212))&gt;=$K212*0.3,$K212*0.3,($BV212-SUM($Q212:Z212)))))</f>
        <v>0</v>
      </c>
      <c r="AB212" s="127">
        <f>IF(OR($I212="‡nv‡÷j Z¨vM",$I212="wUwm"),(IF(VALUE($G212)&gt;=AB$6,(IF(($BV212-SUM($Q212:AA212))&gt;=$K212*0.3,$K212*0.3,($BV212-SUM($Q212:AA212)))),"")),(IF(($BV212-SUM($Q212:AA212))&gt;=$K212*0.3,$K212*0.3,($BV212-SUM($Q212:AA212)))))</f>
        <v>0</v>
      </c>
      <c r="AC212" s="127">
        <f>IF(OR($I212="‡nv‡÷j Z¨vM",$I212="wUwm"),(IF(VALUE($G212)&gt;=AC$6,(IF(($BV212-SUM($Q212:AB212))&gt;=$K212*0.3,$K212*0.3,($BV212-SUM($Q212:AB212)))),"")),(IF(($BV212-SUM($Q212:AB212))&gt;=$K212*0.3,$K212*0.3,($BV212-SUM($Q212:AB212)))))</f>
        <v>0</v>
      </c>
      <c r="AD212" s="127">
        <f>IF(OR($I212="‡nv‡÷j Z¨vM",$I212="wUwm"),(IF(VALUE($G212)&gt;=AD$6,(IF(($BV212-SUM($Q212:AC212))&gt;=$K212*0.3,$K212*0.3,($BV212-SUM($Q212:AC212)))),"")),(IF(($BV212-SUM($Q212:AC212))&gt;=$K212*0.3,$K212*0.3,($BV212-SUM($Q212:AC212)))))</f>
        <v>0</v>
      </c>
      <c r="AE212" s="127">
        <f>IF(OR($I212="‡nv‡÷j Z¨vM",$I212="wUwm"),(IF(VALUE($G212)&gt;=AE$6,(IF(($BV212-SUM($Q212:AD212))&gt;=$K212*0.3,$K212*0.3,($BV212-SUM($Q212:AD212)))),"")),(IF(($BV212-SUM($Q212:AD212))&gt;=$K212*0.3,$K212*0.3,($BV212-SUM($Q212:AD212)))))</f>
        <v>0</v>
      </c>
      <c r="AF212" s="127">
        <f>IF(OR($I212="‡nv‡÷j Z¨vM",$I212="wUwm"),(IF(VALUE($G212)&gt;=AF$6,(IF(($BV212-SUM($Q212:AE212))&gt;=$K212*0.3,$K212*0.3,($BV212-SUM($Q212:AE212)))),"")),(IF(($BV212-SUM($Q212:AE212))&gt;=$K212*0.3,$K212*0.3,($BV212-SUM($Q212:AE212)))))</f>
        <v>0</v>
      </c>
      <c r="AG212" s="127">
        <f>IF(OR($I212="‡nv‡÷j Z¨vM",$I212="wUwm"),(IF(VALUE($G212)&gt;=AG$6,(IF(($BV212-SUM($Q212:AF212))&gt;=$K212*0.3,$K212*0.3,($BV212-SUM($Q212:AF212)))),"")),(IF(($BV212-SUM($Q212:AF212))&gt;=$K212*0.3,$K212*0.3,($BV212-SUM($Q212:AF212)))))</f>
        <v>0</v>
      </c>
      <c r="AH212" s="127">
        <f>IF(OR($I212="‡nv‡÷j Z¨vM",$I212="wUwm"),(IF(VALUE($G212)&gt;=AH$6,(IF(($BV212-SUM($Q212:AG212))&gt;=$K212*0.3,$K212*0.3,($BV212-SUM($Q212:AG212)))),"")),(IF(($BV212-SUM($Q212:AG212))&gt;=$K212*0.3,$K212*0.3,($BV212-SUM($Q212:AG212)))))</f>
        <v>0</v>
      </c>
      <c r="AI212" s="127">
        <f>IF(OR($I212="‡nv‡÷j Z¨vM",$I212="wUwm"),(IF(VALUE($G212)&gt;=AI$6,(IF(($BV212-SUM($Q212:AH212))&gt;=$K212*0.3,$K212*0.3,($BV212-SUM($Q212:AH212)))),"")),(IF(($BV212-SUM($Q212:AH212))&gt;=$K212*0.3,$K212*0.3,($BV212-SUM($Q212:AH212)))))</f>
        <v>0</v>
      </c>
      <c r="AJ212" s="127">
        <f>IF(OR($I212="‡nv‡÷j Z¨vM",$I212="wUwm"),(IF(VALUE($G212)&gt;=AJ$6,(IF(($BV212-SUM($Q212:AI212))&gt;=$K212*0.3,$K212*0.3,($BV212-SUM($Q212:AI212)))),"")),(IF(($BV212-SUM($Q212:AI212))&gt;=$K212*0.3,$K212*0.3,($BV212-SUM($Q212:AI212)))))</f>
        <v>0</v>
      </c>
      <c r="AK212" s="127">
        <f>IF(OR($I212="‡nv‡÷j Z¨vM",$I212="wUwm"),(IF(VALUE($G212)&gt;=AK$6,(IF(($BV212-SUM($Q212:AJ212))&gt;=$K212*0.3,$K212*0.3,($BV212-SUM($Q212:AJ212)))),"")),(IF(($BV212-SUM($Q212:AJ212))&gt;=$K212*0.3,$K212*0.3,($BV212-SUM($Q212:AJ212)))))</f>
        <v>0</v>
      </c>
      <c r="AL212" s="127">
        <f>IF(OR($I212="‡nv‡÷j Z¨vM",$I212="wUwm"),(IF(VALUE($G212)&gt;=AL$6,(IF(($BV212-SUM($Q212:AK212))&gt;=$K212*0.3,$K212*0.3,($BV212-SUM($Q212:AK212)))),"")),(IF(($BV212-SUM($Q212:AK212))&gt;=$K212*0.3,$K212*0.3,($BV212-SUM($Q212:AK212)))))</f>
        <v>0</v>
      </c>
      <c r="AM212" s="127">
        <f>IF(OR($I212="‡nv‡÷j Z¨vM",$I212="wUwm"),(IF(VALUE($G212)&gt;=AM$6,(IF(($BV212-SUM($Q212:AL212))&gt;=$K212*0.3,$K212*0.3,($BV212-SUM($Q212:AL212)))),"")),(IF(($BV212-SUM($Q212:AL212))&gt;=$K212*0.3,$K212*0.3,($BV212-SUM($Q212:AL212)))))</f>
        <v>0</v>
      </c>
      <c r="AN212" s="127">
        <f>IF(OR($I212="‡nv‡÷j Z¨vM",$I212="wUwm"),(IF(VALUE($G212)&gt;=AN$6,(IF(($BV212-SUM($Q212:AM212))&gt;=$K212*0.3,$K212*0.3,($BV212-SUM($Q212:AM212)))),"")),(IF(($BV212-SUM($Q212:AM212))&gt;=$K212*0.3,$K212*0.3,($BV212-SUM($Q212:AM212)))))</f>
        <v>0</v>
      </c>
      <c r="AO212" s="127">
        <f>IF(OR($I212="‡nv‡÷j Z¨vM",$I212="wUwm"),(IF(VALUE($G212)&gt;=AO$6,(IF(($BV212-SUM($Q212:AN212))&gt;=$K212*0.3,$K212*0.3,($BV212-SUM($Q212:AN212)))),"")),(IF(($BV212-SUM($Q212:AN212))&gt;=$K212*0.3,$K212*0.3,($BV212-SUM($Q212:AN212)))))</f>
        <v>0</v>
      </c>
      <c r="AP212" s="127">
        <f>IF(OR($I212="‡nv‡÷j Z¨vM",$I212="wUwm"),(IF(VALUE($G212)&gt;=AP$6,(IF(($BV212-SUM($Q212:AO212))&gt;=$K212*0.3,$K212*0.3,($BV212-SUM($Q212:AO212)))),"")),(IF(($BV212-SUM($Q212:AO212))&gt;=$K212*0.3,$K212*0.3,($BV212-SUM($Q212:AO212)))))</f>
        <v>0</v>
      </c>
      <c r="AQ212" s="125">
        <f t="shared" ref="AQ212:AQ249" si="50">SUM(Q212:AP212)</f>
        <v>18400</v>
      </c>
      <c r="AR212" s="125">
        <v>18400</v>
      </c>
      <c r="AS212" s="125">
        <f>IF(LinkRpt!C$4=LinkRpt!C$2,VLOOKUP(LinkRpt!$A209,Rpt,LinkRpt!C$2+1),"")</f>
        <v>0</v>
      </c>
      <c r="AT212" s="125">
        <f>IF(LinkRpt!D$4=LinkRpt!D$2,VLOOKUP(LinkRpt!$A209,Rpt,LinkRpt!D$2+1),"")</f>
        <v>0</v>
      </c>
      <c r="AU212" s="125">
        <f>IF(LinkRpt!E$4=LinkRpt!E$2,VLOOKUP(LinkRpt!$A209,Rpt,LinkRpt!E$2+1),"")</f>
        <v>0</v>
      </c>
      <c r="AV212" s="125">
        <f>IF(LinkRpt!F$4=LinkRpt!F$2,VLOOKUP(LinkRpt!$A209,Rpt,LinkRpt!F$2+1),"")</f>
        <v>0</v>
      </c>
      <c r="AW212" s="125">
        <f>IF(LinkRpt!G$4=LinkRpt!G$2,VLOOKUP(LinkRpt!$A209,Rpt,LinkRpt!G$2+1),"")</f>
        <v>0</v>
      </c>
      <c r="AX212" s="125">
        <f>IF(LinkRpt!H$4=LinkRpt!H$2,VLOOKUP(LinkRpt!$A209,Rpt,LinkRpt!H$2+1),"")</f>
        <v>0</v>
      </c>
      <c r="AY212" s="125">
        <f>IF(LinkRpt!I$4=LinkRpt!I$2,VLOOKUP(LinkRpt!$A209,Rpt,LinkRpt!I$2+1),"")</f>
        <v>0</v>
      </c>
      <c r="AZ212" s="125">
        <f>IF(LinkRpt!J$4=LinkRpt!J$2,VLOOKUP(LinkRpt!$A209,Rpt,LinkRpt!J$2+1),"")</f>
        <v>0</v>
      </c>
      <c r="BA212" s="125">
        <f>IF(LinkRpt!K$4=LinkRpt!K$2,VLOOKUP(LinkRpt!$A209,Rpt,LinkRpt!K$2+1),"")</f>
        <v>0</v>
      </c>
      <c r="BB212" s="125">
        <f>IF(LinkRpt!L$4=LinkRpt!L$2,VLOOKUP(LinkRpt!$A209,Rpt,LinkRpt!L$2+1),"")</f>
        <v>0</v>
      </c>
      <c r="BC212" s="125">
        <f>IF(LinkRpt!M$4=LinkRpt!M$2,VLOOKUP(LinkRpt!$A209,Rpt,LinkRpt!M$2+1),"")</f>
        <v>0</v>
      </c>
      <c r="BD212" s="125">
        <f>IF(LinkRpt!N$4=LinkRpt!N$2,VLOOKUP(LinkRpt!$A209,Rpt,LinkRpt!N$2+1),"")</f>
        <v>0</v>
      </c>
      <c r="BE212" s="125">
        <f>IF(LinkRpt!O$4=LinkRpt!O$2,VLOOKUP(LinkRpt!$A209,Rpt,LinkRpt!O$2+1),"")</f>
        <v>0</v>
      </c>
      <c r="BF212" s="125">
        <f>IF(LinkRpt!P$4=LinkRpt!P$2,VLOOKUP(LinkRpt!$A209,Rpt,LinkRpt!P$2+1),"")</f>
        <v>0</v>
      </c>
      <c r="BG212" s="125">
        <f>IF(LinkRpt!Q$4=LinkRpt!Q$2,VLOOKUP(LinkRpt!$A209,Rpt,LinkRpt!Q$2+1),"")</f>
        <v>0</v>
      </c>
      <c r="BH212" s="125">
        <f>IF(LinkRpt!R$4=LinkRpt!R$2,VLOOKUP(LinkRpt!$A209,Rpt,LinkRpt!R$2+1),"")</f>
        <v>0</v>
      </c>
      <c r="BI212" s="125">
        <f>IF(LinkRpt!S$4=LinkRpt!S$2,VLOOKUP(LinkRpt!$A209,Rpt,LinkRpt!S$2+1),"")</f>
        <v>0</v>
      </c>
      <c r="BJ212" s="125">
        <f>IF(LinkRpt!T$4=LinkRpt!T$2,VLOOKUP(LinkRpt!$A209,Rpt,LinkRpt!T$2+1),"")</f>
        <v>0</v>
      </c>
      <c r="BK212" s="125">
        <f>IF(LinkRpt!U$4=LinkRpt!U$2,VLOOKUP(LinkRpt!$A209,Rpt,LinkRpt!U$2+1),"")</f>
        <v>0</v>
      </c>
      <c r="BL212" s="125">
        <f>IF(LinkRpt!V$4=LinkRpt!V$2,VLOOKUP(LinkRpt!$A209,Rpt,LinkRpt!V$2+1),"")</f>
        <v>0</v>
      </c>
      <c r="BM212" s="125">
        <f>IF(LinkRpt!W$4=LinkRpt!W$2,VLOOKUP(LinkRpt!$A209,Rpt,LinkRpt!W$2+1),"")</f>
        <v>0</v>
      </c>
      <c r="BN212" s="125">
        <f>IF(LinkRpt!X$4=LinkRpt!X$2,VLOOKUP(LinkRpt!$A209,Rpt,LinkRpt!X$2+1),"")</f>
        <v>0</v>
      </c>
      <c r="BO212" s="125">
        <f>IF(LinkRpt!Y$4=LinkRpt!Y$2,VLOOKUP(LinkRpt!$A209,Rpt,LinkRpt!Y$2+1),"")</f>
        <v>0</v>
      </c>
      <c r="BP212" s="125">
        <f>IF(LinkRpt!Z$4=LinkRpt!Z$2,VLOOKUP(LinkRpt!$A209,Rpt,LinkRpt!Z$2+1),"")</f>
        <v>0</v>
      </c>
      <c r="BQ212" s="125">
        <f>IF(LinkRpt!AA$4=LinkRpt!AA$2,VLOOKUP(LinkRpt!$A209,Rpt,LinkRpt!AA$2+1),"")</f>
        <v>0</v>
      </c>
      <c r="BR212" s="125">
        <f>IF(LinkRpt!AB$4=LinkRpt!AB$2,VLOOKUP(LinkRpt!$A209,Rpt,LinkRpt!AB$2+1),"")</f>
        <v>0</v>
      </c>
      <c r="BS212" s="125">
        <f>IF(LinkRpt!AC$4=LinkRpt!AC$2,VLOOKUP(LinkRpt!$A209,Rpt,LinkRpt!AC$2+1),"")</f>
        <v>0</v>
      </c>
      <c r="BT212" s="125">
        <f>IF(LinkRpt!AD$4=LinkRpt!AD$2,VLOOKUP(LinkRpt!$A209,Rpt,LinkRpt!AD$2+1),"")</f>
        <v>0</v>
      </c>
      <c r="BU212" s="125">
        <f>IF(LinkRpt!AE$4=LinkRpt!AE$2,VLOOKUP(LinkRpt!$A209,Rpt,LinkRpt!AE$2+1),"")</f>
        <v>0</v>
      </c>
      <c r="BV212" s="125">
        <f t="shared" si="48"/>
        <v>18400</v>
      </c>
      <c r="BW212" s="124">
        <v>1500</v>
      </c>
      <c r="BX212" s="127">
        <v>1500</v>
      </c>
      <c r="BY212" s="124">
        <v>1000</v>
      </c>
      <c r="BZ212" s="127">
        <v>1000</v>
      </c>
      <c r="CA212" s="124">
        <v>5000</v>
      </c>
      <c r="CB212" s="127">
        <f>3000+0</f>
        <v>3000</v>
      </c>
      <c r="CC212" s="124">
        <v>8000</v>
      </c>
      <c r="CD212" s="127">
        <v>0</v>
      </c>
      <c r="CE212" s="128"/>
      <c r="CF212" s="127"/>
      <c r="CG212" s="124"/>
      <c r="CH212" s="127"/>
      <c r="CI212" s="129">
        <v>2310</v>
      </c>
      <c r="CJ212" s="127"/>
      <c r="CK212" s="129">
        <v>2310</v>
      </c>
      <c r="CL212" s="127"/>
      <c r="CM212" s="129">
        <v>2310</v>
      </c>
      <c r="CN212" s="127"/>
      <c r="CO212" s="129">
        <v>2310</v>
      </c>
      <c r="CP212" s="127"/>
      <c r="CQ212" s="129">
        <v>2310</v>
      </c>
      <c r="CR212" s="127">
        <v>10000</v>
      </c>
      <c r="CS212" s="129">
        <v>2310</v>
      </c>
      <c r="CT212" s="127"/>
      <c r="CU212" s="129">
        <v>2310</v>
      </c>
      <c r="CV212" s="127"/>
      <c r="CW212" s="129">
        <v>2310</v>
      </c>
      <c r="CX212" s="127"/>
      <c r="CY212" s="129">
        <v>2310</v>
      </c>
      <c r="CZ212" s="127">
        <v>8500</v>
      </c>
      <c r="DA212" s="128"/>
      <c r="DB212" s="127"/>
      <c r="DC212" s="128"/>
      <c r="DD212" s="127"/>
      <c r="DE212" s="130"/>
      <c r="DF212" s="131"/>
      <c r="DG212" s="127"/>
      <c r="DH212" s="131"/>
      <c r="DI212" s="127"/>
      <c r="DJ212" s="131"/>
      <c r="DK212" s="127"/>
      <c r="DL212" s="131"/>
      <c r="DM212" s="127"/>
      <c r="DN212" s="131"/>
      <c r="DO212" s="127"/>
      <c r="DP212" s="131"/>
      <c r="DQ212" s="127"/>
      <c r="DR212" s="131"/>
      <c r="DS212" s="127"/>
      <c r="DT212" s="131"/>
      <c r="DU212" s="127"/>
      <c r="DV212" s="131"/>
      <c r="DW212" s="127"/>
      <c r="DX212" s="131"/>
      <c r="DY212" s="127"/>
      <c r="DZ212" s="131"/>
      <c r="EA212" s="127"/>
      <c r="EB212" s="128"/>
      <c r="EC212" s="127"/>
      <c r="ED212" s="132"/>
      <c r="EE212" s="128"/>
      <c r="EF212" s="127"/>
      <c r="EG212" s="128"/>
      <c r="EH212" s="127"/>
      <c r="EI212" s="128"/>
      <c r="EJ212" s="127"/>
      <c r="EK212" s="128"/>
      <c r="EL212" s="127"/>
      <c r="EM212" s="128"/>
      <c r="EN212" s="127"/>
      <c r="EO212" s="128"/>
      <c r="EP212" s="127"/>
      <c r="EQ212" s="124"/>
      <c r="ER212" s="127"/>
      <c r="ES212" s="124"/>
      <c r="ET212" s="127"/>
      <c r="EU212" s="124"/>
      <c r="EV212" s="127"/>
      <c r="EW212" s="124"/>
      <c r="EX212" s="127"/>
      <c r="EY212" s="124"/>
      <c r="EZ212" s="127"/>
      <c r="FA212" s="124"/>
      <c r="FB212" s="127"/>
      <c r="FC212" s="133">
        <f t="shared" si="43"/>
        <v>36290</v>
      </c>
      <c r="FD212" s="133">
        <f t="shared" si="44"/>
        <v>24000</v>
      </c>
      <c r="FE212" s="133">
        <f t="shared" si="45"/>
        <v>12290</v>
      </c>
    </row>
    <row r="213" spans="1:161" ht="25.5" customHeight="1">
      <c r="A213" s="184">
        <v>2200203</v>
      </c>
      <c r="B213" s="163" t="s">
        <v>251</v>
      </c>
      <c r="C213" s="96" t="s">
        <v>252</v>
      </c>
      <c r="D213" s="83" t="s">
        <v>1062</v>
      </c>
      <c r="E213" s="95" t="s">
        <v>956</v>
      </c>
      <c r="F213" s="89" t="s">
        <v>253</v>
      </c>
      <c r="G213" s="89"/>
      <c r="H213" s="120"/>
      <c r="I213" s="121"/>
      <c r="J213" s="121"/>
      <c r="K213" s="94">
        <v>6500</v>
      </c>
      <c r="L213" s="96" t="s">
        <v>1079</v>
      </c>
      <c r="M213" s="122">
        <f t="shared" si="46"/>
        <v>23500</v>
      </c>
      <c r="N213" s="123">
        <f t="shared" si="42"/>
        <v>3900</v>
      </c>
      <c r="O213" s="124">
        <v>4000</v>
      </c>
      <c r="P213" s="124">
        <f t="shared" si="47"/>
        <v>0</v>
      </c>
      <c r="Q213" s="125">
        <v>4000</v>
      </c>
      <c r="R213" s="126">
        <f t="shared" si="49"/>
        <v>0</v>
      </c>
      <c r="S213" s="127">
        <f>IF(OR($I213="‡nv‡÷j Z¨vM",$I213="wUwm"),(IF(VALUE($G213)&gt;=S$6,(IF(($BV213-SUM($Q213:R213))&gt;=$K213*0.3,$K213*0.3,($BV213-SUM($Q213:R213)))),"")),(IF(($BV213-SUM($Q213:R213))&gt;=$K213*0.3,$K213*0.3,($BV213-SUM($Q213:R213)))))</f>
        <v>1950</v>
      </c>
      <c r="T213" s="127">
        <f>IF(OR($I213="‡nv‡÷j Z¨vM",$I213="wUwm"),(IF(VALUE($G213)&gt;=T$6,(IF(($BV213-SUM($Q213:S213))&gt;=$K213*0.3,$K213*0.3,($BV213-SUM($Q213:S213)))),"")),(IF(($BV213-SUM($Q213:S213))&gt;=$K213*0.3,$K213*0.3,($BV213-SUM($Q213:S213)))))</f>
        <v>1950</v>
      </c>
      <c r="U213" s="127">
        <f>IF(OR($I213="‡nv‡÷j Z¨vM",$I213="wUwm"),(IF(VALUE($G213)&gt;=U$6,(IF(($BV213-SUM($Q213:T213))&gt;=$K213*0.3,$K213*0.3,($BV213-SUM($Q213:T213)))),"")),(IF(($BV213-SUM($Q213:T213))&gt;=$K213*0.3,$K213*0.3,($BV213-SUM($Q213:T213)))))</f>
        <v>1950</v>
      </c>
      <c r="V213" s="127">
        <f>IF(OR($I213="‡nv‡÷j Z¨vM",$I213="wUwm"),(IF(VALUE($G213)&gt;=V$6,(IF(($BV213-SUM($Q213:U213))&gt;=$K213*0.3,$K213*0.3,($BV213-SUM($Q213:U213)))),"")),(IF(($BV213-SUM($Q213:U213))&gt;=$K213*0.3,$K213*0.3,($BV213-SUM($Q213:U213)))))</f>
        <v>1950</v>
      </c>
      <c r="W213" s="127">
        <f>IF(OR($I213="‡nv‡÷j Z¨vM",$I213="wUwm"),(IF(VALUE($G213)&gt;=W$6,(IF(($BV213-SUM($Q213:V213))&gt;=$K213*0.3,$K213*0.3,($BV213-SUM($Q213:V213)))),"")),(IF(($BV213-SUM($Q213:V213))&gt;=$K213*0.3,$K213*0.3,($BV213-SUM($Q213:V213)))))</f>
        <v>1950</v>
      </c>
      <c r="X213" s="127">
        <f>IF(OR($I213="‡nv‡÷j Z¨vM",$I213="wUwm"),(IF(VALUE($G213)&gt;=X$6,(IF(($BV213-SUM($Q213:W213))&gt;=$K213*0.3,$K213*0.3,($BV213-SUM($Q213:W213)))),"")),(IF(($BV213-SUM($Q213:W213))&gt;=$K213*0.3,$K213*0.3,($BV213-SUM($Q213:W213)))))</f>
        <v>1950</v>
      </c>
      <c r="Y213" s="127">
        <f>IF(OR($I213="‡nv‡÷j Z¨vM",$I213="wUwm"),(IF(VALUE($G213)&gt;=Y$6,(IF(($BV213-SUM($Q213:X213))&gt;=$K213*0.3,$K213*0.3,($BV213-SUM($Q213:X213)))),"")),(IF(($BV213-SUM($Q213:X213))&gt;=$K213*0.3,$K213*0.3,($BV213-SUM($Q213:X213)))))</f>
        <v>1950</v>
      </c>
      <c r="Z213" s="127">
        <f>IF(OR($I213="‡nv‡÷j Z¨vM",$I213="wUwm"),(IF(VALUE($G213)&gt;=Z$6,(IF(($BV213-SUM($Q213:Y213))&gt;=$K213*0.3,$K213*0.3,($BV213-SUM($Q213:Y213)))),"")),(IF(($BV213-SUM($Q213:Y213))&gt;=$K213*0.3,$K213*0.3,($BV213-SUM($Q213:Y213)))))</f>
        <v>1950</v>
      </c>
      <c r="AA213" s="127">
        <f>IF(OR($I213="‡nv‡÷j Z¨vM",$I213="wUwm"),(IF(VALUE($G213)&gt;=AA$6,(IF(($BV213-SUM($Q213:Z213))&gt;=$K213*0.3,$K213*0.3,($BV213-SUM($Q213:Z213)))),"")),(IF(($BV213-SUM($Q213:Z213))&gt;=$K213*0.3,$K213*0.3,($BV213-SUM($Q213:Z213)))))</f>
        <v>0</v>
      </c>
      <c r="AB213" s="127">
        <f>IF(OR($I213="‡nv‡÷j Z¨vM",$I213="wUwm"),(IF(VALUE($G213)&gt;=AB$6,(IF(($BV213-SUM($Q213:AA213))&gt;=$K213*0.3,$K213*0.3,($BV213-SUM($Q213:AA213)))),"")),(IF(($BV213-SUM($Q213:AA213))&gt;=$K213*0.3,$K213*0.3,($BV213-SUM($Q213:AA213)))))</f>
        <v>0</v>
      </c>
      <c r="AC213" s="127">
        <f>IF(OR($I213="‡nv‡÷j Z¨vM",$I213="wUwm"),(IF(VALUE($G213)&gt;=AC$6,(IF(($BV213-SUM($Q213:AB213))&gt;=$K213*0.3,$K213*0.3,($BV213-SUM($Q213:AB213)))),"")),(IF(($BV213-SUM($Q213:AB213))&gt;=$K213*0.3,$K213*0.3,($BV213-SUM($Q213:AB213)))))</f>
        <v>0</v>
      </c>
      <c r="AD213" s="127">
        <f>IF(OR($I213="‡nv‡÷j Z¨vM",$I213="wUwm"),(IF(VALUE($G213)&gt;=AD$6,(IF(($BV213-SUM($Q213:AC213))&gt;=$K213*0.3,$K213*0.3,($BV213-SUM($Q213:AC213)))),"")),(IF(($BV213-SUM($Q213:AC213))&gt;=$K213*0.3,$K213*0.3,($BV213-SUM($Q213:AC213)))))</f>
        <v>0</v>
      </c>
      <c r="AE213" s="127">
        <f>IF(OR($I213="‡nv‡÷j Z¨vM",$I213="wUwm"),(IF(VALUE($G213)&gt;=AE$6,(IF(($BV213-SUM($Q213:AD213))&gt;=$K213*0.3,$K213*0.3,($BV213-SUM($Q213:AD213)))),"")),(IF(($BV213-SUM($Q213:AD213))&gt;=$K213*0.3,$K213*0.3,($BV213-SUM($Q213:AD213)))))</f>
        <v>0</v>
      </c>
      <c r="AF213" s="127">
        <f>IF(OR($I213="‡nv‡÷j Z¨vM",$I213="wUwm"),(IF(VALUE($G213)&gt;=AF$6,(IF(($BV213-SUM($Q213:AE213))&gt;=$K213*0.3,$K213*0.3,($BV213-SUM($Q213:AE213)))),"")),(IF(($BV213-SUM($Q213:AE213))&gt;=$K213*0.3,$K213*0.3,($BV213-SUM($Q213:AE213)))))</f>
        <v>0</v>
      </c>
      <c r="AG213" s="127">
        <f>IF(OR($I213="‡nv‡÷j Z¨vM",$I213="wUwm"),(IF(VALUE($G213)&gt;=AG$6,(IF(($BV213-SUM($Q213:AF213))&gt;=$K213*0.3,$K213*0.3,($BV213-SUM($Q213:AF213)))),"")),(IF(($BV213-SUM($Q213:AF213))&gt;=$K213*0.3,$K213*0.3,($BV213-SUM($Q213:AF213)))))</f>
        <v>0</v>
      </c>
      <c r="AH213" s="127">
        <f>IF(OR($I213="‡nv‡÷j Z¨vM",$I213="wUwm"),(IF(VALUE($G213)&gt;=AH$6,(IF(($BV213-SUM($Q213:AG213))&gt;=$K213*0.3,$K213*0.3,($BV213-SUM($Q213:AG213)))),"")),(IF(($BV213-SUM($Q213:AG213))&gt;=$K213*0.3,$K213*0.3,($BV213-SUM($Q213:AG213)))))</f>
        <v>0</v>
      </c>
      <c r="AI213" s="127">
        <f>IF(OR($I213="‡nv‡÷j Z¨vM",$I213="wUwm"),(IF(VALUE($G213)&gt;=AI$6,(IF(($BV213-SUM($Q213:AH213))&gt;=$K213*0.3,$K213*0.3,($BV213-SUM($Q213:AH213)))),"")),(IF(($BV213-SUM($Q213:AH213))&gt;=$K213*0.3,$K213*0.3,($BV213-SUM($Q213:AH213)))))</f>
        <v>0</v>
      </c>
      <c r="AJ213" s="127">
        <f>IF(OR($I213="‡nv‡÷j Z¨vM",$I213="wUwm"),(IF(VALUE($G213)&gt;=AJ$6,(IF(($BV213-SUM($Q213:AI213))&gt;=$K213*0.3,$K213*0.3,($BV213-SUM($Q213:AI213)))),"")),(IF(($BV213-SUM($Q213:AI213))&gt;=$K213*0.3,$K213*0.3,($BV213-SUM($Q213:AI213)))))</f>
        <v>0</v>
      </c>
      <c r="AK213" s="127">
        <f>IF(OR($I213="‡nv‡÷j Z¨vM",$I213="wUwm"),(IF(VALUE($G213)&gt;=AK$6,(IF(($BV213-SUM($Q213:AJ213))&gt;=$K213*0.3,$K213*0.3,($BV213-SUM($Q213:AJ213)))),"")),(IF(($BV213-SUM($Q213:AJ213))&gt;=$K213*0.3,$K213*0.3,($BV213-SUM($Q213:AJ213)))))</f>
        <v>0</v>
      </c>
      <c r="AL213" s="127">
        <f>IF(OR($I213="‡nv‡÷j Z¨vM",$I213="wUwm"),(IF(VALUE($G213)&gt;=AL$6,(IF(($BV213-SUM($Q213:AK213))&gt;=$K213*0.3,$K213*0.3,($BV213-SUM($Q213:AK213)))),"")),(IF(($BV213-SUM($Q213:AK213))&gt;=$K213*0.3,$K213*0.3,($BV213-SUM($Q213:AK213)))))</f>
        <v>0</v>
      </c>
      <c r="AM213" s="127">
        <f>IF(OR($I213="‡nv‡÷j Z¨vM",$I213="wUwm"),(IF(VALUE($G213)&gt;=AM$6,(IF(($BV213-SUM($Q213:AL213))&gt;=$K213*0.3,$K213*0.3,($BV213-SUM($Q213:AL213)))),"")),(IF(($BV213-SUM($Q213:AL213))&gt;=$K213*0.3,$K213*0.3,($BV213-SUM($Q213:AL213)))))</f>
        <v>0</v>
      </c>
      <c r="AN213" s="127">
        <f>IF(OR($I213="‡nv‡÷j Z¨vM",$I213="wUwm"),(IF(VALUE($G213)&gt;=AN$6,(IF(($BV213-SUM($Q213:AM213))&gt;=$K213*0.3,$K213*0.3,($BV213-SUM($Q213:AM213)))),"")),(IF(($BV213-SUM($Q213:AM213))&gt;=$K213*0.3,$K213*0.3,($BV213-SUM($Q213:AM213)))))</f>
        <v>0</v>
      </c>
      <c r="AO213" s="127">
        <f>IF(OR($I213="‡nv‡÷j Z¨vM",$I213="wUwm"),(IF(VALUE($G213)&gt;=AO$6,(IF(($BV213-SUM($Q213:AN213))&gt;=$K213*0.3,$K213*0.3,($BV213-SUM($Q213:AN213)))),"")),(IF(($BV213-SUM($Q213:AN213))&gt;=$K213*0.3,$K213*0.3,($BV213-SUM($Q213:AN213)))))</f>
        <v>0</v>
      </c>
      <c r="AP213" s="127">
        <f>IF(OR($I213="‡nv‡÷j Z¨vM",$I213="wUwm"),(IF(VALUE($G213)&gt;=AP$6,(IF(($BV213-SUM($Q213:AO213))&gt;=$K213*0.3,$K213*0.3,($BV213-SUM($Q213:AO213)))),"")),(IF(($BV213-SUM($Q213:AO213))&gt;=$K213*0.3,$K213*0.3,($BV213-SUM($Q213:AO213)))))</f>
        <v>0</v>
      </c>
      <c r="AQ213" s="125">
        <f t="shared" si="50"/>
        <v>19600</v>
      </c>
      <c r="AR213" s="125">
        <v>19600</v>
      </c>
      <c r="AS213" s="125">
        <f>IF(LinkRpt!C$4=LinkRpt!C$2,VLOOKUP(LinkRpt!$A210,Rpt,LinkRpt!C$2+1),"")</f>
        <v>0</v>
      </c>
      <c r="AT213" s="125">
        <f>IF(LinkRpt!D$4=LinkRpt!D$2,VLOOKUP(LinkRpt!$A210,Rpt,LinkRpt!D$2+1),"")</f>
        <v>0</v>
      </c>
      <c r="AU213" s="125">
        <f>IF(LinkRpt!E$4=LinkRpt!E$2,VLOOKUP(LinkRpt!$A210,Rpt,LinkRpt!E$2+1),"")</f>
        <v>0</v>
      </c>
      <c r="AV213" s="125">
        <f>IF(LinkRpt!F$4=LinkRpt!F$2,VLOOKUP(LinkRpt!$A210,Rpt,LinkRpt!F$2+1),"")</f>
        <v>0</v>
      </c>
      <c r="AW213" s="125">
        <f>IF(LinkRpt!G$4=LinkRpt!G$2,VLOOKUP(LinkRpt!$A210,Rpt,LinkRpt!G$2+1),"")</f>
        <v>0</v>
      </c>
      <c r="AX213" s="125">
        <f>IF(LinkRpt!H$4=LinkRpt!H$2,VLOOKUP(LinkRpt!$A210,Rpt,LinkRpt!H$2+1),"")</f>
        <v>0</v>
      </c>
      <c r="AY213" s="125">
        <f>IF(LinkRpt!I$4=LinkRpt!I$2,VLOOKUP(LinkRpt!$A210,Rpt,LinkRpt!I$2+1),"")</f>
        <v>0</v>
      </c>
      <c r="AZ213" s="125">
        <f>IF(LinkRpt!J$4=LinkRpt!J$2,VLOOKUP(LinkRpt!$A210,Rpt,LinkRpt!J$2+1),"")</f>
        <v>0</v>
      </c>
      <c r="BA213" s="125">
        <f>IF(LinkRpt!K$4=LinkRpt!K$2,VLOOKUP(LinkRpt!$A210,Rpt,LinkRpt!K$2+1),"")</f>
        <v>0</v>
      </c>
      <c r="BB213" s="125">
        <f>IF(LinkRpt!L$4=LinkRpt!L$2,VLOOKUP(LinkRpt!$A210,Rpt,LinkRpt!L$2+1),"")</f>
        <v>0</v>
      </c>
      <c r="BC213" s="125">
        <f>IF(LinkRpt!M$4=LinkRpt!M$2,VLOOKUP(LinkRpt!$A210,Rpt,LinkRpt!M$2+1),"")</f>
        <v>0</v>
      </c>
      <c r="BD213" s="125">
        <f>IF(LinkRpt!N$4=LinkRpt!N$2,VLOOKUP(LinkRpt!$A210,Rpt,LinkRpt!N$2+1),"")</f>
        <v>0</v>
      </c>
      <c r="BE213" s="125">
        <f>IF(LinkRpt!O$4=LinkRpt!O$2,VLOOKUP(LinkRpt!$A210,Rpt,LinkRpt!O$2+1),"")</f>
        <v>0</v>
      </c>
      <c r="BF213" s="125">
        <f>IF(LinkRpt!P$4=LinkRpt!P$2,VLOOKUP(LinkRpt!$A210,Rpt,LinkRpt!P$2+1),"")</f>
        <v>0</v>
      </c>
      <c r="BG213" s="125">
        <f>IF(LinkRpt!Q$4=LinkRpt!Q$2,VLOOKUP(LinkRpt!$A210,Rpt,LinkRpt!Q$2+1),"")</f>
        <v>0</v>
      </c>
      <c r="BH213" s="125">
        <f>IF(LinkRpt!R$4=LinkRpt!R$2,VLOOKUP(LinkRpt!$A210,Rpt,LinkRpt!R$2+1),"")</f>
        <v>0</v>
      </c>
      <c r="BI213" s="125">
        <f>IF(LinkRpt!S$4=LinkRpt!S$2,VLOOKUP(LinkRpt!$A210,Rpt,LinkRpt!S$2+1),"")</f>
        <v>0</v>
      </c>
      <c r="BJ213" s="125">
        <f>IF(LinkRpt!T$4=LinkRpt!T$2,VLOOKUP(LinkRpt!$A210,Rpt,LinkRpt!T$2+1),"")</f>
        <v>0</v>
      </c>
      <c r="BK213" s="125">
        <f>IF(LinkRpt!U$4=LinkRpt!U$2,VLOOKUP(LinkRpt!$A210,Rpt,LinkRpt!U$2+1),"")</f>
        <v>0</v>
      </c>
      <c r="BL213" s="125">
        <f>IF(LinkRpt!V$4=LinkRpt!V$2,VLOOKUP(LinkRpt!$A210,Rpt,LinkRpt!V$2+1),"")</f>
        <v>0</v>
      </c>
      <c r="BM213" s="125">
        <f>IF(LinkRpt!W$4=LinkRpt!W$2,VLOOKUP(LinkRpt!$A210,Rpt,LinkRpt!W$2+1),"")</f>
        <v>0</v>
      </c>
      <c r="BN213" s="125">
        <f>IF(LinkRpt!X$4=LinkRpt!X$2,VLOOKUP(LinkRpt!$A210,Rpt,LinkRpt!X$2+1),"")</f>
        <v>0</v>
      </c>
      <c r="BO213" s="125">
        <f>IF(LinkRpt!Y$4=LinkRpt!Y$2,VLOOKUP(LinkRpt!$A210,Rpt,LinkRpt!Y$2+1),"")</f>
        <v>0</v>
      </c>
      <c r="BP213" s="125">
        <f>IF(LinkRpt!Z$4=LinkRpt!Z$2,VLOOKUP(LinkRpt!$A210,Rpt,LinkRpt!Z$2+1),"")</f>
        <v>0</v>
      </c>
      <c r="BQ213" s="125">
        <f>IF(LinkRpt!AA$4=LinkRpt!AA$2,VLOOKUP(LinkRpt!$A210,Rpt,LinkRpt!AA$2+1),"")</f>
        <v>0</v>
      </c>
      <c r="BR213" s="125">
        <f>IF(LinkRpt!AB$4=LinkRpt!AB$2,VLOOKUP(LinkRpt!$A210,Rpt,LinkRpt!AB$2+1),"")</f>
        <v>0</v>
      </c>
      <c r="BS213" s="125">
        <f>IF(LinkRpt!AC$4=LinkRpt!AC$2,VLOOKUP(LinkRpt!$A210,Rpt,LinkRpt!AC$2+1),"")</f>
        <v>0</v>
      </c>
      <c r="BT213" s="125">
        <f>IF(LinkRpt!AD$4=LinkRpt!AD$2,VLOOKUP(LinkRpt!$A210,Rpt,LinkRpt!AD$2+1),"")</f>
        <v>0</v>
      </c>
      <c r="BU213" s="125">
        <f>IF(LinkRpt!AE$4=LinkRpt!AE$2,VLOOKUP(LinkRpt!$A210,Rpt,LinkRpt!AE$2+1),"")</f>
        <v>0</v>
      </c>
      <c r="BV213" s="125">
        <f t="shared" si="48"/>
        <v>19600</v>
      </c>
      <c r="BW213" s="124">
        <v>1500</v>
      </c>
      <c r="BX213" s="127">
        <v>1500</v>
      </c>
      <c r="BY213" s="124">
        <v>1000</v>
      </c>
      <c r="BZ213" s="127">
        <v>1000</v>
      </c>
      <c r="CA213" s="124">
        <v>5000</v>
      </c>
      <c r="CB213" s="127">
        <v>5000</v>
      </c>
      <c r="CC213" s="124">
        <v>8000</v>
      </c>
      <c r="CD213" s="127">
        <v>0</v>
      </c>
      <c r="CE213" s="128"/>
      <c r="CF213" s="127"/>
      <c r="CG213" s="124"/>
      <c r="CH213" s="127"/>
      <c r="CI213" s="129">
        <v>4340</v>
      </c>
      <c r="CJ213" s="127"/>
      <c r="CK213" s="129">
        <v>4340</v>
      </c>
      <c r="CL213" s="127"/>
      <c r="CM213" s="129">
        <v>4340</v>
      </c>
      <c r="CN213" s="127"/>
      <c r="CO213" s="129">
        <v>4340</v>
      </c>
      <c r="CP213" s="127">
        <v>8000</v>
      </c>
      <c r="CQ213" s="129">
        <v>4340</v>
      </c>
      <c r="CR213" s="127"/>
      <c r="CS213" s="129">
        <v>4340</v>
      </c>
      <c r="CT213" s="127"/>
      <c r="CU213" s="129">
        <v>4340</v>
      </c>
      <c r="CV213" s="127"/>
      <c r="CW213" s="129">
        <v>4340</v>
      </c>
      <c r="CX213" s="127"/>
      <c r="CY213" s="129">
        <v>4340</v>
      </c>
      <c r="CZ213" s="127"/>
      <c r="DA213" s="128"/>
      <c r="DB213" s="127"/>
      <c r="DC213" s="128"/>
      <c r="DD213" s="127"/>
      <c r="DE213" s="130"/>
      <c r="DF213" s="131"/>
      <c r="DG213" s="127"/>
      <c r="DH213" s="131"/>
      <c r="DI213" s="127"/>
      <c r="DJ213" s="131"/>
      <c r="DK213" s="127"/>
      <c r="DL213" s="131"/>
      <c r="DM213" s="127"/>
      <c r="DN213" s="131"/>
      <c r="DO213" s="127"/>
      <c r="DP213" s="131"/>
      <c r="DQ213" s="127"/>
      <c r="DR213" s="131"/>
      <c r="DS213" s="127"/>
      <c r="DT213" s="131"/>
      <c r="DU213" s="127"/>
      <c r="DV213" s="131"/>
      <c r="DW213" s="127"/>
      <c r="DX213" s="131"/>
      <c r="DY213" s="127"/>
      <c r="DZ213" s="131"/>
      <c r="EA213" s="127"/>
      <c r="EB213" s="128"/>
      <c r="EC213" s="127"/>
      <c r="ED213" s="132"/>
      <c r="EE213" s="128"/>
      <c r="EF213" s="127"/>
      <c r="EG213" s="128"/>
      <c r="EH213" s="127"/>
      <c r="EI213" s="128"/>
      <c r="EJ213" s="127"/>
      <c r="EK213" s="128"/>
      <c r="EL213" s="127"/>
      <c r="EM213" s="128"/>
      <c r="EN213" s="127"/>
      <c r="EO213" s="128"/>
      <c r="EP213" s="127"/>
      <c r="EQ213" s="124"/>
      <c r="ER213" s="127"/>
      <c r="ES213" s="124"/>
      <c r="ET213" s="127"/>
      <c r="EU213" s="124"/>
      <c r="EV213" s="127"/>
      <c r="EW213" s="124"/>
      <c r="EX213" s="127"/>
      <c r="EY213" s="124"/>
      <c r="EZ213" s="127"/>
      <c r="FA213" s="124"/>
      <c r="FB213" s="127"/>
      <c r="FC213" s="133">
        <f t="shared" si="43"/>
        <v>54560</v>
      </c>
      <c r="FD213" s="133">
        <f t="shared" si="44"/>
        <v>15500</v>
      </c>
      <c r="FE213" s="133">
        <f t="shared" si="45"/>
        <v>39060</v>
      </c>
    </row>
    <row r="214" spans="1:161" ht="25.5" customHeight="1">
      <c r="A214" s="184">
        <v>2200206</v>
      </c>
      <c r="B214" s="163" t="s">
        <v>255</v>
      </c>
      <c r="C214" s="96" t="s">
        <v>256</v>
      </c>
      <c r="D214" s="83" t="s">
        <v>1062</v>
      </c>
      <c r="E214" s="95" t="s">
        <v>956</v>
      </c>
      <c r="F214" s="89" t="s">
        <v>257</v>
      </c>
      <c r="G214" s="89"/>
      <c r="H214" s="135"/>
      <c r="I214" s="121"/>
      <c r="J214" s="121"/>
      <c r="K214" s="94">
        <v>6800</v>
      </c>
      <c r="L214" s="96" t="s">
        <v>1079</v>
      </c>
      <c r="M214" s="122">
        <f t="shared" si="46"/>
        <v>24400</v>
      </c>
      <c r="N214" s="123">
        <f t="shared" si="42"/>
        <v>20400</v>
      </c>
      <c r="O214" s="124">
        <v>4000</v>
      </c>
      <c r="P214" s="124">
        <f t="shared" si="47"/>
        <v>0</v>
      </c>
      <c r="Q214" s="125">
        <v>4000</v>
      </c>
      <c r="R214" s="126">
        <f t="shared" si="49"/>
        <v>0</v>
      </c>
      <c r="S214" s="127">
        <f>IF(OR($I214="‡nv‡÷j Z¨vM",$I214="wUwm"),(IF(VALUE($G214)&gt;=S$6,(IF(($BV214-SUM($Q214:R214))&gt;=$K214*0.3,$K214*0.3,($BV214-SUM($Q214:R214)))),"")),(IF(($BV214-SUM($Q214:R214))&gt;=$K214*0.3,$K214*0.3,($BV214-SUM($Q214:R214)))))</f>
        <v>0</v>
      </c>
      <c r="T214" s="127">
        <f>IF(OR($I214="‡nv‡÷j Z¨vM",$I214="wUwm"),(IF(VALUE($G214)&gt;=T$6,(IF(($BV214-SUM($Q214:S214))&gt;=$K214*0.3,$K214*0.3,($BV214-SUM($Q214:S214)))),"")),(IF(($BV214-SUM($Q214:S214))&gt;=$K214*0.3,$K214*0.3,($BV214-SUM($Q214:S214)))))</f>
        <v>0</v>
      </c>
      <c r="U214" s="127">
        <f>IF(OR($I214="‡nv‡÷j Z¨vM",$I214="wUwm"),(IF(VALUE($G214)&gt;=U$6,(IF(($BV214-SUM($Q214:T214))&gt;=$K214*0.3,$K214*0.3,($BV214-SUM($Q214:T214)))),"")),(IF(($BV214-SUM($Q214:T214))&gt;=$K214*0.3,$K214*0.3,($BV214-SUM($Q214:T214)))))</f>
        <v>0</v>
      </c>
      <c r="V214" s="127">
        <f>IF(OR($I214="‡nv‡÷j Z¨vM",$I214="wUwm"),(IF(VALUE($G214)&gt;=V$6,(IF(($BV214-SUM($Q214:U214))&gt;=$K214*0.3,$K214*0.3,($BV214-SUM($Q214:U214)))),"")),(IF(($BV214-SUM($Q214:U214))&gt;=$K214*0.3,$K214*0.3,($BV214-SUM($Q214:U214)))))</f>
        <v>0</v>
      </c>
      <c r="W214" s="127">
        <f>IF(OR($I214="‡nv‡÷j Z¨vM",$I214="wUwm"),(IF(VALUE($G214)&gt;=W$6,(IF(($BV214-SUM($Q214:V214))&gt;=$K214*0.3,$K214*0.3,($BV214-SUM($Q214:V214)))),"")),(IF(($BV214-SUM($Q214:V214))&gt;=$K214*0.3,$K214*0.3,($BV214-SUM($Q214:V214)))))</f>
        <v>0</v>
      </c>
      <c r="X214" s="127">
        <f>IF(OR($I214="‡nv‡÷j Z¨vM",$I214="wUwm"),(IF(VALUE($G214)&gt;=X$6,(IF(($BV214-SUM($Q214:W214))&gt;=$K214*0.3,$K214*0.3,($BV214-SUM($Q214:W214)))),"")),(IF(($BV214-SUM($Q214:W214))&gt;=$K214*0.3,$K214*0.3,($BV214-SUM($Q214:W214)))))</f>
        <v>0</v>
      </c>
      <c r="Y214" s="127">
        <f>IF(OR($I214="‡nv‡÷j Z¨vM",$I214="wUwm"),(IF(VALUE($G214)&gt;=Y$6,(IF(($BV214-SUM($Q214:X214))&gt;=$K214*0.3,$K214*0.3,($BV214-SUM($Q214:X214)))),"")),(IF(($BV214-SUM($Q214:X214))&gt;=$K214*0.3,$K214*0.3,($BV214-SUM($Q214:X214)))))</f>
        <v>0</v>
      </c>
      <c r="Z214" s="127">
        <f>IF(OR($I214="‡nv‡÷j Z¨vM",$I214="wUwm"),(IF(VALUE($G214)&gt;=Z$6,(IF(($BV214-SUM($Q214:Y214))&gt;=$K214*0.3,$K214*0.3,($BV214-SUM($Q214:Y214)))),"")),(IF(($BV214-SUM($Q214:Y214))&gt;=$K214*0.3,$K214*0.3,($BV214-SUM($Q214:Y214)))))</f>
        <v>0</v>
      </c>
      <c r="AA214" s="127">
        <f>IF(OR($I214="‡nv‡÷j Z¨vM",$I214="wUwm"),(IF(VALUE($G214)&gt;=AA$6,(IF(($BV214-SUM($Q214:Z214))&gt;=$K214*0.3,$K214*0.3,($BV214-SUM($Q214:Z214)))),"")),(IF(($BV214-SUM($Q214:Z214))&gt;=$K214*0.3,$K214*0.3,($BV214-SUM($Q214:Z214)))))</f>
        <v>0</v>
      </c>
      <c r="AB214" s="127">
        <f>IF(OR($I214="‡nv‡÷j Z¨vM",$I214="wUwm"),(IF(VALUE($G214)&gt;=AB$6,(IF(($BV214-SUM($Q214:AA214))&gt;=$K214*0.3,$K214*0.3,($BV214-SUM($Q214:AA214)))),"")),(IF(($BV214-SUM($Q214:AA214))&gt;=$K214*0.3,$K214*0.3,($BV214-SUM($Q214:AA214)))))</f>
        <v>0</v>
      </c>
      <c r="AC214" s="127">
        <f>IF(OR($I214="‡nv‡÷j Z¨vM",$I214="wUwm"),(IF(VALUE($G214)&gt;=AC$6,(IF(($BV214-SUM($Q214:AB214))&gt;=$K214*0.3,$K214*0.3,($BV214-SUM($Q214:AB214)))),"")),(IF(($BV214-SUM($Q214:AB214))&gt;=$K214*0.3,$K214*0.3,($BV214-SUM($Q214:AB214)))))</f>
        <v>0</v>
      </c>
      <c r="AD214" s="127">
        <f>IF(OR($I214="‡nv‡÷j Z¨vM",$I214="wUwm"),(IF(VALUE($G214)&gt;=AD$6,(IF(($BV214-SUM($Q214:AC214))&gt;=$K214*0.3,$K214*0.3,($BV214-SUM($Q214:AC214)))),"")),(IF(($BV214-SUM($Q214:AC214))&gt;=$K214*0.3,$K214*0.3,($BV214-SUM($Q214:AC214)))))</f>
        <v>0</v>
      </c>
      <c r="AE214" s="127">
        <f>IF(OR($I214="‡nv‡÷j Z¨vM",$I214="wUwm"),(IF(VALUE($G214)&gt;=AE$6,(IF(($BV214-SUM($Q214:AD214))&gt;=$K214*0.3,$K214*0.3,($BV214-SUM($Q214:AD214)))),"")),(IF(($BV214-SUM($Q214:AD214))&gt;=$K214*0.3,$K214*0.3,($BV214-SUM($Q214:AD214)))))</f>
        <v>0</v>
      </c>
      <c r="AF214" s="127">
        <f>IF(OR($I214="‡nv‡÷j Z¨vM",$I214="wUwm"),(IF(VALUE($G214)&gt;=AF$6,(IF(($BV214-SUM($Q214:AE214))&gt;=$K214*0.3,$K214*0.3,($BV214-SUM($Q214:AE214)))),"")),(IF(($BV214-SUM($Q214:AE214))&gt;=$K214*0.3,$K214*0.3,($BV214-SUM($Q214:AE214)))))</f>
        <v>0</v>
      </c>
      <c r="AG214" s="127">
        <f>IF(OR($I214="‡nv‡÷j Z¨vM",$I214="wUwm"),(IF(VALUE($G214)&gt;=AG$6,(IF(($BV214-SUM($Q214:AF214))&gt;=$K214*0.3,$K214*0.3,($BV214-SUM($Q214:AF214)))),"")),(IF(($BV214-SUM($Q214:AF214))&gt;=$K214*0.3,$K214*0.3,($BV214-SUM($Q214:AF214)))))</f>
        <v>0</v>
      </c>
      <c r="AH214" s="127">
        <f>IF(OR($I214="‡nv‡÷j Z¨vM",$I214="wUwm"),(IF(VALUE($G214)&gt;=AH$6,(IF(($BV214-SUM($Q214:AG214))&gt;=$K214*0.3,$K214*0.3,($BV214-SUM($Q214:AG214)))),"")),(IF(($BV214-SUM($Q214:AG214))&gt;=$K214*0.3,$K214*0.3,($BV214-SUM($Q214:AG214)))))</f>
        <v>0</v>
      </c>
      <c r="AI214" s="127">
        <f>IF(OR($I214="‡nv‡÷j Z¨vM",$I214="wUwm"),(IF(VALUE($G214)&gt;=AI$6,(IF(($BV214-SUM($Q214:AH214))&gt;=$K214*0.3,$K214*0.3,($BV214-SUM($Q214:AH214)))),"")),(IF(($BV214-SUM($Q214:AH214))&gt;=$K214*0.3,$K214*0.3,($BV214-SUM($Q214:AH214)))))</f>
        <v>0</v>
      </c>
      <c r="AJ214" s="127">
        <f>IF(OR($I214="‡nv‡÷j Z¨vM",$I214="wUwm"),(IF(VALUE($G214)&gt;=AJ$6,(IF(($BV214-SUM($Q214:AI214))&gt;=$K214*0.3,$K214*0.3,($BV214-SUM($Q214:AI214)))),"")),(IF(($BV214-SUM($Q214:AI214))&gt;=$K214*0.3,$K214*0.3,($BV214-SUM($Q214:AI214)))))</f>
        <v>0</v>
      </c>
      <c r="AK214" s="127">
        <f>IF(OR($I214="‡nv‡÷j Z¨vM",$I214="wUwm"),(IF(VALUE($G214)&gt;=AK$6,(IF(($BV214-SUM($Q214:AJ214))&gt;=$K214*0.3,$K214*0.3,($BV214-SUM($Q214:AJ214)))),"")),(IF(($BV214-SUM($Q214:AJ214))&gt;=$K214*0.3,$K214*0.3,($BV214-SUM($Q214:AJ214)))))</f>
        <v>0</v>
      </c>
      <c r="AL214" s="127">
        <f>IF(OR($I214="‡nv‡÷j Z¨vM",$I214="wUwm"),(IF(VALUE($G214)&gt;=AL$6,(IF(($BV214-SUM($Q214:AK214))&gt;=$K214*0.3,$K214*0.3,($BV214-SUM($Q214:AK214)))),"")),(IF(($BV214-SUM($Q214:AK214))&gt;=$K214*0.3,$K214*0.3,($BV214-SUM($Q214:AK214)))))</f>
        <v>0</v>
      </c>
      <c r="AM214" s="127">
        <f>IF(OR($I214="‡nv‡÷j Z¨vM",$I214="wUwm"),(IF(VALUE($G214)&gt;=AM$6,(IF(($BV214-SUM($Q214:AL214))&gt;=$K214*0.3,$K214*0.3,($BV214-SUM($Q214:AL214)))),"")),(IF(($BV214-SUM($Q214:AL214))&gt;=$K214*0.3,$K214*0.3,($BV214-SUM($Q214:AL214)))))</f>
        <v>0</v>
      </c>
      <c r="AN214" s="127">
        <f>IF(OR($I214="‡nv‡÷j Z¨vM",$I214="wUwm"),(IF(VALUE($G214)&gt;=AN$6,(IF(($BV214-SUM($Q214:AM214))&gt;=$K214*0.3,$K214*0.3,($BV214-SUM($Q214:AM214)))),"")),(IF(($BV214-SUM($Q214:AM214))&gt;=$K214*0.3,$K214*0.3,($BV214-SUM($Q214:AM214)))))</f>
        <v>0</v>
      </c>
      <c r="AO214" s="127">
        <f>IF(OR($I214="‡nv‡÷j Z¨vM",$I214="wUwm"),(IF(VALUE($G214)&gt;=AO$6,(IF(($BV214-SUM($Q214:AN214))&gt;=$K214*0.3,$K214*0.3,($BV214-SUM($Q214:AN214)))),"")),(IF(($BV214-SUM($Q214:AN214))&gt;=$K214*0.3,$K214*0.3,($BV214-SUM($Q214:AN214)))))</f>
        <v>0</v>
      </c>
      <c r="AP214" s="127">
        <f>IF(OR($I214="‡nv‡÷j Z¨vM",$I214="wUwm"),(IF(VALUE($G214)&gt;=AP$6,(IF(($BV214-SUM($Q214:AO214))&gt;=$K214*0.3,$K214*0.3,($BV214-SUM($Q214:AO214)))),"")),(IF(($BV214-SUM($Q214:AO214))&gt;=$K214*0.3,$K214*0.3,($BV214-SUM($Q214:AO214)))))</f>
        <v>0</v>
      </c>
      <c r="AQ214" s="125">
        <f t="shared" si="50"/>
        <v>4000</v>
      </c>
      <c r="AR214" s="125">
        <v>4000</v>
      </c>
      <c r="AS214" s="125">
        <f>IF(LinkRpt!C$4=LinkRpt!C$2,VLOOKUP(LinkRpt!$A211,Rpt,LinkRpt!C$2+1),"")</f>
        <v>0</v>
      </c>
      <c r="AT214" s="125">
        <f>IF(LinkRpt!D$4=LinkRpt!D$2,VLOOKUP(LinkRpt!$A211,Rpt,LinkRpt!D$2+1),"")</f>
        <v>0</v>
      </c>
      <c r="AU214" s="125">
        <f>IF(LinkRpt!E$4=LinkRpt!E$2,VLOOKUP(LinkRpt!$A211,Rpt,LinkRpt!E$2+1),"")</f>
        <v>0</v>
      </c>
      <c r="AV214" s="125">
        <f>IF(LinkRpt!F$4=LinkRpt!F$2,VLOOKUP(LinkRpt!$A211,Rpt,LinkRpt!F$2+1),"")</f>
        <v>0</v>
      </c>
      <c r="AW214" s="125">
        <f>IF(LinkRpt!G$4=LinkRpt!G$2,VLOOKUP(LinkRpt!$A211,Rpt,LinkRpt!G$2+1),"")</f>
        <v>0</v>
      </c>
      <c r="AX214" s="125">
        <f>IF(LinkRpt!H$4=LinkRpt!H$2,VLOOKUP(LinkRpt!$A211,Rpt,LinkRpt!H$2+1),"")</f>
        <v>0</v>
      </c>
      <c r="AY214" s="125">
        <f>IF(LinkRpt!I$4=LinkRpt!I$2,VLOOKUP(LinkRpt!$A211,Rpt,LinkRpt!I$2+1),"")</f>
        <v>0</v>
      </c>
      <c r="AZ214" s="125">
        <f>IF(LinkRpt!J$4=LinkRpt!J$2,VLOOKUP(LinkRpt!$A211,Rpt,LinkRpt!J$2+1),"")</f>
        <v>0</v>
      </c>
      <c r="BA214" s="125">
        <f>IF(LinkRpt!K$4=LinkRpt!K$2,VLOOKUP(LinkRpt!$A211,Rpt,LinkRpt!K$2+1),"")</f>
        <v>0</v>
      </c>
      <c r="BB214" s="125">
        <f>IF(LinkRpt!L$4=LinkRpt!L$2,VLOOKUP(LinkRpt!$A211,Rpt,LinkRpt!L$2+1),"")</f>
        <v>0</v>
      </c>
      <c r="BC214" s="125">
        <f>IF(LinkRpt!M$4=LinkRpt!M$2,VLOOKUP(LinkRpt!$A211,Rpt,LinkRpt!M$2+1),"")</f>
        <v>0</v>
      </c>
      <c r="BD214" s="125">
        <f>IF(LinkRpt!N$4=LinkRpt!N$2,VLOOKUP(LinkRpt!$A211,Rpt,LinkRpt!N$2+1),"")</f>
        <v>0</v>
      </c>
      <c r="BE214" s="125">
        <f>IF(LinkRpt!O$4=LinkRpt!O$2,VLOOKUP(LinkRpt!$A211,Rpt,LinkRpt!O$2+1),"")</f>
        <v>0</v>
      </c>
      <c r="BF214" s="125">
        <f>IF(LinkRpt!P$4=LinkRpt!P$2,VLOOKUP(LinkRpt!$A211,Rpt,LinkRpt!P$2+1),"")</f>
        <v>0</v>
      </c>
      <c r="BG214" s="125">
        <f>IF(LinkRpt!Q$4=LinkRpt!Q$2,VLOOKUP(LinkRpt!$A211,Rpt,LinkRpt!Q$2+1),"")</f>
        <v>0</v>
      </c>
      <c r="BH214" s="125">
        <f>IF(LinkRpt!R$4=LinkRpt!R$2,VLOOKUP(LinkRpt!$A211,Rpt,LinkRpt!R$2+1),"")</f>
        <v>0</v>
      </c>
      <c r="BI214" s="125">
        <f>IF(LinkRpt!S$4=LinkRpt!S$2,VLOOKUP(LinkRpt!$A211,Rpt,LinkRpt!S$2+1),"")</f>
        <v>0</v>
      </c>
      <c r="BJ214" s="125">
        <f>IF(LinkRpt!T$4=LinkRpt!T$2,VLOOKUP(LinkRpt!$A211,Rpt,LinkRpt!T$2+1),"")</f>
        <v>0</v>
      </c>
      <c r="BK214" s="125">
        <f>IF(LinkRpt!U$4=LinkRpt!U$2,VLOOKUP(LinkRpt!$A211,Rpt,LinkRpt!U$2+1),"")</f>
        <v>0</v>
      </c>
      <c r="BL214" s="125">
        <f>IF(LinkRpt!V$4=LinkRpt!V$2,VLOOKUP(LinkRpt!$A211,Rpt,LinkRpt!V$2+1),"")</f>
        <v>0</v>
      </c>
      <c r="BM214" s="125">
        <f>IF(LinkRpt!W$4=LinkRpt!W$2,VLOOKUP(LinkRpt!$A211,Rpt,LinkRpt!W$2+1),"")</f>
        <v>0</v>
      </c>
      <c r="BN214" s="125">
        <f>IF(LinkRpt!X$4=LinkRpt!X$2,VLOOKUP(LinkRpt!$A211,Rpt,LinkRpt!X$2+1),"")</f>
        <v>0</v>
      </c>
      <c r="BO214" s="125">
        <f>IF(LinkRpt!Y$4=LinkRpt!Y$2,VLOOKUP(LinkRpt!$A211,Rpt,LinkRpt!Y$2+1),"")</f>
        <v>0</v>
      </c>
      <c r="BP214" s="125">
        <f>IF(LinkRpt!Z$4=LinkRpt!Z$2,VLOOKUP(LinkRpt!$A211,Rpt,LinkRpt!Z$2+1),"")</f>
        <v>0</v>
      </c>
      <c r="BQ214" s="125">
        <f>IF(LinkRpt!AA$4=LinkRpt!AA$2,VLOOKUP(LinkRpt!$A211,Rpt,LinkRpt!AA$2+1),"")</f>
        <v>0</v>
      </c>
      <c r="BR214" s="125">
        <f>IF(LinkRpt!AB$4=LinkRpt!AB$2,VLOOKUP(LinkRpt!$A211,Rpt,LinkRpt!AB$2+1),"")</f>
        <v>0</v>
      </c>
      <c r="BS214" s="125">
        <f>IF(LinkRpt!AC$4=LinkRpt!AC$2,VLOOKUP(LinkRpt!$A211,Rpt,LinkRpt!AC$2+1),"")</f>
        <v>0</v>
      </c>
      <c r="BT214" s="125">
        <f>IF(LinkRpt!AD$4=LinkRpt!AD$2,VLOOKUP(LinkRpt!$A211,Rpt,LinkRpt!AD$2+1),"")</f>
        <v>0</v>
      </c>
      <c r="BU214" s="125">
        <f>IF(LinkRpt!AE$4=LinkRpt!AE$2,VLOOKUP(LinkRpt!$A211,Rpt,LinkRpt!AE$2+1),"")</f>
        <v>0</v>
      </c>
      <c r="BV214" s="125">
        <f t="shared" si="48"/>
        <v>4000</v>
      </c>
      <c r="BW214" s="124">
        <v>1500</v>
      </c>
      <c r="BX214" s="127">
        <v>1500</v>
      </c>
      <c r="BY214" s="124">
        <v>1000</v>
      </c>
      <c r="BZ214" s="127">
        <v>1000</v>
      </c>
      <c r="CA214" s="124">
        <v>5000</v>
      </c>
      <c r="CB214" s="127">
        <v>5000</v>
      </c>
      <c r="CC214" s="124">
        <v>8000</v>
      </c>
      <c r="CD214" s="127">
        <v>0</v>
      </c>
      <c r="CE214" s="128"/>
      <c r="CF214" s="127"/>
      <c r="CG214" s="124"/>
      <c r="CH214" s="127"/>
      <c r="CI214" s="129">
        <v>4620</v>
      </c>
      <c r="CJ214" s="127">
        <v>12620</v>
      </c>
      <c r="CK214" s="129">
        <v>4620</v>
      </c>
      <c r="CL214" s="127">
        <v>4620</v>
      </c>
      <c r="CM214" s="129">
        <v>4620</v>
      </c>
      <c r="CN214" s="127">
        <v>4620</v>
      </c>
      <c r="CO214" s="129">
        <v>4620</v>
      </c>
      <c r="CP214" s="127">
        <v>4620</v>
      </c>
      <c r="CQ214" s="129">
        <v>4620</v>
      </c>
      <c r="CR214" s="127">
        <v>4620</v>
      </c>
      <c r="CS214" s="129">
        <v>4620</v>
      </c>
      <c r="CT214" s="127"/>
      <c r="CU214" s="129">
        <v>4620</v>
      </c>
      <c r="CV214" s="127"/>
      <c r="CW214" s="129">
        <v>4620</v>
      </c>
      <c r="CX214" s="127"/>
      <c r="CY214" s="129">
        <v>4620</v>
      </c>
      <c r="CZ214" s="127">
        <v>9240</v>
      </c>
      <c r="DA214" s="128"/>
      <c r="DB214" s="127"/>
      <c r="DC214" s="128"/>
      <c r="DD214" s="127"/>
      <c r="DE214" s="130"/>
      <c r="DF214" s="131"/>
      <c r="DG214" s="127"/>
      <c r="DH214" s="131"/>
      <c r="DI214" s="127"/>
      <c r="DJ214" s="131"/>
      <c r="DK214" s="127"/>
      <c r="DL214" s="131"/>
      <c r="DM214" s="127"/>
      <c r="DN214" s="131"/>
      <c r="DO214" s="127"/>
      <c r="DP214" s="131"/>
      <c r="DQ214" s="127"/>
      <c r="DR214" s="131"/>
      <c r="DS214" s="127"/>
      <c r="DT214" s="131"/>
      <c r="DU214" s="127"/>
      <c r="DV214" s="131"/>
      <c r="DW214" s="127"/>
      <c r="DX214" s="131"/>
      <c r="DY214" s="127"/>
      <c r="DZ214" s="131"/>
      <c r="EA214" s="127"/>
      <c r="EB214" s="128"/>
      <c r="EC214" s="127"/>
      <c r="ED214" s="132"/>
      <c r="EE214" s="128"/>
      <c r="EF214" s="127"/>
      <c r="EG214" s="128"/>
      <c r="EH214" s="127"/>
      <c r="EI214" s="128"/>
      <c r="EJ214" s="127"/>
      <c r="EK214" s="128"/>
      <c r="EL214" s="127"/>
      <c r="EM214" s="128"/>
      <c r="EN214" s="127"/>
      <c r="EO214" s="128"/>
      <c r="EP214" s="127"/>
      <c r="EQ214" s="124"/>
      <c r="ER214" s="127"/>
      <c r="ES214" s="124"/>
      <c r="ET214" s="127"/>
      <c r="EU214" s="124"/>
      <c r="EV214" s="127"/>
      <c r="EW214" s="124"/>
      <c r="EX214" s="127"/>
      <c r="EY214" s="124"/>
      <c r="EZ214" s="127"/>
      <c r="FA214" s="124"/>
      <c r="FB214" s="127"/>
      <c r="FC214" s="133">
        <f t="shared" si="43"/>
        <v>57080</v>
      </c>
      <c r="FD214" s="133">
        <f t="shared" si="44"/>
        <v>47840</v>
      </c>
      <c r="FE214" s="133">
        <f t="shared" si="45"/>
        <v>9240</v>
      </c>
    </row>
    <row r="215" spans="1:161" ht="25.5" customHeight="1">
      <c r="A215" s="184">
        <v>2200207</v>
      </c>
      <c r="B215" s="163" t="s">
        <v>258</v>
      </c>
      <c r="C215" s="96" t="s">
        <v>259</v>
      </c>
      <c r="D215" s="83" t="s">
        <v>1062</v>
      </c>
      <c r="E215" s="95" t="s">
        <v>956</v>
      </c>
      <c r="F215" s="89" t="s">
        <v>260</v>
      </c>
      <c r="G215" s="89"/>
      <c r="H215" s="142"/>
      <c r="I215" s="121"/>
      <c r="J215" s="121"/>
      <c r="K215" s="94">
        <v>6500</v>
      </c>
      <c r="L215" s="96" t="s">
        <v>1079</v>
      </c>
      <c r="M215" s="122">
        <f t="shared" si="46"/>
        <v>23500</v>
      </c>
      <c r="N215" s="123">
        <f t="shared" si="42"/>
        <v>1950</v>
      </c>
      <c r="O215" s="124">
        <v>4000</v>
      </c>
      <c r="P215" s="124">
        <f t="shared" si="47"/>
        <v>0</v>
      </c>
      <c r="Q215" s="125">
        <v>4000</v>
      </c>
      <c r="R215" s="126">
        <f t="shared" si="49"/>
        <v>0</v>
      </c>
      <c r="S215" s="127">
        <f>IF(OR($I215="‡nv‡÷j Z¨vM",$I215="wUwm"),(IF(VALUE($G215)&gt;=S$6,(IF(($BV215-SUM($Q215:R215))&gt;=$K215*0.3,$K215*0.3,($BV215-SUM($Q215:R215)))),"")),(IF(($BV215-SUM($Q215:R215))&gt;=$K215*0.3,$K215*0.3,($BV215-SUM($Q215:R215)))))</f>
        <v>1950</v>
      </c>
      <c r="T215" s="127">
        <f>IF(OR($I215="‡nv‡÷j Z¨vM",$I215="wUwm"),(IF(VALUE($G215)&gt;=T$6,(IF(($BV215-SUM($Q215:S215))&gt;=$K215*0.3,$K215*0.3,($BV215-SUM($Q215:S215)))),"")),(IF(($BV215-SUM($Q215:S215))&gt;=$K215*0.3,$K215*0.3,($BV215-SUM($Q215:S215)))))</f>
        <v>1950</v>
      </c>
      <c r="U215" s="127">
        <f>IF(OR($I215="‡nv‡÷j Z¨vM",$I215="wUwm"),(IF(VALUE($G215)&gt;=U$6,(IF(($BV215-SUM($Q215:T215))&gt;=$K215*0.3,$K215*0.3,($BV215-SUM($Q215:T215)))),"")),(IF(($BV215-SUM($Q215:T215))&gt;=$K215*0.3,$K215*0.3,($BV215-SUM($Q215:T215)))))</f>
        <v>1950</v>
      </c>
      <c r="V215" s="127">
        <f>IF(OR($I215="‡nv‡÷j Z¨vM",$I215="wUwm"),(IF(VALUE($G215)&gt;=V$6,(IF(($BV215-SUM($Q215:U215))&gt;=$K215*0.3,$K215*0.3,($BV215-SUM($Q215:U215)))),"")),(IF(($BV215-SUM($Q215:U215))&gt;=$K215*0.3,$K215*0.3,($BV215-SUM($Q215:U215)))))</f>
        <v>1950</v>
      </c>
      <c r="W215" s="127">
        <f>IF(OR($I215="‡nv‡÷j Z¨vM",$I215="wUwm"),(IF(VALUE($G215)&gt;=W$6,(IF(($BV215-SUM($Q215:V215))&gt;=$K215*0.3,$K215*0.3,($BV215-SUM($Q215:V215)))),"")),(IF(($BV215-SUM($Q215:V215))&gt;=$K215*0.3,$K215*0.3,($BV215-SUM($Q215:V215)))))</f>
        <v>1950</v>
      </c>
      <c r="X215" s="127">
        <f>IF(OR($I215="‡nv‡÷j Z¨vM",$I215="wUwm"),(IF(VALUE($G215)&gt;=X$6,(IF(($BV215-SUM($Q215:W215))&gt;=$K215*0.3,$K215*0.3,($BV215-SUM($Q215:W215)))),"")),(IF(($BV215-SUM($Q215:W215))&gt;=$K215*0.3,$K215*0.3,($BV215-SUM($Q215:W215)))))</f>
        <v>1950</v>
      </c>
      <c r="Y215" s="127">
        <f>IF(OR($I215="‡nv‡÷j Z¨vM",$I215="wUwm"),(IF(VALUE($G215)&gt;=Y$6,(IF(($BV215-SUM($Q215:X215))&gt;=$K215*0.3,$K215*0.3,($BV215-SUM($Q215:X215)))),"")),(IF(($BV215-SUM($Q215:X215))&gt;=$K215*0.3,$K215*0.3,($BV215-SUM($Q215:X215)))))</f>
        <v>1950</v>
      </c>
      <c r="Z215" s="127">
        <f>IF(OR($I215="‡nv‡÷j Z¨vM",$I215="wUwm"),(IF(VALUE($G215)&gt;=Z$6,(IF(($BV215-SUM($Q215:Y215))&gt;=$K215*0.3,$K215*0.3,($BV215-SUM($Q215:Y215)))),"")),(IF(($BV215-SUM($Q215:Y215))&gt;=$K215*0.3,$K215*0.3,($BV215-SUM($Q215:Y215)))))</f>
        <v>1950</v>
      </c>
      <c r="AA215" s="127">
        <f>IF(OR($I215="‡nv‡÷j Z¨vM",$I215="wUwm"),(IF(VALUE($G215)&gt;=AA$6,(IF(($BV215-SUM($Q215:Z215))&gt;=$K215*0.3,$K215*0.3,($BV215-SUM($Q215:Z215)))),"")),(IF(($BV215-SUM($Q215:Z215))&gt;=$K215*0.3,$K215*0.3,($BV215-SUM($Q215:Z215)))))</f>
        <v>1950</v>
      </c>
      <c r="AB215" s="127">
        <f>IF(OR($I215="‡nv‡÷j Z¨vM",$I215="wUwm"),(IF(VALUE($G215)&gt;=AB$6,(IF(($BV215-SUM($Q215:AA215))&gt;=$K215*0.3,$K215*0.3,($BV215-SUM($Q215:AA215)))),"")),(IF(($BV215-SUM($Q215:AA215))&gt;=$K215*0.3,$K215*0.3,($BV215-SUM($Q215:AA215)))))</f>
        <v>0</v>
      </c>
      <c r="AC215" s="127">
        <f>IF(OR($I215="‡nv‡÷j Z¨vM",$I215="wUwm"),(IF(VALUE($G215)&gt;=AC$6,(IF(($BV215-SUM($Q215:AB215))&gt;=$K215*0.3,$K215*0.3,($BV215-SUM($Q215:AB215)))),"")),(IF(($BV215-SUM($Q215:AB215))&gt;=$K215*0.3,$K215*0.3,($BV215-SUM($Q215:AB215)))))</f>
        <v>0</v>
      </c>
      <c r="AD215" s="127">
        <f>IF(OR($I215="‡nv‡÷j Z¨vM",$I215="wUwm"),(IF(VALUE($G215)&gt;=AD$6,(IF(($BV215-SUM($Q215:AC215))&gt;=$K215*0.3,$K215*0.3,($BV215-SUM($Q215:AC215)))),"")),(IF(($BV215-SUM($Q215:AC215))&gt;=$K215*0.3,$K215*0.3,($BV215-SUM($Q215:AC215)))))</f>
        <v>0</v>
      </c>
      <c r="AE215" s="127">
        <f>IF(OR($I215="‡nv‡÷j Z¨vM",$I215="wUwm"),(IF(VALUE($G215)&gt;=AE$6,(IF(($BV215-SUM($Q215:AD215))&gt;=$K215*0.3,$K215*0.3,($BV215-SUM($Q215:AD215)))),"")),(IF(($BV215-SUM($Q215:AD215))&gt;=$K215*0.3,$K215*0.3,($BV215-SUM($Q215:AD215)))))</f>
        <v>0</v>
      </c>
      <c r="AF215" s="127">
        <f>IF(OR($I215="‡nv‡÷j Z¨vM",$I215="wUwm"),(IF(VALUE($G215)&gt;=AF$6,(IF(($BV215-SUM($Q215:AE215))&gt;=$K215*0.3,$K215*0.3,($BV215-SUM($Q215:AE215)))),"")),(IF(($BV215-SUM($Q215:AE215))&gt;=$K215*0.3,$K215*0.3,($BV215-SUM($Q215:AE215)))))</f>
        <v>0</v>
      </c>
      <c r="AG215" s="127">
        <f>IF(OR($I215="‡nv‡÷j Z¨vM",$I215="wUwm"),(IF(VALUE($G215)&gt;=AG$6,(IF(($BV215-SUM($Q215:AF215))&gt;=$K215*0.3,$K215*0.3,($BV215-SUM($Q215:AF215)))),"")),(IF(($BV215-SUM($Q215:AF215))&gt;=$K215*0.3,$K215*0.3,($BV215-SUM($Q215:AF215)))))</f>
        <v>0</v>
      </c>
      <c r="AH215" s="127">
        <f>IF(OR($I215="‡nv‡÷j Z¨vM",$I215="wUwm"),(IF(VALUE($G215)&gt;=AH$6,(IF(($BV215-SUM($Q215:AG215))&gt;=$K215*0.3,$K215*0.3,($BV215-SUM($Q215:AG215)))),"")),(IF(($BV215-SUM($Q215:AG215))&gt;=$K215*0.3,$K215*0.3,($BV215-SUM($Q215:AG215)))))</f>
        <v>0</v>
      </c>
      <c r="AI215" s="127">
        <f>IF(OR($I215="‡nv‡÷j Z¨vM",$I215="wUwm"),(IF(VALUE($G215)&gt;=AI$6,(IF(($BV215-SUM($Q215:AH215))&gt;=$K215*0.3,$K215*0.3,($BV215-SUM($Q215:AH215)))),"")),(IF(($BV215-SUM($Q215:AH215))&gt;=$K215*0.3,$K215*0.3,($BV215-SUM($Q215:AH215)))))</f>
        <v>0</v>
      </c>
      <c r="AJ215" s="127">
        <f>IF(OR($I215="‡nv‡÷j Z¨vM",$I215="wUwm"),(IF(VALUE($G215)&gt;=AJ$6,(IF(($BV215-SUM($Q215:AI215))&gt;=$K215*0.3,$K215*0.3,($BV215-SUM($Q215:AI215)))),"")),(IF(($BV215-SUM($Q215:AI215))&gt;=$K215*0.3,$K215*0.3,($BV215-SUM($Q215:AI215)))))</f>
        <v>0</v>
      </c>
      <c r="AK215" s="127">
        <f>IF(OR($I215="‡nv‡÷j Z¨vM",$I215="wUwm"),(IF(VALUE($G215)&gt;=AK$6,(IF(($BV215-SUM($Q215:AJ215))&gt;=$K215*0.3,$K215*0.3,($BV215-SUM($Q215:AJ215)))),"")),(IF(($BV215-SUM($Q215:AJ215))&gt;=$K215*0.3,$K215*0.3,($BV215-SUM($Q215:AJ215)))))</f>
        <v>0</v>
      </c>
      <c r="AL215" s="127">
        <f>IF(OR($I215="‡nv‡÷j Z¨vM",$I215="wUwm"),(IF(VALUE($G215)&gt;=AL$6,(IF(($BV215-SUM($Q215:AK215))&gt;=$K215*0.3,$K215*0.3,($BV215-SUM($Q215:AK215)))),"")),(IF(($BV215-SUM($Q215:AK215))&gt;=$K215*0.3,$K215*0.3,($BV215-SUM($Q215:AK215)))))</f>
        <v>0</v>
      </c>
      <c r="AM215" s="127">
        <f>IF(OR($I215="‡nv‡÷j Z¨vM",$I215="wUwm"),(IF(VALUE($G215)&gt;=AM$6,(IF(($BV215-SUM($Q215:AL215))&gt;=$K215*0.3,$K215*0.3,($BV215-SUM($Q215:AL215)))),"")),(IF(($BV215-SUM($Q215:AL215))&gt;=$K215*0.3,$K215*0.3,($BV215-SUM($Q215:AL215)))))</f>
        <v>0</v>
      </c>
      <c r="AN215" s="127">
        <f>IF(OR($I215="‡nv‡÷j Z¨vM",$I215="wUwm"),(IF(VALUE($G215)&gt;=AN$6,(IF(($BV215-SUM($Q215:AM215))&gt;=$K215*0.3,$K215*0.3,($BV215-SUM($Q215:AM215)))),"")),(IF(($BV215-SUM($Q215:AM215))&gt;=$K215*0.3,$K215*0.3,($BV215-SUM($Q215:AM215)))))</f>
        <v>0</v>
      </c>
      <c r="AO215" s="127">
        <f>IF(OR($I215="‡nv‡÷j Z¨vM",$I215="wUwm"),(IF(VALUE($G215)&gt;=AO$6,(IF(($BV215-SUM($Q215:AN215))&gt;=$K215*0.3,$K215*0.3,($BV215-SUM($Q215:AN215)))),"")),(IF(($BV215-SUM($Q215:AN215))&gt;=$K215*0.3,$K215*0.3,($BV215-SUM($Q215:AN215)))))</f>
        <v>0</v>
      </c>
      <c r="AP215" s="127">
        <f>IF(OR($I215="‡nv‡÷j Z¨vM",$I215="wUwm"),(IF(VALUE($G215)&gt;=AP$6,(IF(($BV215-SUM($Q215:AO215))&gt;=$K215*0.3,$K215*0.3,($BV215-SUM($Q215:AO215)))),"")),(IF(($BV215-SUM($Q215:AO215))&gt;=$K215*0.3,$K215*0.3,($BV215-SUM($Q215:AO215)))))</f>
        <v>0</v>
      </c>
      <c r="AQ215" s="125">
        <f t="shared" si="50"/>
        <v>21550</v>
      </c>
      <c r="AR215" s="125">
        <v>21550</v>
      </c>
      <c r="AS215" s="125">
        <f>IF(LinkRpt!C$4=LinkRpt!C$2,VLOOKUP(LinkRpt!$A212,Rpt,LinkRpt!C$2+1),"")</f>
        <v>0</v>
      </c>
      <c r="AT215" s="125">
        <f>IF(LinkRpt!D$4=LinkRpt!D$2,VLOOKUP(LinkRpt!$A212,Rpt,LinkRpt!D$2+1),"")</f>
        <v>0</v>
      </c>
      <c r="AU215" s="125">
        <f>IF(LinkRpt!E$4=LinkRpt!E$2,VLOOKUP(LinkRpt!$A212,Rpt,LinkRpt!E$2+1),"")</f>
        <v>0</v>
      </c>
      <c r="AV215" s="125">
        <f>IF(LinkRpt!F$4=LinkRpt!F$2,VLOOKUP(LinkRpt!$A212,Rpt,LinkRpt!F$2+1),"")</f>
        <v>0</v>
      </c>
      <c r="AW215" s="125">
        <f>IF(LinkRpt!G$4=LinkRpt!G$2,VLOOKUP(LinkRpt!$A212,Rpt,LinkRpt!G$2+1),"")</f>
        <v>0</v>
      </c>
      <c r="AX215" s="125">
        <f>IF(LinkRpt!H$4=LinkRpt!H$2,VLOOKUP(LinkRpt!$A212,Rpt,LinkRpt!H$2+1),"")</f>
        <v>0</v>
      </c>
      <c r="AY215" s="125">
        <f>IF(LinkRpt!I$4=LinkRpt!I$2,VLOOKUP(LinkRpt!$A212,Rpt,LinkRpt!I$2+1),"")</f>
        <v>0</v>
      </c>
      <c r="AZ215" s="125">
        <f>IF(LinkRpt!J$4=LinkRpt!J$2,VLOOKUP(LinkRpt!$A212,Rpt,LinkRpt!J$2+1),"")</f>
        <v>0</v>
      </c>
      <c r="BA215" s="125">
        <f>IF(LinkRpt!K$4=LinkRpt!K$2,VLOOKUP(LinkRpt!$A212,Rpt,LinkRpt!K$2+1),"")</f>
        <v>0</v>
      </c>
      <c r="BB215" s="125">
        <f>IF(LinkRpt!L$4=LinkRpt!L$2,VLOOKUP(LinkRpt!$A212,Rpt,LinkRpt!L$2+1),"")</f>
        <v>0</v>
      </c>
      <c r="BC215" s="125">
        <f>IF(LinkRpt!M$4=LinkRpt!M$2,VLOOKUP(LinkRpt!$A212,Rpt,LinkRpt!M$2+1),"")</f>
        <v>0</v>
      </c>
      <c r="BD215" s="125">
        <f>IF(LinkRpt!N$4=LinkRpt!N$2,VLOOKUP(LinkRpt!$A212,Rpt,LinkRpt!N$2+1),"")</f>
        <v>0</v>
      </c>
      <c r="BE215" s="125">
        <f>IF(LinkRpt!O$4=LinkRpt!O$2,VLOOKUP(LinkRpt!$A212,Rpt,LinkRpt!O$2+1),"")</f>
        <v>0</v>
      </c>
      <c r="BF215" s="125">
        <f>IF(LinkRpt!P$4=LinkRpt!P$2,VLOOKUP(LinkRpt!$A212,Rpt,LinkRpt!P$2+1),"")</f>
        <v>0</v>
      </c>
      <c r="BG215" s="125">
        <f>IF(LinkRpt!Q$4=LinkRpt!Q$2,VLOOKUP(LinkRpt!$A212,Rpt,LinkRpt!Q$2+1),"")</f>
        <v>0</v>
      </c>
      <c r="BH215" s="125">
        <f>IF(LinkRpt!R$4=LinkRpt!R$2,VLOOKUP(LinkRpt!$A212,Rpt,LinkRpt!R$2+1),"")</f>
        <v>0</v>
      </c>
      <c r="BI215" s="125">
        <f>IF(LinkRpt!S$4=LinkRpt!S$2,VLOOKUP(LinkRpt!$A212,Rpt,LinkRpt!S$2+1),"")</f>
        <v>0</v>
      </c>
      <c r="BJ215" s="125">
        <f>IF(LinkRpt!T$4=LinkRpt!T$2,VLOOKUP(LinkRpt!$A212,Rpt,LinkRpt!T$2+1),"")</f>
        <v>0</v>
      </c>
      <c r="BK215" s="125">
        <f>IF(LinkRpt!U$4=LinkRpt!U$2,VLOOKUP(LinkRpt!$A212,Rpt,LinkRpt!U$2+1),"")</f>
        <v>0</v>
      </c>
      <c r="BL215" s="125">
        <f>IF(LinkRpt!V$4=LinkRpt!V$2,VLOOKUP(LinkRpt!$A212,Rpt,LinkRpt!V$2+1),"")</f>
        <v>0</v>
      </c>
      <c r="BM215" s="125">
        <f>IF(LinkRpt!W$4=LinkRpt!W$2,VLOOKUP(LinkRpt!$A212,Rpt,LinkRpt!W$2+1),"")</f>
        <v>0</v>
      </c>
      <c r="BN215" s="125">
        <f>IF(LinkRpt!X$4=LinkRpt!X$2,VLOOKUP(LinkRpt!$A212,Rpt,LinkRpt!X$2+1),"")</f>
        <v>0</v>
      </c>
      <c r="BO215" s="125">
        <f>IF(LinkRpt!Y$4=LinkRpt!Y$2,VLOOKUP(LinkRpt!$A212,Rpt,LinkRpt!Y$2+1),"")</f>
        <v>0</v>
      </c>
      <c r="BP215" s="125">
        <f>IF(LinkRpt!Z$4=LinkRpt!Z$2,VLOOKUP(LinkRpt!$A212,Rpt,LinkRpt!Z$2+1),"")</f>
        <v>0</v>
      </c>
      <c r="BQ215" s="125">
        <f>IF(LinkRpt!AA$4=LinkRpt!AA$2,VLOOKUP(LinkRpt!$A212,Rpt,LinkRpt!AA$2+1),"")</f>
        <v>0</v>
      </c>
      <c r="BR215" s="125">
        <f>IF(LinkRpt!AB$4=LinkRpt!AB$2,VLOOKUP(LinkRpt!$A212,Rpt,LinkRpt!AB$2+1),"")</f>
        <v>0</v>
      </c>
      <c r="BS215" s="125">
        <f>IF(LinkRpt!AC$4=LinkRpt!AC$2,VLOOKUP(LinkRpt!$A212,Rpt,LinkRpt!AC$2+1),"")</f>
        <v>0</v>
      </c>
      <c r="BT215" s="125">
        <f>IF(LinkRpt!AD$4=LinkRpt!AD$2,VLOOKUP(LinkRpt!$A212,Rpt,LinkRpt!AD$2+1),"")</f>
        <v>0</v>
      </c>
      <c r="BU215" s="125">
        <f>IF(LinkRpt!AE$4=LinkRpt!AE$2,VLOOKUP(LinkRpt!$A212,Rpt,LinkRpt!AE$2+1),"")</f>
        <v>0</v>
      </c>
      <c r="BV215" s="125">
        <f t="shared" si="48"/>
        <v>21550</v>
      </c>
      <c r="BW215" s="124">
        <v>1500</v>
      </c>
      <c r="BX215" s="127">
        <v>1500</v>
      </c>
      <c r="BY215" s="124">
        <v>1000</v>
      </c>
      <c r="BZ215" s="127">
        <v>1000</v>
      </c>
      <c r="CA215" s="124">
        <v>5000</v>
      </c>
      <c r="CB215" s="127">
        <v>5000</v>
      </c>
      <c r="CC215" s="124">
        <v>8000</v>
      </c>
      <c r="CD215" s="127">
        <v>0</v>
      </c>
      <c r="CE215" s="124"/>
      <c r="CF215" s="127"/>
      <c r="CG215" s="129">
        <v>4340</v>
      </c>
      <c r="CH215" s="127">
        <v>0</v>
      </c>
      <c r="CI215" s="129">
        <v>4340</v>
      </c>
      <c r="CJ215" s="127">
        <v>0</v>
      </c>
      <c r="CK215" s="129">
        <v>4340</v>
      </c>
      <c r="CL215" s="127">
        <v>0</v>
      </c>
      <c r="CM215" s="129">
        <v>4340</v>
      </c>
      <c r="CN215" s="127">
        <v>21860</v>
      </c>
      <c r="CO215" s="129">
        <v>4340</v>
      </c>
      <c r="CP215" s="127">
        <v>4620</v>
      </c>
      <c r="CQ215" s="129">
        <v>4340</v>
      </c>
      <c r="CR215" s="127"/>
      <c r="CS215" s="129">
        <v>4340</v>
      </c>
      <c r="CT215" s="127"/>
      <c r="CU215" s="129">
        <v>4340</v>
      </c>
      <c r="CV215" s="127"/>
      <c r="CW215" s="129">
        <v>4340</v>
      </c>
      <c r="CX215" s="127">
        <v>9240</v>
      </c>
      <c r="CY215" s="131"/>
      <c r="CZ215" s="127"/>
      <c r="DA215" s="131"/>
      <c r="DB215" s="127"/>
      <c r="DC215" s="131"/>
      <c r="DD215" s="127"/>
      <c r="DE215" s="130"/>
      <c r="DF215" s="131"/>
      <c r="DG215" s="127"/>
      <c r="DH215" s="131"/>
      <c r="DI215" s="127"/>
      <c r="DJ215" s="131"/>
      <c r="DK215" s="127"/>
      <c r="DL215" s="131"/>
      <c r="DM215" s="127"/>
      <c r="DN215" s="131"/>
      <c r="DO215" s="127"/>
      <c r="DP215" s="131"/>
      <c r="DQ215" s="127"/>
      <c r="DR215" s="131"/>
      <c r="DS215" s="127"/>
      <c r="DT215" s="131"/>
      <c r="DU215" s="127"/>
      <c r="DV215" s="131"/>
      <c r="DW215" s="127"/>
      <c r="DX215" s="131"/>
      <c r="DY215" s="127"/>
      <c r="DZ215" s="131"/>
      <c r="EA215" s="127"/>
      <c r="EB215" s="128"/>
      <c r="EC215" s="127"/>
      <c r="ED215" s="132"/>
      <c r="EE215" s="128"/>
      <c r="EF215" s="127"/>
      <c r="EG215" s="128"/>
      <c r="EH215" s="127"/>
      <c r="EI215" s="128"/>
      <c r="EJ215" s="127"/>
      <c r="EK215" s="128"/>
      <c r="EL215" s="127"/>
      <c r="EM215" s="128"/>
      <c r="EN215" s="127"/>
      <c r="EO215" s="128"/>
      <c r="EP215" s="127"/>
      <c r="EQ215" s="124"/>
      <c r="ER215" s="127"/>
      <c r="ES215" s="124"/>
      <c r="ET215" s="127"/>
      <c r="EU215" s="124"/>
      <c r="EV215" s="127"/>
      <c r="EW215" s="124"/>
      <c r="EX215" s="127"/>
      <c r="EY215" s="124"/>
      <c r="EZ215" s="127"/>
      <c r="FA215" s="124"/>
      <c r="FB215" s="127"/>
      <c r="FC215" s="133">
        <f t="shared" si="43"/>
        <v>54560</v>
      </c>
      <c r="FD215" s="133">
        <f t="shared" si="44"/>
        <v>43220</v>
      </c>
      <c r="FE215" s="133">
        <f t="shared" si="45"/>
        <v>11340</v>
      </c>
    </row>
    <row r="216" spans="1:161" ht="25.5" customHeight="1">
      <c r="A216" s="184">
        <v>2200219</v>
      </c>
      <c r="B216" s="163" t="s">
        <v>265</v>
      </c>
      <c r="C216" s="96" t="s">
        <v>266</v>
      </c>
      <c r="D216" s="83" t="s">
        <v>1062</v>
      </c>
      <c r="E216" s="95" t="s">
        <v>956</v>
      </c>
      <c r="F216" s="89" t="s">
        <v>267</v>
      </c>
      <c r="G216" s="89"/>
      <c r="H216" s="135"/>
      <c r="I216" s="122"/>
      <c r="J216" s="122"/>
      <c r="K216" s="94">
        <v>6500</v>
      </c>
      <c r="L216" s="96" t="s">
        <v>1079</v>
      </c>
      <c r="M216" s="122">
        <f t="shared" si="46"/>
        <v>23500</v>
      </c>
      <c r="N216" s="123">
        <f t="shared" si="42"/>
        <v>11700</v>
      </c>
      <c r="O216" s="124">
        <v>4000</v>
      </c>
      <c r="P216" s="124">
        <f t="shared" si="47"/>
        <v>0</v>
      </c>
      <c r="Q216" s="125">
        <v>4000</v>
      </c>
      <c r="R216" s="126">
        <f t="shared" si="49"/>
        <v>0</v>
      </c>
      <c r="S216" s="127">
        <f>IF(OR($I216="‡nv‡÷j Z¨vM",$I216="wUwm"),(IF(VALUE($G216)&gt;=S$6,(IF(($BV216-SUM($Q216:R216))&gt;=$K216*0.3,$K216*0.3,($BV216-SUM($Q216:R216)))),"")),(IF(($BV216-SUM($Q216:R216))&gt;=$K216*0.3,$K216*0.3,($BV216-SUM($Q216:R216)))))</f>
        <v>1950</v>
      </c>
      <c r="T216" s="127">
        <f>IF(OR($I216="‡nv‡÷j Z¨vM",$I216="wUwm"),(IF(VALUE($G216)&gt;=T$6,(IF(($BV216-SUM($Q216:S216))&gt;=$K216*0.3,$K216*0.3,($BV216-SUM($Q216:S216)))),"")),(IF(($BV216-SUM($Q216:S216))&gt;=$K216*0.3,$K216*0.3,($BV216-SUM($Q216:S216)))))</f>
        <v>1950</v>
      </c>
      <c r="U216" s="127">
        <f>IF(OR($I216="‡nv‡÷j Z¨vM",$I216="wUwm"),(IF(VALUE($G216)&gt;=U$6,(IF(($BV216-SUM($Q216:T216))&gt;=$K216*0.3,$K216*0.3,($BV216-SUM($Q216:T216)))),"")),(IF(($BV216-SUM($Q216:T216))&gt;=$K216*0.3,$K216*0.3,($BV216-SUM($Q216:T216)))))</f>
        <v>1950</v>
      </c>
      <c r="V216" s="127">
        <f>IF(OR($I216="‡nv‡÷j Z¨vM",$I216="wUwm"),(IF(VALUE($G216)&gt;=V$6,(IF(($BV216-SUM($Q216:U216))&gt;=$K216*0.3,$K216*0.3,($BV216-SUM($Q216:U216)))),"")),(IF(($BV216-SUM($Q216:U216))&gt;=$K216*0.3,$K216*0.3,($BV216-SUM($Q216:U216)))))</f>
        <v>1950</v>
      </c>
      <c r="W216" s="127">
        <f>IF(OR($I216="‡nv‡÷j Z¨vM",$I216="wUwm"),(IF(VALUE($G216)&gt;=W$6,(IF(($BV216-SUM($Q216:V216))&gt;=$K216*0.3,$K216*0.3,($BV216-SUM($Q216:V216)))),"")),(IF(($BV216-SUM($Q216:V216))&gt;=$K216*0.3,$K216*0.3,($BV216-SUM($Q216:V216)))))</f>
        <v>0</v>
      </c>
      <c r="X216" s="127">
        <f>IF(OR($I216="‡nv‡÷j Z¨vM",$I216="wUwm"),(IF(VALUE($G216)&gt;=X$6,(IF(($BV216-SUM($Q216:W216))&gt;=$K216*0.3,$K216*0.3,($BV216-SUM($Q216:W216)))),"")),(IF(($BV216-SUM($Q216:W216))&gt;=$K216*0.3,$K216*0.3,($BV216-SUM($Q216:W216)))))</f>
        <v>0</v>
      </c>
      <c r="Y216" s="127">
        <f>IF(OR($I216="‡nv‡÷j Z¨vM",$I216="wUwm"),(IF(VALUE($G216)&gt;=Y$6,(IF(($BV216-SUM($Q216:X216))&gt;=$K216*0.3,$K216*0.3,($BV216-SUM($Q216:X216)))),"")),(IF(($BV216-SUM($Q216:X216))&gt;=$K216*0.3,$K216*0.3,($BV216-SUM($Q216:X216)))))</f>
        <v>0</v>
      </c>
      <c r="Z216" s="127">
        <f>IF(OR($I216="‡nv‡÷j Z¨vM",$I216="wUwm"),(IF(VALUE($G216)&gt;=Z$6,(IF(($BV216-SUM($Q216:Y216))&gt;=$K216*0.3,$K216*0.3,($BV216-SUM($Q216:Y216)))),"")),(IF(($BV216-SUM($Q216:Y216))&gt;=$K216*0.3,$K216*0.3,($BV216-SUM($Q216:Y216)))))</f>
        <v>0</v>
      </c>
      <c r="AA216" s="127">
        <f>IF(OR($I216="‡nv‡÷j Z¨vM",$I216="wUwm"),(IF(VALUE($G216)&gt;=AA$6,(IF(($BV216-SUM($Q216:Z216))&gt;=$K216*0.3,$K216*0.3,($BV216-SUM($Q216:Z216)))),"")),(IF(($BV216-SUM($Q216:Z216))&gt;=$K216*0.3,$K216*0.3,($BV216-SUM($Q216:Z216)))))</f>
        <v>0</v>
      </c>
      <c r="AB216" s="127">
        <f>IF(OR($I216="‡nv‡÷j Z¨vM",$I216="wUwm"),(IF(VALUE($G216)&gt;=AB$6,(IF(($BV216-SUM($Q216:AA216))&gt;=$K216*0.3,$K216*0.3,($BV216-SUM($Q216:AA216)))),"")),(IF(($BV216-SUM($Q216:AA216))&gt;=$K216*0.3,$K216*0.3,($BV216-SUM($Q216:AA216)))))</f>
        <v>0</v>
      </c>
      <c r="AC216" s="127">
        <f>IF(OR($I216="‡nv‡÷j Z¨vM",$I216="wUwm"),(IF(VALUE($G216)&gt;=AC$6,(IF(($BV216-SUM($Q216:AB216))&gt;=$K216*0.3,$K216*0.3,($BV216-SUM($Q216:AB216)))),"")),(IF(($BV216-SUM($Q216:AB216))&gt;=$K216*0.3,$K216*0.3,($BV216-SUM($Q216:AB216)))))</f>
        <v>0</v>
      </c>
      <c r="AD216" s="127">
        <f>IF(OR($I216="‡nv‡÷j Z¨vM",$I216="wUwm"),(IF(VALUE($G216)&gt;=AD$6,(IF(($BV216-SUM($Q216:AC216))&gt;=$K216*0.3,$K216*0.3,($BV216-SUM($Q216:AC216)))),"")),(IF(($BV216-SUM($Q216:AC216))&gt;=$K216*0.3,$K216*0.3,($BV216-SUM($Q216:AC216)))))</f>
        <v>0</v>
      </c>
      <c r="AE216" s="127">
        <f>IF(OR($I216="‡nv‡÷j Z¨vM",$I216="wUwm"),(IF(VALUE($G216)&gt;=AE$6,(IF(($BV216-SUM($Q216:AD216))&gt;=$K216*0.3,$K216*0.3,($BV216-SUM($Q216:AD216)))),"")),(IF(($BV216-SUM($Q216:AD216))&gt;=$K216*0.3,$K216*0.3,($BV216-SUM($Q216:AD216)))))</f>
        <v>0</v>
      </c>
      <c r="AF216" s="127">
        <f>IF(OR($I216="‡nv‡÷j Z¨vM",$I216="wUwm"),(IF(VALUE($G216)&gt;=AF$6,(IF(($BV216-SUM($Q216:AE216))&gt;=$K216*0.3,$K216*0.3,($BV216-SUM($Q216:AE216)))),"")),(IF(($BV216-SUM($Q216:AE216))&gt;=$K216*0.3,$K216*0.3,($BV216-SUM($Q216:AE216)))))</f>
        <v>0</v>
      </c>
      <c r="AG216" s="127">
        <f>IF(OR($I216="‡nv‡÷j Z¨vM",$I216="wUwm"),(IF(VALUE($G216)&gt;=AG$6,(IF(($BV216-SUM($Q216:AF216))&gt;=$K216*0.3,$K216*0.3,($BV216-SUM($Q216:AF216)))),"")),(IF(($BV216-SUM($Q216:AF216))&gt;=$K216*0.3,$K216*0.3,($BV216-SUM($Q216:AF216)))))</f>
        <v>0</v>
      </c>
      <c r="AH216" s="127">
        <f>IF(OR($I216="‡nv‡÷j Z¨vM",$I216="wUwm"),(IF(VALUE($G216)&gt;=AH$6,(IF(($BV216-SUM($Q216:AG216))&gt;=$K216*0.3,$K216*0.3,($BV216-SUM($Q216:AG216)))),"")),(IF(($BV216-SUM($Q216:AG216))&gt;=$K216*0.3,$K216*0.3,($BV216-SUM($Q216:AG216)))))</f>
        <v>0</v>
      </c>
      <c r="AI216" s="127">
        <f>IF(OR($I216="‡nv‡÷j Z¨vM",$I216="wUwm"),(IF(VALUE($G216)&gt;=AI$6,(IF(($BV216-SUM($Q216:AH216))&gt;=$K216*0.3,$K216*0.3,($BV216-SUM($Q216:AH216)))),"")),(IF(($BV216-SUM($Q216:AH216))&gt;=$K216*0.3,$K216*0.3,($BV216-SUM($Q216:AH216)))))</f>
        <v>0</v>
      </c>
      <c r="AJ216" s="127">
        <f>IF(OR($I216="‡nv‡÷j Z¨vM",$I216="wUwm"),(IF(VALUE($G216)&gt;=AJ$6,(IF(($BV216-SUM($Q216:AI216))&gt;=$K216*0.3,$K216*0.3,($BV216-SUM($Q216:AI216)))),"")),(IF(($BV216-SUM($Q216:AI216))&gt;=$K216*0.3,$K216*0.3,($BV216-SUM($Q216:AI216)))))</f>
        <v>0</v>
      </c>
      <c r="AK216" s="127">
        <f>IF(OR($I216="‡nv‡÷j Z¨vM",$I216="wUwm"),(IF(VALUE($G216)&gt;=AK$6,(IF(($BV216-SUM($Q216:AJ216))&gt;=$K216*0.3,$K216*0.3,($BV216-SUM($Q216:AJ216)))),"")),(IF(($BV216-SUM($Q216:AJ216))&gt;=$K216*0.3,$K216*0.3,($BV216-SUM($Q216:AJ216)))))</f>
        <v>0</v>
      </c>
      <c r="AL216" s="127">
        <f>IF(OR($I216="‡nv‡÷j Z¨vM",$I216="wUwm"),(IF(VALUE($G216)&gt;=AL$6,(IF(($BV216-SUM($Q216:AK216))&gt;=$K216*0.3,$K216*0.3,($BV216-SUM($Q216:AK216)))),"")),(IF(($BV216-SUM($Q216:AK216))&gt;=$K216*0.3,$K216*0.3,($BV216-SUM($Q216:AK216)))))</f>
        <v>0</v>
      </c>
      <c r="AM216" s="127">
        <f>IF(OR($I216="‡nv‡÷j Z¨vM",$I216="wUwm"),(IF(VALUE($G216)&gt;=AM$6,(IF(($BV216-SUM($Q216:AL216))&gt;=$K216*0.3,$K216*0.3,($BV216-SUM($Q216:AL216)))),"")),(IF(($BV216-SUM($Q216:AL216))&gt;=$K216*0.3,$K216*0.3,($BV216-SUM($Q216:AL216)))))</f>
        <v>0</v>
      </c>
      <c r="AN216" s="127">
        <f>IF(OR($I216="‡nv‡÷j Z¨vM",$I216="wUwm"),(IF(VALUE($G216)&gt;=AN$6,(IF(($BV216-SUM($Q216:AM216))&gt;=$K216*0.3,$K216*0.3,($BV216-SUM($Q216:AM216)))),"")),(IF(($BV216-SUM($Q216:AM216))&gt;=$K216*0.3,$K216*0.3,($BV216-SUM($Q216:AM216)))))</f>
        <v>0</v>
      </c>
      <c r="AO216" s="127">
        <f>IF(OR($I216="‡nv‡÷j Z¨vM",$I216="wUwm"),(IF(VALUE($G216)&gt;=AO$6,(IF(($BV216-SUM($Q216:AN216))&gt;=$K216*0.3,$K216*0.3,($BV216-SUM($Q216:AN216)))),"")),(IF(($BV216-SUM($Q216:AN216))&gt;=$K216*0.3,$K216*0.3,($BV216-SUM($Q216:AN216)))))</f>
        <v>0</v>
      </c>
      <c r="AP216" s="127">
        <f>IF(OR($I216="‡nv‡÷j Z¨vM",$I216="wUwm"),(IF(VALUE($G216)&gt;=AP$6,(IF(($BV216-SUM($Q216:AO216))&gt;=$K216*0.3,$K216*0.3,($BV216-SUM($Q216:AO216)))),"")),(IF(($BV216-SUM($Q216:AO216))&gt;=$K216*0.3,$K216*0.3,($BV216-SUM($Q216:AO216)))))</f>
        <v>0</v>
      </c>
      <c r="AQ216" s="125">
        <f t="shared" si="50"/>
        <v>11800</v>
      </c>
      <c r="AR216" s="125">
        <v>11800</v>
      </c>
      <c r="AS216" s="125">
        <f>IF(LinkRpt!C$4=LinkRpt!C$2,VLOOKUP(LinkRpt!$A213,Rpt,LinkRpt!C$2+1),"")</f>
        <v>0</v>
      </c>
      <c r="AT216" s="125">
        <f>IF(LinkRpt!D$4=LinkRpt!D$2,VLOOKUP(LinkRpt!$A213,Rpt,LinkRpt!D$2+1),"")</f>
        <v>0</v>
      </c>
      <c r="AU216" s="125">
        <f>IF(LinkRpt!E$4=LinkRpt!E$2,VLOOKUP(LinkRpt!$A213,Rpt,LinkRpt!E$2+1),"")</f>
        <v>0</v>
      </c>
      <c r="AV216" s="125">
        <f>IF(LinkRpt!F$4=LinkRpt!F$2,VLOOKUP(LinkRpt!$A213,Rpt,LinkRpt!F$2+1),"")</f>
        <v>0</v>
      </c>
      <c r="AW216" s="125">
        <f>IF(LinkRpt!G$4=LinkRpt!G$2,VLOOKUP(LinkRpt!$A213,Rpt,LinkRpt!G$2+1),"")</f>
        <v>0</v>
      </c>
      <c r="AX216" s="125">
        <f>IF(LinkRpt!H$4=LinkRpt!H$2,VLOOKUP(LinkRpt!$A213,Rpt,LinkRpt!H$2+1),"")</f>
        <v>0</v>
      </c>
      <c r="AY216" s="125">
        <f>IF(LinkRpt!I$4=LinkRpt!I$2,VLOOKUP(LinkRpt!$A213,Rpt,LinkRpt!I$2+1),"")</f>
        <v>0</v>
      </c>
      <c r="AZ216" s="125">
        <f>IF(LinkRpt!J$4=LinkRpt!J$2,VLOOKUP(LinkRpt!$A213,Rpt,LinkRpt!J$2+1),"")</f>
        <v>0</v>
      </c>
      <c r="BA216" s="125">
        <f>IF(LinkRpt!K$4=LinkRpt!K$2,VLOOKUP(LinkRpt!$A213,Rpt,LinkRpt!K$2+1),"")</f>
        <v>0</v>
      </c>
      <c r="BB216" s="125">
        <f>IF(LinkRpt!L$4=LinkRpt!L$2,VLOOKUP(LinkRpt!$A213,Rpt,LinkRpt!L$2+1),"")</f>
        <v>0</v>
      </c>
      <c r="BC216" s="125">
        <f>IF(LinkRpt!M$4=LinkRpt!M$2,VLOOKUP(LinkRpt!$A213,Rpt,LinkRpt!M$2+1),"")</f>
        <v>0</v>
      </c>
      <c r="BD216" s="125">
        <f>IF(LinkRpt!N$4=LinkRpt!N$2,VLOOKUP(LinkRpt!$A213,Rpt,LinkRpt!N$2+1),"")</f>
        <v>0</v>
      </c>
      <c r="BE216" s="125">
        <f>IF(LinkRpt!O$4=LinkRpt!O$2,VLOOKUP(LinkRpt!$A213,Rpt,LinkRpt!O$2+1),"")</f>
        <v>0</v>
      </c>
      <c r="BF216" s="125">
        <f>IF(LinkRpt!P$4=LinkRpt!P$2,VLOOKUP(LinkRpt!$A213,Rpt,LinkRpt!P$2+1),"")</f>
        <v>0</v>
      </c>
      <c r="BG216" s="125">
        <f>IF(LinkRpt!Q$4=LinkRpt!Q$2,VLOOKUP(LinkRpt!$A213,Rpt,LinkRpt!Q$2+1),"")</f>
        <v>0</v>
      </c>
      <c r="BH216" s="125">
        <f>IF(LinkRpt!R$4=LinkRpt!R$2,VLOOKUP(LinkRpt!$A213,Rpt,LinkRpt!R$2+1),"")</f>
        <v>0</v>
      </c>
      <c r="BI216" s="125">
        <f>IF(LinkRpt!S$4=LinkRpt!S$2,VLOOKUP(LinkRpt!$A213,Rpt,LinkRpt!S$2+1),"")</f>
        <v>0</v>
      </c>
      <c r="BJ216" s="125">
        <f>IF(LinkRpt!T$4=LinkRpt!T$2,VLOOKUP(LinkRpt!$A213,Rpt,LinkRpt!T$2+1),"")</f>
        <v>0</v>
      </c>
      <c r="BK216" s="125">
        <f>IF(LinkRpt!U$4=LinkRpt!U$2,VLOOKUP(LinkRpt!$A213,Rpt,LinkRpt!U$2+1),"")</f>
        <v>0</v>
      </c>
      <c r="BL216" s="125">
        <f>IF(LinkRpt!V$4=LinkRpt!V$2,VLOOKUP(LinkRpt!$A213,Rpt,LinkRpt!V$2+1),"")</f>
        <v>0</v>
      </c>
      <c r="BM216" s="125">
        <f>IF(LinkRpt!W$4=LinkRpt!W$2,VLOOKUP(LinkRpt!$A213,Rpt,LinkRpt!W$2+1),"")</f>
        <v>0</v>
      </c>
      <c r="BN216" s="125">
        <f>IF(LinkRpt!X$4=LinkRpt!X$2,VLOOKUP(LinkRpt!$A213,Rpt,LinkRpt!X$2+1),"")</f>
        <v>0</v>
      </c>
      <c r="BO216" s="125">
        <f>IF(LinkRpt!Y$4=LinkRpt!Y$2,VLOOKUP(LinkRpt!$A213,Rpt,LinkRpt!Y$2+1),"")</f>
        <v>0</v>
      </c>
      <c r="BP216" s="125">
        <f>IF(LinkRpt!Z$4=LinkRpt!Z$2,VLOOKUP(LinkRpt!$A213,Rpt,LinkRpt!Z$2+1),"")</f>
        <v>0</v>
      </c>
      <c r="BQ216" s="125">
        <f>IF(LinkRpt!AA$4=LinkRpt!AA$2,VLOOKUP(LinkRpt!$A213,Rpt,LinkRpt!AA$2+1),"")</f>
        <v>0</v>
      </c>
      <c r="BR216" s="125">
        <f>IF(LinkRpt!AB$4=LinkRpt!AB$2,VLOOKUP(LinkRpt!$A213,Rpt,LinkRpt!AB$2+1),"")</f>
        <v>0</v>
      </c>
      <c r="BS216" s="125">
        <f>IF(LinkRpt!AC$4=LinkRpt!AC$2,VLOOKUP(LinkRpt!$A213,Rpt,LinkRpt!AC$2+1),"")</f>
        <v>0</v>
      </c>
      <c r="BT216" s="125">
        <f>IF(LinkRpt!AD$4=LinkRpt!AD$2,VLOOKUP(LinkRpt!$A213,Rpt,LinkRpt!AD$2+1),"")</f>
        <v>0</v>
      </c>
      <c r="BU216" s="125">
        <f>IF(LinkRpt!AE$4=LinkRpt!AE$2,VLOOKUP(LinkRpt!$A213,Rpt,LinkRpt!AE$2+1),"")</f>
        <v>0</v>
      </c>
      <c r="BV216" s="125">
        <f t="shared" si="48"/>
        <v>11800</v>
      </c>
      <c r="BW216" s="124">
        <v>1500</v>
      </c>
      <c r="BX216" s="127">
        <v>1500</v>
      </c>
      <c r="BY216" s="124">
        <v>1000</v>
      </c>
      <c r="BZ216" s="127">
        <v>1000</v>
      </c>
      <c r="CA216" s="124">
        <v>5000</v>
      </c>
      <c r="CB216" s="127">
        <v>5000</v>
      </c>
      <c r="CC216" s="124">
        <v>8000</v>
      </c>
      <c r="CD216" s="127">
        <v>0</v>
      </c>
      <c r="CE216" s="128"/>
      <c r="CF216" s="127"/>
      <c r="CG216" s="124"/>
      <c r="CH216" s="127"/>
      <c r="CI216" s="129">
        <v>3220</v>
      </c>
      <c r="CJ216" s="127">
        <v>11220</v>
      </c>
      <c r="CK216" s="129">
        <v>3220</v>
      </c>
      <c r="CL216" s="127">
        <v>3220</v>
      </c>
      <c r="CM216" s="129">
        <v>3220</v>
      </c>
      <c r="CN216" s="127">
        <v>3220</v>
      </c>
      <c r="CO216" s="129">
        <v>3220</v>
      </c>
      <c r="CP216" s="127">
        <v>3220</v>
      </c>
      <c r="CQ216" s="129">
        <v>3220</v>
      </c>
      <c r="CR216" s="127">
        <v>3220</v>
      </c>
      <c r="CS216" s="129">
        <v>3220</v>
      </c>
      <c r="CT216" s="127">
        <v>3220</v>
      </c>
      <c r="CU216" s="129">
        <v>3220</v>
      </c>
      <c r="CV216" s="127">
        <v>3220</v>
      </c>
      <c r="CW216" s="129">
        <v>3220</v>
      </c>
      <c r="CX216" s="127">
        <v>3220</v>
      </c>
      <c r="CY216" s="129">
        <v>3220</v>
      </c>
      <c r="CZ216" s="127">
        <v>3220</v>
      </c>
      <c r="DA216" s="128"/>
      <c r="DB216" s="127"/>
      <c r="DC216" s="128"/>
      <c r="DD216" s="127"/>
      <c r="DE216" s="130"/>
      <c r="DF216" s="131"/>
      <c r="DG216" s="127"/>
      <c r="DH216" s="131"/>
      <c r="DI216" s="127"/>
      <c r="DJ216" s="131"/>
      <c r="DK216" s="127"/>
      <c r="DL216" s="131"/>
      <c r="DM216" s="127"/>
      <c r="DN216" s="131"/>
      <c r="DO216" s="127"/>
      <c r="DP216" s="131"/>
      <c r="DQ216" s="127"/>
      <c r="DR216" s="131"/>
      <c r="DS216" s="127"/>
      <c r="DT216" s="131"/>
      <c r="DU216" s="127"/>
      <c r="DV216" s="131"/>
      <c r="DW216" s="127"/>
      <c r="DX216" s="131"/>
      <c r="DY216" s="127"/>
      <c r="DZ216" s="131"/>
      <c r="EA216" s="127"/>
      <c r="EB216" s="128"/>
      <c r="EC216" s="127"/>
      <c r="ED216" s="132"/>
      <c r="EE216" s="128"/>
      <c r="EF216" s="127"/>
      <c r="EG216" s="128"/>
      <c r="EH216" s="127"/>
      <c r="EI216" s="128"/>
      <c r="EJ216" s="127"/>
      <c r="EK216" s="128"/>
      <c r="EL216" s="127"/>
      <c r="EM216" s="128"/>
      <c r="EN216" s="127"/>
      <c r="EO216" s="128"/>
      <c r="EP216" s="127"/>
      <c r="EQ216" s="124"/>
      <c r="ER216" s="127"/>
      <c r="ES216" s="124"/>
      <c r="ET216" s="127"/>
      <c r="EU216" s="124"/>
      <c r="EV216" s="127"/>
      <c r="EW216" s="124"/>
      <c r="EX216" s="127"/>
      <c r="EY216" s="124"/>
      <c r="EZ216" s="127"/>
      <c r="FA216" s="124"/>
      <c r="FB216" s="127"/>
      <c r="FC216" s="133">
        <f t="shared" si="43"/>
        <v>44480</v>
      </c>
      <c r="FD216" s="133">
        <f t="shared" si="44"/>
        <v>44480</v>
      </c>
      <c r="FE216" s="133">
        <f t="shared" si="45"/>
        <v>0</v>
      </c>
    </row>
    <row r="217" spans="1:161" ht="25.5" customHeight="1">
      <c r="A217" s="184">
        <v>2200246</v>
      </c>
      <c r="B217" s="163" t="s">
        <v>274</v>
      </c>
      <c r="C217" s="96" t="s">
        <v>275</v>
      </c>
      <c r="D217" s="83" t="s">
        <v>1062</v>
      </c>
      <c r="E217" s="95" t="s">
        <v>956</v>
      </c>
      <c r="F217" s="89" t="s">
        <v>276</v>
      </c>
      <c r="G217" s="89"/>
      <c r="H217" s="135"/>
      <c r="I217" s="145"/>
      <c r="J217" s="145"/>
      <c r="K217" s="94">
        <v>6500</v>
      </c>
      <c r="L217" s="96" t="s">
        <v>1079</v>
      </c>
      <c r="M217" s="122">
        <f t="shared" si="46"/>
        <v>23500</v>
      </c>
      <c r="N217" s="123">
        <f t="shared" si="42"/>
        <v>1950</v>
      </c>
      <c r="O217" s="124">
        <v>4000</v>
      </c>
      <c r="P217" s="124">
        <f t="shared" si="47"/>
        <v>0</v>
      </c>
      <c r="Q217" s="125">
        <v>4000</v>
      </c>
      <c r="R217" s="126">
        <f t="shared" si="49"/>
        <v>0</v>
      </c>
      <c r="S217" s="127">
        <f>IF(OR($I217="‡nv‡÷j Z¨vM",$I217="wUwm"),(IF(VALUE($G217)&gt;=S$6,(IF(($BV217-SUM($Q217:R217))&gt;=$K217*0.3,$K217*0.3,($BV217-SUM($Q217:R217)))),"")),(IF(($BV217-SUM($Q217:R217))&gt;=$K217*0.3,$K217*0.3,($BV217-SUM($Q217:R217)))))</f>
        <v>1950</v>
      </c>
      <c r="T217" s="127">
        <f>IF(OR($I217="‡nv‡÷j Z¨vM",$I217="wUwm"),(IF(VALUE($G217)&gt;=T$6,(IF(($BV217-SUM($Q217:S217))&gt;=$K217*0.3,$K217*0.3,($BV217-SUM($Q217:S217)))),"")),(IF(($BV217-SUM($Q217:S217))&gt;=$K217*0.3,$K217*0.3,($BV217-SUM($Q217:S217)))))</f>
        <v>1950</v>
      </c>
      <c r="U217" s="127">
        <f>IF(OR($I217="‡nv‡÷j Z¨vM",$I217="wUwm"),(IF(VALUE($G217)&gt;=U$6,(IF(($BV217-SUM($Q217:T217))&gt;=$K217*0.3,$K217*0.3,($BV217-SUM($Q217:T217)))),"")),(IF(($BV217-SUM($Q217:T217))&gt;=$K217*0.3,$K217*0.3,($BV217-SUM($Q217:T217)))))</f>
        <v>1950</v>
      </c>
      <c r="V217" s="127">
        <f>IF(OR($I217="‡nv‡÷j Z¨vM",$I217="wUwm"),(IF(VALUE($G217)&gt;=V$6,(IF(($BV217-SUM($Q217:U217))&gt;=$K217*0.3,$K217*0.3,($BV217-SUM($Q217:U217)))),"")),(IF(($BV217-SUM($Q217:U217))&gt;=$K217*0.3,$K217*0.3,($BV217-SUM($Q217:U217)))))</f>
        <v>1950</v>
      </c>
      <c r="W217" s="127">
        <f>IF(OR($I217="‡nv‡÷j Z¨vM",$I217="wUwm"),(IF(VALUE($G217)&gt;=W$6,(IF(($BV217-SUM($Q217:V217))&gt;=$K217*0.3,$K217*0.3,($BV217-SUM($Q217:V217)))),"")),(IF(($BV217-SUM($Q217:V217))&gt;=$K217*0.3,$K217*0.3,($BV217-SUM($Q217:V217)))))</f>
        <v>1950</v>
      </c>
      <c r="X217" s="127">
        <f>IF(OR($I217="‡nv‡÷j Z¨vM",$I217="wUwm"),(IF(VALUE($G217)&gt;=X$6,(IF(($BV217-SUM($Q217:W217))&gt;=$K217*0.3,$K217*0.3,($BV217-SUM($Q217:W217)))),"")),(IF(($BV217-SUM($Q217:W217))&gt;=$K217*0.3,$K217*0.3,($BV217-SUM($Q217:W217)))))</f>
        <v>1950</v>
      </c>
      <c r="Y217" s="127">
        <f>IF(OR($I217="‡nv‡÷j Z¨vM",$I217="wUwm"),(IF(VALUE($G217)&gt;=Y$6,(IF(($BV217-SUM($Q217:X217))&gt;=$K217*0.3,$K217*0.3,($BV217-SUM($Q217:X217)))),"")),(IF(($BV217-SUM($Q217:X217))&gt;=$K217*0.3,$K217*0.3,($BV217-SUM($Q217:X217)))))</f>
        <v>1950</v>
      </c>
      <c r="Z217" s="127">
        <f>IF(OR($I217="‡nv‡÷j Z¨vM",$I217="wUwm"),(IF(VALUE($G217)&gt;=Z$6,(IF(($BV217-SUM($Q217:Y217))&gt;=$K217*0.3,$K217*0.3,($BV217-SUM($Q217:Y217)))),"")),(IF(($BV217-SUM($Q217:Y217))&gt;=$K217*0.3,$K217*0.3,($BV217-SUM($Q217:Y217)))))</f>
        <v>1950</v>
      </c>
      <c r="AA217" s="127">
        <f>IF(OR($I217="‡nv‡÷j Z¨vM",$I217="wUwm"),(IF(VALUE($G217)&gt;=AA$6,(IF(($BV217-SUM($Q217:Z217))&gt;=$K217*0.3,$K217*0.3,($BV217-SUM($Q217:Z217)))),"")),(IF(($BV217-SUM($Q217:Z217))&gt;=$K217*0.3,$K217*0.3,($BV217-SUM($Q217:Z217)))))</f>
        <v>1950</v>
      </c>
      <c r="AB217" s="127">
        <f>IF(OR($I217="‡nv‡÷j Z¨vM",$I217="wUwm"),(IF(VALUE($G217)&gt;=AB$6,(IF(($BV217-SUM($Q217:AA217))&gt;=$K217*0.3,$K217*0.3,($BV217-SUM($Q217:AA217)))),"")),(IF(($BV217-SUM($Q217:AA217))&gt;=$K217*0.3,$K217*0.3,($BV217-SUM($Q217:AA217)))))</f>
        <v>0</v>
      </c>
      <c r="AC217" s="127">
        <f>IF(OR($I217="‡nv‡÷j Z¨vM",$I217="wUwm"),(IF(VALUE($G217)&gt;=AC$6,(IF(($BV217-SUM($Q217:AB217))&gt;=$K217*0.3,$K217*0.3,($BV217-SUM($Q217:AB217)))),"")),(IF(($BV217-SUM($Q217:AB217))&gt;=$K217*0.3,$K217*0.3,($BV217-SUM($Q217:AB217)))))</f>
        <v>0</v>
      </c>
      <c r="AD217" s="127">
        <f>IF(OR($I217="‡nv‡÷j Z¨vM",$I217="wUwm"),(IF(VALUE($G217)&gt;=AD$6,(IF(($BV217-SUM($Q217:AC217))&gt;=$K217*0.3,$K217*0.3,($BV217-SUM($Q217:AC217)))),"")),(IF(($BV217-SUM($Q217:AC217))&gt;=$K217*0.3,$K217*0.3,($BV217-SUM($Q217:AC217)))))</f>
        <v>0</v>
      </c>
      <c r="AE217" s="127">
        <f>IF(OR($I217="‡nv‡÷j Z¨vM",$I217="wUwm"),(IF(VALUE($G217)&gt;=AE$6,(IF(($BV217-SUM($Q217:AD217))&gt;=$K217*0.3,$K217*0.3,($BV217-SUM($Q217:AD217)))),"")),(IF(($BV217-SUM($Q217:AD217))&gt;=$K217*0.3,$K217*0.3,($BV217-SUM($Q217:AD217)))))</f>
        <v>0</v>
      </c>
      <c r="AF217" s="127">
        <f>IF(OR($I217="‡nv‡÷j Z¨vM",$I217="wUwm"),(IF(VALUE($G217)&gt;=AF$6,(IF(($BV217-SUM($Q217:AE217))&gt;=$K217*0.3,$K217*0.3,($BV217-SUM($Q217:AE217)))),"")),(IF(($BV217-SUM($Q217:AE217))&gt;=$K217*0.3,$K217*0.3,($BV217-SUM($Q217:AE217)))))</f>
        <v>0</v>
      </c>
      <c r="AG217" s="127">
        <f>IF(OR($I217="‡nv‡÷j Z¨vM",$I217="wUwm"),(IF(VALUE($G217)&gt;=AG$6,(IF(($BV217-SUM($Q217:AF217))&gt;=$K217*0.3,$K217*0.3,($BV217-SUM($Q217:AF217)))),"")),(IF(($BV217-SUM($Q217:AF217))&gt;=$K217*0.3,$K217*0.3,($BV217-SUM($Q217:AF217)))))</f>
        <v>0</v>
      </c>
      <c r="AH217" s="127">
        <f>IF(OR($I217="‡nv‡÷j Z¨vM",$I217="wUwm"),(IF(VALUE($G217)&gt;=AH$6,(IF(($BV217-SUM($Q217:AG217))&gt;=$K217*0.3,$K217*0.3,($BV217-SUM($Q217:AG217)))),"")),(IF(($BV217-SUM($Q217:AG217))&gt;=$K217*0.3,$K217*0.3,($BV217-SUM($Q217:AG217)))))</f>
        <v>0</v>
      </c>
      <c r="AI217" s="127">
        <f>IF(OR($I217="‡nv‡÷j Z¨vM",$I217="wUwm"),(IF(VALUE($G217)&gt;=AI$6,(IF(($BV217-SUM($Q217:AH217))&gt;=$K217*0.3,$K217*0.3,($BV217-SUM($Q217:AH217)))),"")),(IF(($BV217-SUM($Q217:AH217))&gt;=$K217*0.3,$K217*0.3,($BV217-SUM($Q217:AH217)))))</f>
        <v>0</v>
      </c>
      <c r="AJ217" s="127">
        <f>IF(OR($I217="‡nv‡÷j Z¨vM",$I217="wUwm"),(IF(VALUE($G217)&gt;=AJ$6,(IF(($BV217-SUM($Q217:AI217))&gt;=$K217*0.3,$K217*0.3,($BV217-SUM($Q217:AI217)))),"")),(IF(($BV217-SUM($Q217:AI217))&gt;=$K217*0.3,$K217*0.3,($BV217-SUM($Q217:AI217)))))</f>
        <v>0</v>
      </c>
      <c r="AK217" s="127">
        <f>IF(OR($I217="‡nv‡÷j Z¨vM",$I217="wUwm"),(IF(VALUE($G217)&gt;=AK$6,(IF(($BV217-SUM($Q217:AJ217))&gt;=$K217*0.3,$K217*0.3,($BV217-SUM($Q217:AJ217)))),"")),(IF(($BV217-SUM($Q217:AJ217))&gt;=$K217*0.3,$K217*0.3,($BV217-SUM($Q217:AJ217)))))</f>
        <v>0</v>
      </c>
      <c r="AL217" s="127">
        <f>IF(OR($I217="‡nv‡÷j Z¨vM",$I217="wUwm"),(IF(VALUE($G217)&gt;=AL$6,(IF(($BV217-SUM($Q217:AK217))&gt;=$K217*0.3,$K217*0.3,($BV217-SUM($Q217:AK217)))),"")),(IF(($BV217-SUM($Q217:AK217))&gt;=$K217*0.3,$K217*0.3,($BV217-SUM($Q217:AK217)))))</f>
        <v>0</v>
      </c>
      <c r="AM217" s="127">
        <f>IF(OR($I217="‡nv‡÷j Z¨vM",$I217="wUwm"),(IF(VALUE($G217)&gt;=AM$6,(IF(($BV217-SUM($Q217:AL217))&gt;=$K217*0.3,$K217*0.3,($BV217-SUM($Q217:AL217)))),"")),(IF(($BV217-SUM($Q217:AL217))&gt;=$K217*0.3,$K217*0.3,($BV217-SUM($Q217:AL217)))))</f>
        <v>0</v>
      </c>
      <c r="AN217" s="127">
        <f>IF(OR($I217="‡nv‡÷j Z¨vM",$I217="wUwm"),(IF(VALUE($G217)&gt;=AN$6,(IF(($BV217-SUM($Q217:AM217))&gt;=$K217*0.3,$K217*0.3,($BV217-SUM($Q217:AM217)))),"")),(IF(($BV217-SUM($Q217:AM217))&gt;=$K217*0.3,$K217*0.3,($BV217-SUM($Q217:AM217)))))</f>
        <v>0</v>
      </c>
      <c r="AO217" s="127">
        <f>IF(OR($I217="‡nv‡÷j Z¨vM",$I217="wUwm"),(IF(VALUE($G217)&gt;=AO$6,(IF(($BV217-SUM($Q217:AN217))&gt;=$K217*0.3,$K217*0.3,($BV217-SUM($Q217:AN217)))),"")),(IF(($BV217-SUM($Q217:AN217))&gt;=$K217*0.3,$K217*0.3,($BV217-SUM($Q217:AN217)))))</f>
        <v>0</v>
      </c>
      <c r="AP217" s="127">
        <f>IF(OR($I217="‡nv‡÷j Z¨vM",$I217="wUwm"),(IF(VALUE($G217)&gt;=AP$6,(IF(($BV217-SUM($Q217:AO217))&gt;=$K217*0.3,$K217*0.3,($BV217-SUM($Q217:AO217)))),"")),(IF(($BV217-SUM($Q217:AO217))&gt;=$K217*0.3,$K217*0.3,($BV217-SUM($Q217:AO217)))))</f>
        <v>0</v>
      </c>
      <c r="AQ217" s="125">
        <f t="shared" si="50"/>
        <v>21550</v>
      </c>
      <c r="AR217" s="125">
        <v>21550</v>
      </c>
      <c r="AS217" s="125">
        <f>IF(LinkRpt!C$4=LinkRpt!C$2,VLOOKUP(LinkRpt!$A214,Rpt,LinkRpt!C$2+1),"")</f>
        <v>0</v>
      </c>
      <c r="AT217" s="125">
        <f>IF(LinkRpt!D$4=LinkRpt!D$2,VLOOKUP(LinkRpt!$A214,Rpt,LinkRpt!D$2+1),"")</f>
        <v>0</v>
      </c>
      <c r="AU217" s="125">
        <f>IF(LinkRpt!E$4=LinkRpt!E$2,VLOOKUP(LinkRpt!$A214,Rpt,LinkRpt!E$2+1),"")</f>
        <v>0</v>
      </c>
      <c r="AV217" s="125">
        <f>IF(LinkRpt!F$4=LinkRpt!F$2,VLOOKUP(LinkRpt!$A214,Rpt,LinkRpt!F$2+1),"")</f>
        <v>0</v>
      </c>
      <c r="AW217" s="125">
        <f>IF(LinkRpt!G$4=LinkRpt!G$2,VLOOKUP(LinkRpt!$A214,Rpt,LinkRpt!G$2+1),"")</f>
        <v>0</v>
      </c>
      <c r="AX217" s="125">
        <f>IF(LinkRpt!H$4=LinkRpt!H$2,VLOOKUP(LinkRpt!$A214,Rpt,LinkRpt!H$2+1),"")</f>
        <v>0</v>
      </c>
      <c r="AY217" s="125">
        <f>IF(LinkRpt!I$4=LinkRpt!I$2,VLOOKUP(LinkRpt!$A214,Rpt,LinkRpt!I$2+1),"")</f>
        <v>0</v>
      </c>
      <c r="AZ217" s="125">
        <f>IF(LinkRpt!J$4=LinkRpt!J$2,VLOOKUP(LinkRpt!$A214,Rpt,LinkRpt!J$2+1),"")</f>
        <v>0</v>
      </c>
      <c r="BA217" s="125">
        <f>IF(LinkRpt!K$4=LinkRpt!K$2,VLOOKUP(LinkRpt!$A214,Rpt,LinkRpt!K$2+1),"")</f>
        <v>0</v>
      </c>
      <c r="BB217" s="125">
        <f>IF(LinkRpt!L$4=LinkRpt!L$2,VLOOKUP(LinkRpt!$A214,Rpt,LinkRpt!L$2+1),"")</f>
        <v>0</v>
      </c>
      <c r="BC217" s="125">
        <f>IF(LinkRpt!M$4=LinkRpt!M$2,VLOOKUP(LinkRpt!$A214,Rpt,LinkRpt!M$2+1),"")</f>
        <v>0</v>
      </c>
      <c r="BD217" s="125">
        <f>IF(LinkRpt!N$4=LinkRpt!N$2,VLOOKUP(LinkRpt!$A214,Rpt,LinkRpt!N$2+1),"")</f>
        <v>0</v>
      </c>
      <c r="BE217" s="125">
        <f>IF(LinkRpt!O$4=LinkRpt!O$2,VLOOKUP(LinkRpt!$A214,Rpt,LinkRpt!O$2+1),"")</f>
        <v>0</v>
      </c>
      <c r="BF217" s="125">
        <f>IF(LinkRpt!P$4=LinkRpt!P$2,VLOOKUP(LinkRpt!$A214,Rpt,LinkRpt!P$2+1),"")</f>
        <v>0</v>
      </c>
      <c r="BG217" s="125">
        <f>IF(LinkRpt!Q$4=LinkRpt!Q$2,VLOOKUP(LinkRpt!$A214,Rpt,LinkRpt!Q$2+1),"")</f>
        <v>0</v>
      </c>
      <c r="BH217" s="125">
        <f>IF(LinkRpt!R$4=LinkRpt!R$2,VLOOKUP(LinkRpt!$A214,Rpt,LinkRpt!R$2+1),"")</f>
        <v>0</v>
      </c>
      <c r="BI217" s="125">
        <f>IF(LinkRpt!S$4=LinkRpt!S$2,VLOOKUP(LinkRpt!$A214,Rpt,LinkRpt!S$2+1),"")</f>
        <v>0</v>
      </c>
      <c r="BJ217" s="125">
        <f>IF(LinkRpt!T$4=LinkRpt!T$2,VLOOKUP(LinkRpt!$A214,Rpt,LinkRpt!T$2+1),"")</f>
        <v>0</v>
      </c>
      <c r="BK217" s="125">
        <f>IF(LinkRpt!U$4=LinkRpt!U$2,VLOOKUP(LinkRpt!$A214,Rpt,LinkRpt!U$2+1),"")</f>
        <v>0</v>
      </c>
      <c r="BL217" s="125">
        <f>IF(LinkRpt!V$4=LinkRpt!V$2,VLOOKUP(LinkRpt!$A214,Rpt,LinkRpt!V$2+1),"")</f>
        <v>0</v>
      </c>
      <c r="BM217" s="125">
        <f>IF(LinkRpt!W$4=LinkRpt!W$2,VLOOKUP(LinkRpt!$A214,Rpt,LinkRpt!W$2+1),"")</f>
        <v>0</v>
      </c>
      <c r="BN217" s="125">
        <f>IF(LinkRpt!X$4=LinkRpt!X$2,VLOOKUP(LinkRpt!$A214,Rpt,LinkRpt!X$2+1),"")</f>
        <v>0</v>
      </c>
      <c r="BO217" s="125">
        <f>IF(LinkRpt!Y$4=LinkRpt!Y$2,VLOOKUP(LinkRpt!$A214,Rpt,LinkRpt!Y$2+1),"")</f>
        <v>0</v>
      </c>
      <c r="BP217" s="125">
        <f>IF(LinkRpt!Z$4=LinkRpt!Z$2,VLOOKUP(LinkRpt!$A214,Rpt,LinkRpt!Z$2+1),"")</f>
        <v>0</v>
      </c>
      <c r="BQ217" s="125">
        <f>IF(LinkRpt!AA$4=LinkRpt!AA$2,VLOOKUP(LinkRpt!$A214,Rpt,LinkRpt!AA$2+1),"")</f>
        <v>0</v>
      </c>
      <c r="BR217" s="125">
        <f>IF(LinkRpt!AB$4=LinkRpt!AB$2,VLOOKUP(LinkRpt!$A214,Rpt,LinkRpt!AB$2+1),"")</f>
        <v>0</v>
      </c>
      <c r="BS217" s="125">
        <f>IF(LinkRpt!AC$4=LinkRpt!AC$2,VLOOKUP(LinkRpt!$A214,Rpt,LinkRpt!AC$2+1),"")</f>
        <v>0</v>
      </c>
      <c r="BT217" s="125">
        <f>IF(LinkRpt!AD$4=LinkRpt!AD$2,VLOOKUP(LinkRpt!$A214,Rpt,LinkRpt!AD$2+1),"")</f>
        <v>0</v>
      </c>
      <c r="BU217" s="125">
        <f>IF(LinkRpt!AE$4=LinkRpt!AE$2,VLOOKUP(LinkRpt!$A214,Rpt,LinkRpt!AE$2+1),"")</f>
        <v>0</v>
      </c>
      <c r="BV217" s="125">
        <f t="shared" si="48"/>
        <v>21550</v>
      </c>
      <c r="BW217" s="124">
        <v>1500</v>
      </c>
      <c r="BX217" s="127">
        <v>1500</v>
      </c>
      <c r="BY217" s="124">
        <v>1000</v>
      </c>
      <c r="BZ217" s="127">
        <v>1000</v>
      </c>
      <c r="CA217" s="124">
        <v>5000</v>
      </c>
      <c r="CB217" s="127">
        <v>5000</v>
      </c>
      <c r="CC217" s="124">
        <v>8000</v>
      </c>
      <c r="CD217" s="127">
        <v>0</v>
      </c>
      <c r="CE217" s="124"/>
      <c r="CF217" s="127"/>
      <c r="CG217" s="129">
        <v>4620</v>
      </c>
      <c r="CH217" s="127">
        <v>8620</v>
      </c>
      <c r="CI217" s="129">
        <v>4620</v>
      </c>
      <c r="CJ217" s="127">
        <v>0</v>
      </c>
      <c r="CK217" s="129">
        <v>4620</v>
      </c>
      <c r="CL217" s="127"/>
      <c r="CM217" s="129">
        <v>4620</v>
      </c>
      <c r="CN217" s="127">
        <v>8620</v>
      </c>
      <c r="CO217" s="129">
        <v>4620</v>
      </c>
      <c r="CP217" s="127">
        <v>13860</v>
      </c>
      <c r="CQ217" s="129"/>
      <c r="CR217" s="127"/>
      <c r="CS217" s="129"/>
      <c r="CT217" s="127"/>
      <c r="CU217" s="129"/>
      <c r="CV217" s="127"/>
      <c r="CW217" s="129"/>
      <c r="CX217" s="127"/>
      <c r="CY217" s="131"/>
      <c r="CZ217" s="127"/>
      <c r="DA217" s="131"/>
      <c r="DB217" s="127"/>
      <c r="DC217" s="131"/>
      <c r="DD217" s="127"/>
      <c r="DE217" s="130"/>
      <c r="DF217" s="131"/>
      <c r="DG217" s="127"/>
      <c r="DH217" s="131"/>
      <c r="DI217" s="127"/>
      <c r="DJ217" s="131"/>
      <c r="DK217" s="127"/>
      <c r="DL217" s="131"/>
      <c r="DM217" s="127"/>
      <c r="DN217" s="131"/>
      <c r="DO217" s="127"/>
      <c r="DP217" s="131"/>
      <c r="DQ217" s="127"/>
      <c r="DR217" s="131"/>
      <c r="DS217" s="127"/>
      <c r="DT217" s="131"/>
      <c r="DU217" s="127"/>
      <c r="DV217" s="131"/>
      <c r="DW217" s="127"/>
      <c r="DX217" s="131"/>
      <c r="DY217" s="127"/>
      <c r="DZ217" s="131"/>
      <c r="EA217" s="127"/>
      <c r="EB217" s="128"/>
      <c r="EC217" s="127"/>
      <c r="ED217" s="132"/>
      <c r="EE217" s="128"/>
      <c r="EF217" s="127"/>
      <c r="EG217" s="128"/>
      <c r="EH217" s="127"/>
      <c r="EI217" s="128"/>
      <c r="EJ217" s="127"/>
      <c r="EK217" s="128"/>
      <c r="EL217" s="127"/>
      <c r="EM217" s="128"/>
      <c r="EN217" s="127"/>
      <c r="EO217" s="128"/>
      <c r="EP217" s="127"/>
      <c r="EQ217" s="124"/>
      <c r="ER217" s="127"/>
      <c r="ES217" s="124"/>
      <c r="ET217" s="127"/>
      <c r="EU217" s="124"/>
      <c r="EV217" s="127"/>
      <c r="EW217" s="124"/>
      <c r="EX217" s="127"/>
      <c r="EY217" s="124"/>
      <c r="EZ217" s="127"/>
      <c r="FA217" s="124"/>
      <c r="FB217" s="127"/>
      <c r="FC217" s="133">
        <f t="shared" si="43"/>
        <v>38600</v>
      </c>
      <c r="FD217" s="133">
        <f t="shared" si="44"/>
        <v>38600</v>
      </c>
      <c r="FE217" s="133">
        <f t="shared" si="45"/>
        <v>0</v>
      </c>
    </row>
    <row r="218" spans="1:161" ht="25.5" customHeight="1">
      <c r="A218" s="184">
        <v>2200247</v>
      </c>
      <c r="B218" s="163" t="s">
        <v>277</v>
      </c>
      <c r="C218" s="96" t="s">
        <v>278</v>
      </c>
      <c r="D218" s="83" t="s">
        <v>1062</v>
      </c>
      <c r="E218" s="95" t="s">
        <v>956</v>
      </c>
      <c r="F218" s="89" t="s">
        <v>279</v>
      </c>
      <c r="G218" s="89"/>
      <c r="H218" s="120"/>
      <c r="I218" s="121"/>
      <c r="J218" s="121"/>
      <c r="K218" s="94">
        <v>6500</v>
      </c>
      <c r="L218" s="96" t="s">
        <v>1079</v>
      </c>
      <c r="M218" s="122">
        <f t="shared" si="46"/>
        <v>23500</v>
      </c>
      <c r="N218" s="123">
        <f t="shared" si="42"/>
        <v>1950</v>
      </c>
      <c r="O218" s="124">
        <v>4000</v>
      </c>
      <c r="P218" s="124">
        <f t="shared" si="47"/>
        <v>0</v>
      </c>
      <c r="Q218" s="125">
        <v>4000</v>
      </c>
      <c r="R218" s="126">
        <f t="shared" si="49"/>
        <v>0</v>
      </c>
      <c r="S218" s="127">
        <f>IF(OR($I218="‡nv‡÷j Z¨vM",$I218="wUwm"),(IF(VALUE($G218)&gt;=S$6,(IF(($BV218-SUM($Q218:R218))&gt;=$K218*0.3,$K218*0.3,($BV218-SUM($Q218:R218)))),"")),(IF(($BV218-SUM($Q218:R218))&gt;=$K218*0.3,$K218*0.3,($BV218-SUM($Q218:R218)))))</f>
        <v>1950</v>
      </c>
      <c r="T218" s="127">
        <f>IF(OR($I218="‡nv‡÷j Z¨vM",$I218="wUwm"),(IF(VALUE($G218)&gt;=T$6,(IF(($BV218-SUM($Q218:S218))&gt;=$K218*0.3,$K218*0.3,($BV218-SUM($Q218:S218)))),"")),(IF(($BV218-SUM($Q218:S218))&gt;=$K218*0.3,$K218*0.3,($BV218-SUM($Q218:S218)))))</f>
        <v>1950</v>
      </c>
      <c r="U218" s="127">
        <f>IF(OR($I218="‡nv‡÷j Z¨vM",$I218="wUwm"),(IF(VALUE($G218)&gt;=U$6,(IF(($BV218-SUM($Q218:T218))&gt;=$K218*0.3,$K218*0.3,($BV218-SUM($Q218:T218)))),"")),(IF(($BV218-SUM($Q218:T218))&gt;=$K218*0.3,$K218*0.3,($BV218-SUM($Q218:T218)))))</f>
        <v>1950</v>
      </c>
      <c r="V218" s="127">
        <f>IF(OR($I218="‡nv‡÷j Z¨vM",$I218="wUwm"),(IF(VALUE($G218)&gt;=V$6,(IF(($BV218-SUM($Q218:U218))&gt;=$K218*0.3,$K218*0.3,($BV218-SUM($Q218:U218)))),"")),(IF(($BV218-SUM($Q218:U218))&gt;=$K218*0.3,$K218*0.3,($BV218-SUM($Q218:U218)))))</f>
        <v>1950</v>
      </c>
      <c r="W218" s="127">
        <f>IF(OR($I218="‡nv‡÷j Z¨vM",$I218="wUwm"),(IF(VALUE($G218)&gt;=W$6,(IF(($BV218-SUM($Q218:V218))&gt;=$K218*0.3,$K218*0.3,($BV218-SUM($Q218:V218)))),"")),(IF(($BV218-SUM($Q218:V218))&gt;=$K218*0.3,$K218*0.3,($BV218-SUM($Q218:V218)))))</f>
        <v>1950</v>
      </c>
      <c r="X218" s="127">
        <f>IF(OR($I218="‡nv‡÷j Z¨vM",$I218="wUwm"),(IF(VALUE($G218)&gt;=X$6,(IF(($BV218-SUM($Q218:W218))&gt;=$K218*0.3,$K218*0.3,($BV218-SUM($Q218:W218)))),"")),(IF(($BV218-SUM($Q218:W218))&gt;=$K218*0.3,$K218*0.3,($BV218-SUM($Q218:W218)))))</f>
        <v>1950</v>
      </c>
      <c r="Y218" s="127">
        <f>IF(OR($I218="‡nv‡÷j Z¨vM",$I218="wUwm"),(IF(VALUE($G218)&gt;=Y$6,(IF(($BV218-SUM($Q218:X218))&gt;=$K218*0.3,$K218*0.3,($BV218-SUM($Q218:X218)))),"")),(IF(($BV218-SUM($Q218:X218))&gt;=$K218*0.3,$K218*0.3,($BV218-SUM($Q218:X218)))))</f>
        <v>1950</v>
      </c>
      <c r="Z218" s="127">
        <f>IF(OR($I218="‡nv‡÷j Z¨vM",$I218="wUwm"),(IF(VALUE($G218)&gt;=Z$6,(IF(($BV218-SUM($Q218:Y218))&gt;=$K218*0.3,$K218*0.3,($BV218-SUM($Q218:Y218)))),"")),(IF(($BV218-SUM($Q218:Y218))&gt;=$K218*0.3,$K218*0.3,($BV218-SUM($Q218:Y218)))))</f>
        <v>1950</v>
      </c>
      <c r="AA218" s="127">
        <f>IF(OR($I218="‡nv‡÷j Z¨vM",$I218="wUwm"),(IF(VALUE($G218)&gt;=AA$6,(IF(($BV218-SUM($Q218:Z218))&gt;=$K218*0.3,$K218*0.3,($BV218-SUM($Q218:Z218)))),"")),(IF(($BV218-SUM($Q218:Z218))&gt;=$K218*0.3,$K218*0.3,($BV218-SUM($Q218:Z218)))))</f>
        <v>1950</v>
      </c>
      <c r="AB218" s="127">
        <f>IF(OR($I218="‡nv‡÷j Z¨vM",$I218="wUwm"),(IF(VALUE($G218)&gt;=AB$6,(IF(($BV218-SUM($Q218:AA218))&gt;=$K218*0.3,$K218*0.3,($BV218-SUM($Q218:AA218)))),"")),(IF(($BV218-SUM($Q218:AA218))&gt;=$K218*0.3,$K218*0.3,($BV218-SUM($Q218:AA218)))))</f>
        <v>0</v>
      </c>
      <c r="AC218" s="127">
        <f>IF(OR($I218="‡nv‡÷j Z¨vM",$I218="wUwm"),(IF(VALUE($G218)&gt;=AC$6,(IF(($BV218-SUM($Q218:AB218))&gt;=$K218*0.3,$K218*0.3,($BV218-SUM($Q218:AB218)))),"")),(IF(($BV218-SUM($Q218:AB218))&gt;=$K218*0.3,$K218*0.3,($BV218-SUM($Q218:AB218)))))</f>
        <v>0</v>
      </c>
      <c r="AD218" s="127">
        <f>IF(OR($I218="‡nv‡÷j Z¨vM",$I218="wUwm"),(IF(VALUE($G218)&gt;=AD$6,(IF(($BV218-SUM($Q218:AC218))&gt;=$K218*0.3,$K218*0.3,($BV218-SUM($Q218:AC218)))),"")),(IF(($BV218-SUM($Q218:AC218))&gt;=$K218*0.3,$K218*0.3,($BV218-SUM($Q218:AC218)))))</f>
        <v>0</v>
      </c>
      <c r="AE218" s="127">
        <f>IF(OR($I218="‡nv‡÷j Z¨vM",$I218="wUwm"),(IF(VALUE($G218)&gt;=AE$6,(IF(($BV218-SUM($Q218:AD218))&gt;=$K218*0.3,$K218*0.3,($BV218-SUM($Q218:AD218)))),"")),(IF(($BV218-SUM($Q218:AD218))&gt;=$K218*0.3,$K218*0.3,($BV218-SUM($Q218:AD218)))))</f>
        <v>0</v>
      </c>
      <c r="AF218" s="127">
        <f>IF(OR($I218="‡nv‡÷j Z¨vM",$I218="wUwm"),(IF(VALUE($G218)&gt;=AF$6,(IF(($BV218-SUM($Q218:AE218))&gt;=$K218*0.3,$K218*0.3,($BV218-SUM($Q218:AE218)))),"")),(IF(($BV218-SUM($Q218:AE218))&gt;=$K218*0.3,$K218*0.3,($BV218-SUM($Q218:AE218)))))</f>
        <v>0</v>
      </c>
      <c r="AG218" s="127">
        <f>IF(OR($I218="‡nv‡÷j Z¨vM",$I218="wUwm"),(IF(VALUE($G218)&gt;=AG$6,(IF(($BV218-SUM($Q218:AF218))&gt;=$K218*0.3,$K218*0.3,($BV218-SUM($Q218:AF218)))),"")),(IF(($BV218-SUM($Q218:AF218))&gt;=$K218*0.3,$K218*0.3,($BV218-SUM($Q218:AF218)))))</f>
        <v>0</v>
      </c>
      <c r="AH218" s="127">
        <f>IF(OR($I218="‡nv‡÷j Z¨vM",$I218="wUwm"),(IF(VALUE($G218)&gt;=AH$6,(IF(($BV218-SUM($Q218:AG218))&gt;=$K218*0.3,$K218*0.3,($BV218-SUM($Q218:AG218)))),"")),(IF(($BV218-SUM($Q218:AG218))&gt;=$K218*0.3,$K218*0.3,($BV218-SUM($Q218:AG218)))))</f>
        <v>0</v>
      </c>
      <c r="AI218" s="127">
        <f>IF(OR($I218="‡nv‡÷j Z¨vM",$I218="wUwm"),(IF(VALUE($G218)&gt;=AI$6,(IF(($BV218-SUM($Q218:AH218))&gt;=$K218*0.3,$K218*0.3,($BV218-SUM($Q218:AH218)))),"")),(IF(($BV218-SUM($Q218:AH218))&gt;=$K218*0.3,$K218*0.3,($BV218-SUM($Q218:AH218)))))</f>
        <v>0</v>
      </c>
      <c r="AJ218" s="127">
        <f>IF(OR($I218="‡nv‡÷j Z¨vM",$I218="wUwm"),(IF(VALUE($G218)&gt;=AJ$6,(IF(($BV218-SUM($Q218:AI218))&gt;=$K218*0.3,$K218*0.3,($BV218-SUM($Q218:AI218)))),"")),(IF(($BV218-SUM($Q218:AI218))&gt;=$K218*0.3,$K218*0.3,($BV218-SUM($Q218:AI218)))))</f>
        <v>0</v>
      </c>
      <c r="AK218" s="127">
        <f>IF(OR($I218="‡nv‡÷j Z¨vM",$I218="wUwm"),(IF(VALUE($G218)&gt;=AK$6,(IF(($BV218-SUM($Q218:AJ218))&gt;=$K218*0.3,$K218*0.3,($BV218-SUM($Q218:AJ218)))),"")),(IF(($BV218-SUM($Q218:AJ218))&gt;=$K218*0.3,$K218*0.3,($BV218-SUM($Q218:AJ218)))))</f>
        <v>0</v>
      </c>
      <c r="AL218" s="127">
        <f>IF(OR($I218="‡nv‡÷j Z¨vM",$I218="wUwm"),(IF(VALUE($G218)&gt;=AL$6,(IF(($BV218-SUM($Q218:AK218))&gt;=$K218*0.3,$K218*0.3,($BV218-SUM($Q218:AK218)))),"")),(IF(($BV218-SUM($Q218:AK218))&gt;=$K218*0.3,$K218*0.3,($BV218-SUM($Q218:AK218)))))</f>
        <v>0</v>
      </c>
      <c r="AM218" s="127">
        <f>IF(OR($I218="‡nv‡÷j Z¨vM",$I218="wUwm"),(IF(VALUE($G218)&gt;=AM$6,(IF(($BV218-SUM($Q218:AL218))&gt;=$K218*0.3,$K218*0.3,($BV218-SUM($Q218:AL218)))),"")),(IF(($BV218-SUM($Q218:AL218))&gt;=$K218*0.3,$K218*0.3,($BV218-SUM($Q218:AL218)))))</f>
        <v>0</v>
      </c>
      <c r="AN218" s="127">
        <f>IF(OR($I218="‡nv‡÷j Z¨vM",$I218="wUwm"),(IF(VALUE($G218)&gt;=AN$6,(IF(($BV218-SUM($Q218:AM218))&gt;=$K218*0.3,$K218*0.3,($BV218-SUM($Q218:AM218)))),"")),(IF(($BV218-SUM($Q218:AM218))&gt;=$K218*0.3,$K218*0.3,($BV218-SUM($Q218:AM218)))))</f>
        <v>0</v>
      </c>
      <c r="AO218" s="127">
        <f>IF(OR($I218="‡nv‡÷j Z¨vM",$I218="wUwm"),(IF(VALUE($G218)&gt;=AO$6,(IF(($BV218-SUM($Q218:AN218))&gt;=$K218*0.3,$K218*0.3,($BV218-SUM($Q218:AN218)))),"")),(IF(($BV218-SUM($Q218:AN218))&gt;=$K218*0.3,$K218*0.3,($BV218-SUM($Q218:AN218)))))</f>
        <v>0</v>
      </c>
      <c r="AP218" s="127">
        <f>IF(OR($I218="‡nv‡÷j Z¨vM",$I218="wUwm"),(IF(VALUE($G218)&gt;=AP$6,(IF(($BV218-SUM($Q218:AO218))&gt;=$K218*0.3,$K218*0.3,($BV218-SUM($Q218:AO218)))),"")),(IF(($BV218-SUM($Q218:AO218))&gt;=$K218*0.3,$K218*0.3,($BV218-SUM($Q218:AO218)))))</f>
        <v>0</v>
      </c>
      <c r="AQ218" s="125">
        <f t="shared" si="50"/>
        <v>21550</v>
      </c>
      <c r="AR218" s="125">
        <v>21550</v>
      </c>
      <c r="AS218" s="125">
        <f>IF(LinkRpt!C$4=LinkRpt!C$2,VLOOKUP(LinkRpt!$A215,Rpt,LinkRpt!C$2+1),"")</f>
        <v>0</v>
      </c>
      <c r="AT218" s="125">
        <f>IF(LinkRpt!D$4=LinkRpt!D$2,VLOOKUP(LinkRpt!$A215,Rpt,LinkRpt!D$2+1),"")</f>
        <v>0</v>
      </c>
      <c r="AU218" s="125">
        <f>IF(LinkRpt!E$4=LinkRpt!E$2,VLOOKUP(LinkRpt!$A215,Rpt,LinkRpt!E$2+1),"")</f>
        <v>0</v>
      </c>
      <c r="AV218" s="125">
        <f>IF(LinkRpt!F$4=LinkRpt!F$2,VLOOKUP(LinkRpt!$A215,Rpt,LinkRpt!F$2+1),"")</f>
        <v>0</v>
      </c>
      <c r="AW218" s="125">
        <f>IF(LinkRpt!G$4=LinkRpt!G$2,VLOOKUP(LinkRpt!$A215,Rpt,LinkRpt!G$2+1),"")</f>
        <v>0</v>
      </c>
      <c r="AX218" s="125">
        <f>IF(LinkRpt!H$4=LinkRpt!H$2,VLOOKUP(LinkRpt!$A215,Rpt,LinkRpt!H$2+1),"")</f>
        <v>0</v>
      </c>
      <c r="AY218" s="125">
        <f>IF(LinkRpt!I$4=LinkRpt!I$2,VLOOKUP(LinkRpt!$A215,Rpt,LinkRpt!I$2+1),"")</f>
        <v>0</v>
      </c>
      <c r="AZ218" s="125">
        <f>IF(LinkRpt!J$4=LinkRpt!J$2,VLOOKUP(LinkRpt!$A215,Rpt,LinkRpt!J$2+1),"")</f>
        <v>0</v>
      </c>
      <c r="BA218" s="125">
        <f>IF(LinkRpt!K$4=LinkRpt!K$2,VLOOKUP(LinkRpt!$A215,Rpt,LinkRpt!K$2+1),"")</f>
        <v>0</v>
      </c>
      <c r="BB218" s="125">
        <f>IF(LinkRpt!L$4=LinkRpt!L$2,VLOOKUP(LinkRpt!$A215,Rpt,LinkRpt!L$2+1),"")</f>
        <v>0</v>
      </c>
      <c r="BC218" s="125">
        <f>IF(LinkRpt!M$4=LinkRpt!M$2,VLOOKUP(LinkRpt!$A215,Rpt,LinkRpt!M$2+1),"")</f>
        <v>0</v>
      </c>
      <c r="BD218" s="125">
        <f>IF(LinkRpt!N$4=LinkRpt!N$2,VLOOKUP(LinkRpt!$A215,Rpt,LinkRpt!N$2+1),"")</f>
        <v>0</v>
      </c>
      <c r="BE218" s="125">
        <f>IF(LinkRpt!O$4=LinkRpt!O$2,VLOOKUP(LinkRpt!$A215,Rpt,LinkRpt!O$2+1),"")</f>
        <v>0</v>
      </c>
      <c r="BF218" s="125">
        <f>IF(LinkRpt!P$4=LinkRpt!P$2,VLOOKUP(LinkRpt!$A215,Rpt,LinkRpt!P$2+1),"")</f>
        <v>0</v>
      </c>
      <c r="BG218" s="125">
        <f>IF(LinkRpt!Q$4=LinkRpt!Q$2,VLOOKUP(LinkRpt!$A215,Rpt,LinkRpt!Q$2+1),"")</f>
        <v>0</v>
      </c>
      <c r="BH218" s="125">
        <f>IF(LinkRpt!R$4=LinkRpt!R$2,VLOOKUP(LinkRpt!$A215,Rpt,LinkRpt!R$2+1),"")</f>
        <v>0</v>
      </c>
      <c r="BI218" s="125">
        <f>IF(LinkRpt!S$4=LinkRpt!S$2,VLOOKUP(LinkRpt!$A215,Rpt,LinkRpt!S$2+1),"")</f>
        <v>0</v>
      </c>
      <c r="BJ218" s="125">
        <f>IF(LinkRpt!T$4=LinkRpt!T$2,VLOOKUP(LinkRpt!$A215,Rpt,LinkRpt!T$2+1),"")</f>
        <v>0</v>
      </c>
      <c r="BK218" s="125">
        <f>IF(LinkRpt!U$4=LinkRpt!U$2,VLOOKUP(LinkRpt!$A215,Rpt,LinkRpt!U$2+1),"")</f>
        <v>0</v>
      </c>
      <c r="BL218" s="125">
        <f>IF(LinkRpt!V$4=LinkRpt!V$2,VLOOKUP(LinkRpt!$A215,Rpt,LinkRpt!V$2+1),"")</f>
        <v>0</v>
      </c>
      <c r="BM218" s="125">
        <f>IF(LinkRpt!W$4=LinkRpt!W$2,VLOOKUP(LinkRpt!$A215,Rpt,LinkRpt!W$2+1),"")</f>
        <v>0</v>
      </c>
      <c r="BN218" s="125">
        <f>IF(LinkRpt!X$4=LinkRpt!X$2,VLOOKUP(LinkRpt!$A215,Rpt,LinkRpt!X$2+1),"")</f>
        <v>0</v>
      </c>
      <c r="BO218" s="125">
        <f>IF(LinkRpt!Y$4=LinkRpt!Y$2,VLOOKUP(LinkRpt!$A215,Rpt,LinkRpt!Y$2+1),"")</f>
        <v>0</v>
      </c>
      <c r="BP218" s="125">
        <f>IF(LinkRpt!Z$4=LinkRpt!Z$2,VLOOKUP(LinkRpt!$A215,Rpt,LinkRpt!Z$2+1),"")</f>
        <v>0</v>
      </c>
      <c r="BQ218" s="125">
        <f>IF(LinkRpt!AA$4=LinkRpt!AA$2,VLOOKUP(LinkRpt!$A215,Rpt,LinkRpt!AA$2+1),"")</f>
        <v>0</v>
      </c>
      <c r="BR218" s="125">
        <f>IF(LinkRpt!AB$4=LinkRpt!AB$2,VLOOKUP(LinkRpt!$A215,Rpt,LinkRpt!AB$2+1),"")</f>
        <v>0</v>
      </c>
      <c r="BS218" s="125">
        <f>IF(LinkRpt!AC$4=LinkRpt!AC$2,VLOOKUP(LinkRpt!$A215,Rpt,LinkRpt!AC$2+1),"")</f>
        <v>0</v>
      </c>
      <c r="BT218" s="125">
        <f>IF(LinkRpt!AD$4=LinkRpt!AD$2,VLOOKUP(LinkRpt!$A215,Rpt,LinkRpt!AD$2+1),"")</f>
        <v>0</v>
      </c>
      <c r="BU218" s="125">
        <f>IF(LinkRpt!AE$4=LinkRpt!AE$2,VLOOKUP(LinkRpt!$A215,Rpt,LinkRpt!AE$2+1),"")</f>
        <v>0</v>
      </c>
      <c r="BV218" s="125">
        <f t="shared" si="48"/>
        <v>21550</v>
      </c>
      <c r="BW218" s="124">
        <v>1500</v>
      </c>
      <c r="BX218" s="127">
        <v>1500</v>
      </c>
      <c r="BY218" s="124">
        <v>1000</v>
      </c>
      <c r="BZ218" s="127">
        <v>1000</v>
      </c>
      <c r="CA218" s="124">
        <v>5000</v>
      </c>
      <c r="CB218" s="127">
        <v>5000</v>
      </c>
      <c r="CC218" s="124">
        <v>8000</v>
      </c>
      <c r="CD218" s="127">
        <v>0</v>
      </c>
      <c r="CE218" s="128"/>
      <c r="CF218" s="127"/>
      <c r="CG218" s="124"/>
      <c r="CH218" s="127"/>
      <c r="CI218" s="129">
        <v>4340</v>
      </c>
      <c r="CJ218" s="127">
        <v>12620</v>
      </c>
      <c r="CK218" s="129">
        <v>4340</v>
      </c>
      <c r="CL218" s="127">
        <v>4620</v>
      </c>
      <c r="CM218" s="129">
        <v>4340</v>
      </c>
      <c r="CN218" s="127">
        <v>0</v>
      </c>
      <c r="CO218" s="129">
        <v>4340</v>
      </c>
      <c r="CP218" s="127">
        <v>9240</v>
      </c>
      <c r="CQ218" s="129">
        <v>4340</v>
      </c>
      <c r="CR218" s="127">
        <v>4620</v>
      </c>
      <c r="CS218" s="129">
        <v>4340</v>
      </c>
      <c r="CT218" s="127">
        <v>4620</v>
      </c>
      <c r="CU218" s="129">
        <v>4340</v>
      </c>
      <c r="CV218" s="127"/>
      <c r="CW218" s="129">
        <v>4340</v>
      </c>
      <c r="CX218" s="127">
        <v>7000</v>
      </c>
      <c r="CY218" s="129">
        <v>4340</v>
      </c>
      <c r="CZ218" s="127">
        <v>3500</v>
      </c>
      <c r="DA218" s="128"/>
      <c r="DB218" s="127"/>
      <c r="DC218" s="128"/>
      <c r="DD218" s="127"/>
      <c r="DE218" s="130"/>
      <c r="DF218" s="131"/>
      <c r="DG218" s="127"/>
      <c r="DH218" s="131"/>
      <c r="DI218" s="127"/>
      <c r="DJ218" s="131"/>
      <c r="DK218" s="127"/>
      <c r="DL218" s="131"/>
      <c r="DM218" s="127"/>
      <c r="DN218" s="131"/>
      <c r="DO218" s="127"/>
      <c r="DP218" s="131"/>
      <c r="DQ218" s="127"/>
      <c r="DR218" s="131"/>
      <c r="DS218" s="127"/>
      <c r="DT218" s="131"/>
      <c r="DU218" s="127"/>
      <c r="DV218" s="131"/>
      <c r="DW218" s="127"/>
      <c r="DX218" s="131"/>
      <c r="DY218" s="127"/>
      <c r="DZ218" s="131"/>
      <c r="EA218" s="127"/>
      <c r="EB218" s="128"/>
      <c r="EC218" s="127"/>
      <c r="ED218" s="132"/>
      <c r="EE218" s="128"/>
      <c r="EF218" s="127"/>
      <c r="EG218" s="128"/>
      <c r="EH218" s="127"/>
      <c r="EI218" s="128"/>
      <c r="EJ218" s="127"/>
      <c r="EK218" s="128"/>
      <c r="EL218" s="127"/>
      <c r="EM218" s="128"/>
      <c r="EN218" s="127"/>
      <c r="EO218" s="128"/>
      <c r="EP218" s="127"/>
      <c r="EQ218" s="124"/>
      <c r="ER218" s="127"/>
      <c r="ES218" s="124"/>
      <c r="ET218" s="127"/>
      <c r="EU218" s="124"/>
      <c r="EV218" s="127"/>
      <c r="EW218" s="124"/>
      <c r="EX218" s="127"/>
      <c r="EY218" s="124"/>
      <c r="EZ218" s="127"/>
      <c r="FA218" s="124"/>
      <c r="FB218" s="127"/>
      <c r="FC218" s="133">
        <f t="shared" si="43"/>
        <v>54560</v>
      </c>
      <c r="FD218" s="133">
        <f t="shared" si="44"/>
        <v>53720</v>
      </c>
      <c r="FE218" s="133">
        <f t="shared" si="45"/>
        <v>840</v>
      </c>
    </row>
    <row r="219" spans="1:161" ht="25.5" customHeight="1">
      <c r="A219" s="184">
        <v>2200248</v>
      </c>
      <c r="B219" s="163" t="s">
        <v>280</v>
      </c>
      <c r="C219" s="96" t="s">
        <v>281</v>
      </c>
      <c r="D219" s="83" t="s">
        <v>1062</v>
      </c>
      <c r="E219" s="95" t="s">
        <v>956</v>
      </c>
      <c r="F219" s="89" t="s">
        <v>279</v>
      </c>
      <c r="G219" s="89"/>
      <c r="H219" s="135"/>
      <c r="I219" s="121"/>
      <c r="J219" s="121"/>
      <c r="K219" s="94">
        <v>6500</v>
      </c>
      <c r="L219" s="96" t="s">
        <v>1079</v>
      </c>
      <c r="M219" s="122">
        <f t="shared" si="46"/>
        <v>23500</v>
      </c>
      <c r="N219" s="123">
        <f t="shared" si="42"/>
        <v>3870</v>
      </c>
      <c r="O219" s="124">
        <v>4000</v>
      </c>
      <c r="P219" s="124">
        <f t="shared" si="47"/>
        <v>0</v>
      </c>
      <c r="Q219" s="125">
        <v>4000</v>
      </c>
      <c r="R219" s="126">
        <f t="shared" si="49"/>
        <v>0</v>
      </c>
      <c r="S219" s="127">
        <f>IF(OR($I219="‡nv‡÷j Z¨vM",$I219="wUwm"),(IF(VALUE($G219)&gt;=S$6,(IF(($BV219-SUM($Q219:R219))&gt;=$K219*0.3,$K219*0.3,($BV219-SUM($Q219:R219)))),"")),(IF(($BV219-SUM($Q219:R219))&gt;=$K219*0.3,$K219*0.3,($BV219-SUM($Q219:R219)))))</f>
        <v>1950</v>
      </c>
      <c r="T219" s="127">
        <f>IF(OR($I219="‡nv‡÷j Z¨vM",$I219="wUwm"),(IF(VALUE($G219)&gt;=T$6,(IF(($BV219-SUM($Q219:S219))&gt;=$K219*0.3,$K219*0.3,($BV219-SUM($Q219:S219)))),"")),(IF(($BV219-SUM($Q219:S219))&gt;=$K219*0.3,$K219*0.3,($BV219-SUM($Q219:S219)))))</f>
        <v>1950</v>
      </c>
      <c r="U219" s="127">
        <f>IF(OR($I219="‡nv‡÷j Z¨vM",$I219="wUwm"),(IF(VALUE($G219)&gt;=U$6,(IF(($BV219-SUM($Q219:T219))&gt;=$K219*0.3,$K219*0.3,($BV219-SUM($Q219:T219)))),"")),(IF(($BV219-SUM($Q219:T219))&gt;=$K219*0.3,$K219*0.3,($BV219-SUM($Q219:T219)))))</f>
        <v>1950</v>
      </c>
      <c r="V219" s="127">
        <f>IF(OR($I219="‡nv‡÷j Z¨vM",$I219="wUwm"),(IF(VALUE($G219)&gt;=V$6,(IF(($BV219-SUM($Q219:U219))&gt;=$K219*0.3,$K219*0.3,($BV219-SUM($Q219:U219)))),"")),(IF(($BV219-SUM($Q219:U219))&gt;=$K219*0.3,$K219*0.3,($BV219-SUM($Q219:U219)))))</f>
        <v>1950</v>
      </c>
      <c r="W219" s="127">
        <f>IF(OR($I219="‡nv‡÷j Z¨vM",$I219="wUwm"),(IF(VALUE($G219)&gt;=W$6,(IF(($BV219-SUM($Q219:V219))&gt;=$K219*0.3,$K219*0.3,($BV219-SUM($Q219:V219)))),"")),(IF(($BV219-SUM($Q219:V219))&gt;=$K219*0.3,$K219*0.3,($BV219-SUM($Q219:V219)))))</f>
        <v>1950</v>
      </c>
      <c r="X219" s="127">
        <f>IF(OR($I219="‡nv‡÷j Z¨vM",$I219="wUwm"),(IF(VALUE($G219)&gt;=X$6,(IF(($BV219-SUM($Q219:W219))&gt;=$K219*0.3,$K219*0.3,($BV219-SUM($Q219:W219)))),"")),(IF(($BV219-SUM($Q219:W219))&gt;=$K219*0.3,$K219*0.3,($BV219-SUM($Q219:W219)))))</f>
        <v>1950</v>
      </c>
      <c r="Y219" s="127">
        <f>IF(OR($I219="‡nv‡÷j Z¨vM",$I219="wUwm"),(IF(VALUE($G219)&gt;=Y$6,(IF(($BV219-SUM($Q219:X219))&gt;=$K219*0.3,$K219*0.3,($BV219-SUM($Q219:X219)))),"")),(IF(($BV219-SUM($Q219:X219))&gt;=$K219*0.3,$K219*0.3,($BV219-SUM($Q219:X219)))))</f>
        <v>1950</v>
      </c>
      <c r="Z219" s="127">
        <f>IF(OR($I219="‡nv‡÷j Z¨vM",$I219="wUwm"),(IF(VALUE($G219)&gt;=Z$6,(IF(($BV219-SUM($Q219:Y219))&gt;=$K219*0.3,$K219*0.3,($BV219-SUM($Q219:Y219)))),"")),(IF(($BV219-SUM($Q219:Y219))&gt;=$K219*0.3,$K219*0.3,($BV219-SUM($Q219:Y219)))))</f>
        <v>1950</v>
      </c>
      <c r="AA219" s="127">
        <f>IF(OR($I219="‡nv‡÷j Z¨vM",$I219="wUwm"),(IF(VALUE($G219)&gt;=AA$6,(IF(($BV219-SUM($Q219:Z219))&gt;=$K219*0.3,$K219*0.3,($BV219-SUM($Q219:Z219)))),"")),(IF(($BV219-SUM($Q219:Z219))&gt;=$K219*0.3,$K219*0.3,($BV219-SUM($Q219:Z219)))))</f>
        <v>30</v>
      </c>
      <c r="AB219" s="127">
        <f>IF(OR($I219="‡nv‡÷j Z¨vM",$I219="wUwm"),(IF(VALUE($G219)&gt;=AB$6,(IF(($BV219-SUM($Q219:AA219))&gt;=$K219*0.3,$K219*0.3,($BV219-SUM($Q219:AA219)))),"")),(IF(($BV219-SUM($Q219:AA219))&gt;=$K219*0.3,$K219*0.3,($BV219-SUM($Q219:AA219)))))</f>
        <v>0</v>
      </c>
      <c r="AC219" s="127">
        <f>IF(OR($I219="‡nv‡÷j Z¨vM",$I219="wUwm"),(IF(VALUE($G219)&gt;=AC$6,(IF(($BV219-SUM($Q219:AB219))&gt;=$K219*0.3,$K219*0.3,($BV219-SUM($Q219:AB219)))),"")),(IF(($BV219-SUM($Q219:AB219))&gt;=$K219*0.3,$K219*0.3,($BV219-SUM($Q219:AB219)))))</f>
        <v>0</v>
      </c>
      <c r="AD219" s="127">
        <f>IF(OR($I219="‡nv‡÷j Z¨vM",$I219="wUwm"),(IF(VALUE($G219)&gt;=AD$6,(IF(($BV219-SUM($Q219:AC219))&gt;=$K219*0.3,$K219*0.3,($BV219-SUM($Q219:AC219)))),"")),(IF(($BV219-SUM($Q219:AC219))&gt;=$K219*0.3,$K219*0.3,($BV219-SUM($Q219:AC219)))))</f>
        <v>0</v>
      </c>
      <c r="AE219" s="127">
        <f>IF(OR($I219="‡nv‡÷j Z¨vM",$I219="wUwm"),(IF(VALUE($G219)&gt;=AE$6,(IF(($BV219-SUM($Q219:AD219))&gt;=$K219*0.3,$K219*0.3,($BV219-SUM($Q219:AD219)))),"")),(IF(($BV219-SUM($Q219:AD219))&gt;=$K219*0.3,$K219*0.3,($BV219-SUM($Q219:AD219)))))</f>
        <v>0</v>
      </c>
      <c r="AF219" s="127">
        <f>IF(OR($I219="‡nv‡÷j Z¨vM",$I219="wUwm"),(IF(VALUE($G219)&gt;=AF$6,(IF(($BV219-SUM($Q219:AE219))&gt;=$K219*0.3,$K219*0.3,($BV219-SUM($Q219:AE219)))),"")),(IF(($BV219-SUM($Q219:AE219))&gt;=$K219*0.3,$K219*0.3,($BV219-SUM($Q219:AE219)))))</f>
        <v>0</v>
      </c>
      <c r="AG219" s="127">
        <f>IF(OR($I219="‡nv‡÷j Z¨vM",$I219="wUwm"),(IF(VALUE($G219)&gt;=AG$6,(IF(($BV219-SUM($Q219:AF219))&gt;=$K219*0.3,$K219*0.3,($BV219-SUM($Q219:AF219)))),"")),(IF(($BV219-SUM($Q219:AF219))&gt;=$K219*0.3,$K219*0.3,($BV219-SUM($Q219:AF219)))))</f>
        <v>0</v>
      </c>
      <c r="AH219" s="127">
        <f>IF(OR($I219="‡nv‡÷j Z¨vM",$I219="wUwm"),(IF(VALUE($G219)&gt;=AH$6,(IF(($BV219-SUM($Q219:AG219))&gt;=$K219*0.3,$K219*0.3,($BV219-SUM($Q219:AG219)))),"")),(IF(($BV219-SUM($Q219:AG219))&gt;=$K219*0.3,$K219*0.3,($BV219-SUM($Q219:AG219)))))</f>
        <v>0</v>
      </c>
      <c r="AI219" s="127">
        <f>IF(OR($I219="‡nv‡÷j Z¨vM",$I219="wUwm"),(IF(VALUE($G219)&gt;=AI$6,(IF(($BV219-SUM($Q219:AH219))&gt;=$K219*0.3,$K219*0.3,($BV219-SUM($Q219:AH219)))),"")),(IF(($BV219-SUM($Q219:AH219))&gt;=$K219*0.3,$K219*0.3,($BV219-SUM($Q219:AH219)))))</f>
        <v>0</v>
      </c>
      <c r="AJ219" s="127">
        <f>IF(OR($I219="‡nv‡÷j Z¨vM",$I219="wUwm"),(IF(VALUE($G219)&gt;=AJ$6,(IF(($BV219-SUM($Q219:AI219))&gt;=$K219*0.3,$K219*0.3,($BV219-SUM($Q219:AI219)))),"")),(IF(($BV219-SUM($Q219:AI219))&gt;=$K219*0.3,$K219*0.3,($BV219-SUM($Q219:AI219)))))</f>
        <v>0</v>
      </c>
      <c r="AK219" s="127">
        <f>IF(OR($I219="‡nv‡÷j Z¨vM",$I219="wUwm"),(IF(VALUE($G219)&gt;=AK$6,(IF(($BV219-SUM($Q219:AJ219))&gt;=$K219*0.3,$K219*0.3,($BV219-SUM($Q219:AJ219)))),"")),(IF(($BV219-SUM($Q219:AJ219))&gt;=$K219*0.3,$K219*0.3,($BV219-SUM($Q219:AJ219)))))</f>
        <v>0</v>
      </c>
      <c r="AL219" s="127">
        <f>IF(OR($I219="‡nv‡÷j Z¨vM",$I219="wUwm"),(IF(VALUE($G219)&gt;=AL$6,(IF(($BV219-SUM($Q219:AK219))&gt;=$K219*0.3,$K219*0.3,($BV219-SUM($Q219:AK219)))),"")),(IF(($BV219-SUM($Q219:AK219))&gt;=$K219*0.3,$K219*0.3,($BV219-SUM($Q219:AK219)))))</f>
        <v>0</v>
      </c>
      <c r="AM219" s="127">
        <f>IF(OR($I219="‡nv‡÷j Z¨vM",$I219="wUwm"),(IF(VALUE($G219)&gt;=AM$6,(IF(($BV219-SUM($Q219:AL219))&gt;=$K219*0.3,$K219*0.3,($BV219-SUM($Q219:AL219)))),"")),(IF(($BV219-SUM($Q219:AL219))&gt;=$K219*0.3,$K219*0.3,($BV219-SUM($Q219:AL219)))))</f>
        <v>0</v>
      </c>
      <c r="AN219" s="127">
        <f>IF(OR($I219="‡nv‡÷j Z¨vM",$I219="wUwm"),(IF(VALUE($G219)&gt;=AN$6,(IF(($BV219-SUM($Q219:AM219))&gt;=$K219*0.3,$K219*0.3,($BV219-SUM($Q219:AM219)))),"")),(IF(($BV219-SUM($Q219:AM219))&gt;=$K219*0.3,$K219*0.3,($BV219-SUM($Q219:AM219)))))</f>
        <v>0</v>
      </c>
      <c r="AO219" s="127">
        <f>IF(OR($I219="‡nv‡÷j Z¨vM",$I219="wUwm"),(IF(VALUE($G219)&gt;=AO$6,(IF(($BV219-SUM($Q219:AN219))&gt;=$K219*0.3,$K219*0.3,($BV219-SUM($Q219:AN219)))),"")),(IF(($BV219-SUM($Q219:AN219))&gt;=$K219*0.3,$K219*0.3,($BV219-SUM($Q219:AN219)))))</f>
        <v>0</v>
      </c>
      <c r="AP219" s="127">
        <f>IF(OR($I219="‡nv‡÷j Z¨vM",$I219="wUwm"),(IF(VALUE($G219)&gt;=AP$6,(IF(($BV219-SUM($Q219:AO219))&gt;=$K219*0.3,$K219*0.3,($BV219-SUM($Q219:AO219)))),"")),(IF(($BV219-SUM($Q219:AO219))&gt;=$K219*0.3,$K219*0.3,($BV219-SUM($Q219:AO219)))))</f>
        <v>0</v>
      </c>
      <c r="AQ219" s="125">
        <f t="shared" si="50"/>
        <v>19630</v>
      </c>
      <c r="AR219" s="125">
        <v>19630</v>
      </c>
      <c r="AS219" s="125">
        <f>IF(LinkRpt!C$4=LinkRpt!C$2,VLOOKUP(LinkRpt!$A216,Rpt,LinkRpt!C$2+1),"")</f>
        <v>0</v>
      </c>
      <c r="AT219" s="125">
        <f>IF(LinkRpt!D$4=LinkRpt!D$2,VLOOKUP(LinkRpt!$A216,Rpt,LinkRpt!D$2+1),"")</f>
        <v>0</v>
      </c>
      <c r="AU219" s="125">
        <f>IF(LinkRpt!E$4=LinkRpt!E$2,VLOOKUP(LinkRpt!$A216,Rpt,LinkRpt!E$2+1),"")</f>
        <v>0</v>
      </c>
      <c r="AV219" s="125">
        <f>IF(LinkRpt!F$4=LinkRpt!F$2,VLOOKUP(LinkRpt!$A216,Rpt,LinkRpt!F$2+1),"")</f>
        <v>0</v>
      </c>
      <c r="AW219" s="125">
        <f>IF(LinkRpt!G$4=LinkRpt!G$2,VLOOKUP(LinkRpt!$A216,Rpt,LinkRpt!G$2+1),"")</f>
        <v>0</v>
      </c>
      <c r="AX219" s="125">
        <f>IF(LinkRpt!H$4=LinkRpt!H$2,VLOOKUP(LinkRpt!$A216,Rpt,LinkRpt!H$2+1),"")</f>
        <v>0</v>
      </c>
      <c r="AY219" s="125">
        <f>IF(LinkRpt!I$4=LinkRpt!I$2,VLOOKUP(LinkRpt!$A216,Rpt,LinkRpt!I$2+1),"")</f>
        <v>0</v>
      </c>
      <c r="AZ219" s="125">
        <f>IF(LinkRpt!J$4=LinkRpt!J$2,VLOOKUP(LinkRpt!$A216,Rpt,LinkRpt!J$2+1),"")</f>
        <v>0</v>
      </c>
      <c r="BA219" s="125">
        <f>IF(LinkRpt!K$4=LinkRpt!K$2,VLOOKUP(LinkRpt!$A216,Rpt,LinkRpt!K$2+1),"")</f>
        <v>0</v>
      </c>
      <c r="BB219" s="125">
        <f>IF(LinkRpt!L$4=LinkRpt!L$2,VLOOKUP(LinkRpt!$A216,Rpt,LinkRpt!L$2+1),"")</f>
        <v>0</v>
      </c>
      <c r="BC219" s="125">
        <f>IF(LinkRpt!M$4=LinkRpt!M$2,VLOOKUP(LinkRpt!$A216,Rpt,LinkRpt!M$2+1),"")</f>
        <v>0</v>
      </c>
      <c r="BD219" s="125">
        <f>IF(LinkRpt!N$4=LinkRpt!N$2,VLOOKUP(LinkRpt!$A216,Rpt,LinkRpt!N$2+1),"")</f>
        <v>0</v>
      </c>
      <c r="BE219" s="125">
        <f>IF(LinkRpt!O$4=LinkRpt!O$2,VLOOKUP(LinkRpt!$A216,Rpt,LinkRpt!O$2+1),"")</f>
        <v>0</v>
      </c>
      <c r="BF219" s="125">
        <f>IF(LinkRpt!P$4=LinkRpt!P$2,VLOOKUP(LinkRpt!$A216,Rpt,LinkRpt!P$2+1),"")</f>
        <v>0</v>
      </c>
      <c r="BG219" s="125">
        <f>IF(LinkRpt!Q$4=LinkRpt!Q$2,VLOOKUP(LinkRpt!$A216,Rpt,LinkRpt!Q$2+1),"")</f>
        <v>0</v>
      </c>
      <c r="BH219" s="125">
        <f>IF(LinkRpt!R$4=LinkRpt!R$2,VLOOKUP(LinkRpt!$A216,Rpt,LinkRpt!R$2+1),"")</f>
        <v>0</v>
      </c>
      <c r="BI219" s="125">
        <f>IF(LinkRpt!S$4=LinkRpt!S$2,VLOOKUP(LinkRpt!$A216,Rpt,LinkRpt!S$2+1),"")</f>
        <v>0</v>
      </c>
      <c r="BJ219" s="125">
        <f>IF(LinkRpt!T$4=LinkRpt!T$2,VLOOKUP(LinkRpt!$A216,Rpt,LinkRpt!T$2+1),"")</f>
        <v>0</v>
      </c>
      <c r="BK219" s="125">
        <f>IF(LinkRpt!U$4=LinkRpt!U$2,VLOOKUP(LinkRpt!$A216,Rpt,LinkRpt!U$2+1),"")</f>
        <v>0</v>
      </c>
      <c r="BL219" s="125">
        <f>IF(LinkRpt!V$4=LinkRpt!V$2,VLOOKUP(LinkRpt!$A216,Rpt,LinkRpt!V$2+1),"")</f>
        <v>0</v>
      </c>
      <c r="BM219" s="125">
        <f>IF(LinkRpt!W$4=LinkRpt!W$2,VLOOKUP(LinkRpt!$A216,Rpt,LinkRpt!W$2+1),"")</f>
        <v>0</v>
      </c>
      <c r="BN219" s="125">
        <f>IF(LinkRpt!X$4=LinkRpt!X$2,VLOOKUP(LinkRpt!$A216,Rpt,LinkRpt!X$2+1),"")</f>
        <v>0</v>
      </c>
      <c r="BO219" s="125">
        <f>IF(LinkRpt!Y$4=LinkRpt!Y$2,VLOOKUP(LinkRpt!$A216,Rpt,LinkRpt!Y$2+1),"")</f>
        <v>0</v>
      </c>
      <c r="BP219" s="125">
        <f>IF(LinkRpt!Z$4=LinkRpt!Z$2,VLOOKUP(LinkRpt!$A216,Rpt,LinkRpt!Z$2+1),"")</f>
        <v>0</v>
      </c>
      <c r="BQ219" s="125">
        <f>IF(LinkRpt!AA$4=LinkRpt!AA$2,VLOOKUP(LinkRpt!$A216,Rpt,LinkRpt!AA$2+1),"")</f>
        <v>0</v>
      </c>
      <c r="BR219" s="125">
        <f>IF(LinkRpt!AB$4=LinkRpt!AB$2,VLOOKUP(LinkRpt!$A216,Rpt,LinkRpt!AB$2+1),"")</f>
        <v>0</v>
      </c>
      <c r="BS219" s="125">
        <f>IF(LinkRpt!AC$4=LinkRpt!AC$2,VLOOKUP(LinkRpt!$A216,Rpt,LinkRpt!AC$2+1),"")</f>
        <v>0</v>
      </c>
      <c r="BT219" s="125">
        <f>IF(LinkRpt!AD$4=LinkRpt!AD$2,VLOOKUP(LinkRpt!$A216,Rpt,LinkRpt!AD$2+1),"")</f>
        <v>0</v>
      </c>
      <c r="BU219" s="125">
        <f>IF(LinkRpt!AE$4=LinkRpt!AE$2,VLOOKUP(LinkRpt!$A216,Rpt,LinkRpt!AE$2+1),"")</f>
        <v>0</v>
      </c>
      <c r="BV219" s="125">
        <f t="shared" si="48"/>
        <v>19630</v>
      </c>
      <c r="BW219" s="124">
        <v>1500</v>
      </c>
      <c r="BX219" s="127">
        <v>1500</v>
      </c>
      <c r="BY219" s="124">
        <v>1000</v>
      </c>
      <c r="BZ219" s="127">
        <v>1000</v>
      </c>
      <c r="CA219" s="124">
        <v>5000</v>
      </c>
      <c r="CB219" s="127">
        <v>5000</v>
      </c>
      <c r="CC219" s="124">
        <v>8000</v>
      </c>
      <c r="CD219" s="127">
        <v>0</v>
      </c>
      <c r="CE219" s="128"/>
      <c r="CF219" s="127"/>
      <c r="CG219" s="124"/>
      <c r="CH219" s="127"/>
      <c r="CI219" s="129">
        <v>4620</v>
      </c>
      <c r="CJ219" s="127">
        <f>8000+4620</f>
        <v>12620</v>
      </c>
      <c r="CK219" s="129">
        <v>4620</v>
      </c>
      <c r="CL219" s="127">
        <v>4620</v>
      </c>
      <c r="CM219" s="129">
        <v>4620</v>
      </c>
      <c r="CN219" s="127">
        <v>4620</v>
      </c>
      <c r="CO219" s="129">
        <v>4620</v>
      </c>
      <c r="CP219" s="127">
        <v>4620</v>
      </c>
      <c r="CQ219" s="129">
        <v>4620</v>
      </c>
      <c r="CR219" s="127">
        <v>4620</v>
      </c>
      <c r="CS219" s="129">
        <v>4620</v>
      </c>
      <c r="CT219" s="127">
        <v>4620</v>
      </c>
      <c r="CU219" s="129">
        <v>4620</v>
      </c>
      <c r="CV219" s="127">
        <v>4620</v>
      </c>
      <c r="CW219" s="129">
        <v>4620</v>
      </c>
      <c r="CX219" s="127">
        <v>4620</v>
      </c>
      <c r="CY219" s="129">
        <v>4620</v>
      </c>
      <c r="CZ219" s="127">
        <v>4620</v>
      </c>
      <c r="DA219" s="128"/>
      <c r="DB219" s="127"/>
      <c r="DC219" s="128"/>
      <c r="DD219" s="127"/>
      <c r="DE219" s="130"/>
      <c r="DF219" s="131"/>
      <c r="DG219" s="127"/>
      <c r="DH219" s="131"/>
      <c r="DI219" s="127"/>
      <c r="DJ219" s="131"/>
      <c r="DK219" s="127"/>
      <c r="DL219" s="131"/>
      <c r="DM219" s="127"/>
      <c r="DN219" s="131"/>
      <c r="DO219" s="127"/>
      <c r="DP219" s="131"/>
      <c r="DQ219" s="127"/>
      <c r="DR219" s="131"/>
      <c r="DS219" s="127"/>
      <c r="DT219" s="131"/>
      <c r="DU219" s="127"/>
      <c r="DV219" s="131"/>
      <c r="DW219" s="127"/>
      <c r="DX219" s="131"/>
      <c r="DY219" s="127"/>
      <c r="DZ219" s="131"/>
      <c r="EA219" s="127"/>
      <c r="EB219" s="128"/>
      <c r="EC219" s="127"/>
      <c r="ED219" s="132"/>
      <c r="EE219" s="128"/>
      <c r="EF219" s="127"/>
      <c r="EG219" s="128"/>
      <c r="EH219" s="127"/>
      <c r="EI219" s="128"/>
      <c r="EJ219" s="127"/>
      <c r="EK219" s="128"/>
      <c r="EL219" s="127"/>
      <c r="EM219" s="128"/>
      <c r="EN219" s="127"/>
      <c r="EO219" s="128"/>
      <c r="EP219" s="127"/>
      <c r="EQ219" s="124"/>
      <c r="ER219" s="127"/>
      <c r="ES219" s="124"/>
      <c r="ET219" s="127"/>
      <c r="EU219" s="124"/>
      <c r="EV219" s="127"/>
      <c r="EW219" s="124"/>
      <c r="EX219" s="127"/>
      <c r="EY219" s="124"/>
      <c r="EZ219" s="127"/>
      <c r="FA219" s="124"/>
      <c r="FB219" s="127"/>
      <c r="FC219" s="133">
        <f t="shared" si="43"/>
        <v>57080</v>
      </c>
      <c r="FD219" s="133">
        <f t="shared" si="44"/>
        <v>57080</v>
      </c>
      <c r="FE219" s="133">
        <f t="shared" si="45"/>
        <v>0</v>
      </c>
    </row>
    <row r="220" spans="1:161" ht="25.5" customHeight="1">
      <c r="A220" s="184">
        <v>2200261</v>
      </c>
      <c r="B220" s="163" t="s">
        <v>284</v>
      </c>
      <c r="C220" s="96" t="s">
        <v>285</v>
      </c>
      <c r="D220" s="83" t="s">
        <v>1062</v>
      </c>
      <c r="E220" s="95" t="s">
        <v>956</v>
      </c>
      <c r="F220" s="89" t="s">
        <v>286</v>
      </c>
      <c r="G220" s="89" t="s">
        <v>1094</v>
      </c>
      <c r="H220" s="142"/>
      <c r="I220" s="121" t="s">
        <v>1083</v>
      </c>
      <c r="J220" s="121"/>
      <c r="K220" s="94">
        <v>6500</v>
      </c>
      <c r="L220" s="96" t="s">
        <v>1079</v>
      </c>
      <c r="M220" s="122">
        <f t="shared" si="46"/>
        <v>27550</v>
      </c>
      <c r="N220" s="123">
        <f t="shared" si="42"/>
        <v>1950</v>
      </c>
      <c r="O220" s="124">
        <v>4000</v>
      </c>
      <c r="P220" s="124">
        <f t="shared" si="47"/>
        <v>6000</v>
      </c>
      <c r="Q220" s="125">
        <v>4000</v>
      </c>
      <c r="R220" s="180">
        <f>IF(AND(I220="‡nv‡÷j Z¨vM",M220&lt;=BV220),6000-J220,0)</f>
        <v>0</v>
      </c>
      <c r="S220" s="127">
        <f>IF(OR($I220="‡nv‡÷j Z¨vM",$I220="wUwm"),(IF(VALUE($G220)&gt;=S$6,(IF(($BV220-SUM($Q220:R220))&gt;=$K220*0.3,$K220*0.3,($BV220-SUM($Q220:R220)))),"")),(IF(($BV220-SUM($Q220:R220))&gt;=$K220*0.3,$K220*0.3,($BV220-SUM($Q220:R220)))))</f>
        <v>1950</v>
      </c>
      <c r="T220" s="127">
        <f>IF(OR($I220="‡nv‡÷j Z¨vM",$I220="wUwm"),(IF(VALUE($G220)&gt;=T$6,(IF(($BV220-SUM($Q220:S220))&gt;=$K220*0.3,$K220*0.3,($BV220-SUM($Q220:S220)))),"")),(IF(($BV220-SUM($Q220:S220))&gt;=$K220*0.3,$K220*0.3,($BV220-SUM($Q220:S220)))))</f>
        <v>1950</v>
      </c>
      <c r="U220" s="127">
        <f>IF(OR($I220="‡nv‡÷j Z¨vM",$I220="wUwm"),(IF(VALUE($G220)&gt;=U$6,(IF(($BV220-SUM($Q220:T220))&gt;=$K220*0.3,$K220*0.3,($BV220-SUM($Q220:T220)))),"")),(IF(($BV220-SUM($Q220:T220))&gt;=$K220*0.3,$K220*0.3,($BV220-SUM($Q220:T220)))))</f>
        <v>1950</v>
      </c>
      <c r="V220" s="127">
        <f>IF(OR($I220="‡nv‡÷j Z¨vM",$I220="wUwm"),(IF(VALUE($G220)&gt;=V$6,(IF(($BV220-SUM($Q220:U220))&gt;=$K220*0.3,$K220*0.3,($BV220-SUM($Q220:U220)))),"")),(IF(($BV220-SUM($Q220:U220))&gt;=$K220*0.3,$K220*0.3,($BV220-SUM($Q220:U220)))))</f>
        <v>1950</v>
      </c>
      <c r="W220" s="127">
        <f>IF(OR($I220="‡nv‡÷j Z¨vM",$I220="wUwm"),(IF(VALUE($G220)&gt;=W$6,(IF(($BV220-SUM($Q220:V220))&gt;=$K220*0.3,$K220*0.3,($BV220-SUM($Q220:V220)))),"")),(IF(($BV220-SUM($Q220:V220))&gt;=$K220*0.3,$K220*0.3,($BV220-SUM($Q220:V220)))))</f>
        <v>1950</v>
      </c>
      <c r="X220" s="127">
        <f>IF(OR($I220="‡nv‡÷j Z¨vM",$I220="wUwm"),(IF(VALUE($G220)&gt;=X$6,(IF(($BV220-SUM($Q220:W220))&gt;=$K220*0.3,$K220*0.3,($BV220-SUM($Q220:W220)))),"")),(IF(($BV220-SUM($Q220:W220))&gt;=$K220*0.3,$K220*0.3,($BV220-SUM($Q220:W220)))))</f>
        <v>1950</v>
      </c>
      <c r="Y220" s="127">
        <f>IF(OR($I220="‡nv‡÷j Z¨vM",$I220="wUwm"),(IF(VALUE($G220)&gt;=Y$6,(IF(($BV220-SUM($Q220:X220))&gt;=$K220*0.3,$K220*0.3,($BV220-SUM($Q220:X220)))),"")),(IF(($BV220-SUM($Q220:X220))&gt;=$K220*0.3,$K220*0.3,($BV220-SUM($Q220:X220)))))</f>
        <v>1950</v>
      </c>
      <c r="Z220" s="127">
        <f>IF(OR($I220="‡nv‡÷j Z¨vM",$I220="wUwm"),(IF(VALUE($G220)&gt;=Z$6,(IF(($BV220-SUM($Q220:Y220))&gt;=$K220*0.3,$K220*0.3,($BV220-SUM($Q220:Y220)))),"")),(IF(($BV220-SUM($Q220:Y220))&gt;=$K220*0.3,$K220*0.3,($BV220-SUM($Q220:Y220)))))</f>
        <v>1950</v>
      </c>
      <c r="AA220" s="127">
        <f>IF(OR($I220="‡nv‡÷j Z¨vM",$I220="wUwm"),(IF(VALUE($G220)&gt;=AA$6,(IF(($BV220-SUM($Q220:Z220))&gt;=$K220*0.3,$K220*0.3,($BV220-SUM($Q220:Z220)))),"")),(IF(($BV220-SUM($Q220:Z220))&gt;=$K220*0.3,$K220*0.3,($BV220-SUM($Q220:Z220)))))</f>
        <v>1950</v>
      </c>
      <c r="AB220" s="127" t="str">
        <f>IF(OR($I220="‡nv‡÷j Z¨vM",$I220="wUwm"),(IF(VALUE($G220)&gt;=AB$6,(IF(($BV220-SUM($Q220:AA220))&gt;=$K220*0.3,$K220*0.3,($BV220-SUM($Q220:AA220)))),"")),(IF(($BV220-SUM($Q220:AA220))&gt;=$K220*0.3,$K220*0.3,($BV220-SUM($Q220:AA220)))))</f>
        <v/>
      </c>
      <c r="AC220" s="127" t="str">
        <f>IF(OR($I220="‡nv‡÷j Z¨vM",$I220="wUwm"),(IF(VALUE($G220)&gt;=AC$6,(IF(($BV220-SUM($Q220:AB220))&gt;=$K220*0.3,$K220*0.3,($BV220-SUM($Q220:AB220)))),"")),(IF(($BV220-SUM($Q220:AB220))&gt;=$K220*0.3,$K220*0.3,($BV220-SUM($Q220:AB220)))))</f>
        <v/>
      </c>
      <c r="AD220" s="127" t="str">
        <f>IF(OR($I220="‡nv‡÷j Z¨vM",$I220="wUwm"),(IF(VALUE($G220)&gt;=AD$6,(IF(($BV220-SUM($Q220:AC220))&gt;=$K220*0.3,$K220*0.3,($BV220-SUM($Q220:AC220)))),"")),(IF(($BV220-SUM($Q220:AC220))&gt;=$K220*0.3,$K220*0.3,($BV220-SUM($Q220:AC220)))))</f>
        <v/>
      </c>
      <c r="AE220" s="127" t="str">
        <f>IF(OR($I220="‡nv‡÷j Z¨vM",$I220="wUwm"),(IF(VALUE($G220)&gt;=AE$6,(IF(($BV220-SUM($Q220:AD220))&gt;=$K220*0.3,$K220*0.3,($BV220-SUM($Q220:AD220)))),"")),(IF(($BV220-SUM($Q220:AD220))&gt;=$K220*0.3,$K220*0.3,($BV220-SUM($Q220:AD220)))))</f>
        <v/>
      </c>
      <c r="AF220" s="127" t="str">
        <f>IF(OR($I220="‡nv‡÷j Z¨vM",$I220="wUwm"),(IF(VALUE($G220)&gt;=AF$6,(IF(($BV220-SUM($Q220:AE220))&gt;=$K220*0.3,$K220*0.3,($BV220-SUM($Q220:AE220)))),"")),(IF(($BV220-SUM($Q220:AE220))&gt;=$K220*0.3,$K220*0.3,($BV220-SUM($Q220:AE220)))))</f>
        <v/>
      </c>
      <c r="AG220" s="127" t="str">
        <f>IF(OR($I220="‡nv‡÷j Z¨vM",$I220="wUwm"),(IF(VALUE($G220)&gt;=AG$6,(IF(($BV220-SUM($Q220:AF220))&gt;=$K220*0.3,$K220*0.3,($BV220-SUM($Q220:AF220)))),"")),(IF(($BV220-SUM($Q220:AF220))&gt;=$K220*0.3,$K220*0.3,($BV220-SUM($Q220:AF220)))))</f>
        <v/>
      </c>
      <c r="AH220" s="127" t="str">
        <f>IF(OR($I220="‡nv‡÷j Z¨vM",$I220="wUwm"),(IF(VALUE($G220)&gt;=AH$6,(IF(($BV220-SUM($Q220:AG220))&gt;=$K220*0.3,$K220*0.3,($BV220-SUM($Q220:AG220)))),"")),(IF(($BV220-SUM($Q220:AG220))&gt;=$K220*0.3,$K220*0.3,($BV220-SUM($Q220:AG220)))))</f>
        <v/>
      </c>
      <c r="AI220" s="127" t="str">
        <f>IF(OR($I220="‡nv‡÷j Z¨vM",$I220="wUwm"),(IF(VALUE($G220)&gt;=AI$6,(IF(($BV220-SUM($Q220:AH220))&gt;=$K220*0.3,$K220*0.3,($BV220-SUM($Q220:AH220)))),"")),(IF(($BV220-SUM($Q220:AH220))&gt;=$K220*0.3,$K220*0.3,($BV220-SUM($Q220:AH220)))))</f>
        <v/>
      </c>
      <c r="AJ220" s="127" t="str">
        <f>IF(OR($I220="‡nv‡÷j Z¨vM",$I220="wUwm"),(IF(VALUE($G220)&gt;=AJ$6,(IF(($BV220-SUM($Q220:AI220))&gt;=$K220*0.3,$K220*0.3,($BV220-SUM($Q220:AI220)))),"")),(IF(($BV220-SUM($Q220:AI220))&gt;=$K220*0.3,$K220*0.3,($BV220-SUM($Q220:AI220)))))</f>
        <v/>
      </c>
      <c r="AK220" s="127" t="str">
        <f>IF(OR($I220="‡nv‡÷j Z¨vM",$I220="wUwm"),(IF(VALUE($G220)&gt;=AK$6,(IF(($BV220-SUM($Q220:AJ220))&gt;=$K220*0.3,$K220*0.3,($BV220-SUM($Q220:AJ220)))),"")),(IF(($BV220-SUM($Q220:AJ220))&gt;=$K220*0.3,$K220*0.3,($BV220-SUM($Q220:AJ220)))))</f>
        <v/>
      </c>
      <c r="AL220" s="127" t="str">
        <f>IF(OR($I220="‡nv‡÷j Z¨vM",$I220="wUwm"),(IF(VALUE($G220)&gt;=AL$6,(IF(($BV220-SUM($Q220:AK220))&gt;=$K220*0.3,$K220*0.3,($BV220-SUM($Q220:AK220)))),"")),(IF(($BV220-SUM($Q220:AK220))&gt;=$K220*0.3,$K220*0.3,($BV220-SUM($Q220:AK220)))))</f>
        <v/>
      </c>
      <c r="AM220" s="127" t="str">
        <f>IF(OR($I220="‡nv‡÷j Z¨vM",$I220="wUwm"),(IF(VALUE($G220)&gt;=AM$6,(IF(($BV220-SUM($Q220:AL220))&gt;=$K220*0.3,$K220*0.3,($BV220-SUM($Q220:AL220)))),"")),(IF(($BV220-SUM($Q220:AL220))&gt;=$K220*0.3,$K220*0.3,($BV220-SUM($Q220:AL220)))))</f>
        <v/>
      </c>
      <c r="AN220" s="127" t="str">
        <f>IF(OR($I220="‡nv‡÷j Z¨vM",$I220="wUwm"),(IF(VALUE($G220)&gt;=AN$6,(IF(($BV220-SUM($Q220:AM220))&gt;=$K220*0.3,$K220*0.3,($BV220-SUM($Q220:AM220)))),"")),(IF(($BV220-SUM($Q220:AM220))&gt;=$K220*0.3,$K220*0.3,($BV220-SUM($Q220:AM220)))))</f>
        <v/>
      </c>
      <c r="AO220" s="127" t="str">
        <f>IF(OR($I220="‡nv‡÷j Z¨vM",$I220="wUwm"),(IF(VALUE($G220)&gt;=AO$6,(IF(($BV220-SUM($Q220:AN220))&gt;=$K220*0.3,$K220*0.3,($BV220-SUM($Q220:AN220)))),"")),(IF(($BV220-SUM($Q220:AN220))&gt;=$K220*0.3,$K220*0.3,($BV220-SUM($Q220:AN220)))))</f>
        <v/>
      </c>
      <c r="AP220" s="127" t="str">
        <f>IF(OR($I220="‡nv‡÷j Z¨vM",$I220="wUwm"),(IF(VALUE($G220)&gt;=AP$6,(IF(($BV220-SUM($Q220:AO220))&gt;=$K220*0.3,$K220*0.3,($BV220-SUM($Q220:AO220)))),"")),(IF(($BV220-SUM($Q220:AO220))&gt;=$K220*0.3,$K220*0.3,($BV220-SUM($Q220:AO220)))))</f>
        <v/>
      </c>
      <c r="AQ220" s="125">
        <f t="shared" si="50"/>
        <v>21550</v>
      </c>
      <c r="AR220" s="125">
        <v>25600</v>
      </c>
      <c r="AS220" s="125">
        <f>IF(LinkRpt!C$4=LinkRpt!C$2,VLOOKUP(LinkRpt!$A217,Rpt,LinkRpt!C$2+1),"")</f>
        <v>0</v>
      </c>
      <c r="AT220" s="125">
        <f>IF(LinkRpt!D$4=LinkRpt!D$2,VLOOKUP(LinkRpt!$A217,Rpt,LinkRpt!D$2+1),"")</f>
        <v>0</v>
      </c>
      <c r="AU220" s="125">
        <f>IF(LinkRpt!E$4=LinkRpt!E$2,VLOOKUP(LinkRpt!$A217,Rpt,LinkRpt!E$2+1),"")</f>
        <v>0</v>
      </c>
      <c r="AV220" s="125">
        <f>IF(LinkRpt!F$4=LinkRpt!F$2,VLOOKUP(LinkRpt!$A217,Rpt,LinkRpt!F$2+1),"")</f>
        <v>0</v>
      </c>
      <c r="AW220" s="125">
        <f>IF(LinkRpt!G$4=LinkRpt!G$2,VLOOKUP(LinkRpt!$A217,Rpt,LinkRpt!G$2+1),"")</f>
        <v>0</v>
      </c>
      <c r="AX220" s="125">
        <f>IF(LinkRpt!H$4=LinkRpt!H$2,VLOOKUP(LinkRpt!$A217,Rpt,LinkRpt!H$2+1),"")</f>
        <v>0</v>
      </c>
      <c r="AY220" s="125">
        <f>IF(LinkRpt!I$4=LinkRpt!I$2,VLOOKUP(LinkRpt!$A217,Rpt,LinkRpt!I$2+1),"")</f>
        <v>0</v>
      </c>
      <c r="AZ220" s="125">
        <f>IF(LinkRpt!J$4=LinkRpt!J$2,VLOOKUP(LinkRpt!$A217,Rpt,LinkRpt!J$2+1),"")</f>
        <v>0</v>
      </c>
      <c r="BA220" s="125">
        <f>IF(LinkRpt!K$4=LinkRpt!K$2,VLOOKUP(LinkRpt!$A217,Rpt,LinkRpt!K$2+1),"")</f>
        <v>0</v>
      </c>
      <c r="BB220" s="125">
        <f>IF(LinkRpt!L$4=LinkRpt!L$2,VLOOKUP(LinkRpt!$A217,Rpt,LinkRpt!L$2+1),"")</f>
        <v>0</v>
      </c>
      <c r="BC220" s="125">
        <f>IF(LinkRpt!M$4=LinkRpt!M$2,VLOOKUP(LinkRpt!$A217,Rpt,LinkRpt!M$2+1),"")</f>
        <v>0</v>
      </c>
      <c r="BD220" s="125">
        <f>IF(LinkRpt!N$4=LinkRpt!N$2,VLOOKUP(LinkRpt!$A217,Rpt,LinkRpt!N$2+1),"")</f>
        <v>0</v>
      </c>
      <c r="BE220" s="125">
        <f>IF(LinkRpt!O$4=LinkRpt!O$2,VLOOKUP(LinkRpt!$A217,Rpt,LinkRpt!O$2+1),"")</f>
        <v>0</v>
      </c>
      <c r="BF220" s="125">
        <f>IF(LinkRpt!P$4=LinkRpt!P$2,VLOOKUP(LinkRpt!$A217,Rpt,LinkRpt!P$2+1),"")</f>
        <v>0</v>
      </c>
      <c r="BG220" s="125">
        <f>IF(LinkRpt!Q$4=LinkRpt!Q$2,VLOOKUP(LinkRpt!$A217,Rpt,LinkRpt!Q$2+1),"")</f>
        <v>0</v>
      </c>
      <c r="BH220" s="125">
        <f>IF(LinkRpt!R$4=LinkRpt!R$2,VLOOKUP(LinkRpt!$A217,Rpt,LinkRpt!R$2+1),"")</f>
        <v>0</v>
      </c>
      <c r="BI220" s="125">
        <f>IF(LinkRpt!S$4=LinkRpt!S$2,VLOOKUP(LinkRpt!$A217,Rpt,LinkRpt!S$2+1),"")</f>
        <v>0</v>
      </c>
      <c r="BJ220" s="125">
        <f>IF(LinkRpt!T$4=LinkRpt!T$2,VLOOKUP(LinkRpt!$A217,Rpt,LinkRpt!T$2+1),"")</f>
        <v>0</v>
      </c>
      <c r="BK220" s="125">
        <f>IF(LinkRpt!U$4=LinkRpt!U$2,VLOOKUP(LinkRpt!$A217,Rpt,LinkRpt!U$2+1),"")</f>
        <v>0</v>
      </c>
      <c r="BL220" s="125">
        <f>IF(LinkRpt!V$4=LinkRpt!V$2,VLOOKUP(LinkRpt!$A217,Rpt,LinkRpt!V$2+1),"")</f>
        <v>0</v>
      </c>
      <c r="BM220" s="125">
        <f>IF(LinkRpt!W$4=LinkRpt!W$2,VLOOKUP(LinkRpt!$A217,Rpt,LinkRpt!W$2+1),"")</f>
        <v>0</v>
      </c>
      <c r="BN220" s="125">
        <f>IF(LinkRpt!X$4=LinkRpt!X$2,VLOOKUP(LinkRpt!$A217,Rpt,LinkRpt!X$2+1),"")</f>
        <v>0</v>
      </c>
      <c r="BO220" s="125">
        <f>IF(LinkRpt!Y$4=LinkRpt!Y$2,VLOOKUP(LinkRpt!$A217,Rpt,LinkRpt!Y$2+1),"")</f>
        <v>0</v>
      </c>
      <c r="BP220" s="125">
        <f>IF(LinkRpt!Z$4=LinkRpt!Z$2,VLOOKUP(LinkRpt!$A217,Rpt,LinkRpt!Z$2+1),"")</f>
        <v>0</v>
      </c>
      <c r="BQ220" s="125">
        <f>IF(LinkRpt!AA$4=LinkRpt!AA$2,VLOOKUP(LinkRpt!$A217,Rpt,LinkRpt!AA$2+1),"")</f>
        <v>0</v>
      </c>
      <c r="BR220" s="125">
        <f>IF(LinkRpt!AB$4=LinkRpt!AB$2,VLOOKUP(LinkRpt!$A217,Rpt,LinkRpt!AB$2+1),"")</f>
        <v>0</v>
      </c>
      <c r="BS220" s="125">
        <f>IF(LinkRpt!AC$4=LinkRpt!AC$2,VLOOKUP(LinkRpt!$A217,Rpt,LinkRpt!AC$2+1),"")</f>
        <v>0</v>
      </c>
      <c r="BT220" s="125">
        <f>IF(LinkRpt!AD$4=LinkRpt!AD$2,VLOOKUP(LinkRpt!$A217,Rpt,LinkRpt!AD$2+1),"")</f>
        <v>0</v>
      </c>
      <c r="BU220" s="125">
        <f>IF(LinkRpt!AE$4=LinkRpt!AE$2,VLOOKUP(LinkRpt!$A217,Rpt,LinkRpt!AE$2+1),"")</f>
        <v>0</v>
      </c>
      <c r="BV220" s="125">
        <f t="shared" si="48"/>
        <v>25600</v>
      </c>
      <c r="BW220" s="124">
        <v>1500</v>
      </c>
      <c r="BX220" s="127">
        <v>1500</v>
      </c>
      <c r="BY220" s="124">
        <v>1000</v>
      </c>
      <c r="BZ220" s="127">
        <v>1000</v>
      </c>
      <c r="CA220" s="124">
        <v>5000</v>
      </c>
      <c r="CB220" s="127">
        <v>5000</v>
      </c>
      <c r="CC220" s="124">
        <v>8000</v>
      </c>
      <c r="CD220" s="127">
        <v>8000</v>
      </c>
      <c r="CE220" s="124"/>
      <c r="CF220" s="127"/>
      <c r="CG220" s="129">
        <v>4340</v>
      </c>
      <c r="CH220" s="127">
        <v>0</v>
      </c>
      <c r="CI220" s="129">
        <v>4340</v>
      </c>
      <c r="CJ220" s="127"/>
      <c r="CK220" s="129">
        <v>4340</v>
      </c>
      <c r="CL220" s="127"/>
      <c r="CM220" s="129">
        <v>4340</v>
      </c>
      <c r="CN220" s="127">
        <v>4620</v>
      </c>
      <c r="CO220" s="129">
        <v>4340</v>
      </c>
      <c r="CP220" s="127">
        <v>4620</v>
      </c>
      <c r="CQ220" s="129">
        <v>4340</v>
      </c>
      <c r="CR220" s="127"/>
      <c r="CS220" s="129">
        <v>4340</v>
      </c>
      <c r="CT220" s="127"/>
      <c r="CU220" s="129">
        <v>4340</v>
      </c>
      <c r="CV220" s="127"/>
      <c r="CW220" s="129">
        <v>4340</v>
      </c>
      <c r="CX220" s="127"/>
      <c r="CY220" s="131"/>
      <c r="CZ220" s="127"/>
      <c r="DA220" s="131"/>
      <c r="DB220" s="127"/>
      <c r="DC220" s="131"/>
      <c r="DD220" s="127"/>
      <c r="DE220" s="130"/>
      <c r="DF220" s="131"/>
      <c r="DG220" s="127"/>
      <c r="DH220" s="131"/>
      <c r="DI220" s="127"/>
      <c r="DJ220" s="131"/>
      <c r="DK220" s="127"/>
      <c r="DL220" s="131"/>
      <c r="DM220" s="127"/>
      <c r="DN220" s="131"/>
      <c r="DO220" s="127"/>
      <c r="DP220" s="131"/>
      <c r="DQ220" s="127"/>
      <c r="DR220" s="131"/>
      <c r="DS220" s="127"/>
      <c r="DT220" s="131"/>
      <c r="DU220" s="127"/>
      <c r="DV220" s="131"/>
      <c r="DW220" s="127"/>
      <c r="DX220" s="131"/>
      <c r="DY220" s="127"/>
      <c r="DZ220" s="131"/>
      <c r="EA220" s="127"/>
      <c r="EB220" s="128"/>
      <c r="EC220" s="127"/>
      <c r="ED220" s="132"/>
      <c r="EE220" s="128"/>
      <c r="EF220" s="127"/>
      <c r="EG220" s="128"/>
      <c r="EH220" s="127"/>
      <c r="EI220" s="128"/>
      <c r="EJ220" s="127"/>
      <c r="EK220" s="128"/>
      <c r="EL220" s="127"/>
      <c r="EM220" s="128"/>
      <c r="EN220" s="127"/>
      <c r="EO220" s="128"/>
      <c r="EP220" s="127"/>
      <c r="EQ220" s="124"/>
      <c r="ER220" s="127"/>
      <c r="ES220" s="124"/>
      <c r="ET220" s="127"/>
      <c r="EU220" s="124"/>
      <c r="EV220" s="127"/>
      <c r="EW220" s="124"/>
      <c r="EX220" s="127"/>
      <c r="EY220" s="124"/>
      <c r="EZ220" s="127"/>
      <c r="FA220" s="124"/>
      <c r="FB220" s="127"/>
      <c r="FC220" s="133">
        <f t="shared" si="43"/>
        <v>54560</v>
      </c>
      <c r="FD220" s="133">
        <f t="shared" si="44"/>
        <v>24740</v>
      </c>
      <c r="FE220" s="133">
        <f t="shared" si="45"/>
        <v>29820</v>
      </c>
    </row>
    <row r="221" spans="1:161" ht="25.5" customHeight="1">
      <c r="A221" s="184">
        <v>2200262</v>
      </c>
      <c r="B221" s="163" t="s">
        <v>287</v>
      </c>
      <c r="C221" s="96" t="s">
        <v>288</v>
      </c>
      <c r="D221" s="83" t="s">
        <v>1062</v>
      </c>
      <c r="E221" s="95" t="s">
        <v>956</v>
      </c>
      <c r="F221" s="89" t="s">
        <v>289</v>
      </c>
      <c r="G221" s="89"/>
      <c r="H221" s="135"/>
      <c r="I221" s="136"/>
      <c r="J221" s="136"/>
      <c r="K221" s="94">
        <v>6500</v>
      </c>
      <c r="L221" s="96" t="s">
        <v>1079</v>
      </c>
      <c r="M221" s="122">
        <f t="shared" si="46"/>
        <v>23500</v>
      </c>
      <c r="N221" s="123">
        <f t="shared" si="42"/>
        <v>3900</v>
      </c>
      <c r="O221" s="124">
        <v>4000</v>
      </c>
      <c r="P221" s="124">
        <f t="shared" si="47"/>
        <v>0</v>
      </c>
      <c r="Q221" s="125">
        <v>4000</v>
      </c>
      <c r="R221" s="126">
        <f t="shared" si="49"/>
        <v>0</v>
      </c>
      <c r="S221" s="127">
        <f>IF(OR($I221="‡nv‡÷j Z¨vM",$I221="wUwm"),(IF(VALUE($G221)&gt;=S$6,(IF(($BV221-SUM($Q221:R221))&gt;=$K221*0.3,$K221*0.3,($BV221-SUM($Q221:R221)))),"")),(IF(($BV221-SUM($Q221:R221))&gt;=$K221*0.3,$K221*0.3,($BV221-SUM($Q221:R221)))))</f>
        <v>1950</v>
      </c>
      <c r="T221" s="127">
        <f>IF(OR($I221="‡nv‡÷j Z¨vM",$I221="wUwm"),(IF(VALUE($G221)&gt;=T$6,(IF(($BV221-SUM($Q221:S221))&gt;=$K221*0.3,$K221*0.3,($BV221-SUM($Q221:S221)))),"")),(IF(($BV221-SUM($Q221:S221))&gt;=$K221*0.3,$K221*0.3,($BV221-SUM($Q221:S221)))))</f>
        <v>1950</v>
      </c>
      <c r="U221" s="127">
        <f>IF(OR($I221="‡nv‡÷j Z¨vM",$I221="wUwm"),(IF(VALUE($G221)&gt;=U$6,(IF(($BV221-SUM($Q221:T221))&gt;=$K221*0.3,$K221*0.3,($BV221-SUM($Q221:T221)))),"")),(IF(($BV221-SUM($Q221:T221))&gt;=$K221*0.3,$K221*0.3,($BV221-SUM($Q221:T221)))))</f>
        <v>1950</v>
      </c>
      <c r="V221" s="127">
        <f>IF(OR($I221="‡nv‡÷j Z¨vM",$I221="wUwm"),(IF(VALUE($G221)&gt;=V$6,(IF(($BV221-SUM($Q221:U221))&gt;=$K221*0.3,$K221*0.3,($BV221-SUM($Q221:U221)))),"")),(IF(($BV221-SUM($Q221:U221))&gt;=$K221*0.3,$K221*0.3,($BV221-SUM($Q221:U221)))))</f>
        <v>1950</v>
      </c>
      <c r="W221" s="127">
        <f>IF(OR($I221="‡nv‡÷j Z¨vM",$I221="wUwm"),(IF(VALUE($G221)&gt;=W$6,(IF(($BV221-SUM($Q221:V221))&gt;=$K221*0.3,$K221*0.3,($BV221-SUM($Q221:V221)))),"")),(IF(($BV221-SUM($Q221:V221))&gt;=$K221*0.3,$K221*0.3,($BV221-SUM($Q221:V221)))))</f>
        <v>1950</v>
      </c>
      <c r="X221" s="127">
        <f>IF(OR($I221="‡nv‡÷j Z¨vM",$I221="wUwm"),(IF(VALUE($G221)&gt;=X$6,(IF(($BV221-SUM($Q221:W221))&gt;=$K221*0.3,$K221*0.3,($BV221-SUM($Q221:W221)))),"")),(IF(($BV221-SUM($Q221:W221))&gt;=$K221*0.3,$K221*0.3,($BV221-SUM($Q221:W221)))))</f>
        <v>1950</v>
      </c>
      <c r="Y221" s="127">
        <f>IF(OR($I221="‡nv‡÷j Z¨vM",$I221="wUwm"),(IF(VALUE($G221)&gt;=Y$6,(IF(($BV221-SUM($Q221:X221))&gt;=$K221*0.3,$K221*0.3,($BV221-SUM($Q221:X221)))),"")),(IF(($BV221-SUM($Q221:X221))&gt;=$K221*0.3,$K221*0.3,($BV221-SUM($Q221:X221)))))</f>
        <v>1950</v>
      </c>
      <c r="Z221" s="127">
        <f>IF(OR($I221="‡nv‡÷j Z¨vM",$I221="wUwm"),(IF(VALUE($G221)&gt;=Z$6,(IF(($BV221-SUM($Q221:Y221))&gt;=$K221*0.3,$K221*0.3,($BV221-SUM($Q221:Y221)))),"")),(IF(($BV221-SUM($Q221:Y221))&gt;=$K221*0.3,$K221*0.3,($BV221-SUM($Q221:Y221)))))</f>
        <v>1950</v>
      </c>
      <c r="AA221" s="127">
        <f>IF(OR($I221="‡nv‡÷j Z¨vM",$I221="wUwm"),(IF(VALUE($G221)&gt;=AA$6,(IF(($BV221-SUM($Q221:Z221))&gt;=$K221*0.3,$K221*0.3,($BV221-SUM($Q221:Z221)))),"")),(IF(($BV221-SUM($Q221:Z221))&gt;=$K221*0.3,$K221*0.3,($BV221-SUM($Q221:Z221)))))</f>
        <v>0</v>
      </c>
      <c r="AB221" s="127">
        <f>IF(OR($I221="‡nv‡÷j Z¨vM",$I221="wUwm"),(IF(VALUE($G221)&gt;=AB$6,(IF(($BV221-SUM($Q221:AA221))&gt;=$K221*0.3,$K221*0.3,($BV221-SUM($Q221:AA221)))),"")),(IF(($BV221-SUM($Q221:AA221))&gt;=$K221*0.3,$K221*0.3,($BV221-SUM($Q221:AA221)))))</f>
        <v>0</v>
      </c>
      <c r="AC221" s="127">
        <f>IF(OR($I221="‡nv‡÷j Z¨vM",$I221="wUwm"),(IF(VALUE($G221)&gt;=AC$6,(IF(($BV221-SUM($Q221:AB221))&gt;=$K221*0.3,$K221*0.3,($BV221-SUM($Q221:AB221)))),"")),(IF(($BV221-SUM($Q221:AB221))&gt;=$K221*0.3,$K221*0.3,($BV221-SUM($Q221:AB221)))))</f>
        <v>0</v>
      </c>
      <c r="AD221" s="127">
        <f>IF(OR($I221="‡nv‡÷j Z¨vM",$I221="wUwm"),(IF(VALUE($G221)&gt;=AD$6,(IF(($BV221-SUM($Q221:AC221))&gt;=$K221*0.3,$K221*0.3,($BV221-SUM($Q221:AC221)))),"")),(IF(($BV221-SUM($Q221:AC221))&gt;=$K221*0.3,$K221*0.3,($BV221-SUM($Q221:AC221)))))</f>
        <v>0</v>
      </c>
      <c r="AE221" s="127">
        <f>IF(OR($I221="‡nv‡÷j Z¨vM",$I221="wUwm"),(IF(VALUE($G221)&gt;=AE$6,(IF(($BV221-SUM($Q221:AD221))&gt;=$K221*0.3,$K221*0.3,($BV221-SUM($Q221:AD221)))),"")),(IF(($BV221-SUM($Q221:AD221))&gt;=$K221*0.3,$K221*0.3,($BV221-SUM($Q221:AD221)))))</f>
        <v>0</v>
      </c>
      <c r="AF221" s="127">
        <f>IF(OR($I221="‡nv‡÷j Z¨vM",$I221="wUwm"),(IF(VALUE($G221)&gt;=AF$6,(IF(($BV221-SUM($Q221:AE221))&gt;=$K221*0.3,$K221*0.3,($BV221-SUM($Q221:AE221)))),"")),(IF(($BV221-SUM($Q221:AE221))&gt;=$K221*0.3,$K221*0.3,($BV221-SUM($Q221:AE221)))))</f>
        <v>0</v>
      </c>
      <c r="AG221" s="127">
        <f>IF(OR($I221="‡nv‡÷j Z¨vM",$I221="wUwm"),(IF(VALUE($G221)&gt;=AG$6,(IF(($BV221-SUM($Q221:AF221))&gt;=$K221*0.3,$K221*0.3,($BV221-SUM($Q221:AF221)))),"")),(IF(($BV221-SUM($Q221:AF221))&gt;=$K221*0.3,$K221*0.3,($BV221-SUM($Q221:AF221)))))</f>
        <v>0</v>
      </c>
      <c r="AH221" s="127">
        <f>IF(OR($I221="‡nv‡÷j Z¨vM",$I221="wUwm"),(IF(VALUE($G221)&gt;=AH$6,(IF(($BV221-SUM($Q221:AG221))&gt;=$K221*0.3,$K221*0.3,($BV221-SUM($Q221:AG221)))),"")),(IF(($BV221-SUM($Q221:AG221))&gt;=$K221*0.3,$K221*0.3,($BV221-SUM($Q221:AG221)))))</f>
        <v>0</v>
      </c>
      <c r="AI221" s="127">
        <f>IF(OR($I221="‡nv‡÷j Z¨vM",$I221="wUwm"),(IF(VALUE($G221)&gt;=AI$6,(IF(($BV221-SUM($Q221:AH221))&gt;=$K221*0.3,$K221*0.3,($BV221-SUM($Q221:AH221)))),"")),(IF(($BV221-SUM($Q221:AH221))&gt;=$K221*0.3,$K221*0.3,($BV221-SUM($Q221:AH221)))))</f>
        <v>0</v>
      </c>
      <c r="AJ221" s="127">
        <f>IF(OR($I221="‡nv‡÷j Z¨vM",$I221="wUwm"),(IF(VALUE($G221)&gt;=AJ$6,(IF(($BV221-SUM($Q221:AI221))&gt;=$K221*0.3,$K221*0.3,($BV221-SUM($Q221:AI221)))),"")),(IF(($BV221-SUM($Q221:AI221))&gt;=$K221*0.3,$K221*0.3,($BV221-SUM($Q221:AI221)))))</f>
        <v>0</v>
      </c>
      <c r="AK221" s="127">
        <f>IF(OR($I221="‡nv‡÷j Z¨vM",$I221="wUwm"),(IF(VALUE($G221)&gt;=AK$6,(IF(($BV221-SUM($Q221:AJ221))&gt;=$K221*0.3,$K221*0.3,($BV221-SUM($Q221:AJ221)))),"")),(IF(($BV221-SUM($Q221:AJ221))&gt;=$K221*0.3,$K221*0.3,($BV221-SUM($Q221:AJ221)))))</f>
        <v>0</v>
      </c>
      <c r="AL221" s="127">
        <f>IF(OR($I221="‡nv‡÷j Z¨vM",$I221="wUwm"),(IF(VALUE($G221)&gt;=AL$6,(IF(($BV221-SUM($Q221:AK221))&gt;=$K221*0.3,$K221*0.3,($BV221-SUM($Q221:AK221)))),"")),(IF(($BV221-SUM($Q221:AK221))&gt;=$K221*0.3,$K221*0.3,($BV221-SUM($Q221:AK221)))))</f>
        <v>0</v>
      </c>
      <c r="AM221" s="127">
        <f>IF(OR($I221="‡nv‡÷j Z¨vM",$I221="wUwm"),(IF(VALUE($G221)&gt;=AM$6,(IF(($BV221-SUM($Q221:AL221))&gt;=$K221*0.3,$K221*0.3,($BV221-SUM($Q221:AL221)))),"")),(IF(($BV221-SUM($Q221:AL221))&gt;=$K221*0.3,$K221*0.3,($BV221-SUM($Q221:AL221)))))</f>
        <v>0</v>
      </c>
      <c r="AN221" s="127">
        <f>IF(OR($I221="‡nv‡÷j Z¨vM",$I221="wUwm"),(IF(VALUE($G221)&gt;=AN$6,(IF(($BV221-SUM($Q221:AM221))&gt;=$K221*0.3,$K221*0.3,($BV221-SUM($Q221:AM221)))),"")),(IF(($BV221-SUM($Q221:AM221))&gt;=$K221*0.3,$K221*0.3,($BV221-SUM($Q221:AM221)))))</f>
        <v>0</v>
      </c>
      <c r="AO221" s="127">
        <f>IF(OR($I221="‡nv‡÷j Z¨vM",$I221="wUwm"),(IF(VALUE($G221)&gt;=AO$6,(IF(($BV221-SUM($Q221:AN221))&gt;=$K221*0.3,$K221*0.3,($BV221-SUM($Q221:AN221)))),"")),(IF(($BV221-SUM($Q221:AN221))&gt;=$K221*0.3,$K221*0.3,($BV221-SUM($Q221:AN221)))))</f>
        <v>0</v>
      </c>
      <c r="AP221" s="127">
        <f>IF(OR($I221="‡nv‡÷j Z¨vM",$I221="wUwm"),(IF(VALUE($G221)&gt;=AP$6,(IF(($BV221-SUM($Q221:AO221))&gt;=$K221*0.3,$K221*0.3,($BV221-SUM($Q221:AO221)))),"")),(IF(($BV221-SUM($Q221:AO221))&gt;=$K221*0.3,$K221*0.3,($BV221-SUM($Q221:AO221)))))</f>
        <v>0</v>
      </c>
      <c r="AQ221" s="125">
        <f t="shared" si="50"/>
        <v>19600</v>
      </c>
      <c r="AR221" s="125">
        <v>19600</v>
      </c>
      <c r="AS221" s="125">
        <f>IF(LinkRpt!C$4=LinkRpt!C$2,VLOOKUP(LinkRpt!$A218,Rpt,LinkRpt!C$2+1),"")</f>
        <v>0</v>
      </c>
      <c r="AT221" s="125">
        <f>IF(LinkRpt!D$4=LinkRpt!D$2,VLOOKUP(LinkRpt!$A218,Rpt,LinkRpt!D$2+1),"")</f>
        <v>0</v>
      </c>
      <c r="AU221" s="125">
        <f>IF(LinkRpt!E$4=LinkRpt!E$2,VLOOKUP(LinkRpt!$A218,Rpt,LinkRpt!E$2+1),"")</f>
        <v>0</v>
      </c>
      <c r="AV221" s="125">
        <f>IF(LinkRpt!F$4=LinkRpt!F$2,VLOOKUP(LinkRpt!$A218,Rpt,LinkRpt!F$2+1),"")</f>
        <v>0</v>
      </c>
      <c r="AW221" s="125">
        <f>IF(LinkRpt!G$4=LinkRpt!G$2,VLOOKUP(LinkRpt!$A218,Rpt,LinkRpt!G$2+1),"")</f>
        <v>0</v>
      </c>
      <c r="AX221" s="125">
        <f>IF(LinkRpt!H$4=LinkRpt!H$2,VLOOKUP(LinkRpt!$A218,Rpt,LinkRpt!H$2+1),"")</f>
        <v>0</v>
      </c>
      <c r="AY221" s="125">
        <f>IF(LinkRpt!I$4=LinkRpt!I$2,VLOOKUP(LinkRpt!$A218,Rpt,LinkRpt!I$2+1),"")</f>
        <v>0</v>
      </c>
      <c r="AZ221" s="125">
        <f>IF(LinkRpt!J$4=LinkRpt!J$2,VLOOKUP(LinkRpt!$A218,Rpt,LinkRpt!J$2+1),"")</f>
        <v>0</v>
      </c>
      <c r="BA221" s="125">
        <f>IF(LinkRpt!K$4=LinkRpt!K$2,VLOOKUP(LinkRpt!$A218,Rpt,LinkRpt!K$2+1),"")</f>
        <v>0</v>
      </c>
      <c r="BB221" s="125">
        <f>IF(LinkRpt!L$4=LinkRpt!L$2,VLOOKUP(LinkRpt!$A218,Rpt,LinkRpt!L$2+1),"")</f>
        <v>0</v>
      </c>
      <c r="BC221" s="125">
        <f>IF(LinkRpt!M$4=LinkRpt!M$2,VLOOKUP(LinkRpt!$A218,Rpt,LinkRpt!M$2+1),"")</f>
        <v>0</v>
      </c>
      <c r="BD221" s="125">
        <f>IF(LinkRpt!N$4=LinkRpt!N$2,VLOOKUP(LinkRpt!$A218,Rpt,LinkRpt!N$2+1),"")</f>
        <v>0</v>
      </c>
      <c r="BE221" s="125">
        <f>IF(LinkRpt!O$4=LinkRpt!O$2,VLOOKUP(LinkRpt!$A218,Rpt,LinkRpt!O$2+1),"")</f>
        <v>0</v>
      </c>
      <c r="BF221" s="125">
        <f>IF(LinkRpt!P$4=LinkRpt!P$2,VLOOKUP(LinkRpt!$A218,Rpt,LinkRpt!P$2+1),"")</f>
        <v>0</v>
      </c>
      <c r="BG221" s="125">
        <f>IF(LinkRpt!Q$4=LinkRpt!Q$2,VLOOKUP(LinkRpt!$A218,Rpt,LinkRpt!Q$2+1),"")</f>
        <v>0</v>
      </c>
      <c r="BH221" s="125">
        <f>IF(LinkRpt!R$4=LinkRpt!R$2,VLOOKUP(LinkRpt!$A218,Rpt,LinkRpt!R$2+1),"")</f>
        <v>0</v>
      </c>
      <c r="BI221" s="125">
        <f>IF(LinkRpt!S$4=LinkRpt!S$2,VLOOKUP(LinkRpt!$A218,Rpt,LinkRpt!S$2+1),"")</f>
        <v>0</v>
      </c>
      <c r="BJ221" s="125">
        <f>IF(LinkRpt!T$4=LinkRpt!T$2,VLOOKUP(LinkRpt!$A218,Rpt,LinkRpt!T$2+1),"")</f>
        <v>0</v>
      </c>
      <c r="BK221" s="125">
        <f>IF(LinkRpt!U$4=LinkRpt!U$2,VLOOKUP(LinkRpt!$A218,Rpt,LinkRpt!U$2+1),"")</f>
        <v>0</v>
      </c>
      <c r="BL221" s="125">
        <f>IF(LinkRpt!V$4=LinkRpt!V$2,VLOOKUP(LinkRpt!$A218,Rpt,LinkRpt!V$2+1),"")</f>
        <v>0</v>
      </c>
      <c r="BM221" s="125">
        <f>IF(LinkRpt!W$4=LinkRpt!W$2,VLOOKUP(LinkRpt!$A218,Rpt,LinkRpt!W$2+1),"")</f>
        <v>0</v>
      </c>
      <c r="BN221" s="125">
        <f>IF(LinkRpt!X$4=LinkRpt!X$2,VLOOKUP(LinkRpt!$A218,Rpt,LinkRpt!X$2+1),"")</f>
        <v>0</v>
      </c>
      <c r="BO221" s="125">
        <f>IF(LinkRpt!Y$4=LinkRpt!Y$2,VLOOKUP(LinkRpt!$A218,Rpt,LinkRpt!Y$2+1),"")</f>
        <v>0</v>
      </c>
      <c r="BP221" s="125">
        <f>IF(LinkRpt!Z$4=LinkRpt!Z$2,VLOOKUP(LinkRpt!$A218,Rpt,LinkRpt!Z$2+1),"")</f>
        <v>0</v>
      </c>
      <c r="BQ221" s="125">
        <f>IF(LinkRpt!AA$4=LinkRpt!AA$2,VLOOKUP(LinkRpt!$A218,Rpt,LinkRpt!AA$2+1),"")</f>
        <v>0</v>
      </c>
      <c r="BR221" s="125">
        <f>IF(LinkRpt!AB$4=LinkRpt!AB$2,VLOOKUP(LinkRpt!$A218,Rpt,LinkRpt!AB$2+1),"")</f>
        <v>0</v>
      </c>
      <c r="BS221" s="125">
        <f>IF(LinkRpt!AC$4=LinkRpt!AC$2,VLOOKUP(LinkRpt!$A218,Rpt,LinkRpt!AC$2+1),"")</f>
        <v>0</v>
      </c>
      <c r="BT221" s="125">
        <f>IF(LinkRpt!AD$4=LinkRpt!AD$2,VLOOKUP(LinkRpt!$A218,Rpt,LinkRpt!AD$2+1),"")</f>
        <v>0</v>
      </c>
      <c r="BU221" s="125">
        <f>IF(LinkRpt!AE$4=LinkRpt!AE$2,VLOOKUP(LinkRpt!$A218,Rpt,LinkRpt!AE$2+1),"")</f>
        <v>0</v>
      </c>
      <c r="BV221" s="125">
        <f t="shared" si="48"/>
        <v>19600</v>
      </c>
      <c r="BW221" s="124">
        <v>1500</v>
      </c>
      <c r="BX221" s="127">
        <v>1500</v>
      </c>
      <c r="BY221" s="124">
        <v>1000</v>
      </c>
      <c r="BZ221" s="127">
        <v>1000</v>
      </c>
      <c r="CA221" s="124">
        <v>5000</v>
      </c>
      <c r="CB221" s="127">
        <v>5000</v>
      </c>
      <c r="CC221" s="124">
        <v>8000</v>
      </c>
      <c r="CD221" s="127">
        <v>0</v>
      </c>
      <c r="CE221" s="124"/>
      <c r="CF221" s="127"/>
      <c r="CG221" s="129">
        <v>4620</v>
      </c>
      <c r="CH221" s="127">
        <v>4620</v>
      </c>
      <c r="CI221" s="129">
        <v>4620</v>
      </c>
      <c r="CJ221" s="127">
        <v>12620</v>
      </c>
      <c r="CK221" s="129">
        <v>4620</v>
      </c>
      <c r="CL221" s="127">
        <v>4620</v>
      </c>
      <c r="CM221" s="129">
        <v>4620</v>
      </c>
      <c r="CN221" s="127">
        <v>4620</v>
      </c>
      <c r="CO221" s="129">
        <v>4620</v>
      </c>
      <c r="CP221" s="127">
        <v>4620</v>
      </c>
      <c r="CQ221" s="129">
        <v>4620</v>
      </c>
      <c r="CR221" s="127">
        <v>4620</v>
      </c>
      <c r="CS221" s="129">
        <v>4620</v>
      </c>
      <c r="CT221" s="127"/>
      <c r="CU221" s="129">
        <v>4620</v>
      </c>
      <c r="CV221" s="127"/>
      <c r="CW221" s="129">
        <v>4620</v>
      </c>
      <c r="CX221" s="127">
        <v>9240</v>
      </c>
      <c r="CY221" s="131"/>
      <c r="CZ221" s="127"/>
      <c r="DA221" s="131"/>
      <c r="DB221" s="127"/>
      <c r="DC221" s="131"/>
      <c r="DD221" s="127"/>
      <c r="DE221" s="130"/>
      <c r="DF221" s="131"/>
      <c r="DG221" s="127"/>
      <c r="DH221" s="131"/>
      <c r="DI221" s="127"/>
      <c r="DJ221" s="131"/>
      <c r="DK221" s="127"/>
      <c r="DL221" s="131"/>
      <c r="DM221" s="127"/>
      <c r="DN221" s="131"/>
      <c r="DO221" s="127"/>
      <c r="DP221" s="131"/>
      <c r="DQ221" s="127"/>
      <c r="DR221" s="131"/>
      <c r="DS221" s="127"/>
      <c r="DT221" s="131"/>
      <c r="DU221" s="127"/>
      <c r="DV221" s="131"/>
      <c r="DW221" s="127"/>
      <c r="DX221" s="131"/>
      <c r="DY221" s="127"/>
      <c r="DZ221" s="131"/>
      <c r="EA221" s="127"/>
      <c r="EB221" s="128"/>
      <c r="EC221" s="127"/>
      <c r="ED221" s="132"/>
      <c r="EE221" s="128"/>
      <c r="EF221" s="127"/>
      <c r="EG221" s="128"/>
      <c r="EH221" s="127"/>
      <c r="EI221" s="128"/>
      <c r="EJ221" s="127"/>
      <c r="EK221" s="128"/>
      <c r="EL221" s="127"/>
      <c r="EM221" s="128"/>
      <c r="EN221" s="127"/>
      <c r="EO221" s="128"/>
      <c r="EP221" s="127"/>
      <c r="EQ221" s="124"/>
      <c r="ER221" s="127"/>
      <c r="ES221" s="124"/>
      <c r="ET221" s="127"/>
      <c r="EU221" s="124"/>
      <c r="EV221" s="127"/>
      <c r="EW221" s="124"/>
      <c r="EX221" s="127"/>
      <c r="EY221" s="124"/>
      <c r="EZ221" s="127"/>
      <c r="FA221" s="124"/>
      <c r="FB221" s="127"/>
      <c r="FC221" s="133">
        <f t="shared" si="43"/>
        <v>57080</v>
      </c>
      <c r="FD221" s="133">
        <f t="shared" si="44"/>
        <v>52460</v>
      </c>
      <c r="FE221" s="133">
        <f t="shared" si="45"/>
        <v>4620</v>
      </c>
    </row>
    <row r="222" spans="1:161" ht="25.5" customHeight="1">
      <c r="A222" s="184">
        <v>2200270</v>
      </c>
      <c r="B222" s="163" t="s">
        <v>291</v>
      </c>
      <c r="C222" s="96" t="s">
        <v>292</v>
      </c>
      <c r="D222" s="83" t="s">
        <v>1062</v>
      </c>
      <c r="E222" s="95" t="s">
        <v>956</v>
      </c>
      <c r="F222" s="89" t="s">
        <v>293</v>
      </c>
      <c r="G222" s="89" t="s">
        <v>1093</v>
      </c>
      <c r="H222" s="120"/>
      <c r="I222" s="121" t="s">
        <v>1083</v>
      </c>
      <c r="J222" s="121"/>
      <c r="K222" s="94">
        <v>6500</v>
      </c>
      <c r="L222" s="96" t="s">
        <v>1079</v>
      </c>
      <c r="M222" s="122">
        <f>IF(I222="",K222*$M$6*0.3+SUM(O222:P222),K222*G222*0.3+SUM(O222:P222))</f>
        <v>17800</v>
      </c>
      <c r="N222" s="123">
        <f t="shared" si="42"/>
        <v>-3930</v>
      </c>
      <c r="O222" s="124">
        <v>4000</v>
      </c>
      <c r="P222" s="124">
        <f t="shared" si="47"/>
        <v>6000</v>
      </c>
      <c r="Q222" s="125">
        <v>4000</v>
      </c>
      <c r="R222" s="180">
        <f>IF(AND(I222="‡nv‡÷j Z¨vM",M222&lt;=BV222),6000-J222,0)</f>
        <v>6000</v>
      </c>
      <c r="S222" s="127">
        <f>IF(OR($I222="‡nv‡÷j Z¨vM",$I222="wUwm"),(IF(VALUE($G222)&gt;=S$6,(IF(($BV222-SUM($Q222:R222))&gt;=$K222*0.3,$K222*0.3,($BV222-SUM($Q222:R222)))),"")),(IF(($BV222-SUM($Q222:R222))&gt;=$K222*0.3,$K222*0.3,($BV222-SUM($Q222:R222)))))</f>
        <v>1950</v>
      </c>
      <c r="T222" s="127">
        <f>IF(OR($I222="‡nv‡÷j Z¨vM",$I222="wUwm"),(IF(VALUE($G222)&gt;=T$6,(IF(($BV222-SUM($Q222:S222))&gt;=$K222*0.3,$K222*0.3,($BV222-SUM($Q222:S222)))),"")),(IF(($BV222-SUM($Q222:S222))&gt;=$K222*0.3,$K222*0.3,($BV222-SUM($Q222:S222)))))</f>
        <v>1950</v>
      </c>
      <c r="U222" s="127">
        <f>IF(OR($I222="‡nv‡÷j Z¨vM",$I222="wUwm"),(IF(VALUE($G222)&gt;=U$6,(IF(($BV222-SUM($Q222:T222))&gt;=$K222*0.3,$K222*0.3,($BV222-SUM($Q222:T222)))),"")),(IF(($BV222-SUM($Q222:T222))&gt;=$K222*0.3,$K222*0.3,($BV222-SUM($Q222:T222)))))</f>
        <v>1950</v>
      </c>
      <c r="V222" s="127">
        <f>IF(OR($I222="‡nv‡÷j Z¨vM",$I222="wUwm"),(IF(VALUE($G222)&gt;=V$6,(IF(($BV222-SUM($Q222:U222))&gt;=$K222*0.3,$K222*0.3,($BV222-SUM($Q222:U222)))),"")),(IF(($BV222-SUM($Q222:U222))&gt;=$K222*0.3,$K222*0.3,($BV222-SUM($Q222:U222)))))</f>
        <v>1950</v>
      </c>
      <c r="W222" s="127" t="str">
        <f>IF(OR($I222="‡nv‡÷j Z¨vM",$I222="wUwm"),(IF(VALUE($G222)&gt;=W$6,(IF(($BV222-SUM($Q222:V222))&gt;=$K222*0.3,$K222*0.3,($BV222-SUM($Q222:V222)))),"")),(IF(($BV222-SUM($Q222:V222))&gt;=$K222*0.3,$K222*0.3,($BV222-SUM($Q222:V222)))))</f>
        <v/>
      </c>
      <c r="X222" s="127" t="str">
        <f>IF(OR($I222="‡nv‡÷j Z¨vM",$I222="wUwm"),(IF(VALUE($G222)&gt;=X$6,(IF(($BV222-SUM($Q222:W222))&gt;=$K222*0.3,$K222*0.3,($BV222-SUM($Q222:W222)))),"")),(IF(($BV222-SUM($Q222:W222))&gt;=$K222*0.3,$K222*0.3,($BV222-SUM($Q222:W222)))))</f>
        <v/>
      </c>
      <c r="Y222" s="127" t="str">
        <f>IF(OR($I222="‡nv‡÷j Z¨vM",$I222="wUwm"),(IF(VALUE($G222)&gt;=Y$6,(IF(($BV222-SUM($Q222:X222))&gt;=$K222*0.3,$K222*0.3,($BV222-SUM($Q222:X222)))),"")),(IF(($BV222-SUM($Q222:X222))&gt;=$K222*0.3,$K222*0.3,($BV222-SUM($Q222:X222)))))</f>
        <v/>
      </c>
      <c r="Z222" s="127" t="str">
        <f>IF(OR($I222="‡nv‡÷j Z¨vM",$I222="wUwm"),(IF(VALUE($G222)&gt;=Z$6,(IF(($BV222-SUM($Q222:Y222))&gt;=$K222*0.3,$K222*0.3,($BV222-SUM($Q222:Y222)))),"")),(IF(($BV222-SUM($Q222:Y222))&gt;=$K222*0.3,$K222*0.3,($BV222-SUM($Q222:Y222)))))</f>
        <v/>
      </c>
      <c r="AA222" s="127" t="str">
        <f>IF(OR($I222="‡nv‡÷j Z¨vM",$I222="wUwm"),(IF(VALUE($G222)&gt;=AA$6,(IF(($BV222-SUM($Q222:Z222))&gt;=$K222*0.3,$K222*0.3,($BV222-SUM($Q222:Z222)))),"")),(IF(($BV222-SUM($Q222:Z222))&gt;=$K222*0.3,$K222*0.3,($BV222-SUM($Q222:Z222)))))</f>
        <v/>
      </c>
      <c r="AB222" s="127" t="str">
        <f>IF(OR($I222="‡nv‡÷j Z¨vM",$I222="wUwm"),(IF(VALUE($G222)&gt;=AB$6,(IF(($BV222-SUM($Q222:AA222))&gt;=$K222*0.3,$K222*0.3,($BV222-SUM($Q222:AA222)))),"")),(IF(($BV222-SUM($Q222:AA222))&gt;=$K222*0.3,$K222*0.3,($BV222-SUM($Q222:AA222)))))</f>
        <v/>
      </c>
      <c r="AC222" s="127" t="str">
        <f>IF(OR($I222="‡nv‡÷j Z¨vM",$I222="wUwm"),(IF(VALUE($G222)&gt;=AC$6,(IF(($BV222-SUM($Q222:AB222))&gt;=$K222*0.3,$K222*0.3,($BV222-SUM($Q222:AB222)))),"")),(IF(($BV222-SUM($Q222:AB222))&gt;=$K222*0.3,$K222*0.3,($BV222-SUM($Q222:AB222)))))</f>
        <v/>
      </c>
      <c r="AD222" s="127" t="str">
        <f>IF(OR($I222="‡nv‡÷j Z¨vM",$I222="wUwm"),(IF(VALUE($G222)&gt;=AD$6,(IF(($BV222-SUM($Q222:AC222))&gt;=$K222*0.3,$K222*0.3,($BV222-SUM($Q222:AC222)))),"")),(IF(($BV222-SUM($Q222:AC222))&gt;=$K222*0.3,$K222*0.3,($BV222-SUM($Q222:AC222)))))</f>
        <v/>
      </c>
      <c r="AE222" s="127" t="str">
        <f>IF(OR($I222="‡nv‡÷j Z¨vM",$I222="wUwm"),(IF(VALUE($G222)&gt;=AE$6,(IF(($BV222-SUM($Q222:AD222))&gt;=$K222*0.3,$K222*0.3,($BV222-SUM($Q222:AD222)))),"")),(IF(($BV222-SUM($Q222:AD222))&gt;=$K222*0.3,$K222*0.3,($BV222-SUM($Q222:AD222)))))</f>
        <v/>
      </c>
      <c r="AF222" s="127" t="str">
        <f>IF(OR($I222="‡nv‡÷j Z¨vM",$I222="wUwm"),(IF(VALUE($G222)&gt;=AF$6,(IF(($BV222-SUM($Q222:AE222))&gt;=$K222*0.3,$K222*0.3,($BV222-SUM($Q222:AE222)))),"")),(IF(($BV222-SUM($Q222:AE222))&gt;=$K222*0.3,$K222*0.3,($BV222-SUM($Q222:AE222)))))</f>
        <v/>
      </c>
      <c r="AG222" s="127" t="str">
        <f>IF(OR($I222="‡nv‡÷j Z¨vM",$I222="wUwm"),(IF(VALUE($G222)&gt;=AG$6,(IF(($BV222-SUM($Q222:AF222))&gt;=$K222*0.3,$K222*0.3,($BV222-SUM($Q222:AF222)))),"")),(IF(($BV222-SUM($Q222:AF222))&gt;=$K222*0.3,$K222*0.3,($BV222-SUM($Q222:AF222)))))</f>
        <v/>
      </c>
      <c r="AH222" s="127" t="str">
        <f>IF(OR($I222="‡nv‡÷j Z¨vM",$I222="wUwm"),(IF(VALUE($G222)&gt;=AH$6,(IF(($BV222-SUM($Q222:AG222))&gt;=$K222*0.3,$K222*0.3,($BV222-SUM($Q222:AG222)))),"")),(IF(($BV222-SUM($Q222:AG222))&gt;=$K222*0.3,$K222*0.3,($BV222-SUM($Q222:AG222)))))</f>
        <v/>
      </c>
      <c r="AI222" s="127" t="str">
        <f>IF(OR($I222="‡nv‡÷j Z¨vM",$I222="wUwm"),(IF(VALUE($G222)&gt;=AI$6,(IF(($BV222-SUM($Q222:AH222))&gt;=$K222*0.3,$K222*0.3,($BV222-SUM($Q222:AH222)))),"")),(IF(($BV222-SUM($Q222:AH222))&gt;=$K222*0.3,$K222*0.3,($BV222-SUM($Q222:AH222)))))</f>
        <v/>
      </c>
      <c r="AJ222" s="127" t="str">
        <f>IF(OR($I222="‡nv‡÷j Z¨vM",$I222="wUwm"),(IF(VALUE($G222)&gt;=AJ$6,(IF(($BV222-SUM($Q222:AI222))&gt;=$K222*0.3,$K222*0.3,($BV222-SUM($Q222:AI222)))),"")),(IF(($BV222-SUM($Q222:AI222))&gt;=$K222*0.3,$K222*0.3,($BV222-SUM($Q222:AI222)))))</f>
        <v/>
      </c>
      <c r="AK222" s="127" t="str">
        <f>IF(OR($I222="‡nv‡÷j Z¨vM",$I222="wUwm"),(IF(VALUE($G222)&gt;=AK$6,(IF(($BV222-SUM($Q222:AJ222))&gt;=$K222*0.3,$K222*0.3,($BV222-SUM($Q222:AJ222)))),"")),(IF(($BV222-SUM($Q222:AJ222))&gt;=$K222*0.3,$K222*0.3,($BV222-SUM($Q222:AJ222)))))</f>
        <v/>
      </c>
      <c r="AL222" s="127" t="str">
        <f>IF(OR($I222="‡nv‡÷j Z¨vM",$I222="wUwm"),(IF(VALUE($G222)&gt;=AL$6,(IF(($BV222-SUM($Q222:AK222))&gt;=$K222*0.3,$K222*0.3,($BV222-SUM($Q222:AK222)))),"")),(IF(($BV222-SUM($Q222:AK222))&gt;=$K222*0.3,$K222*0.3,($BV222-SUM($Q222:AK222)))))</f>
        <v/>
      </c>
      <c r="AM222" s="127" t="str">
        <f>IF(OR($I222="‡nv‡÷j Z¨vM",$I222="wUwm"),(IF(VALUE($G222)&gt;=AM$6,(IF(($BV222-SUM($Q222:AL222))&gt;=$K222*0.3,$K222*0.3,($BV222-SUM($Q222:AL222)))),"")),(IF(($BV222-SUM($Q222:AL222))&gt;=$K222*0.3,$K222*0.3,($BV222-SUM($Q222:AL222)))))</f>
        <v/>
      </c>
      <c r="AN222" s="127" t="str">
        <f>IF(OR($I222="‡nv‡÷j Z¨vM",$I222="wUwm"),(IF(VALUE($G222)&gt;=AN$6,(IF(($BV222-SUM($Q222:AM222))&gt;=$K222*0.3,$K222*0.3,($BV222-SUM($Q222:AM222)))),"")),(IF(($BV222-SUM($Q222:AM222))&gt;=$K222*0.3,$K222*0.3,($BV222-SUM($Q222:AM222)))))</f>
        <v/>
      </c>
      <c r="AO222" s="127" t="str">
        <f>IF(OR($I222="‡nv‡÷j Z¨vM",$I222="wUwm"),(IF(VALUE($G222)&gt;=AO$6,(IF(($BV222-SUM($Q222:AN222))&gt;=$K222*0.3,$K222*0.3,($BV222-SUM($Q222:AN222)))),"")),(IF(($BV222-SUM($Q222:AN222))&gt;=$K222*0.3,$K222*0.3,($BV222-SUM($Q222:AN222)))))</f>
        <v/>
      </c>
      <c r="AP222" s="127" t="str">
        <f>IF(OR($I222="‡nv‡÷j Z¨vM",$I222="wUwm"),(IF(VALUE($G222)&gt;=AP$6,(IF(($BV222-SUM($Q222:AO222))&gt;=$K222*0.3,$K222*0.3,($BV222-SUM($Q222:AO222)))),"")),(IF(($BV222-SUM($Q222:AO222))&gt;=$K222*0.3,$K222*0.3,($BV222-SUM($Q222:AO222)))))</f>
        <v/>
      </c>
      <c r="AQ222" s="125">
        <f t="shared" si="50"/>
        <v>17800</v>
      </c>
      <c r="AR222" s="125">
        <v>21730</v>
      </c>
      <c r="AS222" s="125">
        <f>IF(LinkRpt!C$4=LinkRpt!C$2,VLOOKUP(LinkRpt!$A219,Rpt,LinkRpt!C$2+1),"")</f>
        <v>0</v>
      </c>
      <c r="AT222" s="125">
        <f>IF(LinkRpt!D$4=LinkRpt!D$2,VLOOKUP(LinkRpt!$A219,Rpt,LinkRpt!D$2+1),"")</f>
        <v>0</v>
      </c>
      <c r="AU222" s="125">
        <f>IF(LinkRpt!E$4=LinkRpt!E$2,VLOOKUP(LinkRpt!$A219,Rpt,LinkRpt!E$2+1),"")</f>
        <v>0</v>
      </c>
      <c r="AV222" s="125">
        <f>IF(LinkRpt!F$4=LinkRpt!F$2,VLOOKUP(LinkRpt!$A219,Rpt,LinkRpt!F$2+1),"")</f>
        <v>0</v>
      </c>
      <c r="AW222" s="125">
        <f>IF(LinkRpt!G$4=LinkRpt!G$2,VLOOKUP(LinkRpt!$A219,Rpt,LinkRpt!G$2+1),"")</f>
        <v>0</v>
      </c>
      <c r="AX222" s="125">
        <f>IF(LinkRpt!H$4=LinkRpt!H$2,VLOOKUP(LinkRpt!$A219,Rpt,LinkRpt!H$2+1),"")</f>
        <v>0</v>
      </c>
      <c r="AY222" s="125">
        <f>IF(LinkRpt!I$4=LinkRpt!I$2,VLOOKUP(LinkRpt!$A219,Rpt,LinkRpt!I$2+1),"")</f>
        <v>0</v>
      </c>
      <c r="AZ222" s="125">
        <f>IF(LinkRpt!J$4=LinkRpt!J$2,VLOOKUP(LinkRpt!$A219,Rpt,LinkRpt!J$2+1),"")</f>
        <v>0</v>
      </c>
      <c r="BA222" s="125">
        <f>IF(LinkRpt!K$4=LinkRpt!K$2,VLOOKUP(LinkRpt!$A219,Rpt,LinkRpt!K$2+1),"")</f>
        <v>0</v>
      </c>
      <c r="BB222" s="125">
        <f>IF(LinkRpt!L$4=LinkRpt!L$2,VLOOKUP(LinkRpt!$A219,Rpt,LinkRpt!L$2+1),"")</f>
        <v>0</v>
      </c>
      <c r="BC222" s="125">
        <f>IF(LinkRpt!M$4=LinkRpt!M$2,VLOOKUP(LinkRpt!$A219,Rpt,LinkRpt!M$2+1),"")</f>
        <v>0</v>
      </c>
      <c r="BD222" s="125">
        <f>IF(LinkRpt!N$4=LinkRpt!N$2,VLOOKUP(LinkRpt!$A219,Rpt,LinkRpt!N$2+1),"")</f>
        <v>0</v>
      </c>
      <c r="BE222" s="125">
        <f>IF(LinkRpt!O$4=LinkRpt!O$2,VLOOKUP(LinkRpt!$A219,Rpt,LinkRpt!O$2+1),"")</f>
        <v>0</v>
      </c>
      <c r="BF222" s="125">
        <f>IF(LinkRpt!P$4=LinkRpt!P$2,VLOOKUP(LinkRpt!$A219,Rpt,LinkRpt!P$2+1),"")</f>
        <v>0</v>
      </c>
      <c r="BG222" s="125">
        <f>IF(LinkRpt!Q$4=LinkRpt!Q$2,VLOOKUP(LinkRpt!$A219,Rpt,LinkRpt!Q$2+1),"")</f>
        <v>0</v>
      </c>
      <c r="BH222" s="125">
        <f>IF(LinkRpt!R$4=LinkRpt!R$2,VLOOKUP(LinkRpt!$A219,Rpt,LinkRpt!R$2+1),"")</f>
        <v>0</v>
      </c>
      <c r="BI222" s="125">
        <f>IF(LinkRpt!S$4=LinkRpt!S$2,VLOOKUP(LinkRpt!$A219,Rpt,LinkRpt!S$2+1),"")</f>
        <v>0</v>
      </c>
      <c r="BJ222" s="125">
        <f>IF(LinkRpt!T$4=LinkRpt!T$2,VLOOKUP(LinkRpt!$A219,Rpt,LinkRpt!T$2+1),"")</f>
        <v>0</v>
      </c>
      <c r="BK222" s="125">
        <f>IF(LinkRpt!U$4=LinkRpt!U$2,VLOOKUP(LinkRpt!$A219,Rpt,LinkRpt!U$2+1),"")</f>
        <v>0</v>
      </c>
      <c r="BL222" s="125">
        <f>IF(LinkRpt!V$4=LinkRpt!V$2,VLOOKUP(LinkRpt!$A219,Rpt,LinkRpt!V$2+1),"")</f>
        <v>0</v>
      </c>
      <c r="BM222" s="125">
        <f>IF(LinkRpt!W$4=LinkRpt!W$2,VLOOKUP(LinkRpt!$A219,Rpt,LinkRpt!W$2+1),"")</f>
        <v>0</v>
      </c>
      <c r="BN222" s="125">
        <f>IF(LinkRpt!X$4=LinkRpt!X$2,VLOOKUP(LinkRpt!$A219,Rpt,LinkRpt!X$2+1),"")</f>
        <v>0</v>
      </c>
      <c r="BO222" s="125">
        <f>IF(LinkRpt!Y$4=LinkRpt!Y$2,VLOOKUP(LinkRpt!$A219,Rpt,LinkRpt!Y$2+1),"")</f>
        <v>0</v>
      </c>
      <c r="BP222" s="125">
        <f>IF(LinkRpt!Z$4=LinkRpt!Z$2,VLOOKUP(LinkRpt!$A219,Rpt,LinkRpt!Z$2+1),"")</f>
        <v>0</v>
      </c>
      <c r="BQ222" s="125">
        <f>IF(LinkRpt!AA$4=LinkRpt!AA$2,VLOOKUP(LinkRpt!$A219,Rpt,LinkRpt!AA$2+1),"")</f>
        <v>0</v>
      </c>
      <c r="BR222" s="125">
        <f>IF(LinkRpt!AB$4=LinkRpt!AB$2,VLOOKUP(LinkRpt!$A219,Rpt,LinkRpt!AB$2+1),"")</f>
        <v>0</v>
      </c>
      <c r="BS222" s="125">
        <f>IF(LinkRpt!AC$4=LinkRpt!AC$2,VLOOKUP(LinkRpt!$A219,Rpt,LinkRpt!AC$2+1),"")</f>
        <v>0</v>
      </c>
      <c r="BT222" s="125">
        <f>IF(LinkRpt!AD$4=LinkRpt!AD$2,VLOOKUP(LinkRpt!$A219,Rpt,LinkRpt!AD$2+1),"")</f>
        <v>0</v>
      </c>
      <c r="BU222" s="125">
        <f>IF(LinkRpt!AE$4=LinkRpt!AE$2,VLOOKUP(LinkRpt!$A219,Rpt,LinkRpt!AE$2+1),"")</f>
        <v>0</v>
      </c>
      <c r="BV222" s="125">
        <f t="shared" si="48"/>
        <v>21730</v>
      </c>
      <c r="BW222" s="124">
        <v>1500</v>
      </c>
      <c r="BX222" s="127">
        <v>1500</v>
      </c>
      <c r="BY222" s="124">
        <v>1000</v>
      </c>
      <c r="BZ222" s="127">
        <v>1000</v>
      </c>
      <c r="CA222" s="124">
        <v>5000</v>
      </c>
      <c r="CB222" s="127">
        <v>5000</v>
      </c>
      <c r="CC222" s="124">
        <v>8000</v>
      </c>
      <c r="CD222" s="127"/>
      <c r="CE222" s="128"/>
      <c r="CF222" s="127"/>
      <c r="CG222" s="124"/>
      <c r="CH222" s="127"/>
      <c r="CI222" s="129">
        <v>4620</v>
      </c>
      <c r="CJ222" s="127"/>
      <c r="CK222" s="129">
        <v>4620</v>
      </c>
      <c r="CL222" s="127"/>
      <c r="CM222" s="129">
        <v>4620</v>
      </c>
      <c r="CN222" s="127"/>
      <c r="CO222" s="129">
        <v>4620</v>
      </c>
      <c r="CP222" s="127">
        <v>9240</v>
      </c>
      <c r="CQ222" s="129">
        <v>4620</v>
      </c>
      <c r="CR222" s="127"/>
      <c r="CS222" s="129">
        <v>4620</v>
      </c>
      <c r="CT222" s="127"/>
      <c r="CU222" s="129">
        <v>4620</v>
      </c>
      <c r="CV222" s="127"/>
      <c r="CW222" s="129">
        <v>4620</v>
      </c>
      <c r="CX222" s="127"/>
      <c r="CY222" s="129">
        <v>4620</v>
      </c>
      <c r="CZ222" s="127">
        <v>10000</v>
      </c>
      <c r="DA222" s="128"/>
      <c r="DB222" s="127"/>
      <c r="DC222" s="128"/>
      <c r="DD222" s="127"/>
      <c r="DE222" s="130"/>
      <c r="DF222" s="131"/>
      <c r="DG222" s="127"/>
      <c r="DH222" s="131"/>
      <c r="DI222" s="127"/>
      <c r="DJ222" s="131"/>
      <c r="DK222" s="127"/>
      <c r="DL222" s="131"/>
      <c r="DM222" s="127"/>
      <c r="DN222" s="131"/>
      <c r="DO222" s="127"/>
      <c r="DP222" s="131"/>
      <c r="DQ222" s="127"/>
      <c r="DR222" s="131"/>
      <c r="DS222" s="127"/>
      <c r="DT222" s="131"/>
      <c r="DU222" s="127"/>
      <c r="DV222" s="131"/>
      <c r="DW222" s="127"/>
      <c r="DX222" s="131"/>
      <c r="DY222" s="127"/>
      <c r="DZ222" s="131"/>
      <c r="EA222" s="127"/>
      <c r="EB222" s="128"/>
      <c r="EC222" s="127"/>
      <c r="ED222" s="132"/>
      <c r="EE222" s="128"/>
      <c r="EF222" s="127"/>
      <c r="EG222" s="128"/>
      <c r="EH222" s="127"/>
      <c r="EI222" s="128"/>
      <c r="EJ222" s="127"/>
      <c r="EK222" s="128"/>
      <c r="EL222" s="127"/>
      <c r="EM222" s="128"/>
      <c r="EN222" s="127"/>
      <c r="EO222" s="128"/>
      <c r="EP222" s="127"/>
      <c r="EQ222" s="124"/>
      <c r="ER222" s="127"/>
      <c r="ES222" s="124"/>
      <c r="ET222" s="127"/>
      <c r="EU222" s="124"/>
      <c r="EV222" s="127"/>
      <c r="EW222" s="124"/>
      <c r="EX222" s="127"/>
      <c r="EY222" s="124"/>
      <c r="EZ222" s="127"/>
      <c r="FA222" s="124"/>
      <c r="FB222" s="127"/>
      <c r="FC222" s="133">
        <f t="shared" si="43"/>
        <v>57080</v>
      </c>
      <c r="FD222" s="133">
        <f t="shared" si="44"/>
        <v>26740</v>
      </c>
      <c r="FE222" s="133">
        <f t="shared" si="45"/>
        <v>30340</v>
      </c>
    </row>
    <row r="223" spans="1:161" ht="25.5" customHeight="1">
      <c r="A223" s="184">
        <v>2200274</v>
      </c>
      <c r="B223" s="163" t="s">
        <v>295</v>
      </c>
      <c r="C223" s="96" t="s">
        <v>296</v>
      </c>
      <c r="D223" s="83" t="s">
        <v>1062</v>
      </c>
      <c r="E223" s="95" t="s">
        <v>956</v>
      </c>
      <c r="F223" s="89" t="s">
        <v>297</v>
      </c>
      <c r="G223" s="89"/>
      <c r="H223" s="142"/>
      <c r="I223" s="121"/>
      <c r="J223" s="121"/>
      <c r="K223" s="94">
        <v>6500</v>
      </c>
      <c r="L223" s="96" t="s">
        <v>1079</v>
      </c>
      <c r="M223" s="122">
        <f t="shared" si="46"/>
        <v>23500</v>
      </c>
      <c r="N223" s="123">
        <f t="shared" si="42"/>
        <v>11700</v>
      </c>
      <c r="O223" s="124">
        <v>4000</v>
      </c>
      <c r="P223" s="124">
        <f t="shared" si="47"/>
        <v>0</v>
      </c>
      <c r="Q223" s="125">
        <v>4000</v>
      </c>
      <c r="R223" s="126">
        <f t="shared" si="49"/>
        <v>0</v>
      </c>
      <c r="S223" s="127">
        <f>IF(OR($I223="‡nv‡÷j Z¨vM",$I223="wUwm"),(IF(VALUE($G223)&gt;=S$6,(IF(($BV223-SUM($Q223:R223))&gt;=$K223*0.3,$K223*0.3,($BV223-SUM($Q223:R223)))),"")),(IF(($BV223-SUM($Q223:R223))&gt;=$K223*0.3,$K223*0.3,($BV223-SUM($Q223:R223)))))</f>
        <v>1950</v>
      </c>
      <c r="T223" s="127">
        <f>IF(OR($I223="‡nv‡÷j Z¨vM",$I223="wUwm"),(IF(VALUE($G223)&gt;=T$6,(IF(($BV223-SUM($Q223:S223))&gt;=$K223*0.3,$K223*0.3,($BV223-SUM($Q223:S223)))),"")),(IF(($BV223-SUM($Q223:S223))&gt;=$K223*0.3,$K223*0.3,($BV223-SUM($Q223:S223)))))</f>
        <v>1950</v>
      </c>
      <c r="U223" s="127">
        <f>IF(OR($I223="‡nv‡÷j Z¨vM",$I223="wUwm"),(IF(VALUE($G223)&gt;=U$6,(IF(($BV223-SUM($Q223:T223))&gt;=$K223*0.3,$K223*0.3,($BV223-SUM($Q223:T223)))),"")),(IF(($BV223-SUM($Q223:T223))&gt;=$K223*0.3,$K223*0.3,($BV223-SUM($Q223:T223)))))</f>
        <v>1950</v>
      </c>
      <c r="V223" s="127">
        <f>IF(OR($I223="‡nv‡÷j Z¨vM",$I223="wUwm"),(IF(VALUE($G223)&gt;=V$6,(IF(($BV223-SUM($Q223:U223))&gt;=$K223*0.3,$K223*0.3,($BV223-SUM($Q223:U223)))),"")),(IF(($BV223-SUM($Q223:U223))&gt;=$K223*0.3,$K223*0.3,($BV223-SUM($Q223:U223)))))</f>
        <v>1950</v>
      </c>
      <c r="W223" s="127">
        <f>IF(OR($I223="‡nv‡÷j Z¨vM",$I223="wUwm"),(IF(VALUE($G223)&gt;=W$6,(IF(($BV223-SUM($Q223:V223))&gt;=$K223*0.3,$K223*0.3,($BV223-SUM($Q223:V223)))),"")),(IF(($BV223-SUM($Q223:V223))&gt;=$K223*0.3,$K223*0.3,($BV223-SUM($Q223:V223)))))</f>
        <v>0</v>
      </c>
      <c r="X223" s="127">
        <f>IF(OR($I223="‡nv‡÷j Z¨vM",$I223="wUwm"),(IF(VALUE($G223)&gt;=X$6,(IF(($BV223-SUM($Q223:W223))&gt;=$K223*0.3,$K223*0.3,($BV223-SUM($Q223:W223)))),"")),(IF(($BV223-SUM($Q223:W223))&gt;=$K223*0.3,$K223*0.3,($BV223-SUM($Q223:W223)))))</f>
        <v>0</v>
      </c>
      <c r="Y223" s="127">
        <f>IF(OR($I223="‡nv‡÷j Z¨vM",$I223="wUwm"),(IF(VALUE($G223)&gt;=Y$6,(IF(($BV223-SUM($Q223:X223))&gt;=$K223*0.3,$K223*0.3,($BV223-SUM($Q223:X223)))),"")),(IF(($BV223-SUM($Q223:X223))&gt;=$K223*0.3,$K223*0.3,($BV223-SUM($Q223:X223)))))</f>
        <v>0</v>
      </c>
      <c r="Z223" s="127">
        <f>IF(OR($I223="‡nv‡÷j Z¨vM",$I223="wUwm"),(IF(VALUE($G223)&gt;=Z$6,(IF(($BV223-SUM($Q223:Y223))&gt;=$K223*0.3,$K223*0.3,($BV223-SUM($Q223:Y223)))),"")),(IF(($BV223-SUM($Q223:Y223))&gt;=$K223*0.3,$K223*0.3,($BV223-SUM($Q223:Y223)))))</f>
        <v>0</v>
      </c>
      <c r="AA223" s="127">
        <f>IF(OR($I223="‡nv‡÷j Z¨vM",$I223="wUwm"),(IF(VALUE($G223)&gt;=AA$6,(IF(($BV223-SUM($Q223:Z223))&gt;=$K223*0.3,$K223*0.3,($BV223-SUM($Q223:Z223)))),"")),(IF(($BV223-SUM($Q223:Z223))&gt;=$K223*0.3,$K223*0.3,($BV223-SUM($Q223:Z223)))))</f>
        <v>0</v>
      </c>
      <c r="AB223" s="127">
        <f>IF(OR($I223="‡nv‡÷j Z¨vM",$I223="wUwm"),(IF(VALUE($G223)&gt;=AB$6,(IF(($BV223-SUM($Q223:AA223))&gt;=$K223*0.3,$K223*0.3,($BV223-SUM($Q223:AA223)))),"")),(IF(($BV223-SUM($Q223:AA223))&gt;=$K223*0.3,$K223*0.3,($BV223-SUM($Q223:AA223)))))</f>
        <v>0</v>
      </c>
      <c r="AC223" s="127">
        <f>IF(OR($I223="‡nv‡÷j Z¨vM",$I223="wUwm"),(IF(VALUE($G223)&gt;=AC$6,(IF(($BV223-SUM($Q223:AB223))&gt;=$K223*0.3,$K223*0.3,($BV223-SUM($Q223:AB223)))),"")),(IF(($BV223-SUM($Q223:AB223))&gt;=$K223*0.3,$K223*0.3,($BV223-SUM($Q223:AB223)))))</f>
        <v>0</v>
      </c>
      <c r="AD223" s="127">
        <f>IF(OR($I223="‡nv‡÷j Z¨vM",$I223="wUwm"),(IF(VALUE($G223)&gt;=AD$6,(IF(($BV223-SUM($Q223:AC223))&gt;=$K223*0.3,$K223*0.3,($BV223-SUM($Q223:AC223)))),"")),(IF(($BV223-SUM($Q223:AC223))&gt;=$K223*0.3,$K223*0.3,($BV223-SUM($Q223:AC223)))))</f>
        <v>0</v>
      </c>
      <c r="AE223" s="127">
        <f>IF(OR($I223="‡nv‡÷j Z¨vM",$I223="wUwm"),(IF(VALUE($G223)&gt;=AE$6,(IF(($BV223-SUM($Q223:AD223))&gt;=$K223*0.3,$K223*0.3,($BV223-SUM($Q223:AD223)))),"")),(IF(($BV223-SUM($Q223:AD223))&gt;=$K223*0.3,$K223*0.3,($BV223-SUM($Q223:AD223)))))</f>
        <v>0</v>
      </c>
      <c r="AF223" s="127">
        <f>IF(OR($I223="‡nv‡÷j Z¨vM",$I223="wUwm"),(IF(VALUE($G223)&gt;=AF$6,(IF(($BV223-SUM($Q223:AE223))&gt;=$K223*0.3,$K223*0.3,($BV223-SUM($Q223:AE223)))),"")),(IF(($BV223-SUM($Q223:AE223))&gt;=$K223*0.3,$K223*0.3,($BV223-SUM($Q223:AE223)))))</f>
        <v>0</v>
      </c>
      <c r="AG223" s="127">
        <f>IF(OR($I223="‡nv‡÷j Z¨vM",$I223="wUwm"),(IF(VALUE($G223)&gt;=AG$6,(IF(($BV223-SUM($Q223:AF223))&gt;=$K223*0.3,$K223*0.3,($BV223-SUM($Q223:AF223)))),"")),(IF(($BV223-SUM($Q223:AF223))&gt;=$K223*0.3,$K223*0.3,($BV223-SUM($Q223:AF223)))))</f>
        <v>0</v>
      </c>
      <c r="AH223" s="127">
        <f>IF(OR($I223="‡nv‡÷j Z¨vM",$I223="wUwm"),(IF(VALUE($G223)&gt;=AH$6,(IF(($BV223-SUM($Q223:AG223))&gt;=$K223*0.3,$K223*0.3,($BV223-SUM($Q223:AG223)))),"")),(IF(($BV223-SUM($Q223:AG223))&gt;=$K223*0.3,$K223*0.3,($BV223-SUM($Q223:AG223)))))</f>
        <v>0</v>
      </c>
      <c r="AI223" s="127">
        <f>IF(OR($I223="‡nv‡÷j Z¨vM",$I223="wUwm"),(IF(VALUE($G223)&gt;=AI$6,(IF(($BV223-SUM($Q223:AH223))&gt;=$K223*0.3,$K223*0.3,($BV223-SUM($Q223:AH223)))),"")),(IF(($BV223-SUM($Q223:AH223))&gt;=$K223*0.3,$K223*0.3,($BV223-SUM($Q223:AH223)))))</f>
        <v>0</v>
      </c>
      <c r="AJ223" s="127">
        <f>IF(OR($I223="‡nv‡÷j Z¨vM",$I223="wUwm"),(IF(VALUE($G223)&gt;=AJ$6,(IF(($BV223-SUM($Q223:AI223))&gt;=$K223*0.3,$K223*0.3,($BV223-SUM($Q223:AI223)))),"")),(IF(($BV223-SUM($Q223:AI223))&gt;=$K223*0.3,$K223*0.3,($BV223-SUM($Q223:AI223)))))</f>
        <v>0</v>
      </c>
      <c r="AK223" s="127">
        <f>IF(OR($I223="‡nv‡÷j Z¨vM",$I223="wUwm"),(IF(VALUE($G223)&gt;=AK$6,(IF(($BV223-SUM($Q223:AJ223))&gt;=$K223*0.3,$K223*0.3,($BV223-SUM($Q223:AJ223)))),"")),(IF(($BV223-SUM($Q223:AJ223))&gt;=$K223*0.3,$K223*0.3,($BV223-SUM($Q223:AJ223)))))</f>
        <v>0</v>
      </c>
      <c r="AL223" s="127">
        <f>IF(OR($I223="‡nv‡÷j Z¨vM",$I223="wUwm"),(IF(VALUE($G223)&gt;=AL$6,(IF(($BV223-SUM($Q223:AK223))&gt;=$K223*0.3,$K223*0.3,($BV223-SUM($Q223:AK223)))),"")),(IF(($BV223-SUM($Q223:AK223))&gt;=$K223*0.3,$K223*0.3,($BV223-SUM($Q223:AK223)))))</f>
        <v>0</v>
      </c>
      <c r="AM223" s="127">
        <f>IF(OR($I223="‡nv‡÷j Z¨vM",$I223="wUwm"),(IF(VALUE($G223)&gt;=AM$6,(IF(($BV223-SUM($Q223:AL223))&gt;=$K223*0.3,$K223*0.3,($BV223-SUM($Q223:AL223)))),"")),(IF(($BV223-SUM($Q223:AL223))&gt;=$K223*0.3,$K223*0.3,($BV223-SUM($Q223:AL223)))))</f>
        <v>0</v>
      </c>
      <c r="AN223" s="127">
        <f>IF(OR($I223="‡nv‡÷j Z¨vM",$I223="wUwm"),(IF(VALUE($G223)&gt;=AN$6,(IF(($BV223-SUM($Q223:AM223))&gt;=$K223*0.3,$K223*0.3,($BV223-SUM($Q223:AM223)))),"")),(IF(($BV223-SUM($Q223:AM223))&gt;=$K223*0.3,$K223*0.3,($BV223-SUM($Q223:AM223)))))</f>
        <v>0</v>
      </c>
      <c r="AO223" s="127">
        <f>IF(OR($I223="‡nv‡÷j Z¨vM",$I223="wUwm"),(IF(VALUE($G223)&gt;=AO$6,(IF(($BV223-SUM($Q223:AN223))&gt;=$K223*0.3,$K223*0.3,($BV223-SUM($Q223:AN223)))),"")),(IF(($BV223-SUM($Q223:AN223))&gt;=$K223*0.3,$K223*0.3,($BV223-SUM($Q223:AN223)))))</f>
        <v>0</v>
      </c>
      <c r="AP223" s="127">
        <f>IF(OR($I223="‡nv‡÷j Z¨vM",$I223="wUwm"),(IF(VALUE($G223)&gt;=AP$6,(IF(($BV223-SUM($Q223:AO223))&gt;=$K223*0.3,$K223*0.3,($BV223-SUM($Q223:AO223)))),"")),(IF(($BV223-SUM($Q223:AO223))&gt;=$K223*0.3,$K223*0.3,($BV223-SUM($Q223:AO223)))))</f>
        <v>0</v>
      </c>
      <c r="AQ223" s="125">
        <f t="shared" si="50"/>
        <v>11800</v>
      </c>
      <c r="AR223" s="125">
        <v>11800</v>
      </c>
      <c r="AS223" s="125">
        <f>IF(LinkRpt!C$4=LinkRpt!C$2,VLOOKUP(LinkRpt!$A220,Rpt,LinkRpt!C$2+1),"")</f>
        <v>0</v>
      </c>
      <c r="AT223" s="125">
        <f>IF(LinkRpt!D$4=LinkRpt!D$2,VLOOKUP(LinkRpt!$A220,Rpt,LinkRpt!D$2+1),"")</f>
        <v>0</v>
      </c>
      <c r="AU223" s="125">
        <f>IF(LinkRpt!E$4=LinkRpt!E$2,VLOOKUP(LinkRpt!$A220,Rpt,LinkRpt!E$2+1),"")</f>
        <v>0</v>
      </c>
      <c r="AV223" s="125">
        <f>IF(LinkRpt!F$4=LinkRpt!F$2,VLOOKUP(LinkRpt!$A220,Rpt,LinkRpt!F$2+1),"")</f>
        <v>0</v>
      </c>
      <c r="AW223" s="125">
        <f>IF(LinkRpt!G$4=LinkRpt!G$2,VLOOKUP(LinkRpt!$A220,Rpt,LinkRpt!G$2+1),"")</f>
        <v>0</v>
      </c>
      <c r="AX223" s="125">
        <f>IF(LinkRpt!H$4=LinkRpt!H$2,VLOOKUP(LinkRpt!$A220,Rpt,LinkRpt!H$2+1),"")</f>
        <v>0</v>
      </c>
      <c r="AY223" s="125">
        <f>IF(LinkRpt!I$4=LinkRpt!I$2,VLOOKUP(LinkRpt!$A220,Rpt,LinkRpt!I$2+1),"")</f>
        <v>0</v>
      </c>
      <c r="AZ223" s="125">
        <f>IF(LinkRpt!J$4=LinkRpt!J$2,VLOOKUP(LinkRpt!$A220,Rpt,LinkRpt!J$2+1),"")</f>
        <v>0</v>
      </c>
      <c r="BA223" s="125">
        <f>IF(LinkRpt!K$4=LinkRpt!K$2,VLOOKUP(LinkRpt!$A220,Rpt,LinkRpt!K$2+1),"")</f>
        <v>0</v>
      </c>
      <c r="BB223" s="125">
        <f>IF(LinkRpt!L$4=LinkRpt!L$2,VLOOKUP(LinkRpt!$A220,Rpt,LinkRpt!L$2+1),"")</f>
        <v>0</v>
      </c>
      <c r="BC223" s="125">
        <f>IF(LinkRpt!M$4=LinkRpt!M$2,VLOOKUP(LinkRpt!$A220,Rpt,LinkRpt!M$2+1),"")</f>
        <v>0</v>
      </c>
      <c r="BD223" s="125">
        <f>IF(LinkRpt!N$4=LinkRpt!N$2,VLOOKUP(LinkRpt!$A220,Rpt,LinkRpt!N$2+1),"")</f>
        <v>0</v>
      </c>
      <c r="BE223" s="125">
        <f>IF(LinkRpt!O$4=LinkRpt!O$2,VLOOKUP(LinkRpt!$A220,Rpt,LinkRpt!O$2+1),"")</f>
        <v>0</v>
      </c>
      <c r="BF223" s="125">
        <f>IF(LinkRpt!P$4=LinkRpt!P$2,VLOOKUP(LinkRpt!$A220,Rpt,LinkRpt!P$2+1),"")</f>
        <v>0</v>
      </c>
      <c r="BG223" s="125">
        <f>IF(LinkRpt!Q$4=LinkRpt!Q$2,VLOOKUP(LinkRpt!$A220,Rpt,LinkRpt!Q$2+1),"")</f>
        <v>0</v>
      </c>
      <c r="BH223" s="125">
        <f>IF(LinkRpt!R$4=LinkRpt!R$2,VLOOKUP(LinkRpt!$A220,Rpt,LinkRpt!R$2+1),"")</f>
        <v>0</v>
      </c>
      <c r="BI223" s="125">
        <f>IF(LinkRpt!S$4=LinkRpt!S$2,VLOOKUP(LinkRpt!$A220,Rpt,LinkRpt!S$2+1),"")</f>
        <v>0</v>
      </c>
      <c r="BJ223" s="125">
        <f>IF(LinkRpt!T$4=LinkRpt!T$2,VLOOKUP(LinkRpt!$A220,Rpt,LinkRpt!T$2+1),"")</f>
        <v>0</v>
      </c>
      <c r="BK223" s="125">
        <f>IF(LinkRpt!U$4=LinkRpt!U$2,VLOOKUP(LinkRpt!$A220,Rpt,LinkRpt!U$2+1),"")</f>
        <v>0</v>
      </c>
      <c r="BL223" s="125">
        <f>IF(LinkRpt!V$4=LinkRpt!V$2,VLOOKUP(LinkRpt!$A220,Rpt,LinkRpt!V$2+1),"")</f>
        <v>0</v>
      </c>
      <c r="BM223" s="125">
        <f>IF(LinkRpt!W$4=LinkRpt!W$2,VLOOKUP(LinkRpt!$A220,Rpt,LinkRpt!W$2+1),"")</f>
        <v>0</v>
      </c>
      <c r="BN223" s="125">
        <f>IF(LinkRpt!X$4=LinkRpt!X$2,VLOOKUP(LinkRpt!$A220,Rpt,LinkRpt!X$2+1),"")</f>
        <v>0</v>
      </c>
      <c r="BO223" s="125">
        <f>IF(LinkRpt!Y$4=LinkRpt!Y$2,VLOOKUP(LinkRpt!$A220,Rpt,LinkRpt!Y$2+1),"")</f>
        <v>0</v>
      </c>
      <c r="BP223" s="125">
        <f>IF(LinkRpt!Z$4=LinkRpt!Z$2,VLOOKUP(LinkRpt!$A220,Rpt,LinkRpt!Z$2+1),"")</f>
        <v>0</v>
      </c>
      <c r="BQ223" s="125">
        <f>IF(LinkRpt!AA$4=LinkRpt!AA$2,VLOOKUP(LinkRpt!$A220,Rpt,LinkRpt!AA$2+1),"")</f>
        <v>0</v>
      </c>
      <c r="BR223" s="125">
        <f>IF(LinkRpt!AB$4=LinkRpt!AB$2,VLOOKUP(LinkRpt!$A220,Rpt,LinkRpt!AB$2+1),"")</f>
        <v>0</v>
      </c>
      <c r="BS223" s="125">
        <f>IF(LinkRpt!AC$4=LinkRpt!AC$2,VLOOKUP(LinkRpt!$A220,Rpt,LinkRpt!AC$2+1),"")</f>
        <v>0</v>
      </c>
      <c r="BT223" s="125">
        <f>IF(LinkRpt!AD$4=LinkRpt!AD$2,VLOOKUP(LinkRpt!$A220,Rpt,LinkRpt!AD$2+1),"")</f>
        <v>0</v>
      </c>
      <c r="BU223" s="125">
        <f>IF(LinkRpt!AE$4=LinkRpt!AE$2,VLOOKUP(LinkRpt!$A220,Rpt,LinkRpt!AE$2+1),"")</f>
        <v>0</v>
      </c>
      <c r="BV223" s="125">
        <f t="shared" si="48"/>
        <v>11800</v>
      </c>
      <c r="BW223" s="124">
        <v>1500</v>
      </c>
      <c r="BX223" s="127">
        <v>1500</v>
      </c>
      <c r="BY223" s="124">
        <v>1000</v>
      </c>
      <c r="BZ223" s="127">
        <v>1000</v>
      </c>
      <c r="CA223" s="124">
        <v>5000</v>
      </c>
      <c r="CB223" s="127">
        <v>5000</v>
      </c>
      <c r="CC223" s="124">
        <v>8000</v>
      </c>
      <c r="CD223" s="127">
        <v>0</v>
      </c>
      <c r="CE223" s="124"/>
      <c r="CF223" s="127"/>
      <c r="CG223" s="129">
        <v>4340</v>
      </c>
      <c r="CH223" s="127">
        <v>12620</v>
      </c>
      <c r="CI223" s="129">
        <v>4340</v>
      </c>
      <c r="CJ223" s="127">
        <v>4620</v>
      </c>
      <c r="CK223" s="129">
        <v>4340</v>
      </c>
      <c r="CL223" s="127">
        <v>4620</v>
      </c>
      <c r="CM223" s="129">
        <v>4340</v>
      </c>
      <c r="CN223" s="127">
        <f>4620+4620</f>
        <v>9240</v>
      </c>
      <c r="CO223" s="129">
        <v>4340</v>
      </c>
      <c r="CP223" s="127">
        <v>0</v>
      </c>
      <c r="CQ223" s="129">
        <v>4340</v>
      </c>
      <c r="CR223" s="127">
        <v>4620</v>
      </c>
      <c r="CS223" s="129">
        <v>4340</v>
      </c>
      <c r="CT223" s="127">
        <v>4620</v>
      </c>
      <c r="CU223" s="129">
        <v>4340</v>
      </c>
      <c r="CV223" s="127">
        <v>4620</v>
      </c>
      <c r="CW223" s="129">
        <v>4340</v>
      </c>
      <c r="CX223" s="127">
        <v>4620</v>
      </c>
      <c r="CY223" s="131"/>
      <c r="CZ223" s="127"/>
      <c r="DA223" s="131"/>
      <c r="DB223" s="127"/>
      <c r="DC223" s="131"/>
      <c r="DD223" s="127"/>
      <c r="DE223" s="130"/>
      <c r="DF223" s="131"/>
      <c r="DG223" s="127"/>
      <c r="DH223" s="131"/>
      <c r="DI223" s="127"/>
      <c r="DJ223" s="131"/>
      <c r="DK223" s="127"/>
      <c r="DL223" s="131"/>
      <c r="DM223" s="127"/>
      <c r="DN223" s="131"/>
      <c r="DO223" s="127"/>
      <c r="DP223" s="131"/>
      <c r="DQ223" s="127"/>
      <c r="DR223" s="131"/>
      <c r="DS223" s="127"/>
      <c r="DT223" s="131"/>
      <c r="DU223" s="127"/>
      <c r="DV223" s="131"/>
      <c r="DW223" s="127"/>
      <c r="DX223" s="131"/>
      <c r="DY223" s="127"/>
      <c r="DZ223" s="131"/>
      <c r="EA223" s="127"/>
      <c r="EB223" s="128"/>
      <c r="EC223" s="127"/>
      <c r="ED223" s="132"/>
      <c r="EE223" s="128"/>
      <c r="EF223" s="127"/>
      <c r="EG223" s="128"/>
      <c r="EH223" s="127"/>
      <c r="EI223" s="128"/>
      <c r="EJ223" s="127"/>
      <c r="EK223" s="128"/>
      <c r="EL223" s="127"/>
      <c r="EM223" s="128"/>
      <c r="EN223" s="127"/>
      <c r="EO223" s="128"/>
      <c r="EP223" s="127"/>
      <c r="EQ223" s="124"/>
      <c r="ER223" s="127"/>
      <c r="ES223" s="124"/>
      <c r="ET223" s="127"/>
      <c r="EU223" s="124"/>
      <c r="EV223" s="127"/>
      <c r="EW223" s="124"/>
      <c r="EX223" s="127"/>
      <c r="EY223" s="124"/>
      <c r="EZ223" s="127"/>
      <c r="FA223" s="124"/>
      <c r="FB223" s="127"/>
      <c r="FC223" s="133">
        <f t="shared" si="43"/>
        <v>54560</v>
      </c>
      <c r="FD223" s="133">
        <f t="shared" si="44"/>
        <v>57080</v>
      </c>
      <c r="FE223" s="133">
        <f t="shared" si="45"/>
        <v>-2520</v>
      </c>
    </row>
    <row r="224" spans="1:161" ht="25.5" customHeight="1">
      <c r="A224" s="184">
        <v>2200282</v>
      </c>
      <c r="B224" s="163" t="s">
        <v>299</v>
      </c>
      <c r="C224" s="96" t="s">
        <v>300</v>
      </c>
      <c r="D224" s="83" t="s">
        <v>1062</v>
      </c>
      <c r="E224" s="95" t="s">
        <v>956</v>
      </c>
      <c r="F224" s="89" t="s">
        <v>301</v>
      </c>
      <c r="G224" s="89"/>
      <c r="H224" s="120"/>
      <c r="I224" s="136"/>
      <c r="J224" s="136"/>
      <c r="K224" s="94">
        <v>6800</v>
      </c>
      <c r="L224" s="96" t="s">
        <v>1079</v>
      </c>
      <c r="M224" s="122">
        <f t="shared" si="46"/>
        <v>24400</v>
      </c>
      <c r="N224" s="123">
        <f t="shared" si="42"/>
        <v>12600</v>
      </c>
      <c r="O224" s="124">
        <v>4000</v>
      </c>
      <c r="P224" s="124">
        <f t="shared" si="47"/>
        <v>0</v>
      </c>
      <c r="Q224" s="125">
        <v>4000</v>
      </c>
      <c r="R224" s="126">
        <f t="shared" si="49"/>
        <v>0</v>
      </c>
      <c r="S224" s="127">
        <f>IF(OR($I224="‡nv‡÷j Z¨vM",$I224="wUwm"),(IF(VALUE($G224)&gt;=S$6,(IF(($BV224-SUM($Q224:R224))&gt;=$K224*0.3,$K224*0.3,($BV224-SUM($Q224:R224)))),"")),(IF(($BV224-SUM($Q224:R224))&gt;=$K224*0.3,$K224*0.3,($BV224-SUM($Q224:R224)))))</f>
        <v>2040</v>
      </c>
      <c r="T224" s="127">
        <f>IF(OR($I224="‡nv‡÷j Z¨vM",$I224="wUwm"),(IF(VALUE($G224)&gt;=T$6,(IF(($BV224-SUM($Q224:S224))&gt;=$K224*0.3,$K224*0.3,($BV224-SUM($Q224:S224)))),"")),(IF(($BV224-SUM($Q224:S224))&gt;=$K224*0.3,$K224*0.3,($BV224-SUM($Q224:S224)))))</f>
        <v>2040</v>
      </c>
      <c r="U224" s="127">
        <f>IF(OR($I224="‡nv‡÷j Z¨vM",$I224="wUwm"),(IF(VALUE($G224)&gt;=U$6,(IF(($BV224-SUM($Q224:T224))&gt;=$K224*0.3,$K224*0.3,($BV224-SUM($Q224:T224)))),"")),(IF(($BV224-SUM($Q224:T224))&gt;=$K224*0.3,$K224*0.3,($BV224-SUM($Q224:T224)))))</f>
        <v>2040</v>
      </c>
      <c r="V224" s="127">
        <f>IF(OR($I224="‡nv‡÷j Z¨vM",$I224="wUwm"),(IF(VALUE($G224)&gt;=V$6,(IF(($BV224-SUM($Q224:U224))&gt;=$K224*0.3,$K224*0.3,($BV224-SUM($Q224:U224)))),"")),(IF(($BV224-SUM($Q224:U224))&gt;=$K224*0.3,$K224*0.3,($BV224-SUM($Q224:U224)))))</f>
        <v>1680</v>
      </c>
      <c r="W224" s="127">
        <f>IF(OR($I224="‡nv‡÷j Z¨vM",$I224="wUwm"),(IF(VALUE($G224)&gt;=W$6,(IF(($BV224-SUM($Q224:V224))&gt;=$K224*0.3,$K224*0.3,($BV224-SUM($Q224:V224)))),"")),(IF(($BV224-SUM($Q224:V224))&gt;=$K224*0.3,$K224*0.3,($BV224-SUM($Q224:V224)))))</f>
        <v>0</v>
      </c>
      <c r="X224" s="127">
        <f>IF(OR($I224="‡nv‡÷j Z¨vM",$I224="wUwm"),(IF(VALUE($G224)&gt;=X$6,(IF(($BV224-SUM($Q224:W224))&gt;=$K224*0.3,$K224*0.3,($BV224-SUM($Q224:W224)))),"")),(IF(($BV224-SUM($Q224:W224))&gt;=$K224*0.3,$K224*0.3,($BV224-SUM($Q224:W224)))))</f>
        <v>0</v>
      </c>
      <c r="Y224" s="127">
        <f>IF(OR($I224="‡nv‡÷j Z¨vM",$I224="wUwm"),(IF(VALUE($G224)&gt;=Y$6,(IF(($BV224-SUM($Q224:X224))&gt;=$K224*0.3,$K224*0.3,($BV224-SUM($Q224:X224)))),"")),(IF(($BV224-SUM($Q224:X224))&gt;=$K224*0.3,$K224*0.3,($BV224-SUM($Q224:X224)))))</f>
        <v>0</v>
      </c>
      <c r="Z224" s="127">
        <f>IF(OR($I224="‡nv‡÷j Z¨vM",$I224="wUwm"),(IF(VALUE($G224)&gt;=Z$6,(IF(($BV224-SUM($Q224:Y224))&gt;=$K224*0.3,$K224*0.3,($BV224-SUM($Q224:Y224)))),"")),(IF(($BV224-SUM($Q224:Y224))&gt;=$K224*0.3,$K224*0.3,($BV224-SUM($Q224:Y224)))))</f>
        <v>0</v>
      </c>
      <c r="AA224" s="127">
        <f>IF(OR($I224="‡nv‡÷j Z¨vM",$I224="wUwm"),(IF(VALUE($G224)&gt;=AA$6,(IF(($BV224-SUM($Q224:Z224))&gt;=$K224*0.3,$K224*0.3,($BV224-SUM($Q224:Z224)))),"")),(IF(($BV224-SUM($Q224:Z224))&gt;=$K224*0.3,$K224*0.3,($BV224-SUM($Q224:Z224)))))</f>
        <v>0</v>
      </c>
      <c r="AB224" s="127">
        <f>IF(OR($I224="‡nv‡÷j Z¨vM",$I224="wUwm"),(IF(VALUE($G224)&gt;=AB$6,(IF(($BV224-SUM($Q224:AA224))&gt;=$K224*0.3,$K224*0.3,($BV224-SUM($Q224:AA224)))),"")),(IF(($BV224-SUM($Q224:AA224))&gt;=$K224*0.3,$K224*0.3,($BV224-SUM($Q224:AA224)))))</f>
        <v>0</v>
      </c>
      <c r="AC224" s="127">
        <f>IF(OR($I224="‡nv‡÷j Z¨vM",$I224="wUwm"),(IF(VALUE($G224)&gt;=AC$6,(IF(($BV224-SUM($Q224:AB224))&gt;=$K224*0.3,$K224*0.3,($BV224-SUM($Q224:AB224)))),"")),(IF(($BV224-SUM($Q224:AB224))&gt;=$K224*0.3,$K224*0.3,($BV224-SUM($Q224:AB224)))))</f>
        <v>0</v>
      </c>
      <c r="AD224" s="127">
        <f>IF(OR($I224="‡nv‡÷j Z¨vM",$I224="wUwm"),(IF(VALUE($G224)&gt;=AD$6,(IF(($BV224-SUM($Q224:AC224))&gt;=$K224*0.3,$K224*0.3,($BV224-SUM($Q224:AC224)))),"")),(IF(($BV224-SUM($Q224:AC224))&gt;=$K224*0.3,$K224*0.3,($BV224-SUM($Q224:AC224)))))</f>
        <v>0</v>
      </c>
      <c r="AE224" s="127">
        <f>IF(OR($I224="‡nv‡÷j Z¨vM",$I224="wUwm"),(IF(VALUE($G224)&gt;=AE$6,(IF(($BV224-SUM($Q224:AD224))&gt;=$K224*0.3,$K224*0.3,($BV224-SUM($Q224:AD224)))),"")),(IF(($BV224-SUM($Q224:AD224))&gt;=$K224*0.3,$K224*0.3,($BV224-SUM($Q224:AD224)))))</f>
        <v>0</v>
      </c>
      <c r="AF224" s="127">
        <f>IF(OR($I224="‡nv‡÷j Z¨vM",$I224="wUwm"),(IF(VALUE($G224)&gt;=AF$6,(IF(($BV224-SUM($Q224:AE224))&gt;=$K224*0.3,$K224*0.3,($BV224-SUM($Q224:AE224)))),"")),(IF(($BV224-SUM($Q224:AE224))&gt;=$K224*0.3,$K224*0.3,($BV224-SUM($Q224:AE224)))))</f>
        <v>0</v>
      </c>
      <c r="AG224" s="127">
        <f>IF(OR($I224="‡nv‡÷j Z¨vM",$I224="wUwm"),(IF(VALUE($G224)&gt;=AG$6,(IF(($BV224-SUM($Q224:AF224))&gt;=$K224*0.3,$K224*0.3,($BV224-SUM($Q224:AF224)))),"")),(IF(($BV224-SUM($Q224:AF224))&gt;=$K224*0.3,$K224*0.3,($BV224-SUM($Q224:AF224)))))</f>
        <v>0</v>
      </c>
      <c r="AH224" s="127">
        <f>IF(OR($I224="‡nv‡÷j Z¨vM",$I224="wUwm"),(IF(VALUE($G224)&gt;=AH$6,(IF(($BV224-SUM($Q224:AG224))&gt;=$K224*0.3,$K224*0.3,($BV224-SUM($Q224:AG224)))),"")),(IF(($BV224-SUM($Q224:AG224))&gt;=$K224*0.3,$K224*0.3,($BV224-SUM($Q224:AG224)))))</f>
        <v>0</v>
      </c>
      <c r="AI224" s="127">
        <f>IF(OR($I224="‡nv‡÷j Z¨vM",$I224="wUwm"),(IF(VALUE($G224)&gt;=AI$6,(IF(($BV224-SUM($Q224:AH224))&gt;=$K224*0.3,$K224*0.3,($BV224-SUM($Q224:AH224)))),"")),(IF(($BV224-SUM($Q224:AH224))&gt;=$K224*0.3,$K224*0.3,($BV224-SUM($Q224:AH224)))))</f>
        <v>0</v>
      </c>
      <c r="AJ224" s="127">
        <f>IF(OR($I224="‡nv‡÷j Z¨vM",$I224="wUwm"),(IF(VALUE($G224)&gt;=AJ$6,(IF(($BV224-SUM($Q224:AI224))&gt;=$K224*0.3,$K224*0.3,($BV224-SUM($Q224:AI224)))),"")),(IF(($BV224-SUM($Q224:AI224))&gt;=$K224*0.3,$K224*0.3,($BV224-SUM($Q224:AI224)))))</f>
        <v>0</v>
      </c>
      <c r="AK224" s="127">
        <f>IF(OR($I224="‡nv‡÷j Z¨vM",$I224="wUwm"),(IF(VALUE($G224)&gt;=AK$6,(IF(($BV224-SUM($Q224:AJ224))&gt;=$K224*0.3,$K224*0.3,($BV224-SUM($Q224:AJ224)))),"")),(IF(($BV224-SUM($Q224:AJ224))&gt;=$K224*0.3,$K224*0.3,($BV224-SUM($Q224:AJ224)))))</f>
        <v>0</v>
      </c>
      <c r="AL224" s="127">
        <f>IF(OR($I224="‡nv‡÷j Z¨vM",$I224="wUwm"),(IF(VALUE($G224)&gt;=AL$6,(IF(($BV224-SUM($Q224:AK224))&gt;=$K224*0.3,$K224*0.3,($BV224-SUM($Q224:AK224)))),"")),(IF(($BV224-SUM($Q224:AK224))&gt;=$K224*0.3,$K224*0.3,($BV224-SUM($Q224:AK224)))))</f>
        <v>0</v>
      </c>
      <c r="AM224" s="127">
        <f>IF(OR($I224="‡nv‡÷j Z¨vM",$I224="wUwm"),(IF(VALUE($G224)&gt;=AM$6,(IF(($BV224-SUM($Q224:AL224))&gt;=$K224*0.3,$K224*0.3,($BV224-SUM($Q224:AL224)))),"")),(IF(($BV224-SUM($Q224:AL224))&gt;=$K224*0.3,$K224*0.3,($BV224-SUM($Q224:AL224)))))</f>
        <v>0</v>
      </c>
      <c r="AN224" s="127">
        <f>IF(OR($I224="‡nv‡÷j Z¨vM",$I224="wUwm"),(IF(VALUE($G224)&gt;=AN$6,(IF(($BV224-SUM($Q224:AM224))&gt;=$K224*0.3,$K224*0.3,($BV224-SUM($Q224:AM224)))),"")),(IF(($BV224-SUM($Q224:AM224))&gt;=$K224*0.3,$K224*0.3,($BV224-SUM($Q224:AM224)))))</f>
        <v>0</v>
      </c>
      <c r="AO224" s="127">
        <f>IF(OR($I224="‡nv‡÷j Z¨vM",$I224="wUwm"),(IF(VALUE($G224)&gt;=AO$6,(IF(($BV224-SUM($Q224:AN224))&gt;=$K224*0.3,$K224*0.3,($BV224-SUM($Q224:AN224)))),"")),(IF(($BV224-SUM($Q224:AN224))&gt;=$K224*0.3,$K224*0.3,($BV224-SUM($Q224:AN224)))))</f>
        <v>0</v>
      </c>
      <c r="AP224" s="127">
        <f>IF(OR($I224="‡nv‡÷j Z¨vM",$I224="wUwm"),(IF(VALUE($G224)&gt;=AP$6,(IF(($BV224-SUM($Q224:AO224))&gt;=$K224*0.3,$K224*0.3,($BV224-SUM($Q224:AO224)))),"")),(IF(($BV224-SUM($Q224:AO224))&gt;=$K224*0.3,$K224*0.3,($BV224-SUM($Q224:AO224)))))</f>
        <v>0</v>
      </c>
      <c r="AQ224" s="125">
        <f t="shared" si="50"/>
        <v>11800</v>
      </c>
      <c r="AR224" s="125">
        <v>11800</v>
      </c>
      <c r="AS224" s="125">
        <f>IF(LinkRpt!C$4=LinkRpt!C$2,VLOOKUP(LinkRpt!$A221,Rpt,LinkRpt!C$2+1),"")</f>
        <v>0</v>
      </c>
      <c r="AT224" s="125">
        <f>IF(LinkRpt!D$4=LinkRpt!D$2,VLOOKUP(LinkRpt!$A221,Rpt,LinkRpt!D$2+1),"")</f>
        <v>0</v>
      </c>
      <c r="AU224" s="125">
        <f>IF(LinkRpt!E$4=LinkRpt!E$2,VLOOKUP(LinkRpt!$A221,Rpt,LinkRpt!E$2+1),"")</f>
        <v>0</v>
      </c>
      <c r="AV224" s="125">
        <f>IF(LinkRpt!F$4=LinkRpt!F$2,VLOOKUP(LinkRpt!$A221,Rpt,LinkRpt!F$2+1),"")</f>
        <v>0</v>
      </c>
      <c r="AW224" s="125">
        <f>IF(LinkRpt!G$4=LinkRpt!G$2,VLOOKUP(LinkRpt!$A221,Rpt,LinkRpt!G$2+1),"")</f>
        <v>0</v>
      </c>
      <c r="AX224" s="125">
        <f>IF(LinkRpt!H$4=LinkRpt!H$2,VLOOKUP(LinkRpt!$A221,Rpt,LinkRpt!H$2+1),"")</f>
        <v>0</v>
      </c>
      <c r="AY224" s="125">
        <f>IF(LinkRpt!I$4=LinkRpt!I$2,VLOOKUP(LinkRpt!$A221,Rpt,LinkRpt!I$2+1),"")</f>
        <v>0</v>
      </c>
      <c r="AZ224" s="125">
        <f>IF(LinkRpt!J$4=LinkRpt!J$2,VLOOKUP(LinkRpt!$A221,Rpt,LinkRpt!J$2+1),"")</f>
        <v>0</v>
      </c>
      <c r="BA224" s="125">
        <f>IF(LinkRpt!K$4=LinkRpt!K$2,VLOOKUP(LinkRpt!$A221,Rpt,LinkRpt!K$2+1),"")</f>
        <v>0</v>
      </c>
      <c r="BB224" s="125">
        <f>IF(LinkRpt!L$4=LinkRpt!L$2,VLOOKUP(LinkRpt!$A221,Rpt,LinkRpt!L$2+1),"")</f>
        <v>0</v>
      </c>
      <c r="BC224" s="125">
        <f>IF(LinkRpt!M$4=LinkRpt!M$2,VLOOKUP(LinkRpt!$A221,Rpt,LinkRpt!M$2+1),"")</f>
        <v>0</v>
      </c>
      <c r="BD224" s="125">
        <f>IF(LinkRpt!N$4=LinkRpt!N$2,VLOOKUP(LinkRpt!$A221,Rpt,LinkRpt!N$2+1),"")</f>
        <v>0</v>
      </c>
      <c r="BE224" s="125">
        <f>IF(LinkRpt!O$4=LinkRpt!O$2,VLOOKUP(LinkRpt!$A221,Rpt,LinkRpt!O$2+1),"")</f>
        <v>0</v>
      </c>
      <c r="BF224" s="125">
        <f>IF(LinkRpt!P$4=LinkRpt!P$2,VLOOKUP(LinkRpt!$A221,Rpt,LinkRpt!P$2+1),"")</f>
        <v>0</v>
      </c>
      <c r="BG224" s="125">
        <f>IF(LinkRpt!Q$4=LinkRpt!Q$2,VLOOKUP(LinkRpt!$A221,Rpt,LinkRpt!Q$2+1),"")</f>
        <v>0</v>
      </c>
      <c r="BH224" s="125">
        <f>IF(LinkRpt!R$4=LinkRpt!R$2,VLOOKUP(LinkRpt!$A221,Rpt,LinkRpt!R$2+1),"")</f>
        <v>0</v>
      </c>
      <c r="BI224" s="125">
        <f>IF(LinkRpt!S$4=LinkRpt!S$2,VLOOKUP(LinkRpt!$A221,Rpt,LinkRpt!S$2+1),"")</f>
        <v>0</v>
      </c>
      <c r="BJ224" s="125">
        <f>IF(LinkRpt!T$4=LinkRpt!T$2,VLOOKUP(LinkRpt!$A221,Rpt,LinkRpt!T$2+1),"")</f>
        <v>0</v>
      </c>
      <c r="BK224" s="125">
        <f>IF(LinkRpt!U$4=LinkRpt!U$2,VLOOKUP(LinkRpt!$A221,Rpt,LinkRpt!U$2+1),"")</f>
        <v>0</v>
      </c>
      <c r="BL224" s="125">
        <f>IF(LinkRpt!V$4=LinkRpt!V$2,VLOOKUP(LinkRpt!$A221,Rpt,LinkRpt!V$2+1),"")</f>
        <v>0</v>
      </c>
      <c r="BM224" s="125">
        <f>IF(LinkRpt!W$4=LinkRpt!W$2,VLOOKUP(LinkRpt!$A221,Rpt,LinkRpt!W$2+1),"")</f>
        <v>0</v>
      </c>
      <c r="BN224" s="125">
        <f>IF(LinkRpt!X$4=LinkRpt!X$2,VLOOKUP(LinkRpt!$A221,Rpt,LinkRpt!X$2+1),"")</f>
        <v>0</v>
      </c>
      <c r="BO224" s="125">
        <f>IF(LinkRpt!Y$4=LinkRpt!Y$2,VLOOKUP(LinkRpt!$A221,Rpt,LinkRpt!Y$2+1),"")</f>
        <v>0</v>
      </c>
      <c r="BP224" s="125">
        <f>IF(LinkRpt!Z$4=LinkRpt!Z$2,VLOOKUP(LinkRpt!$A221,Rpt,LinkRpt!Z$2+1),"")</f>
        <v>0</v>
      </c>
      <c r="BQ224" s="125">
        <f>IF(LinkRpt!AA$4=LinkRpt!AA$2,VLOOKUP(LinkRpt!$A221,Rpt,LinkRpt!AA$2+1),"")</f>
        <v>0</v>
      </c>
      <c r="BR224" s="125">
        <f>IF(LinkRpt!AB$4=LinkRpt!AB$2,VLOOKUP(LinkRpt!$A221,Rpt,LinkRpt!AB$2+1),"")</f>
        <v>0</v>
      </c>
      <c r="BS224" s="125">
        <f>IF(LinkRpt!AC$4=LinkRpt!AC$2,VLOOKUP(LinkRpt!$A221,Rpt,LinkRpt!AC$2+1),"")</f>
        <v>0</v>
      </c>
      <c r="BT224" s="125">
        <f>IF(LinkRpt!AD$4=LinkRpt!AD$2,VLOOKUP(LinkRpt!$A221,Rpt,LinkRpt!AD$2+1),"")</f>
        <v>0</v>
      </c>
      <c r="BU224" s="125">
        <f>IF(LinkRpt!AE$4=LinkRpt!AE$2,VLOOKUP(LinkRpt!$A221,Rpt,LinkRpt!AE$2+1),"")</f>
        <v>0</v>
      </c>
      <c r="BV224" s="125">
        <f t="shared" si="48"/>
        <v>11800</v>
      </c>
      <c r="BW224" s="124">
        <v>1500</v>
      </c>
      <c r="BX224" s="127">
        <v>1500</v>
      </c>
      <c r="BY224" s="124">
        <v>1000</v>
      </c>
      <c r="BZ224" s="127">
        <v>1000</v>
      </c>
      <c r="CA224" s="124">
        <v>5000</v>
      </c>
      <c r="CB224" s="127">
        <v>5000</v>
      </c>
      <c r="CC224" s="124">
        <v>8000</v>
      </c>
      <c r="CD224" s="127"/>
      <c r="CE224" s="124"/>
      <c r="CF224" s="127"/>
      <c r="CG224" s="129">
        <v>4620</v>
      </c>
      <c r="CH224" s="127"/>
      <c r="CI224" s="129">
        <v>4620</v>
      </c>
      <c r="CJ224" s="127"/>
      <c r="CK224" s="129">
        <v>4620</v>
      </c>
      <c r="CL224" s="127"/>
      <c r="CM224" s="129">
        <v>4620</v>
      </c>
      <c r="CN224" s="127"/>
      <c r="CO224" s="129">
        <v>4620</v>
      </c>
      <c r="CP224" s="127"/>
      <c r="CQ224" s="129">
        <v>4620</v>
      </c>
      <c r="CR224" s="127">
        <v>27100</v>
      </c>
      <c r="CS224" s="129">
        <v>4620</v>
      </c>
      <c r="CT224" s="127"/>
      <c r="CU224" s="129">
        <v>4620</v>
      </c>
      <c r="CV224" s="127"/>
      <c r="CW224" s="129">
        <v>4620</v>
      </c>
      <c r="CX224" s="127"/>
      <c r="CY224" s="131"/>
      <c r="CZ224" s="127"/>
      <c r="DA224" s="131"/>
      <c r="DB224" s="127"/>
      <c r="DC224" s="131"/>
      <c r="DD224" s="127"/>
      <c r="DE224" s="130"/>
      <c r="DF224" s="131"/>
      <c r="DG224" s="127"/>
      <c r="DH224" s="131"/>
      <c r="DI224" s="127"/>
      <c r="DJ224" s="131"/>
      <c r="DK224" s="127"/>
      <c r="DL224" s="131"/>
      <c r="DM224" s="127"/>
      <c r="DN224" s="131"/>
      <c r="DO224" s="127"/>
      <c r="DP224" s="131"/>
      <c r="DQ224" s="127"/>
      <c r="DR224" s="131"/>
      <c r="DS224" s="127"/>
      <c r="DT224" s="131"/>
      <c r="DU224" s="127"/>
      <c r="DV224" s="131"/>
      <c r="DW224" s="127"/>
      <c r="DX224" s="131"/>
      <c r="DY224" s="127"/>
      <c r="DZ224" s="131"/>
      <c r="EA224" s="127"/>
      <c r="EB224" s="128"/>
      <c r="EC224" s="127"/>
      <c r="ED224" s="132"/>
      <c r="EE224" s="128"/>
      <c r="EF224" s="127"/>
      <c r="EG224" s="128"/>
      <c r="EH224" s="127"/>
      <c r="EI224" s="128"/>
      <c r="EJ224" s="127"/>
      <c r="EK224" s="128"/>
      <c r="EL224" s="127"/>
      <c r="EM224" s="128"/>
      <c r="EN224" s="127"/>
      <c r="EO224" s="128"/>
      <c r="EP224" s="127"/>
      <c r="EQ224" s="124"/>
      <c r="ER224" s="127"/>
      <c r="ES224" s="124"/>
      <c r="ET224" s="127"/>
      <c r="EU224" s="124"/>
      <c r="EV224" s="127"/>
      <c r="EW224" s="124"/>
      <c r="EX224" s="127"/>
      <c r="EY224" s="124"/>
      <c r="EZ224" s="127"/>
      <c r="FA224" s="124"/>
      <c r="FB224" s="127"/>
      <c r="FC224" s="133">
        <f t="shared" si="43"/>
        <v>57080</v>
      </c>
      <c r="FD224" s="133">
        <f t="shared" si="44"/>
        <v>34600</v>
      </c>
      <c r="FE224" s="133">
        <f t="shared" si="45"/>
        <v>22480</v>
      </c>
    </row>
    <row r="225" spans="1:161" ht="25.5" customHeight="1">
      <c r="A225" s="184">
        <v>2200284</v>
      </c>
      <c r="B225" s="163" t="s">
        <v>302</v>
      </c>
      <c r="C225" s="96" t="s">
        <v>303</v>
      </c>
      <c r="D225" s="83" t="s">
        <v>1062</v>
      </c>
      <c r="E225" s="95" t="s">
        <v>956</v>
      </c>
      <c r="F225" s="89" t="s">
        <v>304</v>
      </c>
      <c r="G225" s="89"/>
      <c r="H225" s="136"/>
      <c r="I225" s="121"/>
      <c r="J225" s="121"/>
      <c r="K225" s="94">
        <v>6500</v>
      </c>
      <c r="L225" s="96" t="s">
        <v>1079</v>
      </c>
      <c r="M225" s="122">
        <f t="shared" si="46"/>
        <v>23500</v>
      </c>
      <c r="N225" s="123">
        <f t="shared" si="42"/>
        <v>1950</v>
      </c>
      <c r="O225" s="124">
        <v>4000</v>
      </c>
      <c r="P225" s="124">
        <f t="shared" si="47"/>
        <v>0</v>
      </c>
      <c r="Q225" s="125">
        <v>4000</v>
      </c>
      <c r="R225" s="126">
        <f t="shared" si="49"/>
        <v>0</v>
      </c>
      <c r="S225" s="127">
        <f>IF(OR($I225="‡nv‡÷j Z¨vM",$I225="wUwm"),(IF(VALUE($G225)&gt;=S$6,(IF(($BV225-SUM($Q225:R225))&gt;=$K225*0.3,$K225*0.3,($BV225-SUM($Q225:R225)))),"")),(IF(($BV225-SUM($Q225:R225))&gt;=$K225*0.3,$K225*0.3,($BV225-SUM($Q225:R225)))))</f>
        <v>1950</v>
      </c>
      <c r="T225" s="127">
        <f>IF(OR($I225="‡nv‡÷j Z¨vM",$I225="wUwm"),(IF(VALUE($G225)&gt;=T$6,(IF(($BV225-SUM($Q225:S225))&gt;=$K225*0.3,$K225*0.3,($BV225-SUM($Q225:S225)))),"")),(IF(($BV225-SUM($Q225:S225))&gt;=$K225*0.3,$K225*0.3,($BV225-SUM($Q225:S225)))))</f>
        <v>1950</v>
      </c>
      <c r="U225" s="127">
        <f>IF(OR($I225="‡nv‡÷j Z¨vM",$I225="wUwm"),(IF(VALUE($G225)&gt;=U$6,(IF(($BV225-SUM($Q225:T225))&gt;=$K225*0.3,$K225*0.3,($BV225-SUM($Q225:T225)))),"")),(IF(($BV225-SUM($Q225:T225))&gt;=$K225*0.3,$K225*0.3,($BV225-SUM($Q225:T225)))))</f>
        <v>1950</v>
      </c>
      <c r="V225" s="127">
        <f>IF(OR($I225="‡nv‡÷j Z¨vM",$I225="wUwm"),(IF(VALUE($G225)&gt;=V$6,(IF(($BV225-SUM($Q225:U225))&gt;=$K225*0.3,$K225*0.3,($BV225-SUM($Q225:U225)))),"")),(IF(($BV225-SUM($Q225:U225))&gt;=$K225*0.3,$K225*0.3,($BV225-SUM($Q225:U225)))))</f>
        <v>1950</v>
      </c>
      <c r="W225" s="127">
        <f>IF(OR($I225="‡nv‡÷j Z¨vM",$I225="wUwm"),(IF(VALUE($G225)&gt;=W$6,(IF(($BV225-SUM($Q225:V225))&gt;=$K225*0.3,$K225*0.3,($BV225-SUM($Q225:V225)))),"")),(IF(($BV225-SUM($Q225:V225))&gt;=$K225*0.3,$K225*0.3,($BV225-SUM($Q225:V225)))))</f>
        <v>1950</v>
      </c>
      <c r="X225" s="127">
        <f>IF(OR($I225="‡nv‡÷j Z¨vM",$I225="wUwm"),(IF(VALUE($G225)&gt;=X$6,(IF(($BV225-SUM($Q225:W225))&gt;=$K225*0.3,$K225*0.3,($BV225-SUM($Q225:W225)))),"")),(IF(($BV225-SUM($Q225:W225))&gt;=$K225*0.3,$K225*0.3,($BV225-SUM($Q225:W225)))))</f>
        <v>1950</v>
      </c>
      <c r="Y225" s="127">
        <f>IF(OR($I225="‡nv‡÷j Z¨vM",$I225="wUwm"),(IF(VALUE($G225)&gt;=Y$6,(IF(($BV225-SUM($Q225:X225))&gt;=$K225*0.3,$K225*0.3,($BV225-SUM($Q225:X225)))),"")),(IF(($BV225-SUM($Q225:X225))&gt;=$K225*0.3,$K225*0.3,($BV225-SUM($Q225:X225)))))</f>
        <v>1950</v>
      </c>
      <c r="Z225" s="127">
        <f>IF(OR($I225="‡nv‡÷j Z¨vM",$I225="wUwm"),(IF(VALUE($G225)&gt;=Z$6,(IF(($BV225-SUM($Q225:Y225))&gt;=$K225*0.3,$K225*0.3,($BV225-SUM($Q225:Y225)))),"")),(IF(($BV225-SUM($Q225:Y225))&gt;=$K225*0.3,$K225*0.3,($BV225-SUM($Q225:Y225)))))</f>
        <v>1950</v>
      </c>
      <c r="AA225" s="127">
        <f>IF(OR($I225="‡nv‡÷j Z¨vM",$I225="wUwm"),(IF(VALUE($G225)&gt;=AA$6,(IF(($BV225-SUM($Q225:Z225))&gt;=$K225*0.3,$K225*0.3,($BV225-SUM($Q225:Z225)))),"")),(IF(($BV225-SUM($Q225:Z225))&gt;=$K225*0.3,$K225*0.3,($BV225-SUM($Q225:Z225)))))</f>
        <v>1950</v>
      </c>
      <c r="AB225" s="127">
        <f>IF(OR($I225="‡nv‡÷j Z¨vM",$I225="wUwm"),(IF(VALUE($G225)&gt;=AB$6,(IF(($BV225-SUM($Q225:AA225))&gt;=$K225*0.3,$K225*0.3,($BV225-SUM($Q225:AA225)))),"")),(IF(($BV225-SUM($Q225:AA225))&gt;=$K225*0.3,$K225*0.3,($BV225-SUM($Q225:AA225)))))</f>
        <v>0</v>
      </c>
      <c r="AC225" s="127">
        <f>IF(OR($I225="‡nv‡÷j Z¨vM",$I225="wUwm"),(IF(VALUE($G225)&gt;=AC$6,(IF(($BV225-SUM($Q225:AB225))&gt;=$K225*0.3,$K225*0.3,($BV225-SUM($Q225:AB225)))),"")),(IF(($BV225-SUM($Q225:AB225))&gt;=$K225*0.3,$K225*0.3,($BV225-SUM($Q225:AB225)))))</f>
        <v>0</v>
      </c>
      <c r="AD225" s="127">
        <f>IF(OR($I225="‡nv‡÷j Z¨vM",$I225="wUwm"),(IF(VALUE($G225)&gt;=AD$6,(IF(($BV225-SUM($Q225:AC225))&gt;=$K225*0.3,$K225*0.3,($BV225-SUM($Q225:AC225)))),"")),(IF(($BV225-SUM($Q225:AC225))&gt;=$K225*0.3,$K225*0.3,($BV225-SUM($Q225:AC225)))))</f>
        <v>0</v>
      </c>
      <c r="AE225" s="127">
        <f>IF(OR($I225="‡nv‡÷j Z¨vM",$I225="wUwm"),(IF(VALUE($G225)&gt;=AE$6,(IF(($BV225-SUM($Q225:AD225))&gt;=$K225*0.3,$K225*0.3,($BV225-SUM($Q225:AD225)))),"")),(IF(($BV225-SUM($Q225:AD225))&gt;=$K225*0.3,$K225*0.3,($BV225-SUM($Q225:AD225)))))</f>
        <v>0</v>
      </c>
      <c r="AF225" s="127">
        <f>IF(OR($I225="‡nv‡÷j Z¨vM",$I225="wUwm"),(IF(VALUE($G225)&gt;=AF$6,(IF(($BV225-SUM($Q225:AE225))&gt;=$K225*0.3,$K225*0.3,($BV225-SUM($Q225:AE225)))),"")),(IF(($BV225-SUM($Q225:AE225))&gt;=$K225*0.3,$K225*0.3,($BV225-SUM($Q225:AE225)))))</f>
        <v>0</v>
      </c>
      <c r="AG225" s="127">
        <f>IF(OR($I225="‡nv‡÷j Z¨vM",$I225="wUwm"),(IF(VALUE($G225)&gt;=AG$6,(IF(($BV225-SUM($Q225:AF225))&gt;=$K225*0.3,$K225*0.3,($BV225-SUM($Q225:AF225)))),"")),(IF(($BV225-SUM($Q225:AF225))&gt;=$K225*0.3,$K225*0.3,($BV225-SUM($Q225:AF225)))))</f>
        <v>0</v>
      </c>
      <c r="AH225" s="127">
        <f>IF(OR($I225="‡nv‡÷j Z¨vM",$I225="wUwm"),(IF(VALUE($G225)&gt;=AH$6,(IF(($BV225-SUM($Q225:AG225))&gt;=$K225*0.3,$K225*0.3,($BV225-SUM($Q225:AG225)))),"")),(IF(($BV225-SUM($Q225:AG225))&gt;=$K225*0.3,$K225*0.3,($BV225-SUM($Q225:AG225)))))</f>
        <v>0</v>
      </c>
      <c r="AI225" s="127">
        <f>IF(OR($I225="‡nv‡÷j Z¨vM",$I225="wUwm"),(IF(VALUE($G225)&gt;=AI$6,(IF(($BV225-SUM($Q225:AH225))&gt;=$K225*0.3,$K225*0.3,($BV225-SUM($Q225:AH225)))),"")),(IF(($BV225-SUM($Q225:AH225))&gt;=$K225*0.3,$K225*0.3,($BV225-SUM($Q225:AH225)))))</f>
        <v>0</v>
      </c>
      <c r="AJ225" s="127">
        <f>IF(OR($I225="‡nv‡÷j Z¨vM",$I225="wUwm"),(IF(VALUE($G225)&gt;=AJ$6,(IF(($BV225-SUM($Q225:AI225))&gt;=$K225*0.3,$K225*0.3,($BV225-SUM($Q225:AI225)))),"")),(IF(($BV225-SUM($Q225:AI225))&gt;=$K225*0.3,$K225*0.3,($BV225-SUM($Q225:AI225)))))</f>
        <v>0</v>
      </c>
      <c r="AK225" s="127">
        <f>IF(OR($I225="‡nv‡÷j Z¨vM",$I225="wUwm"),(IF(VALUE($G225)&gt;=AK$6,(IF(($BV225-SUM($Q225:AJ225))&gt;=$K225*0.3,$K225*0.3,($BV225-SUM($Q225:AJ225)))),"")),(IF(($BV225-SUM($Q225:AJ225))&gt;=$K225*0.3,$K225*0.3,($BV225-SUM($Q225:AJ225)))))</f>
        <v>0</v>
      </c>
      <c r="AL225" s="127">
        <f>IF(OR($I225="‡nv‡÷j Z¨vM",$I225="wUwm"),(IF(VALUE($G225)&gt;=AL$6,(IF(($BV225-SUM($Q225:AK225))&gt;=$K225*0.3,$K225*0.3,($BV225-SUM($Q225:AK225)))),"")),(IF(($BV225-SUM($Q225:AK225))&gt;=$K225*0.3,$K225*0.3,($BV225-SUM($Q225:AK225)))))</f>
        <v>0</v>
      </c>
      <c r="AM225" s="127">
        <f>IF(OR($I225="‡nv‡÷j Z¨vM",$I225="wUwm"),(IF(VALUE($G225)&gt;=AM$6,(IF(($BV225-SUM($Q225:AL225))&gt;=$K225*0.3,$K225*0.3,($BV225-SUM($Q225:AL225)))),"")),(IF(($BV225-SUM($Q225:AL225))&gt;=$K225*0.3,$K225*0.3,($BV225-SUM($Q225:AL225)))))</f>
        <v>0</v>
      </c>
      <c r="AN225" s="127">
        <f>IF(OR($I225="‡nv‡÷j Z¨vM",$I225="wUwm"),(IF(VALUE($G225)&gt;=AN$6,(IF(($BV225-SUM($Q225:AM225))&gt;=$K225*0.3,$K225*0.3,($BV225-SUM($Q225:AM225)))),"")),(IF(($BV225-SUM($Q225:AM225))&gt;=$K225*0.3,$K225*0.3,($BV225-SUM($Q225:AM225)))))</f>
        <v>0</v>
      </c>
      <c r="AO225" s="127">
        <f>IF(OR($I225="‡nv‡÷j Z¨vM",$I225="wUwm"),(IF(VALUE($G225)&gt;=AO$6,(IF(($BV225-SUM($Q225:AN225))&gt;=$K225*0.3,$K225*0.3,($BV225-SUM($Q225:AN225)))),"")),(IF(($BV225-SUM($Q225:AN225))&gt;=$K225*0.3,$K225*0.3,($BV225-SUM($Q225:AN225)))))</f>
        <v>0</v>
      </c>
      <c r="AP225" s="127">
        <f>IF(OR($I225="‡nv‡÷j Z¨vM",$I225="wUwm"),(IF(VALUE($G225)&gt;=AP$6,(IF(($BV225-SUM($Q225:AO225))&gt;=$K225*0.3,$K225*0.3,($BV225-SUM($Q225:AO225)))),"")),(IF(($BV225-SUM($Q225:AO225))&gt;=$K225*0.3,$K225*0.3,($BV225-SUM($Q225:AO225)))))</f>
        <v>0</v>
      </c>
      <c r="AQ225" s="125">
        <f t="shared" si="50"/>
        <v>21550</v>
      </c>
      <c r="AR225" s="125">
        <v>21550</v>
      </c>
      <c r="AS225" s="125">
        <f>IF(LinkRpt!C$4=LinkRpt!C$2,VLOOKUP(LinkRpt!$A222,Rpt,LinkRpt!C$2+1),"")</f>
        <v>0</v>
      </c>
      <c r="AT225" s="125">
        <f>IF(LinkRpt!D$4=LinkRpt!D$2,VLOOKUP(LinkRpt!$A222,Rpt,LinkRpt!D$2+1),"")</f>
        <v>0</v>
      </c>
      <c r="AU225" s="125">
        <f>IF(LinkRpt!E$4=LinkRpt!E$2,VLOOKUP(LinkRpt!$A222,Rpt,LinkRpt!E$2+1),"")</f>
        <v>0</v>
      </c>
      <c r="AV225" s="125">
        <f>IF(LinkRpt!F$4=LinkRpt!F$2,VLOOKUP(LinkRpt!$A222,Rpt,LinkRpt!F$2+1),"")</f>
        <v>0</v>
      </c>
      <c r="AW225" s="125">
        <f>IF(LinkRpt!G$4=LinkRpt!G$2,VLOOKUP(LinkRpt!$A222,Rpt,LinkRpt!G$2+1),"")</f>
        <v>0</v>
      </c>
      <c r="AX225" s="125">
        <f>IF(LinkRpt!H$4=LinkRpt!H$2,VLOOKUP(LinkRpt!$A222,Rpt,LinkRpt!H$2+1),"")</f>
        <v>0</v>
      </c>
      <c r="AY225" s="125">
        <f>IF(LinkRpt!I$4=LinkRpt!I$2,VLOOKUP(LinkRpt!$A222,Rpt,LinkRpt!I$2+1),"")</f>
        <v>0</v>
      </c>
      <c r="AZ225" s="125">
        <f>IF(LinkRpt!J$4=LinkRpt!J$2,VLOOKUP(LinkRpt!$A222,Rpt,LinkRpt!J$2+1),"")</f>
        <v>0</v>
      </c>
      <c r="BA225" s="125">
        <f>IF(LinkRpt!K$4=LinkRpt!K$2,VLOOKUP(LinkRpt!$A222,Rpt,LinkRpt!K$2+1),"")</f>
        <v>0</v>
      </c>
      <c r="BB225" s="125">
        <f>IF(LinkRpt!L$4=LinkRpt!L$2,VLOOKUP(LinkRpt!$A222,Rpt,LinkRpt!L$2+1),"")</f>
        <v>0</v>
      </c>
      <c r="BC225" s="125">
        <f>IF(LinkRpt!M$4=LinkRpt!M$2,VLOOKUP(LinkRpt!$A222,Rpt,LinkRpt!M$2+1),"")</f>
        <v>0</v>
      </c>
      <c r="BD225" s="125">
        <f>IF(LinkRpt!N$4=LinkRpt!N$2,VLOOKUP(LinkRpt!$A222,Rpt,LinkRpt!N$2+1),"")</f>
        <v>0</v>
      </c>
      <c r="BE225" s="125">
        <f>IF(LinkRpt!O$4=LinkRpt!O$2,VLOOKUP(LinkRpt!$A222,Rpt,LinkRpt!O$2+1),"")</f>
        <v>0</v>
      </c>
      <c r="BF225" s="125">
        <f>IF(LinkRpt!P$4=LinkRpt!P$2,VLOOKUP(LinkRpt!$A222,Rpt,LinkRpt!P$2+1),"")</f>
        <v>0</v>
      </c>
      <c r="BG225" s="125">
        <f>IF(LinkRpt!Q$4=LinkRpt!Q$2,VLOOKUP(LinkRpt!$A222,Rpt,LinkRpt!Q$2+1),"")</f>
        <v>0</v>
      </c>
      <c r="BH225" s="125">
        <f>IF(LinkRpt!R$4=LinkRpt!R$2,VLOOKUP(LinkRpt!$A222,Rpt,LinkRpt!R$2+1),"")</f>
        <v>0</v>
      </c>
      <c r="BI225" s="125">
        <f>IF(LinkRpt!S$4=LinkRpt!S$2,VLOOKUP(LinkRpt!$A222,Rpt,LinkRpt!S$2+1),"")</f>
        <v>0</v>
      </c>
      <c r="BJ225" s="125">
        <f>IF(LinkRpt!T$4=LinkRpt!T$2,VLOOKUP(LinkRpt!$A222,Rpt,LinkRpt!T$2+1),"")</f>
        <v>0</v>
      </c>
      <c r="BK225" s="125">
        <f>IF(LinkRpt!U$4=LinkRpt!U$2,VLOOKUP(LinkRpt!$A222,Rpt,LinkRpt!U$2+1),"")</f>
        <v>0</v>
      </c>
      <c r="BL225" s="125">
        <f>IF(LinkRpt!V$4=LinkRpt!V$2,VLOOKUP(LinkRpt!$A222,Rpt,LinkRpt!V$2+1),"")</f>
        <v>0</v>
      </c>
      <c r="BM225" s="125">
        <f>IF(LinkRpt!W$4=LinkRpt!W$2,VLOOKUP(LinkRpt!$A222,Rpt,LinkRpt!W$2+1),"")</f>
        <v>0</v>
      </c>
      <c r="BN225" s="125">
        <f>IF(LinkRpt!X$4=LinkRpt!X$2,VLOOKUP(LinkRpt!$A222,Rpt,LinkRpt!X$2+1),"")</f>
        <v>0</v>
      </c>
      <c r="BO225" s="125">
        <f>IF(LinkRpt!Y$4=LinkRpt!Y$2,VLOOKUP(LinkRpt!$A222,Rpt,LinkRpt!Y$2+1),"")</f>
        <v>0</v>
      </c>
      <c r="BP225" s="125">
        <f>IF(LinkRpt!Z$4=LinkRpt!Z$2,VLOOKUP(LinkRpt!$A222,Rpt,LinkRpt!Z$2+1),"")</f>
        <v>0</v>
      </c>
      <c r="BQ225" s="125">
        <f>IF(LinkRpt!AA$4=LinkRpt!AA$2,VLOOKUP(LinkRpt!$A222,Rpt,LinkRpt!AA$2+1),"")</f>
        <v>0</v>
      </c>
      <c r="BR225" s="125">
        <f>IF(LinkRpt!AB$4=LinkRpt!AB$2,VLOOKUP(LinkRpt!$A222,Rpt,LinkRpt!AB$2+1),"")</f>
        <v>0</v>
      </c>
      <c r="BS225" s="125">
        <f>IF(LinkRpt!AC$4=LinkRpt!AC$2,VLOOKUP(LinkRpt!$A222,Rpt,LinkRpt!AC$2+1),"")</f>
        <v>0</v>
      </c>
      <c r="BT225" s="125">
        <f>IF(LinkRpt!AD$4=LinkRpt!AD$2,VLOOKUP(LinkRpt!$A222,Rpt,LinkRpt!AD$2+1),"")</f>
        <v>0</v>
      </c>
      <c r="BU225" s="125">
        <f>IF(LinkRpt!AE$4=LinkRpt!AE$2,VLOOKUP(LinkRpt!$A222,Rpt,LinkRpt!AE$2+1),"")</f>
        <v>0</v>
      </c>
      <c r="BV225" s="125">
        <f t="shared" si="48"/>
        <v>21550</v>
      </c>
      <c r="BW225" s="124">
        <v>1500</v>
      </c>
      <c r="BX225" s="127">
        <v>1500</v>
      </c>
      <c r="BY225" s="124">
        <v>1000</v>
      </c>
      <c r="BZ225" s="127">
        <v>1000</v>
      </c>
      <c r="CA225" s="124">
        <v>5000</v>
      </c>
      <c r="CB225" s="127">
        <v>5000</v>
      </c>
      <c r="CC225" s="124">
        <v>8000</v>
      </c>
      <c r="CD225" s="127"/>
      <c r="CE225" s="124"/>
      <c r="CF225" s="127"/>
      <c r="CG225" s="129">
        <v>4340</v>
      </c>
      <c r="CH225" s="127">
        <v>0</v>
      </c>
      <c r="CI225" s="129">
        <v>4340</v>
      </c>
      <c r="CJ225" s="127"/>
      <c r="CK225" s="129">
        <v>4340</v>
      </c>
      <c r="CL225" s="127"/>
      <c r="CM225" s="129">
        <v>4340</v>
      </c>
      <c r="CN225" s="127">
        <v>4620</v>
      </c>
      <c r="CO225" s="129">
        <v>4340</v>
      </c>
      <c r="CP225" s="127">
        <v>4620</v>
      </c>
      <c r="CQ225" s="129">
        <v>4340</v>
      </c>
      <c r="CR225" s="127">
        <v>4620</v>
      </c>
      <c r="CS225" s="129">
        <v>4340</v>
      </c>
      <c r="CT225" s="127">
        <v>3500</v>
      </c>
      <c r="CU225" s="129">
        <v>4340</v>
      </c>
      <c r="CV225" s="127"/>
      <c r="CW225" s="129">
        <v>4340</v>
      </c>
      <c r="CX225" s="127">
        <v>4340</v>
      </c>
      <c r="CY225" s="131"/>
      <c r="CZ225" s="127"/>
      <c r="DA225" s="131"/>
      <c r="DB225" s="127"/>
      <c r="DC225" s="131"/>
      <c r="DD225" s="127"/>
      <c r="DE225" s="130"/>
      <c r="DF225" s="131"/>
      <c r="DG225" s="127"/>
      <c r="DH225" s="131"/>
      <c r="DI225" s="127"/>
      <c r="DJ225" s="131"/>
      <c r="DK225" s="127"/>
      <c r="DL225" s="131"/>
      <c r="DM225" s="127"/>
      <c r="DN225" s="131"/>
      <c r="DO225" s="127"/>
      <c r="DP225" s="131"/>
      <c r="DQ225" s="127"/>
      <c r="DR225" s="131"/>
      <c r="DS225" s="127"/>
      <c r="DT225" s="131"/>
      <c r="DU225" s="127"/>
      <c r="DV225" s="131"/>
      <c r="DW225" s="127"/>
      <c r="DX225" s="131"/>
      <c r="DY225" s="127"/>
      <c r="DZ225" s="131"/>
      <c r="EA225" s="127"/>
      <c r="EB225" s="128"/>
      <c r="EC225" s="127"/>
      <c r="ED225" s="132"/>
      <c r="EE225" s="128"/>
      <c r="EF225" s="127"/>
      <c r="EG225" s="128"/>
      <c r="EH225" s="127"/>
      <c r="EI225" s="128"/>
      <c r="EJ225" s="127"/>
      <c r="EK225" s="128"/>
      <c r="EL225" s="127"/>
      <c r="EM225" s="128"/>
      <c r="EN225" s="127"/>
      <c r="EO225" s="128"/>
      <c r="EP225" s="127"/>
      <c r="EQ225" s="124"/>
      <c r="ER225" s="127"/>
      <c r="ES225" s="124"/>
      <c r="ET225" s="127"/>
      <c r="EU225" s="124"/>
      <c r="EV225" s="127"/>
      <c r="EW225" s="124"/>
      <c r="EX225" s="127"/>
      <c r="EY225" s="124"/>
      <c r="EZ225" s="127"/>
      <c r="FA225" s="124"/>
      <c r="FB225" s="127"/>
      <c r="FC225" s="133">
        <f t="shared" si="43"/>
        <v>54560</v>
      </c>
      <c r="FD225" s="133">
        <f t="shared" si="44"/>
        <v>29200</v>
      </c>
      <c r="FE225" s="133">
        <f t="shared" si="45"/>
        <v>25360</v>
      </c>
    </row>
    <row r="226" spans="1:161" ht="25.5" customHeight="1">
      <c r="A226" s="184">
        <v>2200298</v>
      </c>
      <c r="B226" s="163" t="s">
        <v>307</v>
      </c>
      <c r="C226" s="96" t="s">
        <v>308</v>
      </c>
      <c r="D226" s="83" t="s">
        <v>1062</v>
      </c>
      <c r="E226" s="95" t="s">
        <v>956</v>
      </c>
      <c r="F226" s="89" t="s">
        <v>309</v>
      </c>
      <c r="G226" s="89"/>
      <c r="H226" s="135"/>
      <c r="I226" s="122"/>
      <c r="J226" s="122"/>
      <c r="K226" s="94">
        <v>6500</v>
      </c>
      <c r="L226" s="96" t="s">
        <v>1079</v>
      </c>
      <c r="M226" s="122">
        <f t="shared" si="46"/>
        <v>23500</v>
      </c>
      <c r="N226" s="123">
        <f t="shared" si="42"/>
        <v>1950</v>
      </c>
      <c r="O226" s="124">
        <v>4000</v>
      </c>
      <c r="P226" s="124">
        <f t="shared" si="47"/>
        <v>0</v>
      </c>
      <c r="Q226" s="125">
        <v>4000</v>
      </c>
      <c r="R226" s="126">
        <f t="shared" si="49"/>
        <v>0</v>
      </c>
      <c r="S226" s="127">
        <f>IF(OR($I226="‡nv‡÷j Z¨vM",$I226="wUwm"),(IF(VALUE($G226)&gt;=S$6,(IF(($BV226-SUM($Q226:R226))&gt;=$K226*0.3,$K226*0.3,($BV226-SUM($Q226:R226)))),"")),(IF(($BV226-SUM($Q226:R226))&gt;=$K226*0.3,$K226*0.3,($BV226-SUM($Q226:R226)))))</f>
        <v>1950</v>
      </c>
      <c r="T226" s="127">
        <f>IF(OR($I226="‡nv‡÷j Z¨vM",$I226="wUwm"),(IF(VALUE($G226)&gt;=T$6,(IF(($BV226-SUM($Q226:S226))&gt;=$K226*0.3,$K226*0.3,($BV226-SUM($Q226:S226)))),"")),(IF(($BV226-SUM($Q226:S226))&gt;=$K226*0.3,$K226*0.3,($BV226-SUM($Q226:S226)))))</f>
        <v>1950</v>
      </c>
      <c r="U226" s="127">
        <f>IF(OR($I226="‡nv‡÷j Z¨vM",$I226="wUwm"),(IF(VALUE($G226)&gt;=U$6,(IF(($BV226-SUM($Q226:T226))&gt;=$K226*0.3,$K226*0.3,($BV226-SUM($Q226:T226)))),"")),(IF(($BV226-SUM($Q226:T226))&gt;=$K226*0.3,$K226*0.3,($BV226-SUM($Q226:T226)))))</f>
        <v>1950</v>
      </c>
      <c r="V226" s="127">
        <f>IF(OR($I226="‡nv‡÷j Z¨vM",$I226="wUwm"),(IF(VALUE($G226)&gt;=V$6,(IF(($BV226-SUM($Q226:U226))&gt;=$K226*0.3,$K226*0.3,($BV226-SUM($Q226:U226)))),"")),(IF(($BV226-SUM($Q226:U226))&gt;=$K226*0.3,$K226*0.3,($BV226-SUM($Q226:U226)))))</f>
        <v>1950</v>
      </c>
      <c r="W226" s="127">
        <f>IF(OR($I226="‡nv‡÷j Z¨vM",$I226="wUwm"),(IF(VALUE($G226)&gt;=W$6,(IF(($BV226-SUM($Q226:V226))&gt;=$K226*0.3,$K226*0.3,($BV226-SUM($Q226:V226)))),"")),(IF(($BV226-SUM($Q226:V226))&gt;=$K226*0.3,$K226*0.3,($BV226-SUM($Q226:V226)))))</f>
        <v>1950</v>
      </c>
      <c r="X226" s="127">
        <f>IF(OR($I226="‡nv‡÷j Z¨vM",$I226="wUwm"),(IF(VALUE($G226)&gt;=X$6,(IF(($BV226-SUM($Q226:W226))&gt;=$K226*0.3,$K226*0.3,($BV226-SUM($Q226:W226)))),"")),(IF(($BV226-SUM($Q226:W226))&gt;=$K226*0.3,$K226*0.3,($BV226-SUM($Q226:W226)))))</f>
        <v>1950</v>
      </c>
      <c r="Y226" s="127">
        <f>IF(OR($I226="‡nv‡÷j Z¨vM",$I226="wUwm"),(IF(VALUE($G226)&gt;=Y$6,(IF(($BV226-SUM($Q226:X226))&gt;=$K226*0.3,$K226*0.3,($BV226-SUM($Q226:X226)))),"")),(IF(($BV226-SUM($Q226:X226))&gt;=$K226*0.3,$K226*0.3,($BV226-SUM($Q226:X226)))))</f>
        <v>1950</v>
      </c>
      <c r="Z226" s="127">
        <f>IF(OR($I226="‡nv‡÷j Z¨vM",$I226="wUwm"),(IF(VALUE($G226)&gt;=Z$6,(IF(($BV226-SUM($Q226:Y226))&gt;=$K226*0.3,$K226*0.3,($BV226-SUM($Q226:Y226)))),"")),(IF(($BV226-SUM($Q226:Y226))&gt;=$K226*0.3,$K226*0.3,($BV226-SUM($Q226:Y226)))))</f>
        <v>1950</v>
      </c>
      <c r="AA226" s="127">
        <f>IF(OR($I226="‡nv‡÷j Z¨vM",$I226="wUwm"),(IF(VALUE($G226)&gt;=AA$6,(IF(($BV226-SUM($Q226:Z226))&gt;=$K226*0.3,$K226*0.3,($BV226-SUM($Q226:Z226)))),"")),(IF(($BV226-SUM($Q226:Z226))&gt;=$K226*0.3,$K226*0.3,($BV226-SUM($Q226:Z226)))))</f>
        <v>1950</v>
      </c>
      <c r="AB226" s="127">
        <f>IF(OR($I226="‡nv‡÷j Z¨vM",$I226="wUwm"),(IF(VALUE($G226)&gt;=AB$6,(IF(($BV226-SUM($Q226:AA226))&gt;=$K226*0.3,$K226*0.3,($BV226-SUM($Q226:AA226)))),"")),(IF(($BV226-SUM($Q226:AA226))&gt;=$K226*0.3,$K226*0.3,($BV226-SUM($Q226:AA226)))))</f>
        <v>0</v>
      </c>
      <c r="AC226" s="127">
        <f>IF(OR($I226="‡nv‡÷j Z¨vM",$I226="wUwm"),(IF(VALUE($G226)&gt;=AC$6,(IF(($BV226-SUM($Q226:AB226))&gt;=$K226*0.3,$K226*0.3,($BV226-SUM($Q226:AB226)))),"")),(IF(($BV226-SUM($Q226:AB226))&gt;=$K226*0.3,$K226*0.3,($BV226-SUM($Q226:AB226)))))</f>
        <v>0</v>
      </c>
      <c r="AD226" s="127">
        <f>IF(OR($I226="‡nv‡÷j Z¨vM",$I226="wUwm"),(IF(VALUE($G226)&gt;=AD$6,(IF(($BV226-SUM($Q226:AC226))&gt;=$K226*0.3,$K226*0.3,($BV226-SUM($Q226:AC226)))),"")),(IF(($BV226-SUM($Q226:AC226))&gt;=$K226*0.3,$K226*0.3,($BV226-SUM($Q226:AC226)))))</f>
        <v>0</v>
      </c>
      <c r="AE226" s="127">
        <f>IF(OR($I226="‡nv‡÷j Z¨vM",$I226="wUwm"),(IF(VALUE($G226)&gt;=AE$6,(IF(($BV226-SUM($Q226:AD226))&gt;=$K226*0.3,$K226*0.3,($BV226-SUM($Q226:AD226)))),"")),(IF(($BV226-SUM($Q226:AD226))&gt;=$K226*0.3,$K226*0.3,($BV226-SUM($Q226:AD226)))))</f>
        <v>0</v>
      </c>
      <c r="AF226" s="127">
        <f>IF(OR($I226="‡nv‡÷j Z¨vM",$I226="wUwm"),(IF(VALUE($G226)&gt;=AF$6,(IF(($BV226-SUM($Q226:AE226))&gt;=$K226*0.3,$K226*0.3,($BV226-SUM($Q226:AE226)))),"")),(IF(($BV226-SUM($Q226:AE226))&gt;=$K226*0.3,$K226*0.3,($BV226-SUM($Q226:AE226)))))</f>
        <v>0</v>
      </c>
      <c r="AG226" s="127">
        <f>IF(OR($I226="‡nv‡÷j Z¨vM",$I226="wUwm"),(IF(VALUE($G226)&gt;=AG$6,(IF(($BV226-SUM($Q226:AF226))&gt;=$K226*0.3,$K226*0.3,($BV226-SUM($Q226:AF226)))),"")),(IF(($BV226-SUM($Q226:AF226))&gt;=$K226*0.3,$K226*0.3,($BV226-SUM($Q226:AF226)))))</f>
        <v>0</v>
      </c>
      <c r="AH226" s="127">
        <f>IF(OR($I226="‡nv‡÷j Z¨vM",$I226="wUwm"),(IF(VALUE($G226)&gt;=AH$6,(IF(($BV226-SUM($Q226:AG226))&gt;=$K226*0.3,$K226*0.3,($BV226-SUM($Q226:AG226)))),"")),(IF(($BV226-SUM($Q226:AG226))&gt;=$K226*0.3,$K226*0.3,($BV226-SUM($Q226:AG226)))))</f>
        <v>0</v>
      </c>
      <c r="AI226" s="127">
        <f>IF(OR($I226="‡nv‡÷j Z¨vM",$I226="wUwm"),(IF(VALUE($G226)&gt;=AI$6,(IF(($BV226-SUM($Q226:AH226))&gt;=$K226*0.3,$K226*0.3,($BV226-SUM($Q226:AH226)))),"")),(IF(($BV226-SUM($Q226:AH226))&gt;=$K226*0.3,$K226*0.3,($BV226-SUM($Q226:AH226)))))</f>
        <v>0</v>
      </c>
      <c r="AJ226" s="127">
        <f>IF(OR($I226="‡nv‡÷j Z¨vM",$I226="wUwm"),(IF(VALUE($G226)&gt;=AJ$6,(IF(($BV226-SUM($Q226:AI226))&gt;=$K226*0.3,$K226*0.3,($BV226-SUM($Q226:AI226)))),"")),(IF(($BV226-SUM($Q226:AI226))&gt;=$K226*0.3,$K226*0.3,($BV226-SUM($Q226:AI226)))))</f>
        <v>0</v>
      </c>
      <c r="AK226" s="127">
        <f>IF(OR($I226="‡nv‡÷j Z¨vM",$I226="wUwm"),(IF(VALUE($G226)&gt;=AK$6,(IF(($BV226-SUM($Q226:AJ226))&gt;=$K226*0.3,$K226*0.3,($BV226-SUM($Q226:AJ226)))),"")),(IF(($BV226-SUM($Q226:AJ226))&gt;=$K226*0.3,$K226*0.3,($BV226-SUM($Q226:AJ226)))))</f>
        <v>0</v>
      </c>
      <c r="AL226" s="127">
        <f>IF(OR($I226="‡nv‡÷j Z¨vM",$I226="wUwm"),(IF(VALUE($G226)&gt;=AL$6,(IF(($BV226-SUM($Q226:AK226))&gt;=$K226*0.3,$K226*0.3,($BV226-SUM($Q226:AK226)))),"")),(IF(($BV226-SUM($Q226:AK226))&gt;=$K226*0.3,$K226*0.3,($BV226-SUM($Q226:AK226)))))</f>
        <v>0</v>
      </c>
      <c r="AM226" s="127">
        <f>IF(OR($I226="‡nv‡÷j Z¨vM",$I226="wUwm"),(IF(VALUE($G226)&gt;=AM$6,(IF(($BV226-SUM($Q226:AL226))&gt;=$K226*0.3,$K226*0.3,($BV226-SUM($Q226:AL226)))),"")),(IF(($BV226-SUM($Q226:AL226))&gt;=$K226*0.3,$K226*0.3,($BV226-SUM($Q226:AL226)))))</f>
        <v>0</v>
      </c>
      <c r="AN226" s="127">
        <f>IF(OR($I226="‡nv‡÷j Z¨vM",$I226="wUwm"),(IF(VALUE($G226)&gt;=AN$6,(IF(($BV226-SUM($Q226:AM226))&gt;=$K226*0.3,$K226*0.3,($BV226-SUM($Q226:AM226)))),"")),(IF(($BV226-SUM($Q226:AM226))&gt;=$K226*0.3,$K226*0.3,($BV226-SUM($Q226:AM226)))))</f>
        <v>0</v>
      </c>
      <c r="AO226" s="127">
        <f>IF(OR($I226="‡nv‡÷j Z¨vM",$I226="wUwm"),(IF(VALUE($G226)&gt;=AO$6,(IF(($BV226-SUM($Q226:AN226))&gt;=$K226*0.3,$K226*0.3,($BV226-SUM($Q226:AN226)))),"")),(IF(($BV226-SUM($Q226:AN226))&gt;=$K226*0.3,$K226*0.3,($BV226-SUM($Q226:AN226)))))</f>
        <v>0</v>
      </c>
      <c r="AP226" s="127">
        <f>IF(OR($I226="‡nv‡÷j Z¨vM",$I226="wUwm"),(IF(VALUE($G226)&gt;=AP$6,(IF(($BV226-SUM($Q226:AO226))&gt;=$K226*0.3,$K226*0.3,($BV226-SUM($Q226:AO226)))),"")),(IF(($BV226-SUM($Q226:AO226))&gt;=$K226*0.3,$K226*0.3,($BV226-SUM($Q226:AO226)))))</f>
        <v>0</v>
      </c>
      <c r="AQ226" s="125">
        <f t="shared" si="50"/>
        <v>21550</v>
      </c>
      <c r="AR226" s="125">
        <v>21550</v>
      </c>
      <c r="AS226" s="125">
        <f>IF(LinkRpt!C$4=LinkRpt!C$2,VLOOKUP(LinkRpt!$A223,Rpt,LinkRpt!C$2+1),"")</f>
        <v>0</v>
      </c>
      <c r="AT226" s="125">
        <f>IF(LinkRpt!D$4=LinkRpt!D$2,VLOOKUP(LinkRpt!$A223,Rpt,LinkRpt!D$2+1),"")</f>
        <v>0</v>
      </c>
      <c r="AU226" s="125">
        <f>IF(LinkRpt!E$4=LinkRpt!E$2,VLOOKUP(LinkRpt!$A223,Rpt,LinkRpt!E$2+1),"")</f>
        <v>0</v>
      </c>
      <c r="AV226" s="125">
        <f>IF(LinkRpt!F$4=LinkRpt!F$2,VLOOKUP(LinkRpt!$A223,Rpt,LinkRpt!F$2+1),"")</f>
        <v>0</v>
      </c>
      <c r="AW226" s="125">
        <f>IF(LinkRpt!G$4=LinkRpt!G$2,VLOOKUP(LinkRpt!$A223,Rpt,LinkRpt!G$2+1),"")</f>
        <v>0</v>
      </c>
      <c r="AX226" s="125">
        <f>IF(LinkRpt!H$4=LinkRpt!H$2,VLOOKUP(LinkRpt!$A223,Rpt,LinkRpt!H$2+1),"")</f>
        <v>0</v>
      </c>
      <c r="AY226" s="125">
        <f>IF(LinkRpt!I$4=LinkRpt!I$2,VLOOKUP(LinkRpt!$A223,Rpt,LinkRpt!I$2+1),"")</f>
        <v>0</v>
      </c>
      <c r="AZ226" s="125">
        <f>IF(LinkRpt!J$4=LinkRpt!J$2,VLOOKUP(LinkRpt!$A223,Rpt,LinkRpt!J$2+1),"")</f>
        <v>0</v>
      </c>
      <c r="BA226" s="125">
        <f>IF(LinkRpt!K$4=LinkRpt!K$2,VLOOKUP(LinkRpt!$A223,Rpt,LinkRpt!K$2+1),"")</f>
        <v>0</v>
      </c>
      <c r="BB226" s="125">
        <f>IF(LinkRpt!L$4=LinkRpt!L$2,VLOOKUP(LinkRpt!$A223,Rpt,LinkRpt!L$2+1),"")</f>
        <v>0</v>
      </c>
      <c r="BC226" s="125">
        <f>IF(LinkRpt!M$4=LinkRpt!M$2,VLOOKUP(LinkRpt!$A223,Rpt,LinkRpt!M$2+1),"")</f>
        <v>0</v>
      </c>
      <c r="BD226" s="125">
        <f>IF(LinkRpt!N$4=LinkRpt!N$2,VLOOKUP(LinkRpt!$A223,Rpt,LinkRpt!N$2+1),"")</f>
        <v>0</v>
      </c>
      <c r="BE226" s="125">
        <f>IF(LinkRpt!O$4=LinkRpt!O$2,VLOOKUP(LinkRpt!$A223,Rpt,LinkRpt!O$2+1),"")</f>
        <v>0</v>
      </c>
      <c r="BF226" s="125">
        <f>IF(LinkRpt!P$4=LinkRpt!P$2,VLOOKUP(LinkRpt!$A223,Rpt,LinkRpt!P$2+1),"")</f>
        <v>0</v>
      </c>
      <c r="BG226" s="125">
        <f>IF(LinkRpt!Q$4=LinkRpt!Q$2,VLOOKUP(LinkRpt!$A223,Rpt,LinkRpt!Q$2+1),"")</f>
        <v>0</v>
      </c>
      <c r="BH226" s="125">
        <f>IF(LinkRpt!R$4=LinkRpt!R$2,VLOOKUP(LinkRpt!$A223,Rpt,LinkRpt!R$2+1),"")</f>
        <v>0</v>
      </c>
      <c r="BI226" s="125">
        <f>IF(LinkRpt!S$4=LinkRpt!S$2,VLOOKUP(LinkRpt!$A223,Rpt,LinkRpt!S$2+1),"")</f>
        <v>0</v>
      </c>
      <c r="BJ226" s="125">
        <f>IF(LinkRpt!T$4=LinkRpt!T$2,VLOOKUP(LinkRpt!$A223,Rpt,LinkRpt!T$2+1),"")</f>
        <v>0</v>
      </c>
      <c r="BK226" s="125">
        <f>IF(LinkRpt!U$4=LinkRpt!U$2,VLOOKUP(LinkRpt!$A223,Rpt,LinkRpt!U$2+1),"")</f>
        <v>0</v>
      </c>
      <c r="BL226" s="125">
        <f>IF(LinkRpt!V$4=LinkRpt!V$2,VLOOKUP(LinkRpt!$A223,Rpt,LinkRpt!V$2+1),"")</f>
        <v>0</v>
      </c>
      <c r="BM226" s="125">
        <f>IF(LinkRpt!W$4=LinkRpt!W$2,VLOOKUP(LinkRpt!$A223,Rpt,LinkRpt!W$2+1),"")</f>
        <v>0</v>
      </c>
      <c r="BN226" s="125">
        <f>IF(LinkRpt!X$4=LinkRpt!X$2,VLOOKUP(LinkRpt!$A223,Rpt,LinkRpt!X$2+1),"")</f>
        <v>0</v>
      </c>
      <c r="BO226" s="125">
        <f>IF(LinkRpt!Y$4=LinkRpt!Y$2,VLOOKUP(LinkRpt!$A223,Rpt,LinkRpt!Y$2+1),"")</f>
        <v>0</v>
      </c>
      <c r="BP226" s="125">
        <f>IF(LinkRpt!Z$4=LinkRpt!Z$2,VLOOKUP(LinkRpt!$A223,Rpt,LinkRpt!Z$2+1),"")</f>
        <v>0</v>
      </c>
      <c r="BQ226" s="125">
        <f>IF(LinkRpt!AA$4=LinkRpt!AA$2,VLOOKUP(LinkRpt!$A223,Rpt,LinkRpt!AA$2+1),"")</f>
        <v>0</v>
      </c>
      <c r="BR226" s="125">
        <f>IF(LinkRpt!AB$4=LinkRpt!AB$2,VLOOKUP(LinkRpt!$A223,Rpt,LinkRpt!AB$2+1),"")</f>
        <v>0</v>
      </c>
      <c r="BS226" s="125">
        <f>IF(LinkRpt!AC$4=LinkRpt!AC$2,VLOOKUP(LinkRpt!$A223,Rpt,LinkRpt!AC$2+1),"")</f>
        <v>0</v>
      </c>
      <c r="BT226" s="125">
        <f>IF(LinkRpt!AD$4=LinkRpt!AD$2,VLOOKUP(LinkRpt!$A223,Rpt,LinkRpt!AD$2+1),"")</f>
        <v>0</v>
      </c>
      <c r="BU226" s="125">
        <f>IF(LinkRpt!AE$4=LinkRpt!AE$2,VLOOKUP(LinkRpt!$A223,Rpt,LinkRpt!AE$2+1),"")</f>
        <v>0</v>
      </c>
      <c r="BV226" s="125">
        <f t="shared" si="48"/>
        <v>21550</v>
      </c>
      <c r="BW226" s="124">
        <v>1500</v>
      </c>
      <c r="BX226" s="127">
        <v>1500</v>
      </c>
      <c r="BY226" s="124">
        <v>1000</v>
      </c>
      <c r="BZ226" s="127">
        <v>1000</v>
      </c>
      <c r="CA226" s="124">
        <v>5000</v>
      </c>
      <c r="CB226" s="127">
        <v>5000</v>
      </c>
      <c r="CC226" s="124">
        <v>8000</v>
      </c>
      <c r="CD226" s="127">
        <v>0</v>
      </c>
      <c r="CE226" s="128"/>
      <c r="CF226" s="127"/>
      <c r="CG226" s="124"/>
      <c r="CH226" s="127"/>
      <c r="CI226" s="129">
        <v>3220</v>
      </c>
      <c r="CJ226" s="127">
        <v>0</v>
      </c>
      <c r="CK226" s="129">
        <v>3220</v>
      </c>
      <c r="CL226" s="127">
        <v>6440</v>
      </c>
      <c r="CM226" s="129">
        <v>3220</v>
      </c>
      <c r="CN226" s="127">
        <v>0</v>
      </c>
      <c r="CO226" s="129">
        <v>3220</v>
      </c>
      <c r="CP226" s="127">
        <v>14440</v>
      </c>
      <c r="CQ226" s="129">
        <v>3220</v>
      </c>
      <c r="CR226" s="127"/>
      <c r="CS226" s="129">
        <v>3220</v>
      </c>
      <c r="CT226" s="127"/>
      <c r="CU226" s="129">
        <v>3220</v>
      </c>
      <c r="CV226" s="127"/>
      <c r="CW226" s="129">
        <v>3220</v>
      </c>
      <c r="CX226" s="127"/>
      <c r="CY226" s="129">
        <v>3220</v>
      </c>
      <c r="CZ226" s="127">
        <v>12880</v>
      </c>
      <c r="DA226" s="128"/>
      <c r="DB226" s="127"/>
      <c r="DC226" s="128"/>
      <c r="DD226" s="127"/>
      <c r="DE226" s="130"/>
      <c r="DF226" s="131"/>
      <c r="DG226" s="127"/>
      <c r="DH226" s="131"/>
      <c r="DI226" s="127"/>
      <c r="DJ226" s="131"/>
      <c r="DK226" s="127"/>
      <c r="DL226" s="131"/>
      <c r="DM226" s="127"/>
      <c r="DN226" s="131"/>
      <c r="DO226" s="127"/>
      <c r="DP226" s="131"/>
      <c r="DQ226" s="127"/>
      <c r="DR226" s="131"/>
      <c r="DS226" s="127"/>
      <c r="DT226" s="131"/>
      <c r="DU226" s="127"/>
      <c r="DV226" s="131"/>
      <c r="DW226" s="127"/>
      <c r="DX226" s="131"/>
      <c r="DY226" s="127"/>
      <c r="DZ226" s="131"/>
      <c r="EA226" s="127"/>
      <c r="EB226" s="128"/>
      <c r="EC226" s="127"/>
      <c r="ED226" s="132"/>
      <c r="EE226" s="128"/>
      <c r="EF226" s="127"/>
      <c r="EG226" s="128"/>
      <c r="EH226" s="127"/>
      <c r="EI226" s="128"/>
      <c r="EJ226" s="127"/>
      <c r="EK226" s="128"/>
      <c r="EL226" s="127"/>
      <c r="EM226" s="128"/>
      <c r="EN226" s="127"/>
      <c r="EO226" s="128"/>
      <c r="EP226" s="127"/>
      <c r="EQ226" s="124"/>
      <c r="ER226" s="127"/>
      <c r="ES226" s="124"/>
      <c r="ET226" s="127"/>
      <c r="EU226" s="124"/>
      <c r="EV226" s="127"/>
      <c r="EW226" s="124"/>
      <c r="EX226" s="127"/>
      <c r="EY226" s="124"/>
      <c r="EZ226" s="127"/>
      <c r="FA226" s="124"/>
      <c r="FB226" s="127"/>
      <c r="FC226" s="133">
        <f t="shared" si="43"/>
        <v>44480</v>
      </c>
      <c r="FD226" s="133">
        <f t="shared" si="44"/>
        <v>41260</v>
      </c>
      <c r="FE226" s="133">
        <f t="shared" si="45"/>
        <v>3220</v>
      </c>
    </row>
    <row r="227" spans="1:161" ht="25.5" customHeight="1">
      <c r="A227" s="184">
        <v>2200299</v>
      </c>
      <c r="B227" s="163" t="s">
        <v>310</v>
      </c>
      <c r="C227" s="96" t="s">
        <v>311</v>
      </c>
      <c r="D227" s="83" t="s">
        <v>1062</v>
      </c>
      <c r="E227" s="95" t="s">
        <v>956</v>
      </c>
      <c r="F227" s="89" t="s">
        <v>312</v>
      </c>
      <c r="G227" s="89"/>
      <c r="H227" s="120"/>
      <c r="I227" s="121"/>
      <c r="J227" s="121"/>
      <c r="K227" s="94">
        <v>6500</v>
      </c>
      <c r="L227" s="96" t="s">
        <v>1079</v>
      </c>
      <c r="M227" s="122">
        <f t="shared" si="46"/>
        <v>23500</v>
      </c>
      <c r="N227" s="123">
        <f t="shared" si="42"/>
        <v>1950</v>
      </c>
      <c r="O227" s="124">
        <v>4000</v>
      </c>
      <c r="P227" s="124">
        <f t="shared" si="47"/>
        <v>0</v>
      </c>
      <c r="Q227" s="125">
        <v>4000</v>
      </c>
      <c r="R227" s="126">
        <f t="shared" si="49"/>
        <v>0</v>
      </c>
      <c r="S227" s="127">
        <f>IF(OR($I227="‡nv‡÷j Z¨vM",$I227="wUwm"),(IF(VALUE($G227)&gt;=S$6,(IF(($BV227-SUM($Q227:R227))&gt;=$K227*0.3,$K227*0.3,($BV227-SUM($Q227:R227)))),"")),(IF(($BV227-SUM($Q227:R227))&gt;=$K227*0.3,$K227*0.3,($BV227-SUM($Q227:R227)))))</f>
        <v>1950</v>
      </c>
      <c r="T227" s="127">
        <f>IF(OR($I227="‡nv‡÷j Z¨vM",$I227="wUwm"),(IF(VALUE($G227)&gt;=T$6,(IF(($BV227-SUM($Q227:S227))&gt;=$K227*0.3,$K227*0.3,($BV227-SUM($Q227:S227)))),"")),(IF(($BV227-SUM($Q227:S227))&gt;=$K227*0.3,$K227*0.3,($BV227-SUM($Q227:S227)))))</f>
        <v>1950</v>
      </c>
      <c r="U227" s="127">
        <f>IF(OR($I227="‡nv‡÷j Z¨vM",$I227="wUwm"),(IF(VALUE($G227)&gt;=U$6,(IF(($BV227-SUM($Q227:T227))&gt;=$K227*0.3,$K227*0.3,($BV227-SUM($Q227:T227)))),"")),(IF(($BV227-SUM($Q227:T227))&gt;=$K227*0.3,$K227*0.3,($BV227-SUM($Q227:T227)))))</f>
        <v>1950</v>
      </c>
      <c r="V227" s="127">
        <f>IF(OR($I227="‡nv‡÷j Z¨vM",$I227="wUwm"),(IF(VALUE($G227)&gt;=V$6,(IF(($BV227-SUM($Q227:U227))&gt;=$K227*0.3,$K227*0.3,($BV227-SUM($Q227:U227)))),"")),(IF(($BV227-SUM($Q227:U227))&gt;=$K227*0.3,$K227*0.3,($BV227-SUM($Q227:U227)))))</f>
        <v>1950</v>
      </c>
      <c r="W227" s="127">
        <f>IF(OR($I227="‡nv‡÷j Z¨vM",$I227="wUwm"),(IF(VALUE($G227)&gt;=W$6,(IF(($BV227-SUM($Q227:V227))&gt;=$K227*0.3,$K227*0.3,($BV227-SUM($Q227:V227)))),"")),(IF(($BV227-SUM($Q227:V227))&gt;=$K227*0.3,$K227*0.3,($BV227-SUM($Q227:V227)))))</f>
        <v>1950</v>
      </c>
      <c r="X227" s="127">
        <f>IF(OR($I227="‡nv‡÷j Z¨vM",$I227="wUwm"),(IF(VALUE($G227)&gt;=X$6,(IF(($BV227-SUM($Q227:W227))&gt;=$K227*0.3,$K227*0.3,($BV227-SUM($Q227:W227)))),"")),(IF(($BV227-SUM($Q227:W227))&gt;=$K227*0.3,$K227*0.3,($BV227-SUM($Q227:W227)))))</f>
        <v>1950</v>
      </c>
      <c r="Y227" s="127">
        <f>IF(OR($I227="‡nv‡÷j Z¨vM",$I227="wUwm"),(IF(VALUE($G227)&gt;=Y$6,(IF(($BV227-SUM($Q227:X227))&gt;=$K227*0.3,$K227*0.3,($BV227-SUM($Q227:X227)))),"")),(IF(($BV227-SUM($Q227:X227))&gt;=$K227*0.3,$K227*0.3,($BV227-SUM($Q227:X227)))))</f>
        <v>1950</v>
      </c>
      <c r="Z227" s="127">
        <f>IF(OR($I227="‡nv‡÷j Z¨vM",$I227="wUwm"),(IF(VALUE($G227)&gt;=Z$6,(IF(($BV227-SUM($Q227:Y227))&gt;=$K227*0.3,$K227*0.3,($BV227-SUM($Q227:Y227)))),"")),(IF(($BV227-SUM($Q227:Y227))&gt;=$K227*0.3,$K227*0.3,($BV227-SUM($Q227:Y227)))))</f>
        <v>1950</v>
      </c>
      <c r="AA227" s="127">
        <f>IF(OR($I227="‡nv‡÷j Z¨vM",$I227="wUwm"),(IF(VALUE($G227)&gt;=AA$6,(IF(($BV227-SUM($Q227:Z227))&gt;=$K227*0.3,$K227*0.3,($BV227-SUM($Q227:Z227)))),"")),(IF(($BV227-SUM($Q227:Z227))&gt;=$K227*0.3,$K227*0.3,($BV227-SUM($Q227:Z227)))))</f>
        <v>1950</v>
      </c>
      <c r="AB227" s="127">
        <f>IF(OR($I227="‡nv‡÷j Z¨vM",$I227="wUwm"),(IF(VALUE($G227)&gt;=AB$6,(IF(($BV227-SUM($Q227:AA227))&gt;=$K227*0.3,$K227*0.3,($BV227-SUM($Q227:AA227)))),"")),(IF(($BV227-SUM($Q227:AA227))&gt;=$K227*0.3,$K227*0.3,($BV227-SUM($Q227:AA227)))))</f>
        <v>0</v>
      </c>
      <c r="AC227" s="127">
        <f>IF(OR($I227="‡nv‡÷j Z¨vM",$I227="wUwm"),(IF(VALUE($G227)&gt;=AC$6,(IF(($BV227-SUM($Q227:AB227))&gt;=$K227*0.3,$K227*0.3,($BV227-SUM($Q227:AB227)))),"")),(IF(($BV227-SUM($Q227:AB227))&gt;=$K227*0.3,$K227*0.3,($BV227-SUM($Q227:AB227)))))</f>
        <v>0</v>
      </c>
      <c r="AD227" s="127">
        <f>IF(OR($I227="‡nv‡÷j Z¨vM",$I227="wUwm"),(IF(VALUE($G227)&gt;=AD$6,(IF(($BV227-SUM($Q227:AC227))&gt;=$K227*0.3,$K227*0.3,($BV227-SUM($Q227:AC227)))),"")),(IF(($BV227-SUM($Q227:AC227))&gt;=$K227*0.3,$K227*0.3,($BV227-SUM($Q227:AC227)))))</f>
        <v>0</v>
      </c>
      <c r="AE227" s="127">
        <f>IF(OR($I227="‡nv‡÷j Z¨vM",$I227="wUwm"),(IF(VALUE($G227)&gt;=AE$6,(IF(($BV227-SUM($Q227:AD227))&gt;=$K227*0.3,$K227*0.3,($BV227-SUM($Q227:AD227)))),"")),(IF(($BV227-SUM($Q227:AD227))&gt;=$K227*0.3,$K227*0.3,($BV227-SUM($Q227:AD227)))))</f>
        <v>0</v>
      </c>
      <c r="AF227" s="127">
        <f>IF(OR($I227="‡nv‡÷j Z¨vM",$I227="wUwm"),(IF(VALUE($G227)&gt;=AF$6,(IF(($BV227-SUM($Q227:AE227))&gt;=$K227*0.3,$K227*0.3,($BV227-SUM($Q227:AE227)))),"")),(IF(($BV227-SUM($Q227:AE227))&gt;=$K227*0.3,$K227*0.3,($BV227-SUM($Q227:AE227)))))</f>
        <v>0</v>
      </c>
      <c r="AG227" s="127">
        <f>IF(OR($I227="‡nv‡÷j Z¨vM",$I227="wUwm"),(IF(VALUE($G227)&gt;=AG$6,(IF(($BV227-SUM($Q227:AF227))&gt;=$K227*0.3,$K227*0.3,($BV227-SUM($Q227:AF227)))),"")),(IF(($BV227-SUM($Q227:AF227))&gt;=$K227*0.3,$K227*0.3,($BV227-SUM($Q227:AF227)))))</f>
        <v>0</v>
      </c>
      <c r="AH227" s="127">
        <f>IF(OR($I227="‡nv‡÷j Z¨vM",$I227="wUwm"),(IF(VALUE($G227)&gt;=AH$6,(IF(($BV227-SUM($Q227:AG227))&gt;=$K227*0.3,$K227*0.3,($BV227-SUM($Q227:AG227)))),"")),(IF(($BV227-SUM($Q227:AG227))&gt;=$K227*0.3,$K227*0.3,($BV227-SUM($Q227:AG227)))))</f>
        <v>0</v>
      </c>
      <c r="AI227" s="127">
        <f>IF(OR($I227="‡nv‡÷j Z¨vM",$I227="wUwm"),(IF(VALUE($G227)&gt;=AI$6,(IF(($BV227-SUM($Q227:AH227))&gt;=$K227*0.3,$K227*0.3,($BV227-SUM($Q227:AH227)))),"")),(IF(($BV227-SUM($Q227:AH227))&gt;=$K227*0.3,$K227*0.3,($BV227-SUM($Q227:AH227)))))</f>
        <v>0</v>
      </c>
      <c r="AJ227" s="127">
        <f>IF(OR($I227="‡nv‡÷j Z¨vM",$I227="wUwm"),(IF(VALUE($G227)&gt;=AJ$6,(IF(($BV227-SUM($Q227:AI227))&gt;=$K227*0.3,$K227*0.3,($BV227-SUM($Q227:AI227)))),"")),(IF(($BV227-SUM($Q227:AI227))&gt;=$K227*0.3,$K227*0.3,($BV227-SUM($Q227:AI227)))))</f>
        <v>0</v>
      </c>
      <c r="AK227" s="127">
        <f>IF(OR($I227="‡nv‡÷j Z¨vM",$I227="wUwm"),(IF(VALUE($G227)&gt;=AK$6,(IF(($BV227-SUM($Q227:AJ227))&gt;=$K227*0.3,$K227*0.3,($BV227-SUM($Q227:AJ227)))),"")),(IF(($BV227-SUM($Q227:AJ227))&gt;=$K227*0.3,$K227*0.3,($BV227-SUM($Q227:AJ227)))))</f>
        <v>0</v>
      </c>
      <c r="AL227" s="127">
        <f>IF(OR($I227="‡nv‡÷j Z¨vM",$I227="wUwm"),(IF(VALUE($G227)&gt;=AL$6,(IF(($BV227-SUM($Q227:AK227))&gt;=$K227*0.3,$K227*0.3,($BV227-SUM($Q227:AK227)))),"")),(IF(($BV227-SUM($Q227:AK227))&gt;=$K227*0.3,$K227*0.3,($BV227-SUM($Q227:AK227)))))</f>
        <v>0</v>
      </c>
      <c r="AM227" s="127">
        <f>IF(OR($I227="‡nv‡÷j Z¨vM",$I227="wUwm"),(IF(VALUE($G227)&gt;=AM$6,(IF(($BV227-SUM($Q227:AL227))&gt;=$K227*0.3,$K227*0.3,($BV227-SUM($Q227:AL227)))),"")),(IF(($BV227-SUM($Q227:AL227))&gt;=$K227*0.3,$K227*0.3,($BV227-SUM($Q227:AL227)))))</f>
        <v>0</v>
      </c>
      <c r="AN227" s="127">
        <f>IF(OR($I227="‡nv‡÷j Z¨vM",$I227="wUwm"),(IF(VALUE($G227)&gt;=AN$6,(IF(($BV227-SUM($Q227:AM227))&gt;=$K227*0.3,$K227*0.3,($BV227-SUM($Q227:AM227)))),"")),(IF(($BV227-SUM($Q227:AM227))&gt;=$K227*0.3,$K227*0.3,($BV227-SUM($Q227:AM227)))))</f>
        <v>0</v>
      </c>
      <c r="AO227" s="127">
        <f>IF(OR($I227="‡nv‡÷j Z¨vM",$I227="wUwm"),(IF(VALUE($G227)&gt;=AO$6,(IF(($BV227-SUM($Q227:AN227))&gt;=$K227*0.3,$K227*0.3,($BV227-SUM($Q227:AN227)))),"")),(IF(($BV227-SUM($Q227:AN227))&gt;=$K227*0.3,$K227*0.3,($BV227-SUM($Q227:AN227)))))</f>
        <v>0</v>
      </c>
      <c r="AP227" s="127">
        <f>IF(OR($I227="‡nv‡÷j Z¨vM",$I227="wUwm"),(IF(VALUE($G227)&gt;=AP$6,(IF(($BV227-SUM($Q227:AO227))&gt;=$K227*0.3,$K227*0.3,($BV227-SUM($Q227:AO227)))),"")),(IF(($BV227-SUM($Q227:AO227))&gt;=$K227*0.3,$K227*0.3,($BV227-SUM($Q227:AO227)))))</f>
        <v>0</v>
      </c>
      <c r="AQ227" s="125">
        <f t="shared" si="50"/>
        <v>21550</v>
      </c>
      <c r="AR227" s="125">
        <v>21550</v>
      </c>
      <c r="AS227" s="125">
        <f>IF(LinkRpt!C$4=LinkRpt!C$2,VLOOKUP(LinkRpt!$A224,Rpt,LinkRpt!C$2+1),"")</f>
        <v>0</v>
      </c>
      <c r="AT227" s="125">
        <f>IF(LinkRpt!D$4=LinkRpt!D$2,VLOOKUP(LinkRpt!$A224,Rpt,LinkRpt!D$2+1),"")</f>
        <v>0</v>
      </c>
      <c r="AU227" s="125">
        <f>IF(LinkRpt!E$4=LinkRpt!E$2,VLOOKUP(LinkRpt!$A224,Rpt,LinkRpt!E$2+1),"")</f>
        <v>0</v>
      </c>
      <c r="AV227" s="125">
        <f>IF(LinkRpt!F$4=LinkRpt!F$2,VLOOKUP(LinkRpt!$A224,Rpt,LinkRpt!F$2+1),"")</f>
        <v>0</v>
      </c>
      <c r="AW227" s="125">
        <f>IF(LinkRpt!G$4=LinkRpt!G$2,VLOOKUP(LinkRpt!$A224,Rpt,LinkRpt!G$2+1),"")</f>
        <v>0</v>
      </c>
      <c r="AX227" s="125">
        <f>IF(LinkRpt!H$4=LinkRpt!H$2,VLOOKUP(LinkRpt!$A224,Rpt,LinkRpt!H$2+1),"")</f>
        <v>0</v>
      </c>
      <c r="AY227" s="125">
        <f>IF(LinkRpt!I$4=LinkRpt!I$2,VLOOKUP(LinkRpt!$A224,Rpt,LinkRpt!I$2+1),"")</f>
        <v>0</v>
      </c>
      <c r="AZ227" s="125">
        <f>IF(LinkRpt!J$4=LinkRpt!J$2,VLOOKUP(LinkRpt!$A224,Rpt,LinkRpt!J$2+1),"")</f>
        <v>0</v>
      </c>
      <c r="BA227" s="125">
        <f>IF(LinkRpt!K$4=LinkRpt!K$2,VLOOKUP(LinkRpt!$A224,Rpt,LinkRpt!K$2+1),"")</f>
        <v>0</v>
      </c>
      <c r="BB227" s="125">
        <f>IF(LinkRpt!L$4=LinkRpt!L$2,VLOOKUP(LinkRpt!$A224,Rpt,LinkRpt!L$2+1),"")</f>
        <v>0</v>
      </c>
      <c r="BC227" s="125">
        <f>IF(LinkRpt!M$4=LinkRpt!M$2,VLOOKUP(LinkRpt!$A224,Rpt,LinkRpt!M$2+1),"")</f>
        <v>0</v>
      </c>
      <c r="BD227" s="125">
        <f>IF(LinkRpt!N$4=LinkRpt!N$2,VLOOKUP(LinkRpt!$A224,Rpt,LinkRpt!N$2+1),"")</f>
        <v>0</v>
      </c>
      <c r="BE227" s="125">
        <f>IF(LinkRpt!O$4=LinkRpt!O$2,VLOOKUP(LinkRpt!$A224,Rpt,LinkRpt!O$2+1),"")</f>
        <v>0</v>
      </c>
      <c r="BF227" s="125">
        <f>IF(LinkRpt!P$4=LinkRpt!P$2,VLOOKUP(LinkRpt!$A224,Rpt,LinkRpt!P$2+1),"")</f>
        <v>0</v>
      </c>
      <c r="BG227" s="125">
        <f>IF(LinkRpt!Q$4=LinkRpt!Q$2,VLOOKUP(LinkRpt!$A224,Rpt,LinkRpt!Q$2+1),"")</f>
        <v>0</v>
      </c>
      <c r="BH227" s="125">
        <f>IF(LinkRpt!R$4=LinkRpt!R$2,VLOOKUP(LinkRpt!$A224,Rpt,LinkRpt!R$2+1),"")</f>
        <v>0</v>
      </c>
      <c r="BI227" s="125">
        <f>IF(LinkRpt!S$4=LinkRpt!S$2,VLOOKUP(LinkRpt!$A224,Rpt,LinkRpt!S$2+1),"")</f>
        <v>0</v>
      </c>
      <c r="BJ227" s="125">
        <f>IF(LinkRpt!T$4=LinkRpt!T$2,VLOOKUP(LinkRpt!$A224,Rpt,LinkRpt!T$2+1),"")</f>
        <v>0</v>
      </c>
      <c r="BK227" s="125">
        <f>IF(LinkRpt!U$4=LinkRpt!U$2,VLOOKUP(LinkRpt!$A224,Rpt,LinkRpt!U$2+1),"")</f>
        <v>0</v>
      </c>
      <c r="BL227" s="125">
        <f>IF(LinkRpt!V$4=LinkRpt!V$2,VLOOKUP(LinkRpt!$A224,Rpt,LinkRpt!V$2+1),"")</f>
        <v>0</v>
      </c>
      <c r="BM227" s="125">
        <f>IF(LinkRpt!W$4=LinkRpt!W$2,VLOOKUP(LinkRpt!$A224,Rpt,LinkRpt!W$2+1),"")</f>
        <v>0</v>
      </c>
      <c r="BN227" s="125">
        <f>IF(LinkRpt!X$4=LinkRpt!X$2,VLOOKUP(LinkRpt!$A224,Rpt,LinkRpt!X$2+1),"")</f>
        <v>0</v>
      </c>
      <c r="BO227" s="125">
        <f>IF(LinkRpt!Y$4=LinkRpt!Y$2,VLOOKUP(LinkRpt!$A224,Rpt,LinkRpt!Y$2+1),"")</f>
        <v>0</v>
      </c>
      <c r="BP227" s="125">
        <f>IF(LinkRpt!Z$4=LinkRpt!Z$2,VLOOKUP(LinkRpt!$A224,Rpt,LinkRpt!Z$2+1),"")</f>
        <v>0</v>
      </c>
      <c r="BQ227" s="125">
        <f>IF(LinkRpt!AA$4=LinkRpt!AA$2,VLOOKUP(LinkRpt!$A224,Rpt,LinkRpt!AA$2+1),"")</f>
        <v>0</v>
      </c>
      <c r="BR227" s="125">
        <f>IF(LinkRpt!AB$4=LinkRpt!AB$2,VLOOKUP(LinkRpt!$A224,Rpt,LinkRpt!AB$2+1),"")</f>
        <v>0</v>
      </c>
      <c r="BS227" s="125">
        <f>IF(LinkRpt!AC$4=LinkRpt!AC$2,VLOOKUP(LinkRpt!$A224,Rpt,LinkRpt!AC$2+1),"")</f>
        <v>0</v>
      </c>
      <c r="BT227" s="125">
        <f>IF(LinkRpt!AD$4=LinkRpt!AD$2,VLOOKUP(LinkRpt!$A224,Rpt,LinkRpt!AD$2+1),"")</f>
        <v>0</v>
      </c>
      <c r="BU227" s="125">
        <f>IF(LinkRpt!AE$4=LinkRpt!AE$2,VLOOKUP(LinkRpt!$A224,Rpt,LinkRpt!AE$2+1),"")</f>
        <v>0</v>
      </c>
      <c r="BV227" s="125">
        <f t="shared" si="48"/>
        <v>21550</v>
      </c>
      <c r="BW227" s="124">
        <v>1500</v>
      </c>
      <c r="BX227" s="127">
        <v>1500</v>
      </c>
      <c r="BY227" s="124">
        <v>1000</v>
      </c>
      <c r="BZ227" s="127">
        <v>1000</v>
      </c>
      <c r="CA227" s="124">
        <v>5000</v>
      </c>
      <c r="CB227" s="127">
        <v>5000</v>
      </c>
      <c r="CC227" s="124">
        <v>8000</v>
      </c>
      <c r="CD227" s="127">
        <f>0+0</f>
        <v>0</v>
      </c>
      <c r="CE227" s="128"/>
      <c r="CF227" s="127"/>
      <c r="CG227" s="124"/>
      <c r="CH227" s="127">
        <v>5000</v>
      </c>
      <c r="CI227" s="129">
        <v>4340</v>
      </c>
      <c r="CJ227" s="127">
        <v>0</v>
      </c>
      <c r="CK227" s="129">
        <v>4340</v>
      </c>
      <c r="CL227" s="127">
        <v>0</v>
      </c>
      <c r="CM227" s="129">
        <v>4340</v>
      </c>
      <c r="CN227" s="127">
        <v>0</v>
      </c>
      <c r="CO227" s="129">
        <v>4340</v>
      </c>
      <c r="CP227" s="127">
        <v>20360</v>
      </c>
      <c r="CQ227" s="129">
        <v>4340</v>
      </c>
      <c r="CR227" s="127"/>
      <c r="CS227" s="129">
        <v>4340</v>
      </c>
      <c r="CT227" s="127"/>
      <c r="CU227" s="129">
        <v>4340</v>
      </c>
      <c r="CV227" s="127"/>
      <c r="CW227" s="129">
        <v>4340</v>
      </c>
      <c r="CX227" s="127"/>
      <c r="CY227" s="129">
        <v>4340</v>
      </c>
      <c r="CZ227" s="127">
        <v>17360</v>
      </c>
      <c r="DA227" s="128"/>
      <c r="DB227" s="127"/>
      <c r="DC227" s="128"/>
      <c r="DD227" s="127"/>
      <c r="DE227" s="130"/>
      <c r="DF227" s="131"/>
      <c r="DG227" s="127"/>
      <c r="DH227" s="131"/>
      <c r="DI227" s="127"/>
      <c r="DJ227" s="131"/>
      <c r="DK227" s="127"/>
      <c r="DL227" s="131"/>
      <c r="DM227" s="127"/>
      <c r="DN227" s="131"/>
      <c r="DO227" s="127"/>
      <c r="DP227" s="131"/>
      <c r="DQ227" s="127"/>
      <c r="DR227" s="131"/>
      <c r="DS227" s="127"/>
      <c r="DT227" s="131"/>
      <c r="DU227" s="127"/>
      <c r="DV227" s="131"/>
      <c r="DW227" s="127"/>
      <c r="DX227" s="131"/>
      <c r="DY227" s="127"/>
      <c r="DZ227" s="131"/>
      <c r="EA227" s="127"/>
      <c r="EB227" s="128"/>
      <c r="EC227" s="127"/>
      <c r="ED227" s="132"/>
      <c r="EE227" s="128"/>
      <c r="EF227" s="127"/>
      <c r="EG227" s="128"/>
      <c r="EH227" s="127"/>
      <c r="EI227" s="128"/>
      <c r="EJ227" s="127"/>
      <c r="EK227" s="128"/>
      <c r="EL227" s="127"/>
      <c r="EM227" s="128"/>
      <c r="EN227" s="127"/>
      <c r="EO227" s="128"/>
      <c r="EP227" s="127"/>
      <c r="EQ227" s="124"/>
      <c r="ER227" s="127"/>
      <c r="ES227" s="124"/>
      <c r="ET227" s="127"/>
      <c r="EU227" s="124"/>
      <c r="EV227" s="127"/>
      <c r="EW227" s="124"/>
      <c r="EX227" s="127"/>
      <c r="EY227" s="124"/>
      <c r="EZ227" s="127"/>
      <c r="FA227" s="124"/>
      <c r="FB227" s="127"/>
      <c r="FC227" s="133">
        <f t="shared" si="43"/>
        <v>54560</v>
      </c>
      <c r="FD227" s="133">
        <f t="shared" si="44"/>
        <v>50220</v>
      </c>
      <c r="FE227" s="133">
        <f t="shared" si="45"/>
        <v>4340</v>
      </c>
    </row>
    <row r="228" spans="1:161" ht="25.5" customHeight="1">
      <c r="A228" s="184">
        <v>2200314</v>
      </c>
      <c r="B228" s="163" t="s">
        <v>313</v>
      </c>
      <c r="C228" s="96" t="s">
        <v>314</v>
      </c>
      <c r="D228" s="83" t="s">
        <v>1062</v>
      </c>
      <c r="E228" s="95" t="s">
        <v>956</v>
      </c>
      <c r="F228" s="89" t="s">
        <v>315</v>
      </c>
      <c r="G228" s="89"/>
      <c r="H228" s="135"/>
      <c r="I228" s="145"/>
      <c r="J228" s="145"/>
      <c r="K228" s="94">
        <v>6500</v>
      </c>
      <c r="L228" s="96" t="s">
        <v>1079</v>
      </c>
      <c r="M228" s="122">
        <f t="shared" si="46"/>
        <v>23500</v>
      </c>
      <c r="N228" s="123">
        <f t="shared" si="42"/>
        <v>3900</v>
      </c>
      <c r="O228" s="124">
        <v>4000</v>
      </c>
      <c r="P228" s="124">
        <f t="shared" si="47"/>
        <v>0</v>
      </c>
      <c r="Q228" s="125">
        <v>4000</v>
      </c>
      <c r="R228" s="126">
        <f t="shared" si="49"/>
        <v>0</v>
      </c>
      <c r="S228" s="127">
        <f>IF(OR($I228="‡nv‡÷j Z¨vM",$I228="wUwm"),(IF(VALUE($G228)&gt;=S$6,(IF(($BV228-SUM($Q228:R228))&gt;=$K228*0.3,$K228*0.3,($BV228-SUM($Q228:R228)))),"")),(IF(($BV228-SUM($Q228:R228))&gt;=$K228*0.3,$K228*0.3,($BV228-SUM($Q228:R228)))))</f>
        <v>1950</v>
      </c>
      <c r="T228" s="127">
        <f>IF(OR($I228="‡nv‡÷j Z¨vM",$I228="wUwm"),(IF(VALUE($G228)&gt;=T$6,(IF(($BV228-SUM($Q228:S228))&gt;=$K228*0.3,$K228*0.3,($BV228-SUM($Q228:S228)))),"")),(IF(($BV228-SUM($Q228:S228))&gt;=$K228*0.3,$K228*0.3,($BV228-SUM($Q228:S228)))))</f>
        <v>1950</v>
      </c>
      <c r="U228" s="127">
        <f>IF(OR($I228="‡nv‡÷j Z¨vM",$I228="wUwm"),(IF(VALUE($G228)&gt;=U$6,(IF(($BV228-SUM($Q228:T228))&gt;=$K228*0.3,$K228*0.3,($BV228-SUM($Q228:T228)))),"")),(IF(($BV228-SUM($Q228:T228))&gt;=$K228*0.3,$K228*0.3,($BV228-SUM($Q228:T228)))))</f>
        <v>1950</v>
      </c>
      <c r="V228" s="127">
        <f>IF(OR($I228="‡nv‡÷j Z¨vM",$I228="wUwm"),(IF(VALUE($G228)&gt;=V$6,(IF(($BV228-SUM($Q228:U228))&gt;=$K228*0.3,$K228*0.3,($BV228-SUM($Q228:U228)))),"")),(IF(($BV228-SUM($Q228:U228))&gt;=$K228*0.3,$K228*0.3,($BV228-SUM($Q228:U228)))))</f>
        <v>1950</v>
      </c>
      <c r="W228" s="127">
        <f>IF(OR($I228="‡nv‡÷j Z¨vM",$I228="wUwm"),(IF(VALUE($G228)&gt;=W$6,(IF(($BV228-SUM($Q228:V228))&gt;=$K228*0.3,$K228*0.3,($BV228-SUM($Q228:V228)))),"")),(IF(($BV228-SUM($Q228:V228))&gt;=$K228*0.3,$K228*0.3,($BV228-SUM($Q228:V228)))))</f>
        <v>1950</v>
      </c>
      <c r="X228" s="127">
        <f>IF(OR($I228="‡nv‡÷j Z¨vM",$I228="wUwm"),(IF(VALUE($G228)&gt;=X$6,(IF(($BV228-SUM($Q228:W228))&gt;=$K228*0.3,$K228*0.3,($BV228-SUM($Q228:W228)))),"")),(IF(($BV228-SUM($Q228:W228))&gt;=$K228*0.3,$K228*0.3,($BV228-SUM($Q228:W228)))))</f>
        <v>1950</v>
      </c>
      <c r="Y228" s="127">
        <f>IF(OR($I228="‡nv‡÷j Z¨vM",$I228="wUwm"),(IF(VALUE($G228)&gt;=Y$6,(IF(($BV228-SUM($Q228:X228))&gt;=$K228*0.3,$K228*0.3,($BV228-SUM($Q228:X228)))),"")),(IF(($BV228-SUM($Q228:X228))&gt;=$K228*0.3,$K228*0.3,($BV228-SUM($Q228:X228)))))</f>
        <v>1950</v>
      </c>
      <c r="Z228" s="127">
        <f>IF(OR($I228="‡nv‡÷j Z¨vM",$I228="wUwm"),(IF(VALUE($G228)&gt;=Z$6,(IF(($BV228-SUM($Q228:Y228))&gt;=$K228*0.3,$K228*0.3,($BV228-SUM($Q228:Y228)))),"")),(IF(($BV228-SUM($Q228:Y228))&gt;=$K228*0.3,$K228*0.3,($BV228-SUM($Q228:Y228)))))</f>
        <v>1950</v>
      </c>
      <c r="AA228" s="127">
        <f>IF(OR($I228="‡nv‡÷j Z¨vM",$I228="wUwm"),(IF(VALUE($G228)&gt;=AA$6,(IF(($BV228-SUM($Q228:Z228))&gt;=$K228*0.3,$K228*0.3,($BV228-SUM($Q228:Z228)))),"")),(IF(($BV228-SUM($Q228:Z228))&gt;=$K228*0.3,$K228*0.3,($BV228-SUM($Q228:Z228)))))</f>
        <v>0</v>
      </c>
      <c r="AB228" s="127">
        <f>IF(OR($I228="‡nv‡÷j Z¨vM",$I228="wUwm"),(IF(VALUE($G228)&gt;=AB$6,(IF(($BV228-SUM($Q228:AA228))&gt;=$K228*0.3,$K228*0.3,($BV228-SUM($Q228:AA228)))),"")),(IF(($BV228-SUM($Q228:AA228))&gt;=$K228*0.3,$K228*0.3,($BV228-SUM($Q228:AA228)))))</f>
        <v>0</v>
      </c>
      <c r="AC228" s="127">
        <f>IF(OR($I228="‡nv‡÷j Z¨vM",$I228="wUwm"),(IF(VALUE($G228)&gt;=AC$6,(IF(($BV228-SUM($Q228:AB228))&gt;=$K228*0.3,$K228*0.3,($BV228-SUM($Q228:AB228)))),"")),(IF(($BV228-SUM($Q228:AB228))&gt;=$K228*0.3,$K228*0.3,($BV228-SUM($Q228:AB228)))))</f>
        <v>0</v>
      </c>
      <c r="AD228" s="127">
        <f>IF(OR($I228="‡nv‡÷j Z¨vM",$I228="wUwm"),(IF(VALUE($G228)&gt;=AD$6,(IF(($BV228-SUM($Q228:AC228))&gt;=$K228*0.3,$K228*0.3,($BV228-SUM($Q228:AC228)))),"")),(IF(($BV228-SUM($Q228:AC228))&gt;=$K228*0.3,$K228*0.3,($BV228-SUM($Q228:AC228)))))</f>
        <v>0</v>
      </c>
      <c r="AE228" s="127">
        <f>IF(OR($I228="‡nv‡÷j Z¨vM",$I228="wUwm"),(IF(VALUE($G228)&gt;=AE$6,(IF(($BV228-SUM($Q228:AD228))&gt;=$K228*0.3,$K228*0.3,($BV228-SUM($Q228:AD228)))),"")),(IF(($BV228-SUM($Q228:AD228))&gt;=$K228*0.3,$K228*0.3,($BV228-SUM($Q228:AD228)))))</f>
        <v>0</v>
      </c>
      <c r="AF228" s="127">
        <f>IF(OR($I228="‡nv‡÷j Z¨vM",$I228="wUwm"),(IF(VALUE($G228)&gt;=AF$6,(IF(($BV228-SUM($Q228:AE228))&gt;=$K228*0.3,$K228*0.3,($BV228-SUM($Q228:AE228)))),"")),(IF(($BV228-SUM($Q228:AE228))&gt;=$K228*0.3,$K228*0.3,($BV228-SUM($Q228:AE228)))))</f>
        <v>0</v>
      </c>
      <c r="AG228" s="127">
        <f>IF(OR($I228="‡nv‡÷j Z¨vM",$I228="wUwm"),(IF(VALUE($G228)&gt;=AG$6,(IF(($BV228-SUM($Q228:AF228))&gt;=$K228*0.3,$K228*0.3,($BV228-SUM($Q228:AF228)))),"")),(IF(($BV228-SUM($Q228:AF228))&gt;=$K228*0.3,$K228*0.3,($BV228-SUM($Q228:AF228)))))</f>
        <v>0</v>
      </c>
      <c r="AH228" s="127">
        <f>IF(OR($I228="‡nv‡÷j Z¨vM",$I228="wUwm"),(IF(VALUE($G228)&gt;=AH$6,(IF(($BV228-SUM($Q228:AG228))&gt;=$K228*0.3,$K228*0.3,($BV228-SUM($Q228:AG228)))),"")),(IF(($BV228-SUM($Q228:AG228))&gt;=$K228*0.3,$K228*0.3,($BV228-SUM($Q228:AG228)))))</f>
        <v>0</v>
      </c>
      <c r="AI228" s="127">
        <f>IF(OR($I228="‡nv‡÷j Z¨vM",$I228="wUwm"),(IF(VALUE($G228)&gt;=AI$6,(IF(($BV228-SUM($Q228:AH228))&gt;=$K228*0.3,$K228*0.3,($BV228-SUM($Q228:AH228)))),"")),(IF(($BV228-SUM($Q228:AH228))&gt;=$K228*0.3,$K228*0.3,($BV228-SUM($Q228:AH228)))))</f>
        <v>0</v>
      </c>
      <c r="AJ228" s="127">
        <f>IF(OR($I228="‡nv‡÷j Z¨vM",$I228="wUwm"),(IF(VALUE($G228)&gt;=AJ$6,(IF(($BV228-SUM($Q228:AI228))&gt;=$K228*0.3,$K228*0.3,($BV228-SUM($Q228:AI228)))),"")),(IF(($BV228-SUM($Q228:AI228))&gt;=$K228*0.3,$K228*0.3,($BV228-SUM($Q228:AI228)))))</f>
        <v>0</v>
      </c>
      <c r="AK228" s="127">
        <f>IF(OR($I228="‡nv‡÷j Z¨vM",$I228="wUwm"),(IF(VALUE($G228)&gt;=AK$6,(IF(($BV228-SUM($Q228:AJ228))&gt;=$K228*0.3,$K228*0.3,($BV228-SUM($Q228:AJ228)))),"")),(IF(($BV228-SUM($Q228:AJ228))&gt;=$K228*0.3,$K228*0.3,($BV228-SUM($Q228:AJ228)))))</f>
        <v>0</v>
      </c>
      <c r="AL228" s="127">
        <f>IF(OR($I228="‡nv‡÷j Z¨vM",$I228="wUwm"),(IF(VALUE($G228)&gt;=AL$6,(IF(($BV228-SUM($Q228:AK228))&gt;=$K228*0.3,$K228*0.3,($BV228-SUM($Q228:AK228)))),"")),(IF(($BV228-SUM($Q228:AK228))&gt;=$K228*0.3,$K228*0.3,($BV228-SUM($Q228:AK228)))))</f>
        <v>0</v>
      </c>
      <c r="AM228" s="127">
        <f>IF(OR($I228="‡nv‡÷j Z¨vM",$I228="wUwm"),(IF(VALUE($G228)&gt;=AM$6,(IF(($BV228-SUM($Q228:AL228))&gt;=$K228*0.3,$K228*0.3,($BV228-SUM($Q228:AL228)))),"")),(IF(($BV228-SUM($Q228:AL228))&gt;=$K228*0.3,$K228*0.3,($BV228-SUM($Q228:AL228)))))</f>
        <v>0</v>
      </c>
      <c r="AN228" s="127">
        <f>IF(OR($I228="‡nv‡÷j Z¨vM",$I228="wUwm"),(IF(VALUE($G228)&gt;=AN$6,(IF(($BV228-SUM($Q228:AM228))&gt;=$K228*0.3,$K228*0.3,($BV228-SUM($Q228:AM228)))),"")),(IF(($BV228-SUM($Q228:AM228))&gt;=$K228*0.3,$K228*0.3,($BV228-SUM($Q228:AM228)))))</f>
        <v>0</v>
      </c>
      <c r="AO228" s="127">
        <f>IF(OR($I228="‡nv‡÷j Z¨vM",$I228="wUwm"),(IF(VALUE($G228)&gt;=AO$6,(IF(($BV228-SUM($Q228:AN228))&gt;=$K228*0.3,$K228*0.3,($BV228-SUM($Q228:AN228)))),"")),(IF(($BV228-SUM($Q228:AN228))&gt;=$K228*0.3,$K228*0.3,($BV228-SUM($Q228:AN228)))))</f>
        <v>0</v>
      </c>
      <c r="AP228" s="127">
        <f>IF(OR($I228="‡nv‡÷j Z¨vM",$I228="wUwm"),(IF(VALUE($G228)&gt;=AP$6,(IF(($BV228-SUM($Q228:AO228))&gt;=$K228*0.3,$K228*0.3,($BV228-SUM($Q228:AO228)))),"")),(IF(($BV228-SUM($Q228:AO228))&gt;=$K228*0.3,$K228*0.3,($BV228-SUM($Q228:AO228)))))</f>
        <v>0</v>
      </c>
      <c r="AQ228" s="125">
        <f t="shared" si="50"/>
        <v>19600</v>
      </c>
      <c r="AR228" s="125">
        <v>19600</v>
      </c>
      <c r="AS228" s="125">
        <f>IF(LinkRpt!C$4=LinkRpt!C$2,VLOOKUP(LinkRpt!$A225,Rpt,LinkRpt!C$2+1),"")</f>
        <v>0</v>
      </c>
      <c r="AT228" s="125">
        <f>IF(LinkRpt!D$4=LinkRpt!D$2,VLOOKUP(LinkRpt!$A225,Rpt,LinkRpt!D$2+1),"")</f>
        <v>0</v>
      </c>
      <c r="AU228" s="125">
        <f>IF(LinkRpt!E$4=LinkRpt!E$2,VLOOKUP(LinkRpt!$A225,Rpt,LinkRpt!E$2+1),"")</f>
        <v>0</v>
      </c>
      <c r="AV228" s="125">
        <f>IF(LinkRpt!F$4=LinkRpt!F$2,VLOOKUP(LinkRpt!$A225,Rpt,LinkRpt!F$2+1),"")</f>
        <v>0</v>
      </c>
      <c r="AW228" s="125">
        <f>IF(LinkRpt!G$4=LinkRpt!G$2,VLOOKUP(LinkRpt!$A225,Rpt,LinkRpt!G$2+1),"")</f>
        <v>0</v>
      </c>
      <c r="AX228" s="125">
        <f>IF(LinkRpt!H$4=LinkRpt!H$2,VLOOKUP(LinkRpt!$A225,Rpt,LinkRpt!H$2+1),"")</f>
        <v>0</v>
      </c>
      <c r="AY228" s="125">
        <f>IF(LinkRpt!I$4=LinkRpt!I$2,VLOOKUP(LinkRpt!$A225,Rpt,LinkRpt!I$2+1),"")</f>
        <v>0</v>
      </c>
      <c r="AZ228" s="125">
        <f>IF(LinkRpt!J$4=LinkRpt!J$2,VLOOKUP(LinkRpt!$A225,Rpt,LinkRpt!J$2+1),"")</f>
        <v>0</v>
      </c>
      <c r="BA228" s="125">
        <f>IF(LinkRpt!K$4=LinkRpt!K$2,VLOOKUP(LinkRpt!$A225,Rpt,LinkRpt!K$2+1),"")</f>
        <v>0</v>
      </c>
      <c r="BB228" s="125">
        <f>IF(LinkRpt!L$4=LinkRpt!L$2,VLOOKUP(LinkRpt!$A225,Rpt,LinkRpt!L$2+1),"")</f>
        <v>0</v>
      </c>
      <c r="BC228" s="125">
        <f>IF(LinkRpt!M$4=LinkRpt!M$2,VLOOKUP(LinkRpt!$A225,Rpt,LinkRpt!M$2+1),"")</f>
        <v>0</v>
      </c>
      <c r="BD228" s="125">
        <f>IF(LinkRpt!N$4=LinkRpt!N$2,VLOOKUP(LinkRpt!$A225,Rpt,LinkRpt!N$2+1),"")</f>
        <v>0</v>
      </c>
      <c r="BE228" s="125">
        <f>IF(LinkRpt!O$4=LinkRpt!O$2,VLOOKUP(LinkRpt!$A225,Rpt,LinkRpt!O$2+1),"")</f>
        <v>0</v>
      </c>
      <c r="BF228" s="125">
        <f>IF(LinkRpt!P$4=LinkRpt!P$2,VLOOKUP(LinkRpt!$A225,Rpt,LinkRpt!P$2+1),"")</f>
        <v>0</v>
      </c>
      <c r="BG228" s="125">
        <f>IF(LinkRpt!Q$4=LinkRpt!Q$2,VLOOKUP(LinkRpt!$A225,Rpt,LinkRpt!Q$2+1),"")</f>
        <v>0</v>
      </c>
      <c r="BH228" s="125">
        <f>IF(LinkRpt!R$4=LinkRpt!R$2,VLOOKUP(LinkRpt!$A225,Rpt,LinkRpt!R$2+1),"")</f>
        <v>0</v>
      </c>
      <c r="BI228" s="125">
        <f>IF(LinkRpt!S$4=LinkRpt!S$2,VLOOKUP(LinkRpt!$A225,Rpt,LinkRpt!S$2+1),"")</f>
        <v>0</v>
      </c>
      <c r="BJ228" s="125">
        <f>IF(LinkRpt!T$4=LinkRpt!T$2,VLOOKUP(LinkRpt!$A225,Rpt,LinkRpt!T$2+1),"")</f>
        <v>0</v>
      </c>
      <c r="BK228" s="125">
        <f>IF(LinkRpt!U$4=LinkRpt!U$2,VLOOKUP(LinkRpt!$A225,Rpt,LinkRpt!U$2+1),"")</f>
        <v>0</v>
      </c>
      <c r="BL228" s="125">
        <f>IF(LinkRpt!V$4=LinkRpt!V$2,VLOOKUP(LinkRpt!$A225,Rpt,LinkRpt!V$2+1),"")</f>
        <v>0</v>
      </c>
      <c r="BM228" s="125">
        <f>IF(LinkRpt!W$4=LinkRpt!W$2,VLOOKUP(LinkRpt!$A225,Rpt,LinkRpt!W$2+1),"")</f>
        <v>0</v>
      </c>
      <c r="BN228" s="125">
        <f>IF(LinkRpt!X$4=LinkRpt!X$2,VLOOKUP(LinkRpt!$A225,Rpt,LinkRpt!X$2+1),"")</f>
        <v>0</v>
      </c>
      <c r="BO228" s="125">
        <f>IF(LinkRpt!Y$4=LinkRpt!Y$2,VLOOKUP(LinkRpt!$A225,Rpt,LinkRpt!Y$2+1),"")</f>
        <v>0</v>
      </c>
      <c r="BP228" s="125">
        <f>IF(LinkRpt!Z$4=LinkRpt!Z$2,VLOOKUP(LinkRpt!$A225,Rpt,LinkRpt!Z$2+1),"")</f>
        <v>0</v>
      </c>
      <c r="BQ228" s="125">
        <f>IF(LinkRpt!AA$4=LinkRpt!AA$2,VLOOKUP(LinkRpt!$A225,Rpt,LinkRpt!AA$2+1),"")</f>
        <v>0</v>
      </c>
      <c r="BR228" s="125">
        <f>IF(LinkRpt!AB$4=LinkRpt!AB$2,VLOOKUP(LinkRpt!$A225,Rpt,LinkRpt!AB$2+1),"")</f>
        <v>0</v>
      </c>
      <c r="BS228" s="125">
        <f>IF(LinkRpt!AC$4=LinkRpt!AC$2,VLOOKUP(LinkRpt!$A225,Rpt,LinkRpt!AC$2+1),"")</f>
        <v>0</v>
      </c>
      <c r="BT228" s="125">
        <f>IF(LinkRpt!AD$4=LinkRpt!AD$2,VLOOKUP(LinkRpt!$A225,Rpt,LinkRpt!AD$2+1),"")</f>
        <v>0</v>
      </c>
      <c r="BU228" s="125">
        <f>IF(LinkRpt!AE$4=LinkRpt!AE$2,VLOOKUP(LinkRpt!$A225,Rpt,LinkRpt!AE$2+1),"")</f>
        <v>0</v>
      </c>
      <c r="BV228" s="125">
        <f t="shared" si="48"/>
        <v>19600</v>
      </c>
      <c r="BW228" s="124">
        <v>1500</v>
      </c>
      <c r="BX228" s="127">
        <v>1500</v>
      </c>
      <c r="BY228" s="124">
        <v>1000</v>
      </c>
      <c r="BZ228" s="127">
        <v>1000</v>
      </c>
      <c r="CA228" s="124">
        <v>5000</v>
      </c>
      <c r="CB228" s="127">
        <v>5000</v>
      </c>
      <c r="CC228" s="124">
        <v>4000</v>
      </c>
      <c r="CD228" s="127">
        <v>0</v>
      </c>
      <c r="CE228" s="128"/>
      <c r="CF228" s="127"/>
      <c r="CG228" s="124"/>
      <c r="CH228" s="127"/>
      <c r="CI228" s="129">
        <v>4620</v>
      </c>
      <c r="CJ228" s="127"/>
      <c r="CK228" s="129">
        <v>4620</v>
      </c>
      <c r="CL228" s="127"/>
      <c r="CM228" s="129">
        <v>4620</v>
      </c>
      <c r="CN228" s="127"/>
      <c r="CO228" s="129">
        <v>4620</v>
      </c>
      <c r="CP228" s="127">
        <v>8680</v>
      </c>
      <c r="CQ228" s="129">
        <v>4620</v>
      </c>
      <c r="CR228" s="127"/>
      <c r="CS228" s="129">
        <v>4620</v>
      </c>
      <c r="CT228" s="127"/>
      <c r="CU228" s="129"/>
      <c r="CV228" s="127">
        <v>23040</v>
      </c>
      <c r="CW228" s="129"/>
      <c r="CX228" s="127"/>
      <c r="CY228" s="129"/>
      <c r="CZ228" s="127"/>
      <c r="DA228" s="128"/>
      <c r="DB228" s="127"/>
      <c r="DC228" s="128"/>
      <c r="DD228" s="127"/>
      <c r="DE228" s="130"/>
      <c r="DF228" s="131"/>
      <c r="DG228" s="127"/>
      <c r="DH228" s="131"/>
      <c r="DI228" s="127"/>
      <c r="DJ228" s="131"/>
      <c r="DK228" s="127"/>
      <c r="DL228" s="131"/>
      <c r="DM228" s="127"/>
      <c r="DN228" s="131"/>
      <c r="DO228" s="127"/>
      <c r="DP228" s="131"/>
      <c r="DQ228" s="127"/>
      <c r="DR228" s="131"/>
      <c r="DS228" s="127"/>
      <c r="DT228" s="131"/>
      <c r="DU228" s="127"/>
      <c r="DV228" s="131"/>
      <c r="DW228" s="127"/>
      <c r="DX228" s="131"/>
      <c r="DY228" s="127"/>
      <c r="DZ228" s="131"/>
      <c r="EA228" s="127"/>
      <c r="EB228" s="128"/>
      <c r="EC228" s="127"/>
      <c r="ED228" s="132"/>
      <c r="EE228" s="128"/>
      <c r="EF228" s="127"/>
      <c r="EG228" s="128"/>
      <c r="EH228" s="127"/>
      <c r="EI228" s="128"/>
      <c r="EJ228" s="127"/>
      <c r="EK228" s="128"/>
      <c r="EL228" s="127"/>
      <c r="EM228" s="128"/>
      <c r="EN228" s="127"/>
      <c r="EO228" s="128"/>
      <c r="EP228" s="127"/>
      <c r="EQ228" s="124"/>
      <c r="ER228" s="127"/>
      <c r="ES228" s="124"/>
      <c r="ET228" s="127"/>
      <c r="EU228" s="124"/>
      <c r="EV228" s="127"/>
      <c r="EW228" s="124"/>
      <c r="EX228" s="127"/>
      <c r="EY228" s="124"/>
      <c r="EZ228" s="127"/>
      <c r="FA228" s="124"/>
      <c r="FB228" s="127"/>
      <c r="FC228" s="133">
        <f t="shared" si="43"/>
        <v>39220</v>
      </c>
      <c r="FD228" s="133">
        <f t="shared" si="44"/>
        <v>39220</v>
      </c>
      <c r="FE228" s="133">
        <f t="shared" si="45"/>
        <v>0</v>
      </c>
    </row>
    <row r="229" spans="1:161" ht="25.5" customHeight="1">
      <c r="A229" s="184">
        <v>2200316</v>
      </c>
      <c r="B229" s="163" t="s">
        <v>1060</v>
      </c>
      <c r="C229" s="96" t="s">
        <v>316</v>
      </c>
      <c r="D229" s="83" t="s">
        <v>1062</v>
      </c>
      <c r="E229" s="95" t="s">
        <v>956</v>
      </c>
      <c r="F229" s="89" t="s">
        <v>317</v>
      </c>
      <c r="G229" s="89"/>
      <c r="H229" s="135"/>
      <c r="I229" s="136"/>
      <c r="J229" s="136"/>
      <c r="K229" s="94">
        <v>6500</v>
      </c>
      <c r="L229" s="96" t="s">
        <v>1079</v>
      </c>
      <c r="M229" s="122">
        <f t="shared" si="46"/>
        <v>23500</v>
      </c>
      <c r="N229" s="123">
        <f t="shared" si="42"/>
        <v>1950</v>
      </c>
      <c r="O229" s="124">
        <v>4000</v>
      </c>
      <c r="P229" s="124">
        <f t="shared" si="47"/>
        <v>0</v>
      </c>
      <c r="Q229" s="125">
        <v>4000</v>
      </c>
      <c r="R229" s="126">
        <f t="shared" si="49"/>
        <v>0</v>
      </c>
      <c r="S229" s="127">
        <f>IF(OR($I229="‡nv‡÷j Z¨vM",$I229="wUwm"),(IF(VALUE($G229)&gt;=S$6,(IF(($BV229-SUM($Q229:R229))&gt;=$K229*0.3,$K229*0.3,($BV229-SUM($Q229:R229)))),"")),(IF(($BV229-SUM($Q229:R229))&gt;=$K229*0.3,$K229*0.3,($BV229-SUM($Q229:R229)))))</f>
        <v>1950</v>
      </c>
      <c r="T229" s="127">
        <f>IF(OR($I229="‡nv‡÷j Z¨vM",$I229="wUwm"),(IF(VALUE($G229)&gt;=T$6,(IF(($BV229-SUM($Q229:S229))&gt;=$K229*0.3,$K229*0.3,($BV229-SUM($Q229:S229)))),"")),(IF(($BV229-SUM($Q229:S229))&gt;=$K229*0.3,$K229*0.3,($BV229-SUM($Q229:S229)))))</f>
        <v>1950</v>
      </c>
      <c r="U229" s="127">
        <f>IF(OR($I229="‡nv‡÷j Z¨vM",$I229="wUwm"),(IF(VALUE($G229)&gt;=U$6,(IF(($BV229-SUM($Q229:T229))&gt;=$K229*0.3,$K229*0.3,($BV229-SUM($Q229:T229)))),"")),(IF(($BV229-SUM($Q229:T229))&gt;=$K229*0.3,$K229*0.3,($BV229-SUM($Q229:T229)))))</f>
        <v>1950</v>
      </c>
      <c r="V229" s="127">
        <f>IF(OR($I229="‡nv‡÷j Z¨vM",$I229="wUwm"),(IF(VALUE($G229)&gt;=V$6,(IF(($BV229-SUM($Q229:U229))&gt;=$K229*0.3,$K229*0.3,($BV229-SUM($Q229:U229)))),"")),(IF(($BV229-SUM($Q229:U229))&gt;=$K229*0.3,$K229*0.3,($BV229-SUM($Q229:U229)))))</f>
        <v>1950</v>
      </c>
      <c r="W229" s="127">
        <f>IF(OR($I229="‡nv‡÷j Z¨vM",$I229="wUwm"),(IF(VALUE($G229)&gt;=W$6,(IF(($BV229-SUM($Q229:V229))&gt;=$K229*0.3,$K229*0.3,($BV229-SUM($Q229:V229)))),"")),(IF(($BV229-SUM($Q229:V229))&gt;=$K229*0.3,$K229*0.3,($BV229-SUM($Q229:V229)))))</f>
        <v>1950</v>
      </c>
      <c r="X229" s="127">
        <f>IF(OR($I229="‡nv‡÷j Z¨vM",$I229="wUwm"),(IF(VALUE($G229)&gt;=X$6,(IF(($BV229-SUM($Q229:W229))&gt;=$K229*0.3,$K229*0.3,($BV229-SUM($Q229:W229)))),"")),(IF(($BV229-SUM($Q229:W229))&gt;=$K229*0.3,$K229*0.3,($BV229-SUM($Q229:W229)))))</f>
        <v>1950</v>
      </c>
      <c r="Y229" s="127">
        <f>IF(OR($I229="‡nv‡÷j Z¨vM",$I229="wUwm"),(IF(VALUE($G229)&gt;=Y$6,(IF(($BV229-SUM($Q229:X229))&gt;=$K229*0.3,$K229*0.3,($BV229-SUM($Q229:X229)))),"")),(IF(($BV229-SUM($Q229:X229))&gt;=$K229*0.3,$K229*0.3,($BV229-SUM($Q229:X229)))))</f>
        <v>1950</v>
      </c>
      <c r="Z229" s="127">
        <f>IF(OR($I229="‡nv‡÷j Z¨vM",$I229="wUwm"),(IF(VALUE($G229)&gt;=Z$6,(IF(($BV229-SUM($Q229:Y229))&gt;=$K229*0.3,$K229*0.3,($BV229-SUM($Q229:Y229)))),"")),(IF(($BV229-SUM($Q229:Y229))&gt;=$K229*0.3,$K229*0.3,($BV229-SUM($Q229:Y229)))))</f>
        <v>1950</v>
      </c>
      <c r="AA229" s="127">
        <f>IF(OR($I229="‡nv‡÷j Z¨vM",$I229="wUwm"),(IF(VALUE($G229)&gt;=AA$6,(IF(($BV229-SUM($Q229:Z229))&gt;=$K229*0.3,$K229*0.3,($BV229-SUM($Q229:Z229)))),"")),(IF(($BV229-SUM($Q229:Z229))&gt;=$K229*0.3,$K229*0.3,($BV229-SUM($Q229:Z229)))))</f>
        <v>1950</v>
      </c>
      <c r="AB229" s="127">
        <f>IF(OR($I229="‡nv‡÷j Z¨vM",$I229="wUwm"),(IF(VALUE($G229)&gt;=AB$6,(IF(($BV229-SUM($Q229:AA229))&gt;=$K229*0.3,$K229*0.3,($BV229-SUM($Q229:AA229)))),"")),(IF(($BV229-SUM($Q229:AA229))&gt;=$K229*0.3,$K229*0.3,($BV229-SUM($Q229:AA229)))))</f>
        <v>0</v>
      </c>
      <c r="AC229" s="127">
        <f>IF(OR($I229="‡nv‡÷j Z¨vM",$I229="wUwm"),(IF(VALUE($G229)&gt;=AC$6,(IF(($BV229-SUM($Q229:AB229))&gt;=$K229*0.3,$K229*0.3,($BV229-SUM($Q229:AB229)))),"")),(IF(($BV229-SUM($Q229:AB229))&gt;=$K229*0.3,$K229*0.3,($BV229-SUM($Q229:AB229)))))</f>
        <v>0</v>
      </c>
      <c r="AD229" s="127">
        <f>IF(OR($I229="‡nv‡÷j Z¨vM",$I229="wUwm"),(IF(VALUE($G229)&gt;=AD$6,(IF(($BV229-SUM($Q229:AC229))&gt;=$K229*0.3,$K229*0.3,($BV229-SUM($Q229:AC229)))),"")),(IF(($BV229-SUM($Q229:AC229))&gt;=$K229*0.3,$K229*0.3,($BV229-SUM($Q229:AC229)))))</f>
        <v>0</v>
      </c>
      <c r="AE229" s="127">
        <f>IF(OR($I229="‡nv‡÷j Z¨vM",$I229="wUwm"),(IF(VALUE($G229)&gt;=AE$6,(IF(($BV229-SUM($Q229:AD229))&gt;=$K229*0.3,$K229*0.3,($BV229-SUM($Q229:AD229)))),"")),(IF(($BV229-SUM($Q229:AD229))&gt;=$K229*0.3,$K229*0.3,($BV229-SUM($Q229:AD229)))))</f>
        <v>0</v>
      </c>
      <c r="AF229" s="127">
        <f>IF(OR($I229="‡nv‡÷j Z¨vM",$I229="wUwm"),(IF(VALUE($G229)&gt;=AF$6,(IF(($BV229-SUM($Q229:AE229))&gt;=$K229*0.3,$K229*0.3,($BV229-SUM($Q229:AE229)))),"")),(IF(($BV229-SUM($Q229:AE229))&gt;=$K229*0.3,$K229*0.3,($BV229-SUM($Q229:AE229)))))</f>
        <v>0</v>
      </c>
      <c r="AG229" s="127">
        <f>IF(OR($I229="‡nv‡÷j Z¨vM",$I229="wUwm"),(IF(VALUE($G229)&gt;=AG$6,(IF(($BV229-SUM($Q229:AF229))&gt;=$K229*0.3,$K229*0.3,($BV229-SUM($Q229:AF229)))),"")),(IF(($BV229-SUM($Q229:AF229))&gt;=$K229*0.3,$K229*0.3,($BV229-SUM($Q229:AF229)))))</f>
        <v>0</v>
      </c>
      <c r="AH229" s="127">
        <f>IF(OR($I229="‡nv‡÷j Z¨vM",$I229="wUwm"),(IF(VALUE($G229)&gt;=AH$6,(IF(($BV229-SUM($Q229:AG229))&gt;=$K229*0.3,$K229*0.3,($BV229-SUM($Q229:AG229)))),"")),(IF(($BV229-SUM($Q229:AG229))&gt;=$K229*0.3,$K229*0.3,($BV229-SUM($Q229:AG229)))))</f>
        <v>0</v>
      </c>
      <c r="AI229" s="127">
        <f>IF(OR($I229="‡nv‡÷j Z¨vM",$I229="wUwm"),(IF(VALUE($G229)&gt;=AI$6,(IF(($BV229-SUM($Q229:AH229))&gt;=$K229*0.3,$K229*0.3,($BV229-SUM($Q229:AH229)))),"")),(IF(($BV229-SUM($Q229:AH229))&gt;=$K229*0.3,$K229*0.3,($BV229-SUM($Q229:AH229)))))</f>
        <v>0</v>
      </c>
      <c r="AJ229" s="127">
        <f>IF(OR($I229="‡nv‡÷j Z¨vM",$I229="wUwm"),(IF(VALUE($G229)&gt;=AJ$6,(IF(($BV229-SUM($Q229:AI229))&gt;=$K229*0.3,$K229*0.3,($BV229-SUM($Q229:AI229)))),"")),(IF(($BV229-SUM($Q229:AI229))&gt;=$K229*0.3,$K229*0.3,($BV229-SUM($Q229:AI229)))))</f>
        <v>0</v>
      </c>
      <c r="AK229" s="127">
        <f>IF(OR($I229="‡nv‡÷j Z¨vM",$I229="wUwm"),(IF(VALUE($G229)&gt;=AK$6,(IF(($BV229-SUM($Q229:AJ229))&gt;=$K229*0.3,$K229*0.3,($BV229-SUM($Q229:AJ229)))),"")),(IF(($BV229-SUM($Q229:AJ229))&gt;=$K229*0.3,$K229*0.3,($BV229-SUM($Q229:AJ229)))))</f>
        <v>0</v>
      </c>
      <c r="AL229" s="127">
        <f>IF(OR($I229="‡nv‡÷j Z¨vM",$I229="wUwm"),(IF(VALUE($G229)&gt;=AL$6,(IF(($BV229-SUM($Q229:AK229))&gt;=$K229*0.3,$K229*0.3,($BV229-SUM($Q229:AK229)))),"")),(IF(($BV229-SUM($Q229:AK229))&gt;=$K229*0.3,$K229*0.3,($BV229-SUM($Q229:AK229)))))</f>
        <v>0</v>
      </c>
      <c r="AM229" s="127">
        <f>IF(OR($I229="‡nv‡÷j Z¨vM",$I229="wUwm"),(IF(VALUE($G229)&gt;=AM$6,(IF(($BV229-SUM($Q229:AL229))&gt;=$K229*0.3,$K229*0.3,($BV229-SUM($Q229:AL229)))),"")),(IF(($BV229-SUM($Q229:AL229))&gt;=$K229*0.3,$K229*0.3,($BV229-SUM($Q229:AL229)))))</f>
        <v>0</v>
      </c>
      <c r="AN229" s="127">
        <f>IF(OR($I229="‡nv‡÷j Z¨vM",$I229="wUwm"),(IF(VALUE($G229)&gt;=AN$6,(IF(($BV229-SUM($Q229:AM229))&gt;=$K229*0.3,$K229*0.3,($BV229-SUM($Q229:AM229)))),"")),(IF(($BV229-SUM($Q229:AM229))&gt;=$K229*0.3,$K229*0.3,($BV229-SUM($Q229:AM229)))))</f>
        <v>0</v>
      </c>
      <c r="AO229" s="127">
        <f>IF(OR($I229="‡nv‡÷j Z¨vM",$I229="wUwm"),(IF(VALUE($G229)&gt;=AO$6,(IF(($BV229-SUM($Q229:AN229))&gt;=$K229*0.3,$K229*0.3,($BV229-SUM($Q229:AN229)))),"")),(IF(($BV229-SUM($Q229:AN229))&gt;=$K229*0.3,$K229*0.3,($BV229-SUM($Q229:AN229)))))</f>
        <v>0</v>
      </c>
      <c r="AP229" s="127">
        <f>IF(OR($I229="‡nv‡÷j Z¨vM",$I229="wUwm"),(IF(VALUE($G229)&gt;=AP$6,(IF(($BV229-SUM($Q229:AO229))&gt;=$K229*0.3,$K229*0.3,($BV229-SUM($Q229:AO229)))),"")),(IF(($BV229-SUM($Q229:AO229))&gt;=$K229*0.3,$K229*0.3,($BV229-SUM($Q229:AO229)))))</f>
        <v>0</v>
      </c>
      <c r="AQ229" s="125">
        <f t="shared" si="50"/>
        <v>21550</v>
      </c>
      <c r="AR229" s="125">
        <v>21550</v>
      </c>
      <c r="AS229" s="125">
        <f>IF(LinkRpt!C$4=LinkRpt!C$2,VLOOKUP(LinkRpt!$A226,Rpt,LinkRpt!C$2+1),"")</f>
        <v>0</v>
      </c>
      <c r="AT229" s="125">
        <f>IF(LinkRpt!D$4=LinkRpt!D$2,VLOOKUP(LinkRpt!$A226,Rpt,LinkRpt!D$2+1),"")</f>
        <v>0</v>
      </c>
      <c r="AU229" s="125">
        <f>IF(LinkRpt!E$4=LinkRpt!E$2,VLOOKUP(LinkRpt!$A226,Rpt,LinkRpt!E$2+1),"")</f>
        <v>0</v>
      </c>
      <c r="AV229" s="125">
        <f>IF(LinkRpt!F$4=LinkRpt!F$2,VLOOKUP(LinkRpt!$A226,Rpt,LinkRpt!F$2+1),"")</f>
        <v>0</v>
      </c>
      <c r="AW229" s="125">
        <f>IF(LinkRpt!G$4=LinkRpt!G$2,VLOOKUP(LinkRpt!$A226,Rpt,LinkRpt!G$2+1),"")</f>
        <v>0</v>
      </c>
      <c r="AX229" s="125">
        <f>IF(LinkRpt!H$4=LinkRpt!H$2,VLOOKUP(LinkRpt!$A226,Rpt,LinkRpt!H$2+1),"")</f>
        <v>0</v>
      </c>
      <c r="AY229" s="125">
        <f>IF(LinkRpt!I$4=LinkRpt!I$2,VLOOKUP(LinkRpt!$A226,Rpt,LinkRpt!I$2+1),"")</f>
        <v>0</v>
      </c>
      <c r="AZ229" s="125">
        <f>IF(LinkRpt!J$4=LinkRpt!J$2,VLOOKUP(LinkRpt!$A226,Rpt,LinkRpt!J$2+1),"")</f>
        <v>0</v>
      </c>
      <c r="BA229" s="125">
        <f>IF(LinkRpt!K$4=LinkRpt!K$2,VLOOKUP(LinkRpt!$A226,Rpt,LinkRpt!K$2+1),"")</f>
        <v>0</v>
      </c>
      <c r="BB229" s="125">
        <f>IF(LinkRpt!L$4=LinkRpt!L$2,VLOOKUP(LinkRpt!$A226,Rpt,LinkRpt!L$2+1),"")</f>
        <v>0</v>
      </c>
      <c r="BC229" s="125">
        <f>IF(LinkRpt!M$4=LinkRpt!M$2,VLOOKUP(LinkRpt!$A226,Rpt,LinkRpt!M$2+1),"")</f>
        <v>0</v>
      </c>
      <c r="BD229" s="125">
        <f>IF(LinkRpt!N$4=LinkRpt!N$2,VLOOKUP(LinkRpt!$A226,Rpt,LinkRpt!N$2+1),"")</f>
        <v>0</v>
      </c>
      <c r="BE229" s="125">
        <f>IF(LinkRpt!O$4=LinkRpt!O$2,VLOOKUP(LinkRpt!$A226,Rpt,LinkRpt!O$2+1),"")</f>
        <v>0</v>
      </c>
      <c r="BF229" s="125">
        <f>IF(LinkRpt!P$4=LinkRpt!P$2,VLOOKUP(LinkRpt!$A226,Rpt,LinkRpt!P$2+1),"")</f>
        <v>0</v>
      </c>
      <c r="BG229" s="125">
        <f>IF(LinkRpt!Q$4=LinkRpt!Q$2,VLOOKUP(LinkRpt!$A226,Rpt,LinkRpt!Q$2+1),"")</f>
        <v>0</v>
      </c>
      <c r="BH229" s="125">
        <f>IF(LinkRpt!R$4=LinkRpt!R$2,VLOOKUP(LinkRpt!$A226,Rpt,LinkRpt!R$2+1),"")</f>
        <v>0</v>
      </c>
      <c r="BI229" s="125">
        <f>IF(LinkRpt!S$4=LinkRpt!S$2,VLOOKUP(LinkRpt!$A226,Rpt,LinkRpt!S$2+1),"")</f>
        <v>0</v>
      </c>
      <c r="BJ229" s="125">
        <f>IF(LinkRpt!T$4=LinkRpt!T$2,VLOOKUP(LinkRpt!$A226,Rpt,LinkRpt!T$2+1),"")</f>
        <v>0</v>
      </c>
      <c r="BK229" s="125">
        <f>IF(LinkRpt!U$4=LinkRpt!U$2,VLOOKUP(LinkRpt!$A226,Rpt,LinkRpt!U$2+1),"")</f>
        <v>0</v>
      </c>
      <c r="BL229" s="125">
        <f>IF(LinkRpt!V$4=LinkRpt!V$2,VLOOKUP(LinkRpt!$A226,Rpt,LinkRpt!V$2+1),"")</f>
        <v>0</v>
      </c>
      <c r="BM229" s="125">
        <f>IF(LinkRpt!W$4=LinkRpt!W$2,VLOOKUP(LinkRpt!$A226,Rpt,LinkRpt!W$2+1),"")</f>
        <v>0</v>
      </c>
      <c r="BN229" s="125">
        <f>IF(LinkRpt!X$4=LinkRpt!X$2,VLOOKUP(LinkRpt!$A226,Rpt,LinkRpt!X$2+1),"")</f>
        <v>0</v>
      </c>
      <c r="BO229" s="125">
        <f>IF(LinkRpt!Y$4=LinkRpt!Y$2,VLOOKUP(LinkRpt!$A226,Rpt,LinkRpt!Y$2+1),"")</f>
        <v>0</v>
      </c>
      <c r="BP229" s="125">
        <f>IF(LinkRpt!Z$4=LinkRpt!Z$2,VLOOKUP(LinkRpt!$A226,Rpt,LinkRpt!Z$2+1),"")</f>
        <v>0</v>
      </c>
      <c r="BQ229" s="125">
        <f>IF(LinkRpt!AA$4=LinkRpt!AA$2,VLOOKUP(LinkRpt!$A226,Rpt,LinkRpt!AA$2+1),"")</f>
        <v>0</v>
      </c>
      <c r="BR229" s="125">
        <f>IF(LinkRpt!AB$4=LinkRpt!AB$2,VLOOKUP(LinkRpt!$A226,Rpt,LinkRpt!AB$2+1),"")</f>
        <v>0</v>
      </c>
      <c r="BS229" s="125">
        <f>IF(LinkRpt!AC$4=LinkRpt!AC$2,VLOOKUP(LinkRpt!$A226,Rpt,LinkRpt!AC$2+1),"")</f>
        <v>0</v>
      </c>
      <c r="BT229" s="125">
        <f>IF(LinkRpt!AD$4=LinkRpt!AD$2,VLOOKUP(LinkRpt!$A226,Rpt,LinkRpt!AD$2+1),"")</f>
        <v>0</v>
      </c>
      <c r="BU229" s="125">
        <f>IF(LinkRpt!AE$4=LinkRpt!AE$2,VLOOKUP(LinkRpt!$A226,Rpt,LinkRpt!AE$2+1),"")</f>
        <v>0</v>
      </c>
      <c r="BV229" s="125">
        <f t="shared" si="48"/>
        <v>21550</v>
      </c>
      <c r="BW229" s="124">
        <v>1500</v>
      </c>
      <c r="BX229" s="127">
        <v>1500</v>
      </c>
      <c r="BY229" s="124">
        <v>1000</v>
      </c>
      <c r="BZ229" s="127">
        <v>1000</v>
      </c>
      <c r="CA229" s="124">
        <v>5000</v>
      </c>
      <c r="CB229" s="127">
        <v>5000</v>
      </c>
      <c r="CC229" s="124">
        <v>8000</v>
      </c>
      <c r="CD229" s="127">
        <v>0</v>
      </c>
      <c r="CE229" s="124"/>
      <c r="CF229" s="127"/>
      <c r="CG229" s="129">
        <v>4620</v>
      </c>
      <c r="CH229" s="127">
        <v>12620</v>
      </c>
      <c r="CI229" s="129">
        <v>4620</v>
      </c>
      <c r="CJ229" s="127">
        <v>4620</v>
      </c>
      <c r="CK229" s="129">
        <v>4620</v>
      </c>
      <c r="CL229" s="127">
        <v>4620</v>
      </c>
      <c r="CM229" s="129">
        <v>4620</v>
      </c>
      <c r="CN229" s="127">
        <v>4620</v>
      </c>
      <c r="CO229" s="129">
        <v>4620</v>
      </c>
      <c r="CP229" s="127"/>
      <c r="CQ229" s="129">
        <v>4620</v>
      </c>
      <c r="CR229" s="127"/>
      <c r="CS229" s="129">
        <v>4620</v>
      </c>
      <c r="CT229" s="127"/>
      <c r="CU229" s="129">
        <v>4620</v>
      </c>
      <c r="CV229" s="127">
        <v>13860</v>
      </c>
      <c r="CW229" s="129">
        <v>4620</v>
      </c>
      <c r="CX229" s="127">
        <v>4620</v>
      </c>
      <c r="CY229" s="131"/>
      <c r="CZ229" s="127"/>
      <c r="DA229" s="131"/>
      <c r="DB229" s="127"/>
      <c r="DC229" s="131"/>
      <c r="DD229" s="127"/>
      <c r="DE229" s="130"/>
      <c r="DF229" s="131"/>
      <c r="DG229" s="127"/>
      <c r="DH229" s="131"/>
      <c r="DI229" s="127"/>
      <c r="DJ229" s="131"/>
      <c r="DK229" s="127"/>
      <c r="DL229" s="131"/>
      <c r="DM229" s="127"/>
      <c r="DN229" s="131"/>
      <c r="DO229" s="127"/>
      <c r="DP229" s="131"/>
      <c r="DQ229" s="127"/>
      <c r="DR229" s="131"/>
      <c r="DS229" s="127"/>
      <c r="DT229" s="131"/>
      <c r="DU229" s="127"/>
      <c r="DV229" s="131"/>
      <c r="DW229" s="127"/>
      <c r="DX229" s="131"/>
      <c r="DY229" s="127"/>
      <c r="DZ229" s="131"/>
      <c r="EA229" s="127"/>
      <c r="EB229" s="128"/>
      <c r="EC229" s="127"/>
      <c r="ED229" s="132"/>
      <c r="EE229" s="128"/>
      <c r="EF229" s="127"/>
      <c r="EG229" s="128"/>
      <c r="EH229" s="127"/>
      <c r="EI229" s="128"/>
      <c r="EJ229" s="127"/>
      <c r="EK229" s="128"/>
      <c r="EL229" s="127"/>
      <c r="EM229" s="128"/>
      <c r="EN229" s="127"/>
      <c r="EO229" s="128"/>
      <c r="EP229" s="127"/>
      <c r="EQ229" s="124"/>
      <c r="ER229" s="127"/>
      <c r="ES229" s="124"/>
      <c r="ET229" s="127"/>
      <c r="EU229" s="124"/>
      <c r="EV229" s="127"/>
      <c r="EW229" s="124"/>
      <c r="EX229" s="127"/>
      <c r="EY229" s="124"/>
      <c r="EZ229" s="127"/>
      <c r="FA229" s="124"/>
      <c r="FB229" s="127"/>
      <c r="FC229" s="133">
        <f t="shared" si="43"/>
        <v>57080</v>
      </c>
      <c r="FD229" s="133">
        <f t="shared" si="44"/>
        <v>52460</v>
      </c>
      <c r="FE229" s="133">
        <f t="shared" si="45"/>
        <v>4620</v>
      </c>
    </row>
    <row r="230" spans="1:161" ht="25.5" customHeight="1">
      <c r="A230" s="184">
        <v>2200320</v>
      </c>
      <c r="B230" s="163" t="s">
        <v>318</v>
      </c>
      <c r="C230" s="96" t="s">
        <v>319</v>
      </c>
      <c r="D230" s="83" t="s">
        <v>1062</v>
      </c>
      <c r="E230" s="95" t="s">
        <v>956</v>
      </c>
      <c r="F230" s="89" t="s">
        <v>320</v>
      </c>
      <c r="G230" s="89"/>
      <c r="H230" s="135"/>
      <c r="I230" s="121"/>
      <c r="J230" s="121"/>
      <c r="K230" s="94">
        <v>6500</v>
      </c>
      <c r="L230" s="96" t="s">
        <v>1079</v>
      </c>
      <c r="M230" s="122">
        <f t="shared" si="46"/>
        <v>23500</v>
      </c>
      <c r="N230" s="123">
        <f t="shared" si="42"/>
        <v>11700</v>
      </c>
      <c r="O230" s="124">
        <v>4000</v>
      </c>
      <c r="P230" s="124">
        <f t="shared" si="47"/>
        <v>0</v>
      </c>
      <c r="Q230" s="125">
        <v>4000</v>
      </c>
      <c r="R230" s="126">
        <f t="shared" si="49"/>
        <v>0</v>
      </c>
      <c r="S230" s="127">
        <f>IF(OR($I230="‡nv‡÷j Z¨vM",$I230="wUwm"),(IF(VALUE($G230)&gt;=S$6,(IF(($BV230-SUM($Q230:R230))&gt;=$K230*0.3,$K230*0.3,($BV230-SUM($Q230:R230)))),"")),(IF(($BV230-SUM($Q230:R230))&gt;=$K230*0.3,$K230*0.3,($BV230-SUM($Q230:R230)))))</f>
        <v>1950</v>
      </c>
      <c r="T230" s="127">
        <f>IF(OR($I230="‡nv‡÷j Z¨vM",$I230="wUwm"),(IF(VALUE($G230)&gt;=T$6,(IF(($BV230-SUM($Q230:S230))&gt;=$K230*0.3,$K230*0.3,($BV230-SUM($Q230:S230)))),"")),(IF(($BV230-SUM($Q230:S230))&gt;=$K230*0.3,$K230*0.3,($BV230-SUM($Q230:S230)))))</f>
        <v>1950</v>
      </c>
      <c r="U230" s="127">
        <f>IF(OR($I230="‡nv‡÷j Z¨vM",$I230="wUwm"),(IF(VALUE($G230)&gt;=U$6,(IF(($BV230-SUM($Q230:T230))&gt;=$K230*0.3,$K230*0.3,($BV230-SUM($Q230:T230)))),"")),(IF(($BV230-SUM($Q230:T230))&gt;=$K230*0.3,$K230*0.3,($BV230-SUM($Q230:T230)))))</f>
        <v>1950</v>
      </c>
      <c r="V230" s="127">
        <f>IF(OR($I230="‡nv‡÷j Z¨vM",$I230="wUwm"),(IF(VALUE($G230)&gt;=V$6,(IF(($BV230-SUM($Q230:U230))&gt;=$K230*0.3,$K230*0.3,($BV230-SUM($Q230:U230)))),"")),(IF(($BV230-SUM($Q230:U230))&gt;=$K230*0.3,$K230*0.3,($BV230-SUM($Q230:U230)))))</f>
        <v>1950</v>
      </c>
      <c r="W230" s="127">
        <f>IF(OR($I230="‡nv‡÷j Z¨vM",$I230="wUwm"),(IF(VALUE($G230)&gt;=W$6,(IF(($BV230-SUM($Q230:V230))&gt;=$K230*0.3,$K230*0.3,($BV230-SUM($Q230:V230)))),"")),(IF(($BV230-SUM($Q230:V230))&gt;=$K230*0.3,$K230*0.3,($BV230-SUM($Q230:V230)))))</f>
        <v>0</v>
      </c>
      <c r="X230" s="127">
        <f>IF(OR($I230="‡nv‡÷j Z¨vM",$I230="wUwm"),(IF(VALUE($G230)&gt;=X$6,(IF(($BV230-SUM($Q230:W230))&gt;=$K230*0.3,$K230*0.3,($BV230-SUM($Q230:W230)))),"")),(IF(($BV230-SUM($Q230:W230))&gt;=$K230*0.3,$K230*0.3,($BV230-SUM($Q230:W230)))))</f>
        <v>0</v>
      </c>
      <c r="Y230" s="127">
        <f>IF(OR($I230="‡nv‡÷j Z¨vM",$I230="wUwm"),(IF(VALUE($G230)&gt;=Y$6,(IF(($BV230-SUM($Q230:X230))&gt;=$K230*0.3,$K230*0.3,($BV230-SUM($Q230:X230)))),"")),(IF(($BV230-SUM($Q230:X230))&gt;=$K230*0.3,$K230*0.3,($BV230-SUM($Q230:X230)))))</f>
        <v>0</v>
      </c>
      <c r="Z230" s="127">
        <f>IF(OR($I230="‡nv‡÷j Z¨vM",$I230="wUwm"),(IF(VALUE($G230)&gt;=Z$6,(IF(($BV230-SUM($Q230:Y230))&gt;=$K230*0.3,$K230*0.3,($BV230-SUM($Q230:Y230)))),"")),(IF(($BV230-SUM($Q230:Y230))&gt;=$K230*0.3,$K230*0.3,($BV230-SUM($Q230:Y230)))))</f>
        <v>0</v>
      </c>
      <c r="AA230" s="127">
        <f>IF(OR($I230="‡nv‡÷j Z¨vM",$I230="wUwm"),(IF(VALUE($G230)&gt;=AA$6,(IF(($BV230-SUM($Q230:Z230))&gt;=$K230*0.3,$K230*0.3,($BV230-SUM($Q230:Z230)))),"")),(IF(($BV230-SUM($Q230:Z230))&gt;=$K230*0.3,$K230*0.3,($BV230-SUM($Q230:Z230)))))</f>
        <v>0</v>
      </c>
      <c r="AB230" s="127">
        <f>IF(OR($I230="‡nv‡÷j Z¨vM",$I230="wUwm"),(IF(VALUE($G230)&gt;=AB$6,(IF(($BV230-SUM($Q230:AA230))&gt;=$K230*0.3,$K230*0.3,($BV230-SUM($Q230:AA230)))),"")),(IF(($BV230-SUM($Q230:AA230))&gt;=$K230*0.3,$K230*0.3,($BV230-SUM($Q230:AA230)))))</f>
        <v>0</v>
      </c>
      <c r="AC230" s="127">
        <f>IF(OR($I230="‡nv‡÷j Z¨vM",$I230="wUwm"),(IF(VALUE($G230)&gt;=AC$6,(IF(($BV230-SUM($Q230:AB230))&gt;=$K230*0.3,$K230*0.3,($BV230-SUM($Q230:AB230)))),"")),(IF(($BV230-SUM($Q230:AB230))&gt;=$K230*0.3,$K230*0.3,($BV230-SUM($Q230:AB230)))))</f>
        <v>0</v>
      </c>
      <c r="AD230" s="127">
        <f>IF(OR($I230="‡nv‡÷j Z¨vM",$I230="wUwm"),(IF(VALUE($G230)&gt;=AD$6,(IF(($BV230-SUM($Q230:AC230))&gt;=$K230*0.3,$K230*0.3,($BV230-SUM($Q230:AC230)))),"")),(IF(($BV230-SUM($Q230:AC230))&gt;=$K230*0.3,$K230*0.3,($BV230-SUM($Q230:AC230)))))</f>
        <v>0</v>
      </c>
      <c r="AE230" s="127">
        <f>IF(OR($I230="‡nv‡÷j Z¨vM",$I230="wUwm"),(IF(VALUE($G230)&gt;=AE$6,(IF(($BV230-SUM($Q230:AD230))&gt;=$K230*0.3,$K230*0.3,($BV230-SUM($Q230:AD230)))),"")),(IF(($BV230-SUM($Q230:AD230))&gt;=$K230*0.3,$K230*0.3,($BV230-SUM($Q230:AD230)))))</f>
        <v>0</v>
      </c>
      <c r="AF230" s="127">
        <f>IF(OR($I230="‡nv‡÷j Z¨vM",$I230="wUwm"),(IF(VALUE($G230)&gt;=AF$6,(IF(($BV230-SUM($Q230:AE230))&gt;=$K230*0.3,$K230*0.3,($BV230-SUM($Q230:AE230)))),"")),(IF(($BV230-SUM($Q230:AE230))&gt;=$K230*0.3,$K230*0.3,($BV230-SUM($Q230:AE230)))))</f>
        <v>0</v>
      </c>
      <c r="AG230" s="127">
        <f>IF(OR($I230="‡nv‡÷j Z¨vM",$I230="wUwm"),(IF(VALUE($G230)&gt;=AG$6,(IF(($BV230-SUM($Q230:AF230))&gt;=$K230*0.3,$K230*0.3,($BV230-SUM($Q230:AF230)))),"")),(IF(($BV230-SUM($Q230:AF230))&gt;=$K230*0.3,$K230*0.3,($BV230-SUM($Q230:AF230)))))</f>
        <v>0</v>
      </c>
      <c r="AH230" s="127">
        <f>IF(OR($I230="‡nv‡÷j Z¨vM",$I230="wUwm"),(IF(VALUE($G230)&gt;=AH$6,(IF(($BV230-SUM($Q230:AG230))&gt;=$K230*0.3,$K230*0.3,($BV230-SUM($Q230:AG230)))),"")),(IF(($BV230-SUM($Q230:AG230))&gt;=$K230*0.3,$K230*0.3,($BV230-SUM($Q230:AG230)))))</f>
        <v>0</v>
      </c>
      <c r="AI230" s="127">
        <f>IF(OR($I230="‡nv‡÷j Z¨vM",$I230="wUwm"),(IF(VALUE($G230)&gt;=AI$6,(IF(($BV230-SUM($Q230:AH230))&gt;=$K230*0.3,$K230*0.3,($BV230-SUM($Q230:AH230)))),"")),(IF(($BV230-SUM($Q230:AH230))&gt;=$K230*0.3,$K230*0.3,($BV230-SUM($Q230:AH230)))))</f>
        <v>0</v>
      </c>
      <c r="AJ230" s="127">
        <f>IF(OR($I230="‡nv‡÷j Z¨vM",$I230="wUwm"),(IF(VALUE($G230)&gt;=AJ$6,(IF(($BV230-SUM($Q230:AI230))&gt;=$K230*0.3,$K230*0.3,($BV230-SUM($Q230:AI230)))),"")),(IF(($BV230-SUM($Q230:AI230))&gt;=$K230*0.3,$K230*0.3,($BV230-SUM($Q230:AI230)))))</f>
        <v>0</v>
      </c>
      <c r="AK230" s="127">
        <f>IF(OR($I230="‡nv‡÷j Z¨vM",$I230="wUwm"),(IF(VALUE($G230)&gt;=AK$6,(IF(($BV230-SUM($Q230:AJ230))&gt;=$K230*0.3,$K230*0.3,($BV230-SUM($Q230:AJ230)))),"")),(IF(($BV230-SUM($Q230:AJ230))&gt;=$K230*0.3,$K230*0.3,($BV230-SUM($Q230:AJ230)))))</f>
        <v>0</v>
      </c>
      <c r="AL230" s="127">
        <f>IF(OR($I230="‡nv‡÷j Z¨vM",$I230="wUwm"),(IF(VALUE($G230)&gt;=AL$6,(IF(($BV230-SUM($Q230:AK230))&gt;=$K230*0.3,$K230*0.3,($BV230-SUM($Q230:AK230)))),"")),(IF(($BV230-SUM($Q230:AK230))&gt;=$K230*0.3,$K230*0.3,($BV230-SUM($Q230:AK230)))))</f>
        <v>0</v>
      </c>
      <c r="AM230" s="127">
        <f>IF(OR($I230="‡nv‡÷j Z¨vM",$I230="wUwm"),(IF(VALUE($G230)&gt;=AM$6,(IF(($BV230-SUM($Q230:AL230))&gt;=$K230*0.3,$K230*0.3,($BV230-SUM($Q230:AL230)))),"")),(IF(($BV230-SUM($Q230:AL230))&gt;=$K230*0.3,$K230*0.3,($BV230-SUM($Q230:AL230)))))</f>
        <v>0</v>
      </c>
      <c r="AN230" s="127">
        <f>IF(OR($I230="‡nv‡÷j Z¨vM",$I230="wUwm"),(IF(VALUE($G230)&gt;=AN$6,(IF(($BV230-SUM($Q230:AM230))&gt;=$K230*0.3,$K230*0.3,($BV230-SUM($Q230:AM230)))),"")),(IF(($BV230-SUM($Q230:AM230))&gt;=$K230*0.3,$K230*0.3,($BV230-SUM($Q230:AM230)))))</f>
        <v>0</v>
      </c>
      <c r="AO230" s="127">
        <f>IF(OR($I230="‡nv‡÷j Z¨vM",$I230="wUwm"),(IF(VALUE($G230)&gt;=AO$6,(IF(($BV230-SUM($Q230:AN230))&gt;=$K230*0.3,$K230*0.3,($BV230-SUM($Q230:AN230)))),"")),(IF(($BV230-SUM($Q230:AN230))&gt;=$K230*0.3,$K230*0.3,($BV230-SUM($Q230:AN230)))))</f>
        <v>0</v>
      </c>
      <c r="AP230" s="127">
        <f>IF(OR($I230="‡nv‡÷j Z¨vM",$I230="wUwm"),(IF(VALUE($G230)&gt;=AP$6,(IF(($BV230-SUM($Q230:AO230))&gt;=$K230*0.3,$K230*0.3,($BV230-SUM($Q230:AO230)))),"")),(IF(($BV230-SUM($Q230:AO230))&gt;=$K230*0.3,$K230*0.3,($BV230-SUM($Q230:AO230)))))</f>
        <v>0</v>
      </c>
      <c r="AQ230" s="125">
        <f t="shared" si="50"/>
        <v>11800</v>
      </c>
      <c r="AR230" s="125">
        <v>11800</v>
      </c>
      <c r="AS230" s="125">
        <f>IF(LinkRpt!C$4=LinkRpt!C$2,VLOOKUP(LinkRpt!$A227,Rpt,LinkRpt!C$2+1),"")</f>
        <v>0</v>
      </c>
      <c r="AT230" s="125">
        <f>IF(LinkRpt!D$4=LinkRpt!D$2,VLOOKUP(LinkRpt!$A227,Rpt,LinkRpt!D$2+1),"")</f>
        <v>0</v>
      </c>
      <c r="AU230" s="125">
        <f>IF(LinkRpt!E$4=LinkRpt!E$2,VLOOKUP(LinkRpt!$A227,Rpt,LinkRpt!E$2+1),"")</f>
        <v>0</v>
      </c>
      <c r="AV230" s="125">
        <f>IF(LinkRpt!F$4=LinkRpt!F$2,VLOOKUP(LinkRpt!$A227,Rpt,LinkRpt!F$2+1),"")</f>
        <v>0</v>
      </c>
      <c r="AW230" s="125">
        <f>IF(LinkRpt!G$4=LinkRpt!G$2,VLOOKUP(LinkRpt!$A227,Rpt,LinkRpt!G$2+1),"")</f>
        <v>0</v>
      </c>
      <c r="AX230" s="125">
        <f>IF(LinkRpt!H$4=LinkRpt!H$2,VLOOKUP(LinkRpt!$A227,Rpt,LinkRpt!H$2+1),"")</f>
        <v>0</v>
      </c>
      <c r="AY230" s="125">
        <f>IF(LinkRpt!I$4=LinkRpt!I$2,VLOOKUP(LinkRpt!$A227,Rpt,LinkRpt!I$2+1),"")</f>
        <v>0</v>
      </c>
      <c r="AZ230" s="125">
        <f>IF(LinkRpt!J$4=LinkRpt!J$2,VLOOKUP(LinkRpt!$A227,Rpt,LinkRpt!J$2+1),"")</f>
        <v>0</v>
      </c>
      <c r="BA230" s="125">
        <f>IF(LinkRpt!K$4=LinkRpt!K$2,VLOOKUP(LinkRpt!$A227,Rpt,LinkRpt!K$2+1),"")</f>
        <v>0</v>
      </c>
      <c r="BB230" s="125">
        <f>IF(LinkRpt!L$4=LinkRpt!L$2,VLOOKUP(LinkRpt!$A227,Rpt,LinkRpt!L$2+1),"")</f>
        <v>0</v>
      </c>
      <c r="BC230" s="125">
        <f>IF(LinkRpt!M$4=LinkRpt!M$2,VLOOKUP(LinkRpt!$A227,Rpt,LinkRpt!M$2+1),"")</f>
        <v>0</v>
      </c>
      <c r="BD230" s="125">
        <f>IF(LinkRpt!N$4=LinkRpt!N$2,VLOOKUP(LinkRpt!$A227,Rpt,LinkRpt!N$2+1),"")</f>
        <v>0</v>
      </c>
      <c r="BE230" s="125">
        <f>IF(LinkRpt!O$4=LinkRpt!O$2,VLOOKUP(LinkRpt!$A227,Rpt,LinkRpt!O$2+1),"")</f>
        <v>0</v>
      </c>
      <c r="BF230" s="125">
        <f>IF(LinkRpt!P$4=LinkRpt!P$2,VLOOKUP(LinkRpt!$A227,Rpt,LinkRpt!P$2+1),"")</f>
        <v>0</v>
      </c>
      <c r="BG230" s="125">
        <f>IF(LinkRpt!Q$4=LinkRpt!Q$2,VLOOKUP(LinkRpt!$A227,Rpt,LinkRpt!Q$2+1),"")</f>
        <v>0</v>
      </c>
      <c r="BH230" s="125">
        <f>IF(LinkRpt!R$4=LinkRpt!R$2,VLOOKUP(LinkRpt!$A227,Rpt,LinkRpt!R$2+1),"")</f>
        <v>0</v>
      </c>
      <c r="BI230" s="125">
        <f>IF(LinkRpt!S$4=LinkRpt!S$2,VLOOKUP(LinkRpt!$A227,Rpt,LinkRpt!S$2+1),"")</f>
        <v>0</v>
      </c>
      <c r="BJ230" s="125">
        <f>IF(LinkRpt!T$4=LinkRpt!T$2,VLOOKUP(LinkRpt!$A227,Rpt,LinkRpt!T$2+1),"")</f>
        <v>0</v>
      </c>
      <c r="BK230" s="125">
        <f>IF(LinkRpt!U$4=LinkRpt!U$2,VLOOKUP(LinkRpt!$A227,Rpt,LinkRpt!U$2+1),"")</f>
        <v>0</v>
      </c>
      <c r="BL230" s="125">
        <f>IF(LinkRpt!V$4=LinkRpt!V$2,VLOOKUP(LinkRpt!$A227,Rpt,LinkRpt!V$2+1),"")</f>
        <v>0</v>
      </c>
      <c r="BM230" s="125">
        <f>IF(LinkRpt!W$4=LinkRpt!W$2,VLOOKUP(LinkRpt!$A227,Rpt,LinkRpt!W$2+1),"")</f>
        <v>0</v>
      </c>
      <c r="BN230" s="125">
        <f>IF(LinkRpt!X$4=LinkRpt!X$2,VLOOKUP(LinkRpt!$A227,Rpt,LinkRpt!X$2+1),"")</f>
        <v>0</v>
      </c>
      <c r="BO230" s="125">
        <f>IF(LinkRpt!Y$4=LinkRpt!Y$2,VLOOKUP(LinkRpt!$A227,Rpt,LinkRpt!Y$2+1),"")</f>
        <v>0</v>
      </c>
      <c r="BP230" s="125">
        <f>IF(LinkRpt!Z$4=LinkRpt!Z$2,VLOOKUP(LinkRpt!$A227,Rpt,LinkRpt!Z$2+1),"")</f>
        <v>0</v>
      </c>
      <c r="BQ230" s="125">
        <f>IF(LinkRpt!AA$4=LinkRpt!AA$2,VLOOKUP(LinkRpt!$A227,Rpt,LinkRpt!AA$2+1),"")</f>
        <v>0</v>
      </c>
      <c r="BR230" s="125">
        <f>IF(LinkRpt!AB$4=LinkRpt!AB$2,VLOOKUP(LinkRpt!$A227,Rpt,LinkRpt!AB$2+1),"")</f>
        <v>0</v>
      </c>
      <c r="BS230" s="125">
        <f>IF(LinkRpt!AC$4=LinkRpt!AC$2,VLOOKUP(LinkRpt!$A227,Rpt,LinkRpt!AC$2+1),"")</f>
        <v>0</v>
      </c>
      <c r="BT230" s="125">
        <f>IF(LinkRpt!AD$4=LinkRpt!AD$2,VLOOKUP(LinkRpt!$A227,Rpt,LinkRpt!AD$2+1),"")</f>
        <v>0</v>
      </c>
      <c r="BU230" s="125">
        <f>IF(LinkRpt!AE$4=LinkRpt!AE$2,VLOOKUP(LinkRpt!$A227,Rpt,LinkRpt!AE$2+1),"")</f>
        <v>0</v>
      </c>
      <c r="BV230" s="125">
        <f t="shared" si="48"/>
        <v>11800</v>
      </c>
      <c r="BW230" s="124">
        <v>1500</v>
      </c>
      <c r="BX230" s="127">
        <v>1500</v>
      </c>
      <c r="BY230" s="124">
        <v>1000</v>
      </c>
      <c r="BZ230" s="127">
        <v>1000</v>
      </c>
      <c r="CA230" s="124">
        <v>5000</v>
      </c>
      <c r="CB230" s="127">
        <v>5000</v>
      </c>
      <c r="CC230" s="124">
        <v>8000</v>
      </c>
      <c r="CD230" s="127">
        <v>0</v>
      </c>
      <c r="CE230" s="128"/>
      <c r="CF230" s="127"/>
      <c r="CG230" s="124"/>
      <c r="CH230" s="127"/>
      <c r="CI230" s="129">
        <v>4620</v>
      </c>
      <c r="CJ230" s="127">
        <v>3300</v>
      </c>
      <c r="CK230" s="129">
        <v>4620</v>
      </c>
      <c r="CL230" s="127">
        <v>3300</v>
      </c>
      <c r="CM230" s="129">
        <v>4620</v>
      </c>
      <c r="CN230" s="127">
        <f>11300+0</f>
        <v>11300</v>
      </c>
      <c r="CO230" s="129">
        <v>4620</v>
      </c>
      <c r="CP230" s="127">
        <v>3300</v>
      </c>
      <c r="CQ230" s="129">
        <v>4620</v>
      </c>
      <c r="CR230" s="127"/>
      <c r="CS230" s="129">
        <v>4620</v>
      </c>
      <c r="CT230" s="127">
        <f>3300+3300</f>
        <v>6600</v>
      </c>
      <c r="CU230" s="129">
        <v>4620</v>
      </c>
      <c r="CV230" s="127">
        <v>3300</v>
      </c>
      <c r="CW230" s="129">
        <v>4620</v>
      </c>
      <c r="CX230" s="127">
        <v>3300</v>
      </c>
      <c r="CY230" s="129">
        <v>4620</v>
      </c>
      <c r="CZ230" s="127"/>
      <c r="DA230" s="128"/>
      <c r="DB230" s="127"/>
      <c r="DC230" s="128"/>
      <c r="DD230" s="127"/>
      <c r="DE230" s="130"/>
      <c r="DF230" s="131"/>
      <c r="DG230" s="127"/>
      <c r="DH230" s="131"/>
      <c r="DI230" s="127"/>
      <c r="DJ230" s="131"/>
      <c r="DK230" s="127"/>
      <c r="DL230" s="131"/>
      <c r="DM230" s="127"/>
      <c r="DN230" s="131"/>
      <c r="DO230" s="127"/>
      <c r="DP230" s="131"/>
      <c r="DQ230" s="127"/>
      <c r="DR230" s="131"/>
      <c r="DS230" s="127"/>
      <c r="DT230" s="131"/>
      <c r="DU230" s="127"/>
      <c r="DV230" s="131"/>
      <c r="DW230" s="127"/>
      <c r="DX230" s="131"/>
      <c r="DY230" s="127"/>
      <c r="DZ230" s="131"/>
      <c r="EA230" s="127"/>
      <c r="EB230" s="128"/>
      <c r="EC230" s="127"/>
      <c r="ED230" s="132"/>
      <c r="EE230" s="128"/>
      <c r="EF230" s="127"/>
      <c r="EG230" s="128"/>
      <c r="EH230" s="127"/>
      <c r="EI230" s="128"/>
      <c r="EJ230" s="127"/>
      <c r="EK230" s="128"/>
      <c r="EL230" s="127"/>
      <c r="EM230" s="128"/>
      <c r="EN230" s="127"/>
      <c r="EO230" s="128"/>
      <c r="EP230" s="127"/>
      <c r="EQ230" s="124"/>
      <c r="ER230" s="127"/>
      <c r="ES230" s="124"/>
      <c r="ET230" s="127"/>
      <c r="EU230" s="124"/>
      <c r="EV230" s="127"/>
      <c r="EW230" s="124"/>
      <c r="EX230" s="127"/>
      <c r="EY230" s="124"/>
      <c r="EZ230" s="127"/>
      <c r="FA230" s="124"/>
      <c r="FB230" s="127"/>
      <c r="FC230" s="133">
        <f t="shared" si="43"/>
        <v>57080</v>
      </c>
      <c r="FD230" s="133">
        <f t="shared" si="44"/>
        <v>41900</v>
      </c>
      <c r="FE230" s="133">
        <f t="shared" si="45"/>
        <v>15180</v>
      </c>
    </row>
    <row r="231" spans="1:161" ht="25.5" customHeight="1">
      <c r="A231" s="184">
        <v>2200328</v>
      </c>
      <c r="B231" s="163" t="s">
        <v>323</v>
      </c>
      <c r="C231" s="96" t="s">
        <v>324</v>
      </c>
      <c r="D231" s="83" t="s">
        <v>1062</v>
      </c>
      <c r="E231" s="95" t="s">
        <v>956</v>
      </c>
      <c r="F231" s="89" t="s">
        <v>325</v>
      </c>
      <c r="G231" s="89" t="s">
        <v>1096</v>
      </c>
      <c r="H231" s="135"/>
      <c r="I231" s="145" t="s">
        <v>1083</v>
      </c>
      <c r="J231" s="145"/>
      <c r="K231" s="94">
        <v>6500</v>
      </c>
      <c r="L231" s="96" t="s">
        <v>1079</v>
      </c>
      <c r="M231" s="122">
        <f t="shared" si="46"/>
        <v>23650</v>
      </c>
      <c r="N231" s="123">
        <f t="shared" si="42"/>
        <v>0</v>
      </c>
      <c r="O231" s="124">
        <v>4000</v>
      </c>
      <c r="P231" s="124">
        <f t="shared" si="47"/>
        <v>6000</v>
      </c>
      <c r="Q231" s="125">
        <v>4000</v>
      </c>
      <c r="R231" s="180">
        <f t="shared" ref="R231:R233" si="51">IF(AND(I231="‡nv‡÷j Z¨vM",M231&lt;=BV231),6000-J231,0)</f>
        <v>6000</v>
      </c>
      <c r="S231" s="127">
        <f>IF(OR($I231="‡nv‡÷j Z¨vM",$I231="wUwm"),(IF(VALUE($G231)&gt;=S$6,(IF(($BV231-SUM($Q231:R231))&gt;=$K231*0.3,$K231*0.3,($BV231-SUM($Q231:R231)))),"")),(IF(($BV231-SUM($Q231:R231))&gt;=$K231*0.3,$K231*0.3,($BV231-SUM($Q231:R231)))))</f>
        <v>1950</v>
      </c>
      <c r="T231" s="127">
        <f>IF(OR($I231="‡nv‡÷j Z¨vM",$I231="wUwm"),(IF(VALUE($G231)&gt;=T$6,(IF(($BV231-SUM($Q231:S231))&gt;=$K231*0.3,$K231*0.3,($BV231-SUM($Q231:S231)))),"")),(IF(($BV231-SUM($Q231:S231))&gt;=$K231*0.3,$K231*0.3,($BV231-SUM($Q231:S231)))))</f>
        <v>1950</v>
      </c>
      <c r="U231" s="127">
        <f>IF(OR($I231="‡nv‡÷j Z¨vM",$I231="wUwm"),(IF(VALUE($G231)&gt;=U$6,(IF(($BV231-SUM($Q231:T231))&gt;=$K231*0.3,$K231*0.3,($BV231-SUM($Q231:T231)))),"")),(IF(($BV231-SUM($Q231:T231))&gt;=$K231*0.3,$K231*0.3,($BV231-SUM($Q231:T231)))))</f>
        <v>1950</v>
      </c>
      <c r="V231" s="127">
        <f>IF(OR($I231="‡nv‡÷j Z¨vM",$I231="wUwm"),(IF(VALUE($G231)&gt;=V$6,(IF(($BV231-SUM($Q231:U231))&gt;=$K231*0.3,$K231*0.3,($BV231-SUM($Q231:U231)))),"")),(IF(($BV231-SUM($Q231:U231))&gt;=$K231*0.3,$K231*0.3,($BV231-SUM($Q231:U231)))))</f>
        <v>1950</v>
      </c>
      <c r="W231" s="127">
        <f>IF(OR($I231="‡nv‡÷j Z¨vM",$I231="wUwm"),(IF(VALUE($G231)&gt;=W$6,(IF(($BV231-SUM($Q231:V231))&gt;=$K231*0.3,$K231*0.3,($BV231-SUM($Q231:V231)))),"")),(IF(($BV231-SUM($Q231:V231))&gt;=$K231*0.3,$K231*0.3,($BV231-SUM($Q231:V231)))))</f>
        <v>1950</v>
      </c>
      <c r="X231" s="127">
        <f>IF(OR($I231="‡nv‡÷j Z¨vM",$I231="wUwm"),(IF(VALUE($G231)&gt;=X$6,(IF(($BV231-SUM($Q231:W231))&gt;=$K231*0.3,$K231*0.3,($BV231-SUM($Q231:W231)))),"")),(IF(($BV231-SUM($Q231:W231))&gt;=$K231*0.3,$K231*0.3,($BV231-SUM($Q231:W231)))))</f>
        <v>1950</v>
      </c>
      <c r="Y231" s="127">
        <f>IF(OR($I231="‡nv‡÷j Z¨vM",$I231="wUwm"),(IF(VALUE($G231)&gt;=Y$6,(IF(($BV231-SUM($Q231:X231))&gt;=$K231*0.3,$K231*0.3,($BV231-SUM($Q231:X231)))),"")),(IF(($BV231-SUM($Q231:X231))&gt;=$K231*0.3,$K231*0.3,($BV231-SUM($Q231:X231)))))</f>
        <v>1950</v>
      </c>
      <c r="Z231" s="127" t="str">
        <f>IF(OR($I231="‡nv‡÷j Z¨vM",$I231="wUwm"),(IF(VALUE($G231)&gt;=Z$6,(IF(($BV231-SUM($Q231:Y231))&gt;=$K231*0.3,$K231*0.3,($BV231-SUM($Q231:Y231)))),"")),(IF(($BV231-SUM($Q231:Y231))&gt;=$K231*0.3,$K231*0.3,($BV231-SUM($Q231:Y231)))))</f>
        <v/>
      </c>
      <c r="AA231" s="127" t="str">
        <f>IF(OR($I231="‡nv‡÷j Z¨vM",$I231="wUwm"),(IF(VALUE($G231)&gt;=AA$6,(IF(($BV231-SUM($Q231:Z231))&gt;=$K231*0.3,$K231*0.3,($BV231-SUM($Q231:Z231)))),"")),(IF(($BV231-SUM($Q231:Z231))&gt;=$K231*0.3,$K231*0.3,($BV231-SUM($Q231:Z231)))))</f>
        <v/>
      </c>
      <c r="AB231" s="127" t="str">
        <f>IF(OR($I231="‡nv‡÷j Z¨vM",$I231="wUwm"),(IF(VALUE($G231)&gt;=AB$6,(IF(($BV231-SUM($Q231:AA231))&gt;=$K231*0.3,$K231*0.3,($BV231-SUM($Q231:AA231)))),"")),(IF(($BV231-SUM($Q231:AA231))&gt;=$K231*0.3,$K231*0.3,($BV231-SUM($Q231:AA231)))))</f>
        <v/>
      </c>
      <c r="AC231" s="127" t="str">
        <f>IF(OR($I231="‡nv‡÷j Z¨vM",$I231="wUwm"),(IF(VALUE($G231)&gt;=AC$6,(IF(($BV231-SUM($Q231:AB231))&gt;=$K231*0.3,$K231*0.3,($BV231-SUM($Q231:AB231)))),"")),(IF(($BV231-SUM($Q231:AB231))&gt;=$K231*0.3,$K231*0.3,($BV231-SUM($Q231:AB231)))))</f>
        <v/>
      </c>
      <c r="AD231" s="127" t="str">
        <f>IF(OR($I231="‡nv‡÷j Z¨vM",$I231="wUwm"),(IF(VALUE($G231)&gt;=AD$6,(IF(($BV231-SUM($Q231:AC231))&gt;=$K231*0.3,$K231*0.3,($BV231-SUM($Q231:AC231)))),"")),(IF(($BV231-SUM($Q231:AC231))&gt;=$K231*0.3,$K231*0.3,($BV231-SUM($Q231:AC231)))))</f>
        <v/>
      </c>
      <c r="AE231" s="127" t="str">
        <f>IF(OR($I231="‡nv‡÷j Z¨vM",$I231="wUwm"),(IF(VALUE($G231)&gt;=AE$6,(IF(($BV231-SUM($Q231:AD231))&gt;=$K231*0.3,$K231*0.3,($BV231-SUM($Q231:AD231)))),"")),(IF(($BV231-SUM($Q231:AD231))&gt;=$K231*0.3,$K231*0.3,($BV231-SUM($Q231:AD231)))))</f>
        <v/>
      </c>
      <c r="AF231" s="127" t="str">
        <f>IF(OR($I231="‡nv‡÷j Z¨vM",$I231="wUwm"),(IF(VALUE($G231)&gt;=AF$6,(IF(($BV231-SUM($Q231:AE231))&gt;=$K231*0.3,$K231*0.3,($BV231-SUM($Q231:AE231)))),"")),(IF(($BV231-SUM($Q231:AE231))&gt;=$K231*0.3,$K231*0.3,($BV231-SUM($Q231:AE231)))))</f>
        <v/>
      </c>
      <c r="AG231" s="127" t="str">
        <f>IF(OR($I231="‡nv‡÷j Z¨vM",$I231="wUwm"),(IF(VALUE($G231)&gt;=AG$6,(IF(($BV231-SUM($Q231:AF231))&gt;=$K231*0.3,$K231*0.3,($BV231-SUM($Q231:AF231)))),"")),(IF(($BV231-SUM($Q231:AF231))&gt;=$K231*0.3,$K231*0.3,($BV231-SUM($Q231:AF231)))))</f>
        <v/>
      </c>
      <c r="AH231" s="127" t="str">
        <f>IF(OR($I231="‡nv‡÷j Z¨vM",$I231="wUwm"),(IF(VALUE($G231)&gt;=AH$6,(IF(($BV231-SUM($Q231:AG231))&gt;=$K231*0.3,$K231*0.3,($BV231-SUM($Q231:AG231)))),"")),(IF(($BV231-SUM($Q231:AG231))&gt;=$K231*0.3,$K231*0.3,($BV231-SUM($Q231:AG231)))))</f>
        <v/>
      </c>
      <c r="AI231" s="127" t="str">
        <f>IF(OR($I231="‡nv‡÷j Z¨vM",$I231="wUwm"),(IF(VALUE($G231)&gt;=AI$6,(IF(($BV231-SUM($Q231:AH231))&gt;=$K231*0.3,$K231*0.3,($BV231-SUM($Q231:AH231)))),"")),(IF(($BV231-SUM($Q231:AH231))&gt;=$K231*0.3,$K231*0.3,($BV231-SUM($Q231:AH231)))))</f>
        <v/>
      </c>
      <c r="AJ231" s="127" t="str">
        <f>IF(OR($I231="‡nv‡÷j Z¨vM",$I231="wUwm"),(IF(VALUE($G231)&gt;=AJ$6,(IF(($BV231-SUM($Q231:AI231))&gt;=$K231*0.3,$K231*0.3,($BV231-SUM($Q231:AI231)))),"")),(IF(($BV231-SUM($Q231:AI231))&gt;=$K231*0.3,$K231*0.3,($BV231-SUM($Q231:AI231)))))</f>
        <v/>
      </c>
      <c r="AK231" s="127" t="str">
        <f>IF(OR($I231="‡nv‡÷j Z¨vM",$I231="wUwm"),(IF(VALUE($G231)&gt;=AK$6,(IF(($BV231-SUM($Q231:AJ231))&gt;=$K231*0.3,$K231*0.3,($BV231-SUM($Q231:AJ231)))),"")),(IF(($BV231-SUM($Q231:AJ231))&gt;=$K231*0.3,$K231*0.3,($BV231-SUM($Q231:AJ231)))))</f>
        <v/>
      </c>
      <c r="AL231" s="127" t="str">
        <f>IF(OR($I231="‡nv‡÷j Z¨vM",$I231="wUwm"),(IF(VALUE($G231)&gt;=AL$6,(IF(($BV231-SUM($Q231:AK231))&gt;=$K231*0.3,$K231*0.3,($BV231-SUM($Q231:AK231)))),"")),(IF(($BV231-SUM($Q231:AK231))&gt;=$K231*0.3,$K231*0.3,($BV231-SUM($Q231:AK231)))))</f>
        <v/>
      </c>
      <c r="AM231" s="127" t="str">
        <f>IF(OR($I231="‡nv‡÷j Z¨vM",$I231="wUwm"),(IF(VALUE($G231)&gt;=AM$6,(IF(($BV231-SUM($Q231:AL231))&gt;=$K231*0.3,$K231*0.3,($BV231-SUM($Q231:AL231)))),"")),(IF(($BV231-SUM($Q231:AL231))&gt;=$K231*0.3,$K231*0.3,($BV231-SUM($Q231:AL231)))))</f>
        <v/>
      </c>
      <c r="AN231" s="127" t="str">
        <f>IF(OR($I231="‡nv‡÷j Z¨vM",$I231="wUwm"),(IF(VALUE($G231)&gt;=AN$6,(IF(($BV231-SUM($Q231:AM231))&gt;=$K231*0.3,$K231*0.3,($BV231-SUM($Q231:AM231)))),"")),(IF(($BV231-SUM($Q231:AM231))&gt;=$K231*0.3,$K231*0.3,($BV231-SUM($Q231:AM231)))))</f>
        <v/>
      </c>
      <c r="AO231" s="127" t="str">
        <f>IF(OR($I231="‡nv‡÷j Z¨vM",$I231="wUwm"),(IF(VALUE($G231)&gt;=AO$6,(IF(($BV231-SUM($Q231:AN231))&gt;=$K231*0.3,$K231*0.3,($BV231-SUM($Q231:AN231)))),"")),(IF(($BV231-SUM($Q231:AN231))&gt;=$K231*0.3,$K231*0.3,($BV231-SUM($Q231:AN231)))))</f>
        <v/>
      </c>
      <c r="AP231" s="127" t="str">
        <f>IF(OR($I231="‡nv‡÷j Z¨vM",$I231="wUwm"),(IF(VALUE($G231)&gt;=AP$6,(IF(($BV231-SUM($Q231:AO231))&gt;=$K231*0.3,$K231*0.3,($BV231-SUM($Q231:AO231)))),"")),(IF(($BV231-SUM($Q231:AO231))&gt;=$K231*0.3,$K231*0.3,($BV231-SUM($Q231:AO231)))))</f>
        <v/>
      </c>
      <c r="AQ231" s="125">
        <f t="shared" si="50"/>
        <v>23650</v>
      </c>
      <c r="AR231" s="125">
        <v>23650</v>
      </c>
      <c r="AS231" s="125">
        <f>IF(LinkRpt!C$4=LinkRpt!C$2,VLOOKUP(LinkRpt!$A228,Rpt,LinkRpt!C$2+1),"")</f>
        <v>0</v>
      </c>
      <c r="AT231" s="125">
        <f>IF(LinkRpt!D$4=LinkRpt!D$2,VLOOKUP(LinkRpt!$A228,Rpt,LinkRpt!D$2+1),"")</f>
        <v>0</v>
      </c>
      <c r="AU231" s="125">
        <f>IF(LinkRpt!E$4=LinkRpt!E$2,VLOOKUP(LinkRpt!$A228,Rpt,LinkRpt!E$2+1),"")</f>
        <v>0</v>
      </c>
      <c r="AV231" s="125">
        <f>IF(LinkRpt!F$4=LinkRpt!F$2,VLOOKUP(LinkRpt!$A228,Rpt,LinkRpt!F$2+1),"")</f>
        <v>0</v>
      </c>
      <c r="AW231" s="125">
        <f>IF(LinkRpt!G$4=LinkRpt!G$2,VLOOKUP(LinkRpt!$A228,Rpt,LinkRpt!G$2+1),"")</f>
        <v>0</v>
      </c>
      <c r="AX231" s="125">
        <f>IF(LinkRpt!H$4=LinkRpt!H$2,VLOOKUP(LinkRpt!$A228,Rpt,LinkRpt!H$2+1),"")</f>
        <v>0</v>
      </c>
      <c r="AY231" s="125">
        <f>IF(LinkRpt!I$4=LinkRpt!I$2,VLOOKUP(LinkRpt!$A228,Rpt,LinkRpt!I$2+1),"")</f>
        <v>0</v>
      </c>
      <c r="AZ231" s="125">
        <f>IF(LinkRpt!J$4=LinkRpt!J$2,VLOOKUP(LinkRpt!$A228,Rpt,LinkRpt!J$2+1),"")</f>
        <v>0</v>
      </c>
      <c r="BA231" s="125">
        <f>IF(LinkRpt!K$4=LinkRpt!K$2,VLOOKUP(LinkRpt!$A228,Rpt,LinkRpt!K$2+1),"")</f>
        <v>0</v>
      </c>
      <c r="BB231" s="125">
        <f>IF(LinkRpt!L$4=LinkRpt!L$2,VLOOKUP(LinkRpt!$A228,Rpt,LinkRpt!L$2+1),"")</f>
        <v>0</v>
      </c>
      <c r="BC231" s="125">
        <f>IF(LinkRpt!M$4=LinkRpt!M$2,VLOOKUP(LinkRpt!$A228,Rpt,LinkRpt!M$2+1),"")</f>
        <v>0</v>
      </c>
      <c r="BD231" s="125">
        <f>IF(LinkRpt!N$4=LinkRpt!N$2,VLOOKUP(LinkRpt!$A228,Rpt,LinkRpt!N$2+1),"")</f>
        <v>0</v>
      </c>
      <c r="BE231" s="125">
        <f>IF(LinkRpt!O$4=LinkRpt!O$2,VLOOKUP(LinkRpt!$A228,Rpt,LinkRpt!O$2+1),"")</f>
        <v>0</v>
      </c>
      <c r="BF231" s="125">
        <f>IF(LinkRpt!P$4=LinkRpt!P$2,VLOOKUP(LinkRpt!$A228,Rpt,LinkRpt!P$2+1),"")</f>
        <v>0</v>
      </c>
      <c r="BG231" s="125">
        <f>IF(LinkRpt!Q$4=LinkRpt!Q$2,VLOOKUP(LinkRpt!$A228,Rpt,LinkRpt!Q$2+1),"")</f>
        <v>0</v>
      </c>
      <c r="BH231" s="125">
        <f>IF(LinkRpt!R$4=LinkRpt!R$2,VLOOKUP(LinkRpt!$A228,Rpt,LinkRpt!R$2+1),"")</f>
        <v>0</v>
      </c>
      <c r="BI231" s="125">
        <f>IF(LinkRpt!S$4=LinkRpt!S$2,VLOOKUP(LinkRpt!$A228,Rpt,LinkRpt!S$2+1),"")</f>
        <v>0</v>
      </c>
      <c r="BJ231" s="125">
        <f>IF(LinkRpt!T$4=LinkRpt!T$2,VLOOKUP(LinkRpt!$A228,Rpt,LinkRpt!T$2+1),"")</f>
        <v>0</v>
      </c>
      <c r="BK231" s="125">
        <f>IF(LinkRpt!U$4=LinkRpt!U$2,VLOOKUP(LinkRpt!$A228,Rpt,LinkRpt!U$2+1),"")</f>
        <v>0</v>
      </c>
      <c r="BL231" s="125">
        <f>IF(LinkRpt!V$4=LinkRpt!V$2,VLOOKUP(LinkRpt!$A228,Rpt,LinkRpt!V$2+1),"")</f>
        <v>0</v>
      </c>
      <c r="BM231" s="125">
        <f>IF(LinkRpt!W$4=LinkRpt!W$2,VLOOKUP(LinkRpt!$A228,Rpt,LinkRpt!W$2+1),"")</f>
        <v>0</v>
      </c>
      <c r="BN231" s="125">
        <f>IF(LinkRpt!X$4=LinkRpt!X$2,VLOOKUP(LinkRpt!$A228,Rpt,LinkRpt!X$2+1),"")</f>
        <v>0</v>
      </c>
      <c r="BO231" s="125">
        <f>IF(LinkRpt!Y$4=LinkRpt!Y$2,VLOOKUP(LinkRpt!$A228,Rpt,LinkRpt!Y$2+1),"")</f>
        <v>0</v>
      </c>
      <c r="BP231" s="125">
        <f>IF(LinkRpt!Z$4=LinkRpt!Z$2,VLOOKUP(LinkRpt!$A228,Rpt,LinkRpt!Z$2+1),"")</f>
        <v>0</v>
      </c>
      <c r="BQ231" s="125">
        <f>IF(LinkRpt!AA$4=LinkRpt!AA$2,VLOOKUP(LinkRpt!$A228,Rpt,LinkRpt!AA$2+1),"")</f>
        <v>0</v>
      </c>
      <c r="BR231" s="125">
        <f>IF(LinkRpt!AB$4=LinkRpt!AB$2,VLOOKUP(LinkRpt!$A228,Rpt,LinkRpt!AB$2+1),"")</f>
        <v>0</v>
      </c>
      <c r="BS231" s="125">
        <f>IF(LinkRpt!AC$4=LinkRpt!AC$2,VLOOKUP(LinkRpt!$A228,Rpt,LinkRpt!AC$2+1),"")</f>
        <v>0</v>
      </c>
      <c r="BT231" s="125">
        <f>IF(LinkRpt!AD$4=LinkRpt!AD$2,VLOOKUP(LinkRpt!$A228,Rpt,LinkRpt!AD$2+1),"")</f>
        <v>0</v>
      </c>
      <c r="BU231" s="125">
        <f>IF(LinkRpt!AE$4=LinkRpt!AE$2,VLOOKUP(LinkRpt!$A228,Rpt,LinkRpt!AE$2+1),"")</f>
        <v>0</v>
      </c>
      <c r="BV231" s="125">
        <f t="shared" si="48"/>
        <v>23650</v>
      </c>
      <c r="BW231" s="124">
        <v>1500</v>
      </c>
      <c r="BX231" s="127">
        <v>1500</v>
      </c>
      <c r="BY231" s="124">
        <v>1000</v>
      </c>
      <c r="BZ231" s="127">
        <v>1000</v>
      </c>
      <c r="CA231" s="124">
        <v>5000</v>
      </c>
      <c r="CB231" s="127">
        <v>5000</v>
      </c>
      <c r="CC231" s="124">
        <v>8000</v>
      </c>
      <c r="CD231" s="127">
        <v>0</v>
      </c>
      <c r="CE231" s="124"/>
      <c r="CF231" s="127"/>
      <c r="CG231" s="129">
        <v>4620</v>
      </c>
      <c r="CH231" s="127">
        <v>12620</v>
      </c>
      <c r="CI231" s="129">
        <v>4620</v>
      </c>
      <c r="CJ231" s="127">
        <v>4620</v>
      </c>
      <c r="CK231" s="129">
        <v>4620</v>
      </c>
      <c r="CL231" s="127">
        <v>4620</v>
      </c>
      <c r="CM231" s="129">
        <v>4620</v>
      </c>
      <c r="CN231" s="127">
        <v>4620</v>
      </c>
      <c r="CO231" s="129">
        <v>4620</v>
      </c>
      <c r="CP231" s="127">
        <v>4620</v>
      </c>
      <c r="CQ231" s="129">
        <v>4620</v>
      </c>
      <c r="CR231" s="127"/>
      <c r="CS231" s="129"/>
      <c r="CT231" s="127">
        <v>4620</v>
      </c>
      <c r="CU231" s="129"/>
      <c r="CV231" s="127"/>
      <c r="CW231" s="129"/>
      <c r="CX231" s="127"/>
      <c r="CY231" s="131"/>
      <c r="CZ231" s="127"/>
      <c r="DA231" s="131"/>
      <c r="DB231" s="127"/>
      <c r="DC231" s="131"/>
      <c r="DD231" s="127"/>
      <c r="DE231" s="130"/>
      <c r="DF231" s="131"/>
      <c r="DG231" s="127"/>
      <c r="DH231" s="131"/>
      <c r="DI231" s="127"/>
      <c r="DJ231" s="131"/>
      <c r="DK231" s="127"/>
      <c r="DL231" s="131"/>
      <c r="DM231" s="127"/>
      <c r="DN231" s="131"/>
      <c r="DO231" s="127"/>
      <c r="DP231" s="131"/>
      <c r="DQ231" s="127"/>
      <c r="DR231" s="131"/>
      <c r="DS231" s="127"/>
      <c r="DT231" s="131"/>
      <c r="DU231" s="127"/>
      <c r="DV231" s="131"/>
      <c r="DW231" s="127"/>
      <c r="DX231" s="131"/>
      <c r="DY231" s="127"/>
      <c r="DZ231" s="131"/>
      <c r="EA231" s="127"/>
      <c r="EB231" s="131"/>
      <c r="EC231" s="127"/>
      <c r="ED231" s="132"/>
      <c r="EE231" s="128"/>
      <c r="EF231" s="127"/>
      <c r="EG231" s="128"/>
      <c r="EH231" s="127"/>
      <c r="EI231" s="128"/>
      <c r="EJ231" s="127"/>
      <c r="EK231" s="128"/>
      <c r="EL231" s="127"/>
      <c r="EM231" s="128"/>
      <c r="EN231" s="127"/>
      <c r="EO231" s="128"/>
      <c r="EP231" s="127"/>
      <c r="EQ231" s="124"/>
      <c r="ER231" s="127"/>
      <c r="ES231" s="124"/>
      <c r="ET231" s="127"/>
      <c r="EU231" s="124"/>
      <c r="EV231" s="127"/>
      <c r="EW231" s="124"/>
      <c r="EX231" s="127"/>
      <c r="EY231" s="124"/>
      <c r="EZ231" s="127"/>
      <c r="FA231" s="124"/>
      <c r="FB231" s="127"/>
      <c r="FC231" s="133">
        <f t="shared" si="43"/>
        <v>43220</v>
      </c>
      <c r="FD231" s="133">
        <f t="shared" si="44"/>
        <v>43220</v>
      </c>
      <c r="FE231" s="133">
        <f t="shared" si="45"/>
        <v>0</v>
      </c>
    </row>
    <row r="232" spans="1:161" ht="25.5" customHeight="1">
      <c r="A232" s="184">
        <v>2200330</v>
      </c>
      <c r="B232" s="163" t="s">
        <v>1061</v>
      </c>
      <c r="C232" s="96" t="s">
        <v>327</v>
      </c>
      <c r="D232" s="83" t="s">
        <v>1062</v>
      </c>
      <c r="E232" s="95" t="s">
        <v>956</v>
      </c>
      <c r="F232" s="89" t="s">
        <v>328</v>
      </c>
      <c r="G232" s="89" t="s">
        <v>1090</v>
      </c>
      <c r="H232" s="135"/>
      <c r="I232" s="121" t="s">
        <v>1083</v>
      </c>
      <c r="J232" s="121"/>
      <c r="K232" s="94">
        <v>6500</v>
      </c>
      <c r="L232" s="96" t="s">
        <v>1079</v>
      </c>
      <c r="M232" s="122">
        <f t="shared" si="46"/>
        <v>21700</v>
      </c>
      <c r="N232" s="123">
        <f t="shared" si="42"/>
        <v>0</v>
      </c>
      <c r="O232" s="124">
        <v>4000</v>
      </c>
      <c r="P232" s="124">
        <f t="shared" si="47"/>
        <v>6000</v>
      </c>
      <c r="Q232" s="125">
        <v>4000</v>
      </c>
      <c r="R232" s="180">
        <f t="shared" si="51"/>
        <v>6000</v>
      </c>
      <c r="S232" s="127">
        <f>IF(OR($I232="‡nv‡÷j Z¨vM",$I232="wUwm"),(IF(VALUE($G232)&gt;=S$6,(IF(($BV232-SUM($Q232:R232))&gt;=$K232*0.3,$K232*0.3,($BV232-SUM($Q232:R232)))),"")),(IF(($BV232-SUM($Q232:R232))&gt;=$K232*0.3,$K232*0.3,($BV232-SUM($Q232:R232)))))</f>
        <v>1950</v>
      </c>
      <c r="T232" s="127">
        <f>IF(OR($I232="‡nv‡÷j Z¨vM",$I232="wUwm"),(IF(VALUE($G232)&gt;=T$6,(IF(($BV232-SUM($Q232:S232))&gt;=$K232*0.3,$K232*0.3,($BV232-SUM($Q232:S232)))),"")),(IF(($BV232-SUM($Q232:S232))&gt;=$K232*0.3,$K232*0.3,($BV232-SUM($Q232:S232)))))</f>
        <v>1950</v>
      </c>
      <c r="U232" s="127">
        <f>IF(OR($I232="‡nv‡÷j Z¨vM",$I232="wUwm"),(IF(VALUE($G232)&gt;=U$6,(IF(($BV232-SUM($Q232:T232))&gt;=$K232*0.3,$K232*0.3,($BV232-SUM($Q232:T232)))),"")),(IF(($BV232-SUM($Q232:T232))&gt;=$K232*0.3,$K232*0.3,($BV232-SUM($Q232:T232)))))</f>
        <v>1950</v>
      </c>
      <c r="V232" s="127">
        <f>IF(OR($I232="‡nv‡÷j Z¨vM",$I232="wUwm"),(IF(VALUE($G232)&gt;=V$6,(IF(($BV232-SUM($Q232:U232))&gt;=$K232*0.3,$K232*0.3,($BV232-SUM($Q232:U232)))),"")),(IF(($BV232-SUM($Q232:U232))&gt;=$K232*0.3,$K232*0.3,($BV232-SUM($Q232:U232)))))</f>
        <v>1950</v>
      </c>
      <c r="W232" s="127">
        <f>IF(OR($I232="‡nv‡÷j Z¨vM",$I232="wUwm"),(IF(VALUE($G232)&gt;=W$6,(IF(($BV232-SUM($Q232:V232))&gt;=$K232*0.3,$K232*0.3,($BV232-SUM($Q232:V232)))),"")),(IF(($BV232-SUM($Q232:V232))&gt;=$K232*0.3,$K232*0.3,($BV232-SUM($Q232:V232)))))</f>
        <v>1950</v>
      </c>
      <c r="X232" s="127">
        <f>IF(OR($I232="‡nv‡÷j Z¨vM",$I232="wUwm"),(IF(VALUE($G232)&gt;=X$6,(IF(($BV232-SUM($Q232:W232))&gt;=$K232*0.3,$K232*0.3,($BV232-SUM($Q232:W232)))),"")),(IF(($BV232-SUM($Q232:W232))&gt;=$K232*0.3,$K232*0.3,($BV232-SUM($Q232:W232)))))</f>
        <v>1950</v>
      </c>
      <c r="Y232" s="127" t="str">
        <f>IF(OR($I232="‡nv‡÷j Z¨vM",$I232="wUwm"),(IF(VALUE($G232)&gt;=Y$6,(IF(($BV232-SUM($Q232:X232))&gt;=$K232*0.3,$K232*0.3,($BV232-SUM($Q232:X232)))),"")),(IF(($BV232-SUM($Q232:X232))&gt;=$K232*0.3,$K232*0.3,($BV232-SUM($Q232:X232)))))</f>
        <v/>
      </c>
      <c r="Z232" s="127" t="str">
        <f>IF(OR($I232="‡nv‡÷j Z¨vM",$I232="wUwm"),(IF(VALUE($G232)&gt;=Z$6,(IF(($BV232-SUM($Q232:Y232))&gt;=$K232*0.3,$K232*0.3,($BV232-SUM($Q232:Y232)))),"")),(IF(($BV232-SUM($Q232:Y232))&gt;=$K232*0.3,$K232*0.3,($BV232-SUM($Q232:Y232)))))</f>
        <v/>
      </c>
      <c r="AA232" s="127" t="str">
        <f>IF(OR($I232="‡nv‡÷j Z¨vM",$I232="wUwm"),(IF(VALUE($G232)&gt;=AA$6,(IF(($BV232-SUM($Q232:Z232))&gt;=$K232*0.3,$K232*0.3,($BV232-SUM($Q232:Z232)))),"")),(IF(($BV232-SUM($Q232:Z232))&gt;=$K232*0.3,$K232*0.3,($BV232-SUM($Q232:Z232)))))</f>
        <v/>
      </c>
      <c r="AB232" s="127" t="str">
        <f>IF(OR($I232="‡nv‡÷j Z¨vM",$I232="wUwm"),(IF(VALUE($G232)&gt;=AB$6,(IF(($BV232-SUM($Q232:AA232))&gt;=$K232*0.3,$K232*0.3,($BV232-SUM($Q232:AA232)))),"")),(IF(($BV232-SUM($Q232:AA232))&gt;=$K232*0.3,$K232*0.3,($BV232-SUM($Q232:AA232)))))</f>
        <v/>
      </c>
      <c r="AC232" s="127" t="str">
        <f>IF(OR($I232="‡nv‡÷j Z¨vM",$I232="wUwm"),(IF(VALUE($G232)&gt;=AC$6,(IF(($BV232-SUM($Q232:AB232))&gt;=$K232*0.3,$K232*0.3,($BV232-SUM($Q232:AB232)))),"")),(IF(($BV232-SUM($Q232:AB232))&gt;=$K232*0.3,$K232*0.3,($BV232-SUM($Q232:AB232)))))</f>
        <v/>
      </c>
      <c r="AD232" s="127" t="str">
        <f>IF(OR($I232="‡nv‡÷j Z¨vM",$I232="wUwm"),(IF(VALUE($G232)&gt;=AD$6,(IF(($BV232-SUM($Q232:AC232))&gt;=$K232*0.3,$K232*0.3,($BV232-SUM($Q232:AC232)))),"")),(IF(($BV232-SUM($Q232:AC232))&gt;=$K232*0.3,$K232*0.3,($BV232-SUM($Q232:AC232)))))</f>
        <v/>
      </c>
      <c r="AE232" s="127" t="str">
        <f>IF(OR($I232="‡nv‡÷j Z¨vM",$I232="wUwm"),(IF(VALUE($G232)&gt;=AE$6,(IF(($BV232-SUM($Q232:AD232))&gt;=$K232*0.3,$K232*0.3,($BV232-SUM($Q232:AD232)))),"")),(IF(($BV232-SUM($Q232:AD232))&gt;=$K232*0.3,$K232*0.3,($BV232-SUM($Q232:AD232)))))</f>
        <v/>
      </c>
      <c r="AF232" s="127" t="str">
        <f>IF(OR($I232="‡nv‡÷j Z¨vM",$I232="wUwm"),(IF(VALUE($G232)&gt;=AF$6,(IF(($BV232-SUM($Q232:AE232))&gt;=$K232*0.3,$K232*0.3,($BV232-SUM($Q232:AE232)))),"")),(IF(($BV232-SUM($Q232:AE232))&gt;=$K232*0.3,$K232*0.3,($BV232-SUM($Q232:AE232)))))</f>
        <v/>
      </c>
      <c r="AG232" s="127" t="str">
        <f>IF(OR($I232="‡nv‡÷j Z¨vM",$I232="wUwm"),(IF(VALUE($G232)&gt;=AG$6,(IF(($BV232-SUM($Q232:AF232))&gt;=$K232*0.3,$K232*0.3,($BV232-SUM($Q232:AF232)))),"")),(IF(($BV232-SUM($Q232:AF232))&gt;=$K232*0.3,$K232*0.3,($BV232-SUM($Q232:AF232)))))</f>
        <v/>
      </c>
      <c r="AH232" s="127" t="str">
        <f>IF(OR($I232="‡nv‡÷j Z¨vM",$I232="wUwm"),(IF(VALUE($G232)&gt;=AH$6,(IF(($BV232-SUM($Q232:AG232))&gt;=$K232*0.3,$K232*0.3,($BV232-SUM($Q232:AG232)))),"")),(IF(($BV232-SUM($Q232:AG232))&gt;=$K232*0.3,$K232*0.3,($BV232-SUM($Q232:AG232)))))</f>
        <v/>
      </c>
      <c r="AI232" s="127" t="str">
        <f>IF(OR($I232="‡nv‡÷j Z¨vM",$I232="wUwm"),(IF(VALUE($G232)&gt;=AI$6,(IF(($BV232-SUM($Q232:AH232))&gt;=$K232*0.3,$K232*0.3,($BV232-SUM($Q232:AH232)))),"")),(IF(($BV232-SUM($Q232:AH232))&gt;=$K232*0.3,$K232*0.3,($BV232-SUM($Q232:AH232)))))</f>
        <v/>
      </c>
      <c r="AJ232" s="127" t="str">
        <f>IF(OR($I232="‡nv‡÷j Z¨vM",$I232="wUwm"),(IF(VALUE($G232)&gt;=AJ$6,(IF(($BV232-SUM($Q232:AI232))&gt;=$K232*0.3,$K232*0.3,($BV232-SUM($Q232:AI232)))),"")),(IF(($BV232-SUM($Q232:AI232))&gt;=$K232*0.3,$K232*0.3,($BV232-SUM($Q232:AI232)))))</f>
        <v/>
      </c>
      <c r="AK232" s="127" t="str">
        <f>IF(OR($I232="‡nv‡÷j Z¨vM",$I232="wUwm"),(IF(VALUE($G232)&gt;=AK$6,(IF(($BV232-SUM($Q232:AJ232))&gt;=$K232*0.3,$K232*0.3,($BV232-SUM($Q232:AJ232)))),"")),(IF(($BV232-SUM($Q232:AJ232))&gt;=$K232*0.3,$K232*0.3,($BV232-SUM($Q232:AJ232)))))</f>
        <v/>
      </c>
      <c r="AL232" s="127" t="str">
        <f>IF(OR($I232="‡nv‡÷j Z¨vM",$I232="wUwm"),(IF(VALUE($G232)&gt;=AL$6,(IF(($BV232-SUM($Q232:AK232))&gt;=$K232*0.3,$K232*0.3,($BV232-SUM($Q232:AK232)))),"")),(IF(($BV232-SUM($Q232:AK232))&gt;=$K232*0.3,$K232*0.3,($BV232-SUM($Q232:AK232)))))</f>
        <v/>
      </c>
      <c r="AM232" s="127" t="str">
        <f>IF(OR($I232="‡nv‡÷j Z¨vM",$I232="wUwm"),(IF(VALUE($G232)&gt;=AM$6,(IF(($BV232-SUM($Q232:AL232))&gt;=$K232*0.3,$K232*0.3,($BV232-SUM($Q232:AL232)))),"")),(IF(($BV232-SUM($Q232:AL232))&gt;=$K232*0.3,$K232*0.3,($BV232-SUM($Q232:AL232)))))</f>
        <v/>
      </c>
      <c r="AN232" s="127" t="str">
        <f>IF(OR($I232="‡nv‡÷j Z¨vM",$I232="wUwm"),(IF(VALUE($G232)&gt;=AN$6,(IF(($BV232-SUM($Q232:AM232))&gt;=$K232*0.3,$K232*0.3,($BV232-SUM($Q232:AM232)))),"")),(IF(($BV232-SUM($Q232:AM232))&gt;=$K232*0.3,$K232*0.3,($BV232-SUM($Q232:AM232)))))</f>
        <v/>
      </c>
      <c r="AO232" s="127" t="str">
        <f>IF(OR($I232="‡nv‡÷j Z¨vM",$I232="wUwm"),(IF(VALUE($G232)&gt;=AO$6,(IF(($BV232-SUM($Q232:AN232))&gt;=$K232*0.3,$K232*0.3,($BV232-SUM($Q232:AN232)))),"")),(IF(($BV232-SUM($Q232:AN232))&gt;=$K232*0.3,$K232*0.3,($BV232-SUM($Q232:AN232)))))</f>
        <v/>
      </c>
      <c r="AP232" s="127" t="str">
        <f>IF(OR($I232="‡nv‡÷j Z¨vM",$I232="wUwm"),(IF(VALUE($G232)&gt;=AP$6,(IF(($BV232-SUM($Q232:AO232))&gt;=$K232*0.3,$K232*0.3,($BV232-SUM($Q232:AO232)))),"")),(IF(($BV232-SUM($Q232:AO232))&gt;=$K232*0.3,$K232*0.3,($BV232-SUM($Q232:AO232)))))</f>
        <v/>
      </c>
      <c r="AQ232" s="125">
        <f t="shared" si="50"/>
        <v>21700</v>
      </c>
      <c r="AR232" s="125">
        <v>21700</v>
      </c>
      <c r="AS232" s="125">
        <f>IF(LinkRpt!C$4=LinkRpt!C$2,VLOOKUP(LinkRpt!$A229,Rpt,LinkRpt!C$2+1),"")</f>
        <v>0</v>
      </c>
      <c r="AT232" s="125">
        <f>IF(LinkRpt!D$4=LinkRpt!D$2,VLOOKUP(LinkRpt!$A229,Rpt,LinkRpt!D$2+1),"")</f>
        <v>0</v>
      </c>
      <c r="AU232" s="125">
        <f>IF(LinkRpt!E$4=LinkRpt!E$2,VLOOKUP(LinkRpt!$A229,Rpt,LinkRpt!E$2+1),"")</f>
        <v>0</v>
      </c>
      <c r="AV232" s="125">
        <f>IF(LinkRpt!F$4=LinkRpt!F$2,VLOOKUP(LinkRpt!$A229,Rpt,LinkRpt!F$2+1),"")</f>
        <v>0</v>
      </c>
      <c r="AW232" s="125">
        <f>IF(LinkRpt!G$4=LinkRpt!G$2,VLOOKUP(LinkRpt!$A229,Rpt,LinkRpt!G$2+1),"")</f>
        <v>0</v>
      </c>
      <c r="AX232" s="125">
        <f>IF(LinkRpt!H$4=LinkRpt!H$2,VLOOKUP(LinkRpt!$A229,Rpt,LinkRpt!H$2+1),"")</f>
        <v>0</v>
      </c>
      <c r="AY232" s="125">
        <f>IF(LinkRpt!I$4=LinkRpt!I$2,VLOOKUP(LinkRpt!$A229,Rpt,LinkRpt!I$2+1),"")</f>
        <v>0</v>
      </c>
      <c r="AZ232" s="125">
        <f>IF(LinkRpt!J$4=LinkRpt!J$2,VLOOKUP(LinkRpt!$A229,Rpt,LinkRpt!J$2+1),"")</f>
        <v>0</v>
      </c>
      <c r="BA232" s="125">
        <f>IF(LinkRpt!K$4=LinkRpt!K$2,VLOOKUP(LinkRpt!$A229,Rpt,LinkRpt!K$2+1),"")</f>
        <v>0</v>
      </c>
      <c r="BB232" s="125">
        <f>IF(LinkRpt!L$4=LinkRpt!L$2,VLOOKUP(LinkRpt!$A229,Rpt,LinkRpt!L$2+1),"")</f>
        <v>0</v>
      </c>
      <c r="BC232" s="125">
        <f>IF(LinkRpt!M$4=LinkRpt!M$2,VLOOKUP(LinkRpt!$A229,Rpt,LinkRpt!M$2+1),"")</f>
        <v>0</v>
      </c>
      <c r="BD232" s="125">
        <f>IF(LinkRpt!N$4=LinkRpt!N$2,VLOOKUP(LinkRpt!$A229,Rpt,LinkRpt!N$2+1),"")</f>
        <v>0</v>
      </c>
      <c r="BE232" s="125">
        <f>IF(LinkRpt!O$4=LinkRpt!O$2,VLOOKUP(LinkRpt!$A229,Rpt,LinkRpt!O$2+1),"")</f>
        <v>0</v>
      </c>
      <c r="BF232" s="125">
        <f>IF(LinkRpt!P$4=LinkRpt!P$2,VLOOKUP(LinkRpt!$A229,Rpt,LinkRpt!P$2+1),"")</f>
        <v>0</v>
      </c>
      <c r="BG232" s="125">
        <f>IF(LinkRpt!Q$4=LinkRpt!Q$2,VLOOKUP(LinkRpt!$A229,Rpt,LinkRpt!Q$2+1),"")</f>
        <v>0</v>
      </c>
      <c r="BH232" s="125">
        <f>IF(LinkRpt!R$4=LinkRpt!R$2,VLOOKUP(LinkRpt!$A229,Rpt,LinkRpt!R$2+1),"")</f>
        <v>0</v>
      </c>
      <c r="BI232" s="125">
        <f>IF(LinkRpt!S$4=LinkRpt!S$2,VLOOKUP(LinkRpt!$A229,Rpt,LinkRpt!S$2+1),"")</f>
        <v>0</v>
      </c>
      <c r="BJ232" s="125">
        <f>IF(LinkRpt!T$4=LinkRpt!T$2,VLOOKUP(LinkRpt!$A229,Rpt,LinkRpt!T$2+1),"")</f>
        <v>0</v>
      </c>
      <c r="BK232" s="125">
        <f>IF(LinkRpt!U$4=LinkRpt!U$2,VLOOKUP(LinkRpt!$A229,Rpt,LinkRpt!U$2+1),"")</f>
        <v>0</v>
      </c>
      <c r="BL232" s="125">
        <f>IF(LinkRpt!V$4=LinkRpt!V$2,VLOOKUP(LinkRpt!$A229,Rpt,LinkRpt!V$2+1),"")</f>
        <v>0</v>
      </c>
      <c r="BM232" s="125">
        <f>IF(LinkRpt!W$4=LinkRpt!W$2,VLOOKUP(LinkRpt!$A229,Rpt,LinkRpt!W$2+1),"")</f>
        <v>0</v>
      </c>
      <c r="BN232" s="125">
        <f>IF(LinkRpt!X$4=LinkRpt!X$2,VLOOKUP(LinkRpt!$A229,Rpt,LinkRpt!X$2+1),"")</f>
        <v>0</v>
      </c>
      <c r="BO232" s="125">
        <f>IF(LinkRpt!Y$4=LinkRpt!Y$2,VLOOKUP(LinkRpt!$A229,Rpt,LinkRpt!Y$2+1),"")</f>
        <v>0</v>
      </c>
      <c r="BP232" s="125">
        <f>IF(LinkRpt!Z$4=LinkRpt!Z$2,VLOOKUP(LinkRpt!$A229,Rpt,LinkRpt!Z$2+1),"")</f>
        <v>0</v>
      </c>
      <c r="BQ232" s="125">
        <f>IF(LinkRpt!AA$4=LinkRpt!AA$2,VLOOKUP(LinkRpt!$A229,Rpt,LinkRpt!AA$2+1),"")</f>
        <v>0</v>
      </c>
      <c r="BR232" s="125">
        <f>IF(LinkRpt!AB$4=LinkRpt!AB$2,VLOOKUP(LinkRpt!$A229,Rpt,LinkRpt!AB$2+1),"")</f>
        <v>0</v>
      </c>
      <c r="BS232" s="125">
        <f>IF(LinkRpt!AC$4=LinkRpt!AC$2,VLOOKUP(LinkRpt!$A229,Rpt,LinkRpt!AC$2+1),"")</f>
        <v>0</v>
      </c>
      <c r="BT232" s="125">
        <f>IF(LinkRpt!AD$4=LinkRpt!AD$2,VLOOKUP(LinkRpt!$A229,Rpt,LinkRpt!AD$2+1),"")</f>
        <v>0</v>
      </c>
      <c r="BU232" s="125">
        <f>IF(LinkRpt!AE$4=LinkRpt!AE$2,VLOOKUP(LinkRpt!$A229,Rpt,LinkRpt!AE$2+1),"")</f>
        <v>0</v>
      </c>
      <c r="BV232" s="125">
        <f t="shared" si="48"/>
        <v>21700</v>
      </c>
      <c r="BW232" s="124">
        <v>1500</v>
      </c>
      <c r="BX232" s="127">
        <v>1500</v>
      </c>
      <c r="BY232" s="124">
        <v>1000</v>
      </c>
      <c r="BZ232" s="127">
        <v>1000</v>
      </c>
      <c r="CA232" s="124">
        <v>5000</v>
      </c>
      <c r="CB232" s="127">
        <v>5000</v>
      </c>
      <c r="CC232" s="124">
        <v>8000</v>
      </c>
      <c r="CD232" s="127">
        <v>0</v>
      </c>
      <c r="CE232" s="128"/>
      <c r="CF232" s="127"/>
      <c r="CG232" s="124"/>
      <c r="CH232" s="127"/>
      <c r="CI232" s="129">
        <v>4620</v>
      </c>
      <c r="CJ232" s="127">
        <f>8000+4620</f>
        <v>12620</v>
      </c>
      <c r="CK232" s="129">
        <v>4620</v>
      </c>
      <c r="CL232" s="127">
        <v>4620</v>
      </c>
      <c r="CM232" s="129">
        <v>4620</v>
      </c>
      <c r="CN232" s="127">
        <v>0</v>
      </c>
      <c r="CO232" s="129">
        <v>4620</v>
      </c>
      <c r="CP232" s="127">
        <v>9240</v>
      </c>
      <c r="CQ232" s="129">
        <v>4620</v>
      </c>
      <c r="CR232" s="127"/>
      <c r="CS232" s="129">
        <v>4620</v>
      </c>
      <c r="CT232" s="127">
        <v>4620</v>
      </c>
      <c r="CU232" s="129">
        <v>4620</v>
      </c>
      <c r="CV232" s="127"/>
      <c r="CW232" s="129">
        <v>4620</v>
      </c>
      <c r="CX232" s="127"/>
      <c r="CY232" s="129">
        <v>4620</v>
      </c>
      <c r="CZ232" s="127">
        <v>9240</v>
      </c>
      <c r="DA232" s="128"/>
      <c r="DB232" s="127"/>
      <c r="DC232" s="128"/>
      <c r="DD232" s="127"/>
      <c r="DE232" s="130"/>
      <c r="DF232" s="131"/>
      <c r="DG232" s="127"/>
      <c r="DH232" s="131"/>
      <c r="DI232" s="127"/>
      <c r="DJ232" s="131"/>
      <c r="DK232" s="127"/>
      <c r="DL232" s="131"/>
      <c r="DM232" s="127"/>
      <c r="DN232" s="131"/>
      <c r="DO232" s="127"/>
      <c r="DP232" s="131"/>
      <c r="DQ232" s="127"/>
      <c r="DR232" s="131"/>
      <c r="DS232" s="127"/>
      <c r="DT232" s="131"/>
      <c r="DU232" s="127"/>
      <c r="DV232" s="131"/>
      <c r="DW232" s="127"/>
      <c r="DX232" s="131"/>
      <c r="DY232" s="127"/>
      <c r="DZ232" s="131"/>
      <c r="EA232" s="127"/>
      <c r="EB232" s="128"/>
      <c r="EC232" s="127"/>
      <c r="ED232" s="132"/>
      <c r="EE232" s="128"/>
      <c r="EF232" s="127"/>
      <c r="EG232" s="128"/>
      <c r="EH232" s="127"/>
      <c r="EI232" s="128"/>
      <c r="EJ232" s="127"/>
      <c r="EK232" s="128"/>
      <c r="EL232" s="127"/>
      <c r="EM232" s="128"/>
      <c r="EN232" s="127"/>
      <c r="EO232" s="128"/>
      <c r="EP232" s="127"/>
      <c r="EQ232" s="124"/>
      <c r="ER232" s="127"/>
      <c r="ES232" s="124"/>
      <c r="ET232" s="127"/>
      <c r="EU232" s="124"/>
      <c r="EV232" s="127"/>
      <c r="EW232" s="124"/>
      <c r="EX232" s="127"/>
      <c r="EY232" s="124"/>
      <c r="EZ232" s="127"/>
      <c r="FA232" s="124"/>
      <c r="FB232" s="127"/>
      <c r="FC232" s="133">
        <f t="shared" si="43"/>
        <v>57080</v>
      </c>
      <c r="FD232" s="133">
        <f t="shared" si="44"/>
        <v>47840</v>
      </c>
      <c r="FE232" s="133">
        <f t="shared" si="45"/>
        <v>9240</v>
      </c>
    </row>
    <row r="233" spans="1:161" ht="25.5" customHeight="1">
      <c r="A233" s="184">
        <v>2200333</v>
      </c>
      <c r="B233" s="163" t="s">
        <v>326</v>
      </c>
      <c r="C233" s="96" t="s">
        <v>330</v>
      </c>
      <c r="D233" s="83" t="s">
        <v>1062</v>
      </c>
      <c r="E233" s="95" t="s">
        <v>956</v>
      </c>
      <c r="F233" s="89" t="s">
        <v>331</v>
      </c>
      <c r="G233" s="89" t="s">
        <v>1098</v>
      </c>
      <c r="H233" s="164"/>
      <c r="I233" s="165" t="s">
        <v>1083</v>
      </c>
      <c r="J233" s="165"/>
      <c r="K233" s="94">
        <v>6500</v>
      </c>
      <c r="L233" s="96" t="s">
        <v>1079</v>
      </c>
      <c r="M233" s="122">
        <f t="shared" si="46"/>
        <v>25600</v>
      </c>
      <c r="N233" s="123">
        <f t="shared" si="42"/>
        <v>0</v>
      </c>
      <c r="O233" s="124">
        <v>4000</v>
      </c>
      <c r="P233" s="124">
        <f t="shared" si="47"/>
        <v>6000</v>
      </c>
      <c r="Q233" s="125">
        <v>4000</v>
      </c>
      <c r="R233" s="180">
        <f t="shared" si="51"/>
        <v>6000</v>
      </c>
      <c r="S233" s="127">
        <f>IF(OR($I233="‡nv‡÷j Z¨vM",$I233="wUwm"),(IF(VALUE($G233)&gt;=S$6,(IF(($BV233-SUM($Q233:R233))&gt;=$K233*0.3,$K233*0.3,($BV233-SUM($Q233:R233)))),"")),(IF(($BV233-SUM($Q233:R233))&gt;=$K233*0.3,$K233*0.3,($BV233-SUM($Q233:R233)))))</f>
        <v>1950</v>
      </c>
      <c r="T233" s="127">
        <f>IF(OR($I233="‡nv‡÷j Z¨vM",$I233="wUwm"),(IF(VALUE($G233)&gt;=T$6,(IF(($BV233-SUM($Q233:S233))&gt;=$K233*0.3,$K233*0.3,($BV233-SUM($Q233:S233)))),"")),(IF(($BV233-SUM($Q233:S233))&gt;=$K233*0.3,$K233*0.3,($BV233-SUM($Q233:S233)))))</f>
        <v>1950</v>
      </c>
      <c r="U233" s="127">
        <f>IF(OR($I233="‡nv‡÷j Z¨vM",$I233="wUwm"),(IF(VALUE($G233)&gt;=U$6,(IF(($BV233-SUM($Q233:T233))&gt;=$K233*0.3,$K233*0.3,($BV233-SUM($Q233:T233)))),"")),(IF(($BV233-SUM($Q233:T233))&gt;=$K233*0.3,$K233*0.3,($BV233-SUM($Q233:T233)))))</f>
        <v>1950</v>
      </c>
      <c r="V233" s="127">
        <f>IF(OR($I233="‡nv‡÷j Z¨vM",$I233="wUwm"),(IF(VALUE($G233)&gt;=V$6,(IF(($BV233-SUM($Q233:U233))&gt;=$K233*0.3,$K233*0.3,($BV233-SUM($Q233:U233)))),"")),(IF(($BV233-SUM($Q233:U233))&gt;=$K233*0.3,$K233*0.3,($BV233-SUM($Q233:U233)))))</f>
        <v>1950</v>
      </c>
      <c r="W233" s="127">
        <f>IF(OR($I233="‡nv‡÷j Z¨vM",$I233="wUwm"),(IF(VALUE($G233)&gt;=W$6,(IF(($BV233-SUM($Q233:V233))&gt;=$K233*0.3,$K233*0.3,($BV233-SUM($Q233:V233)))),"")),(IF(($BV233-SUM($Q233:V233))&gt;=$K233*0.3,$K233*0.3,($BV233-SUM($Q233:V233)))))</f>
        <v>1950</v>
      </c>
      <c r="X233" s="127">
        <f>IF(OR($I233="‡nv‡÷j Z¨vM",$I233="wUwm"),(IF(VALUE($G233)&gt;=X$6,(IF(($BV233-SUM($Q233:W233))&gt;=$K233*0.3,$K233*0.3,($BV233-SUM($Q233:W233)))),"")),(IF(($BV233-SUM($Q233:W233))&gt;=$K233*0.3,$K233*0.3,($BV233-SUM($Q233:W233)))))</f>
        <v>1950</v>
      </c>
      <c r="Y233" s="127">
        <f>IF(OR($I233="‡nv‡÷j Z¨vM",$I233="wUwm"),(IF(VALUE($G233)&gt;=Y$6,(IF(($BV233-SUM($Q233:X233))&gt;=$K233*0.3,$K233*0.3,($BV233-SUM($Q233:X233)))),"")),(IF(($BV233-SUM($Q233:X233))&gt;=$K233*0.3,$K233*0.3,($BV233-SUM($Q233:X233)))))</f>
        <v>1950</v>
      </c>
      <c r="Z233" s="127">
        <f>IF(OR($I233="‡nv‡÷j Z¨vM",$I233="wUwm"),(IF(VALUE($G233)&gt;=Z$6,(IF(($BV233-SUM($Q233:Y233))&gt;=$K233*0.3,$K233*0.3,($BV233-SUM($Q233:Y233)))),"")),(IF(($BV233-SUM($Q233:Y233))&gt;=$K233*0.3,$K233*0.3,($BV233-SUM($Q233:Y233)))))</f>
        <v>1950</v>
      </c>
      <c r="AA233" s="127" t="str">
        <f>IF(OR($I233="‡nv‡÷j Z¨vM",$I233="wUwm"),(IF(VALUE($G233)&gt;=AA$6,(IF(($BV233-SUM($Q233:Z233))&gt;=$K233*0.3,$K233*0.3,($BV233-SUM($Q233:Z233)))),"")),(IF(($BV233-SUM($Q233:Z233))&gt;=$K233*0.3,$K233*0.3,($BV233-SUM($Q233:Z233)))))</f>
        <v/>
      </c>
      <c r="AB233" s="127" t="str">
        <f>IF(OR($I233="‡nv‡÷j Z¨vM",$I233="wUwm"),(IF(VALUE($G233)&gt;=AB$6,(IF(($BV233-SUM($Q233:AA233))&gt;=$K233*0.3,$K233*0.3,($BV233-SUM($Q233:AA233)))),"")),(IF(($BV233-SUM($Q233:AA233))&gt;=$K233*0.3,$K233*0.3,($BV233-SUM($Q233:AA233)))))</f>
        <v/>
      </c>
      <c r="AC233" s="127" t="str">
        <f>IF(OR($I233="‡nv‡÷j Z¨vM",$I233="wUwm"),(IF(VALUE($G233)&gt;=AC$6,(IF(($BV233-SUM($Q233:AB233))&gt;=$K233*0.3,$K233*0.3,($BV233-SUM($Q233:AB233)))),"")),(IF(($BV233-SUM($Q233:AB233))&gt;=$K233*0.3,$K233*0.3,($BV233-SUM($Q233:AB233)))))</f>
        <v/>
      </c>
      <c r="AD233" s="127" t="str">
        <f>IF(OR($I233="‡nv‡÷j Z¨vM",$I233="wUwm"),(IF(VALUE($G233)&gt;=AD$6,(IF(($BV233-SUM($Q233:AC233))&gt;=$K233*0.3,$K233*0.3,($BV233-SUM($Q233:AC233)))),"")),(IF(($BV233-SUM($Q233:AC233))&gt;=$K233*0.3,$K233*0.3,($BV233-SUM($Q233:AC233)))))</f>
        <v/>
      </c>
      <c r="AE233" s="127" t="str">
        <f>IF(OR($I233="‡nv‡÷j Z¨vM",$I233="wUwm"),(IF(VALUE($G233)&gt;=AE$6,(IF(($BV233-SUM($Q233:AD233))&gt;=$K233*0.3,$K233*0.3,($BV233-SUM($Q233:AD233)))),"")),(IF(($BV233-SUM($Q233:AD233))&gt;=$K233*0.3,$K233*0.3,($BV233-SUM($Q233:AD233)))))</f>
        <v/>
      </c>
      <c r="AF233" s="127" t="str">
        <f>IF(OR($I233="‡nv‡÷j Z¨vM",$I233="wUwm"),(IF(VALUE($G233)&gt;=AF$6,(IF(($BV233-SUM($Q233:AE233))&gt;=$K233*0.3,$K233*0.3,($BV233-SUM($Q233:AE233)))),"")),(IF(($BV233-SUM($Q233:AE233))&gt;=$K233*0.3,$K233*0.3,($BV233-SUM($Q233:AE233)))))</f>
        <v/>
      </c>
      <c r="AG233" s="127" t="str">
        <f>IF(OR($I233="‡nv‡÷j Z¨vM",$I233="wUwm"),(IF(VALUE($G233)&gt;=AG$6,(IF(($BV233-SUM($Q233:AF233))&gt;=$K233*0.3,$K233*0.3,($BV233-SUM($Q233:AF233)))),"")),(IF(($BV233-SUM($Q233:AF233))&gt;=$K233*0.3,$K233*0.3,($BV233-SUM($Q233:AF233)))))</f>
        <v/>
      </c>
      <c r="AH233" s="127" t="str">
        <f>IF(OR($I233="‡nv‡÷j Z¨vM",$I233="wUwm"),(IF(VALUE($G233)&gt;=AH$6,(IF(($BV233-SUM($Q233:AG233))&gt;=$K233*0.3,$K233*0.3,($BV233-SUM($Q233:AG233)))),"")),(IF(($BV233-SUM($Q233:AG233))&gt;=$K233*0.3,$K233*0.3,($BV233-SUM($Q233:AG233)))))</f>
        <v/>
      </c>
      <c r="AI233" s="127" t="str">
        <f>IF(OR($I233="‡nv‡÷j Z¨vM",$I233="wUwm"),(IF(VALUE($G233)&gt;=AI$6,(IF(($BV233-SUM($Q233:AH233))&gt;=$K233*0.3,$K233*0.3,($BV233-SUM($Q233:AH233)))),"")),(IF(($BV233-SUM($Q233:AH233))&gt;=$K233*0.3,$K233*0.3,($BV233-SUM($Q233:AH233)))))</f>
        <v/>
      </c>
      <c r="AJ233" s="127" t="str">
        <f>IF(OR($I233="‡nv‡÷j Z¨vM",$I233="wUwm"),(IF(VALUE($G233)&gt;=AJ$6,(IF(($BV233-SUM($Q233:AI233))&gt;=$K233*0.3,$K233*0.3,($BV233-SUM($Q233:AI233)))),"")),(IF(($BV233-SUM($Q233:AI233))&gt;=$K233*0.3,$K233*0.3,($BV233-SUM($Q233:AI233)))))</f>
        <v/>
      </c>
      <c r="AK233" s="127" t="str">
        <f>IF(OR($I233="‡nv‡÷j Z¨vM",$I233="wUwm"),(IF(VALUE($G233)&gt;=AK$6,(IF(($BV233-SUM($Q233:AJ233))&gt;=$K233*0.3,$K233*0.3,($BV233-SUM($Q233:AJ233)))),"")),(IF(($BV233-SUM($Q233:AJ233))&gt;=$K233*0.3,$K233*0.3,($BV233-SUM($Q233:AJ233)))))</f>
        <v/>
      </c>
      <c r="AL233" s="127" t="str">
        <f>IF(OR($I233="‡nv‡÷j Z¨vM",$I233="wUwm"),(IF(VALUE($G233)&gt;=AL$6,(IF(($BV233-SUM($Q233:AK233))&gt;=$K233*0.3,$K233*0.3,($BV233-SUM($Q233:AK233)))),"")),(IF(($BV233-SUM($Q233:AK233))&gt;=$K233*0.3,$K233*0.3,($BV233-SUM($Q233:AK233)))))</f>
        <v/>
      </c>
      <c r="AM233" s="127" t="str">
        <f>IF(OR($I233="‡nv‡÷j Z¨vM",$I233="wUwm"),(IF(VALUE($G233)&gt;=AM$6,(IF(($BV233-SUM($Q233:AL233))&gt;=$K233*0.3,$K233*0.3,($BV233-SUM($Q233:AL233)))),"")),(IF(($BV233-SUM($Q233:AL233))&gt;=$K233*0.3,$K233*0.3,($BV233-SUM($Q233:AL233)))))</f>
        <v/>
      </c>
      <c r="AN233" s="127" t="str">
        <f>IF(OR($I233="‡nv‡÷j Z¨vM",$I233="wUwm"),(IF(VALUE($G233)&gt;=AN$6,(IF(($BV233-SUM($Q233:AM233))&gt;=$K233*0.3,$K233*0.3,($BV233-SUM($Q233:AM233)))),"")),(IF(($BV233-SUM($Q233:AM233))&gt;=$K233*0.3,$K233*0.3,($BV233-SUM($Q233:AM233)))))</f>
        <v/>
      </c>
      <c r="AO233" s="127" t="str">
        <f>IF(OR($I233="‡nv‡÷j Z¨vM",$I233="wUwm"),(IF(VALUE($G233)&gt;=AO$6,(IF(($BV233-SUM($Q233:AN233))&gt;=$K233*0.3,$K233*0.3,($BV233-SUM($Q233:AN233)))),"")),(IF(($BV233-SUM($Q233:AN233))&gt;=$K233*0.3,$K233*0.3,($BV233-SUM($Q233:AN233)))))</f>
        <v/>
      </c>
      <c r="AP233" s="127" t="str">
        <f>IF(OR($I233="‡nv‡÷j Z¨vM",$I233="wUwm"),(IF(VALUE($G233)&gt;=AP$6,(IF(($BV233-SUM($Q233:AO233))&gt;=$K233*0.3,$K233*0.3,($BV233-SUM($Q233:AO233)))),"")),(IF(($BV233-SUM($Q233:AO233))&gt;=$K233*0.3,$K233*0.3,($BV233-SUM($Q233:AO233)))))</f>
        <v/>
      </c>
      <c r="AQ233" s="125">
        <f t="shared" si="50"/>
        <v>25600</v>
      </c>
      <c r="AR233" s="125">
        <v>25600</v>
      </c>
      <c r="AS233" s="125">
        <f>IF(LinkRpt!C$4=LinkRpt!C$2,VLOOKUP(LinkRpt!$A230,Rpt,LinkRpt!C$2+1),"")</f>
        <v>0</v>
      </c>
      <c r="AT233" s="125">
        <f>IF(LinkRpt!D$4=LinkRpt!D$2,VLOOKUP(LinkRpt!$A230,Rpt,LinkRpt!D$2+1),"")</f>
        <v>0</v>
      </c>
      <c r="AU233" s="125">
        <f>IF(LinkRpt!E$4=LinkRpt!E$2,VLOOKUP(LinkRpt!$A230,Rpt,LinkRpt!E$2+1),"")</f>
        <v>0</v>
      </c>
      <c r="AV233" s="125">
        <f>IF(LinkRpt!F$4=LinkRpt!F$2,VLOOKUP(LinkRpt!$A230,Rpt,LinkRpt!F$2+1),"")</f>
        <v>0</v>
      </c>
      <c r="AW233" s="125">
        <f>IF(LinkRpt!G$4=LinkRpt!G$2,VLOOKUP(LinkRpt!$A230,Rpt,LinkRpt!G$2+1),"")</f>
        <v>0</v>
      </c>
      <c r="AX233" s="125">
        <f>IF(LinkRpt!H$4=LinkRpt!H$2,VLOOKUP(LinkRpt!$A230,Rpt,LinkRpt!H$2+1),"")</f>
        <v>0</v>
      </c>
      <c r="AY233" s="125">
        <f>IF(LinkRpt!I$4=LinkRpt!I$2,VLOOKUP(LinkRpt!$A230,Rpt,LinkRpt!I$2+1),"")</f>
        <v>0</v>
      </c>
      <c r="AZ233" s="125">
        <f>IF(LinkRpt!J$4=LinkRpt!J$2,VLOOKUP(LinkRpt!$A230,Rpt,LinkRpt!J$2+1),"")</f>
        <v>0</v>
      </c>
      <c r="BA233" s="125">
        <f>IF(LinkRpt!K$4=LinkRpt!K$2,VLOOKUP(LinkRpt!$A230,Rpt,LinkRpt!K$2+1),"")</f>
        <v>0</v>
      </c>
      <c r="BB233" s="125">
        <f>IF(LinkRpt!L$4=LinkRpt!L$2,VLOOKUP(LinkRpt!$A230,Rpt,LinkRpt!L$2+1),"")</f>
        <v>0</v>
      </c>
      <c r="BC233" s="125">
        <f>IF(LinkRpt!M$4=LinkRpt!M$2,VLOOKUP(LinkRpt!$A230,Rpt,LinkRpt!M$2+1),"")</f>
        <v>0</v>
      </c>
      <c r="BD233" s="125">
        <f>IF(LinkRpt!N$4=LinkRpt!N$2,VLOOKUP(LinkRpt!$A230,Rpt,LinkRpt!N$2+1),"")</f>
        <v>0</v>
      </c>
      <c r="BE233" s="125">
        <f>IF(LinkRpt!O$4=LinkRpt!O$2,VLOOKUP(LinkRpt!$A230,Rpt,LinkRpt!O$2+1),"")</f>
        <v>0</v>
      </c>
      <c r="BF233" s="125">
        <f>IF(LinkRpt!P$4=LinkRpt!P$2,VLOOKUP(LinkRpt!$A230,Rpt,LinkRpt!P$2+1),"")</f>
        <v>0</v>
      </c>
      <c r="BG233" s="125">
        <f>IF(LinkRpt!Q$4=LinkRpt!Q$2,VLOOKUP(LinkRpt!$A230,Rpt,LinkRpt!Q$2+1),"")</f>
        <v>0</v>
      </c>
      <c r="BH233" s="125">
        <f>IF(LinkRpt!R$4=LinkRpt!R$2,VLOOKUP(LinkRpt!$A230,Rpt,LinkRpt!R$2+1),"")</f>
        <v>0</v>
      </c>
      <c r="BI233" s="125">
        <f>IF(LinkRpt!S$4=LinkRpt!S$2,VLOOKUP(LinkRpt!$A230,Rpt,LinkRpt!S$2+1),"")</f>
        <v>0</v>
      </c>
      <c r="BJ233" s="125">
        <f>IF(LinkRpt!T$4=LinkRpt!T$2,VLOOKUP(LinkRpt!$A230,Rpt,LinkRpt!T$2+1),"")</f>
        <v>0</v>
      </c>
      <c r="BK233" s="125">
        <f>IF(LinkRpt!U$4=LinkRpt!U$2,VLOOKUP(LinkRpt!$A230,Rpt,LinkRpt!U$2+1),"")</f>
        <v>0</v>
      </c>
      <c r="BL233" s="125">
        <f>IF(LinkRpt!V$4=LinkRpt!V$2,VLOOKUP(LinkRpt!$A230,Rpt,LinkRpt!V$2+1),"")</f>
        <v>0</v>
      </c>
      <c r="BM233" s="125">
        <f>IF(LinkRpt!W$4=LinkRpt!W$2,VLOOKUP(LinkRpt!$A230,Rpt,LinkRpt!W$2+1),"")</f>
        <v>0</v>
      </c>
      <c r="BN233" s="125">
        <f>IF(LinkRpt!X$4=LinkRpt!X$2,VLOOKUP(LinkRpt!$A230,Rpt,LinkRpt!X$2+1),"")</f>
        <v>0</v>
      </c>
      <c r="BO233" s="125">
        <f>IF(LinkRpt!Y$4=LinkRpt!Y$2,VLOOKUP(LinkRpt!$A230,Rpt,LinkRpt!Y$2+1),"")</f>
        <v>0</v>
      </c>
      <c r="BP233" s="125">
        <f>IF(LinkRpt!Z$4=LinkRpt!Z$2,VLOOKUP(LinkRpt!$A230,Rpt,LinkRpt!Z$2+1),"")</f>
        <v>0</v>
      </c>
      <c r="BQ233" s="125">
        <f>IF(LinkRpt!AA$4=LinkRpt!AA$2,VLOOKUP(LinkRpt!$A230,Rpt,LinkRpt!AA$2+1),"")</f>
        <v>0</v>
      </c>
      <c r="BR233" s="125">
        <f>IF(LinkRpt!AB$4=LinkRpt!AB$2,VLOOKUP(LinkRpt!$A230,Rpt,LinkRpt!AB$2+1),"")</f>
        <v>0</v>
      </c>
      <c r="BS233" s="125">
        <f>IF(LinkRpt!AC$4=LinkRpt!AC$2,VLOOKUP(LinkRpt!$A230,Rpt,LinkRpt!AC$2+1),"")</f>
        <v>0</v>
      </c>
      <c r="BT233" s="125">
        <f>IF(LinkRpt!AD$4=LinkRpt!AD$2,VLOOKUP(LinkRpt!$A230,Rpt,LinkRpt!AD$2+1),"")</f>
        <v>0</v>
      </c>
      <c r="BU233" s="125">
        <f>IF(LinkRpt!AE$4=LinkRpt!AE$2,VLOOKUP(LinkRpt!$A230,Rpt,LinkRpt!AE$2+1),"")</f>
        <v>0</v>
      </c>
      <c r="BV233" s="125">
        <f t="shared" si="48"/>
        <v>25600</v>
      </c>
      <c r="BW233" s="124">
        <v>1500</v>
      </c>
      <c r="BX233" s="127">
        <v>1500</v>
      </c>
      <c r="BY233" s="124">
        <v>1000</v>
      </c>
      <c r="BZ233" s="127">
        <v>1000</v>
      </c>
      <c r="CA233" s="124">
        <v>5000</v>
      </c>
      <c r="CB233" s="127">
        <v>5000</v>
      </c>
      <c r="CC233" s="124"/>
      <c r="CD233" s="127"/>
      <c r="CE233" s="124"/>
      <c r="CF233" s="127"/>
      <c r="CG233" s="129"/>
      <c r="CH233" s="127"/>
      <c r="CI233" s="129"/>
      <c r="CJ233" s="127"/>
      <c r="CK233" s="129"/>
      <c r="CL233" s="127"/>
      <c r="CM233" s="129"/>
      <c r="CN233" s="127"/>
      <c r="CO233" s="129"/>
      <c r="CP233" s="127"/>
      <c r="CQ233" s="129"/>
      <c r="CR233" s="127"/>
      <c r="CS233" s="129"/>
      <c r="CT233" s="127"/>
      <c r="CU233" s="129"/>
      <c r="CV233" s="127"/>
      <c r="CW233" s="129"/>
      <c r="CX233" s="127"/>
      <c r="CY233" s="131"/>
      <c r="CZ233" s="127"/>
      <c r="DA233" s="131"/>
      <c r="DB233" s="127"/>
      <c r="DC233" s="131"/>
      <c r="DD233" s="127"/>
      <c r="DE233" s="130"/>
      <c r="DF233" s="131"/>
      <c r="DG233" s="127"/>
      <c r="DH233" s="131"/>
      <c r="DI233" s="127"/>
      <c r="DJ233" s="131"/>
      <c r="DK233" s="127"/>
      <c r="DL233" s="131"/>
      <c r="DM233" s="127"/>
      <c r="DN233" s="131"/>
      <c r="DO233" s="127"/>
      <c r="DP233" s="131"/>
      <c r="DQ233" s="127"/>
      <c r="DR233" s="131"/>
      <c r="DS233" s="127"/>
      <c r="DT233" s="131"/>
      <c r="DU233" s="127"/>
      <c r="DV233" s="131"/>
      <c r="DW233" s="127"/>
      <c r="DX233" s="131"/>
      <c r="DY233" s="127"/>
      <c r="DZ233" s="131"/>
      <c r="EA233" s="127"/>
      <c r="EB233" s="128"/>
      <c r="EC233" s="127"/>
      <c r="ED233" s="132"/>
      <c r="EE233" s="128"/>
      <c r="EF233" s="127"/>
      <c r="EG233" s="128"/>
      <c r="EH233" s="127"/>
      <c r="EI233" s="128"/>
      <c r="EJ233" s="127"/>
      <c r="EK233" s="128"/>
      <c r="EL233" s="127"/>
      <c r="EM233" s="128"/>
      <c r="EN233" s="127"/>
      <c r="EO233" s="128"/>
      <c r="EP233" s="127"/>
      <c r="EQ233" s="124"/>
      <c r="ER233" s="127"/>
      <c r="ES233" s="124"/>
      <c r="ET233" s="127"/>
      <c r="EU233" s="124"/>
      <c r="EV233" s="127"/>
      <c r="EW233" s="124"/>
      <c r="EX233" s="127"/>
      <c r="EY233" s="124"/>
      <c r="EZ233" s="127"/>
      <c r="FA233" s="124"/>
      <c r="FB233" s="127"/>
      <c r="FC233" s="133">
        <f t="shared" si="43"/>
        <v>7500</v>
      </c>
      <c r="FD233" s="133">
        <f t="shared" si="44"/>
        <v>7500</v>
      </c>
      <c r="FE233" s="133">
        <f t="shared" si="45"/>
        <v>0</v>
      </c>
    </row>
    <row r="234" spans="1:161" ht="25.5" customHeight="1">
      <c r="A234" s="184">
        <v>2200345</v>
      </c>
      <c r="B234" s="163" t="s">
        <v>334</v>
      </c>
      <c r="C234" s="96" t="s">
        <v>335</v>
      </c>
      <c r="D234" s="83" t="s">
        <v>1062</v>
      </c>
      <c r="E234" s="95" t="s">
        <v>956</v>
      </c>
      <c r="F234" s="89" t="s">
        <v>336</v>
      </c>
      <c r="G234" s="89"/>
      <c r="H234" s="135"/>
      <c r="I234" s="121"/>
      <c r="J234" s="121"/>
      <c r="K234" s="94">
        <v>6000</v>
      </c>
      <c r="L234" s="96" t="s">
        <v>1079</v>
      </c>
      <c r="M234" s="122">
        <f t="shared" si="46"/>
        <v>22000</v>
      </c>
      <c r="N234" s="123">
        <f t="shared" si="42"/>
        <v>2400</v>
      </c>
      <c r="O234" s="124">
        <v>4000</v>
      </c>
      <c r="P234" s="124">
        <f t="shared" si="47"/>
        <v>0</v>
      </c>
      <c r="Q234" s="125">
        <v>4000</v>
      </c>
      <c r="R234" s="126">
        <f t="shared" si="49"/>
        <v>0</v>
      </c>
      <c r="S234" s="127">
        <f>IF(OR($I234="‡nv‡÷j Z¨vM",$I234="wUwm"),(IF(VALUE($G234)&gt;=S$6,(IF(($BV234-SUM($Q234:R234))&gt;=$K234*0.3,$K234*0.3,($BV234-SUM($Q234:R234)))),"")),(IF(($BV234-SUM($Q234:R234))&gt;=$K234*0.3,$K234*0.3,($BV234-SUM($Q234:R234)))))</f>
        <v>1800</v>
      </c>
      <c r="T234" s="127">
        <f>IF(OR($I234="‡nv‡÷j Z¨vM",$I234="wUwm"),(IF(VALUE($G234)&gt;=T$6,(IF(($BV234-SUM($Q234:S234))&gt;=$K234*0.3,$K234*0.3,($BV234-SUM($Q234:S234)))),"")),(IF(($BV234-SUM($Q234:S234))&gt;=$K234*0.3,$K234*0.3,($BV234-SUM($Q234:S234)))))</f>
        <v>1800</v>
      </c>
      <c r="U234" s="127">
        <f>IF(OR($I234="‡nv‡÷j Z¨vM",$I234="wUwm"),(IF(VALUE($G234)&gt;=U$6,(IF(($BV234-SUM($Q234:T234))&gt;=$K234*0.3,$K234*0.3,($BV234-SUM($Q234:T234)))),"")),(IF(($BV234-SUM($Q234:T234))&gt;=$K234*0.3,$K234*0.3,($BV234-SUM($Q234:T234)))))</f>
        <v>1800</v>
      </c>
      <c r="V234" s="127">
        <f>IF(OR($I234="‡nv‡÷j Z¨vM",$I234="wUwm"),(IF(VALUE($G234)&gt;=V$6,(IF(($BV234-SUM($Q234:U234))&gt;=$K234*0.3,$K234*0.3,($BV234-SUM($Q234:U234)))),"")),(IF(($BV234-SUM($Q234:U234))&gt;=$K234*0.3,$K234*0.3,($BV234-SUM($Q234:U234)))))</f>
        <v>1800</v>
      </c>
      <c r="W234" s="127">
        <f>IF(OR($I234="‡nv‡÷j Z¨vM",$I234="wUwm"),(IF(VALUE($G234)&gt;=W$6,(IF(($BV234-SUM($Q234:V234))&gt;=$K234*0.3,$K234*0.3,($BV234-SUM($Q234:V234)))),"")),(IF(($BV234-SUM($Q234:V234))&gt;=$K234*0.3,$K234*0.3,($BV234-SUM($Q234:V234)))))</f>
        <v>1800</v>
      </c>
      <c r="X234" s="127">
        <f>IF(OR($I234="‡nv‡÷j Z¨vM",$I234="wUwm"),(IF(VALUE($G234)&gt;=X$6,(IF(($BV234-SUM($Q234:W234))&gt;=$K234*0.3,$K234*0.3,($BV234-SUM($Q234:W234)))),"")),(IF(($BV234-SUM($Q234:W234))&gt;=$K234*0.3,$K234*0.3,($BV234-SUM($Q234:W234)))))</f>
        <v>1800</v>
      </c>
      <c r="Y234" s="127">
        <f>IF(OR($I234="‡nv‡÷j Z¨vM",$I234="wUwm"),(IF(VALUE($G234)&gt;=Y$6,(IF(($BV234-SUM($Q234:X234))&gt;=$K234*0.3,$K234*0.3,($BV234-SUM($Q234:X234)))),"")),(IF(($BV234-SUM($Q234:X234))&gt;=$K234*0.3,$K234*0.3,($BV234-SUM($Q234:X234)))))</f>
        <v>1800</v>
      </c>
      <c r="Z234" s="127">
        <f>IF(OR($I234="‡nv‡÷j Z¨vM",$I234="wUwm"),(IF(VALUE($G234)&gt;=Z$6,(IF(($BV234-SUM($Q234:Y234))&gt;=$K234*0.3,$K234*0.3,($BV234-SUM($Q234:Y234)))),"")),(IF(($BV234-SUM($Q234:Y234))&gt;=$K234*0.3,$K234*0.3,($BV234-SUM($Q234:Y234)))))</f>
        <v>1800</v>
      </c>
      <c r="AA234" s="127">
        <f>IF(OR($I234="‡nv‡÷j Z¨vM",$I234="wUwm"),(IF(VALUE($G234)&gt;=AA$6,(IF(($BV234-SUM($Q234:Z234))&gt;=$K234*0.3,$K234*0.3,($BV234-SUM($Q234:Z234)))),"")),(IF(($BV234-SUM($Q234:Z234))&gt;=$K234*0.3,$K234*0.3,($BV234-SUM($Q234:Z234)))))</f>
        <v>1200</v>
      </c>
      <c r="AB234" s="127">
        <f>IF(OR($I234="‡nv‡÷j Z¨vM",$I234="wUwm"),(IF(VALUE($G234)&gt;=AB$6,(IF(($BV234-SUM($Q234:AA234))&gt;=$K234*0.3,$K234*0.3,($BV234-SUM($Q234:AA234)))),"")),(IF(($BV234-SUM($Q234:AA234))&gt;=$K234*0.3,$K234*0.3,($BV234-SUM($Q234:AA234)))))</f>
        <v>0</v>
      </c>
      <c r="AC234" s="127">
        <f>IF(OR($I234="‡nv‡÷j Z¨vM",$I234="wUwm"),(IF(VALUE($G234)&gt;=AC$6,(IF(($BV234-SUM($Q234:AB234))&gt;=$K234*0.3,$K234*0.3,($BV234-SUM($Q234:AB234)))),"")),(IF(($BV234-SUM($Q234:AB234))&gt;=$K234*0.3,$K234*0.3,($BV234-SUM($Q234:AB234)))))</f>
        <v>0</v>
      </c>
      <c r="AD234" s="127">
        <f>IF(OR($I234="‡nv‡÷j Z¨vM",$I234="wUwm"),(IF(VALUE($G234)&gt;=AD$6,(IF(($BV234-SUM($Q234:AC234))&gt;=$K234*0.3,$K234*0.3,($BV234-SUM($Q234:AC234)))),"")),(IF(($BV234-SUM($Q234:AC234))&gt;=$K234*0.3,$K234*0.3,($BV234-SUM($Q234:AC234)))))</f>
        <v>0</v>
      </c>
      <c r="AE234" s="127">
        <f>IF(OR($I234="‡nv‡÷j Z¨vM",$I234="wUwm"),(IF(VALUE($G234)&gt;=AE$6,(IF(($BV234-SUM($Q234:AD234))&gt;=$K234*0.3,$K234*0.3,($BV234-SUM($Q234:AD234)))),"")),(IF(($BV234-SUM($Q234:AD234))&gt;=$K234*0.3,$K234*0.3,($BV234-SUM($Q234:AD234)))))</f>
        <v>0</v>
      </c>
      <c r="AF234" s="127">
        <f>IF(OR($I234="‡nv‡÷j Z¨vM",$I234="wUwm"),(IF(VALUE($G234)&gt;=AF$6,(IF(($BV234-SUM($Q234:AE234))&gt;=$K234*0.3,$K234*0.3,($BV234-SUM($Q234:AE234)))),"")),(IF(($BV234-SUM($Q234:AE234))&gt;=$K234*0.3,$K234*0.3,($BV234-SUM($Q234:AE234)))))</f>
        <v>0</v>
      </c>
      <c r="AG234" s="127">
        <f>IF(OR($I234="‡nv‡÷j Z¨vM",$I234="wUwm"),(IF(VALUE($G234)&gt;=AG$6,(IF(($BV234-SUM($Q234:AF234))&gt;=$K234*0.3,$K234*0.3,($BV234-SUM($Q234:AF234)))),"")),(IF(($BV234-SUM($Q234:AF234))&gt;=$K234*0.3,$K234*0.3,($BV234-SUM($Q234:AF234)))))</f>
        <v>0</v>
      </c>
      <c r="AH234" s="127">
        <f>IF(OR($I234="‡nv‡÷j Z¨vM",$I234="wUwm"),(IF(VALUE($G234)&gt;=AH$6,(IF(($BV234-SUM($Q234:AG234))&gt;=$K234*0.3,$K234*0.3,($BV234-SUM($Q234:AG234)))),"")),(IF(($BV234-SUM($Q234:AG234))&gt;=$K234*0.3,$K234*0.3,($BV234-SUM($Q234:AG234)))))</f>
        <v>0</v>
      </c>
      <c r="AI234" s="127">
        <f>IF(OR($I234="‡nv‡÷j Z¨vM",$I234="wUwm"),(IF(VALUE($G234)&gt;=AI$6,(IF(($BV234-SUM($Q234:AH234))&gt;=$K234*0.3,$K234*0.3,($BV234-SUM($Q234:AH234)))),"")),(IF(($BV234-SUM($Q234:AH234))&gt;=$K234*0.3,$K234*0.3,($BV234-SUM($Q234:AH234)))))</f>
        <v>0</v>
      </c>
      <c r="AJ234" s="127">
        <f>IF(OR($I234="‡nv‡÷j Z¨vM",$I234="wUwm"),(IF(VALUE($G234)&gt;=AJ$6,(IF(($BV234-SUM($Q234:AI234))&gt;=$K234*0.3,$K234*0.3,($BV234-SUM($Q234:AI234)))),"")),(IF(($BV234-SUM($Q234:AI234))&gt;=$K234*0.3,$K234*0.3,($BV234-SUM($Q234:AI234)))))</f>
        <v>0</v>
      </c>
      <c r="AK234" s="127">
        <f>IF(OR($I234="‡nv‡÷j Z¨vM",$I234="wUwm"),(IF(VALUE($G234)&gt;=AK$6,(IF(($BV234-SUM($Q234:AJ234))&gt;=$K234*0.3,$K234*0.3,($BV234-SUM($Q234:AJ234)))),"")),(IF(($BV234-SUM($Q234:AJ234))&gt;=$K234*0.3,$K234*0.3,($BV234-SUM($Q234:AJ234)))))</f>
        <v>0</v>
      </c>
      <c r="AL234" s="127">
        <f>IF(OR($I234="‡nv‡÷j Z¨vM",$I234="wUwm"),(IF(VALUE($G234)&gt;=AL$6,(IF(($BV234-SUM($Q234:AK234))&gt;=$K234*0.3,$K234*0.3,($BV234-SUM($Q234:AK234)))),"")),(IF(($BV234-SUM($Q234:AK234))&gt;=$K234*0.3,$K234*0.3,($BV234-SUM($Q234:AK234)))))</f>
        <v>0</v>
      </c>
      <c r="AM234" s="127">
        <f>IF(OR($I234="‡nv‡÷j Z¨vM",$I234="wUwm"),(IF(VALUE($G234)&gt;=AM$6,(IF(($BV234-SUM($Q234:AL234))&gt;=$K234*0.3,$K234*0.3,($BV234-SUM($Q234:AL234)))),"")),(IF(($BV234-SUM($Q234:AL234))&gt;=$K234*0.3,$K234*0.3,($BV234-SUM($Q234:AL234)))))</f>
        <v>0</v>
      </c>
      <c r="AN234" s="127">
        <f>IF(OR($I234="‡nv‡÷j Z¨vM",$I234="wUwm"),(IF(VALUE($G234)&gt;=AN$6,(IF(($BV234-SUM($Q234:AM234))&gt;=$K234*0.3,$K234*0.3,($BV234-SUM($Q234:AM234)))),"")),(IF(($BV234-SUM($Q234:AM234))&gt;=$K234*0.3,$K234*0.3,($BV234-SUM($Q234:AM234)))))</f>
        <v>0</v>
      </c>
      <c r="AO234" s="127">
        <f>IF(OR($I234="‡nv‡÷j Z¨vM",$I234="wUwm"),(IF(VALUE($G234)&gt;=AO$6,(IF(($BV234-SUM($Q234:AN234))&gt;=$K234*0.3,$K234*0.3,($BV234-SUM($Q234:AN234)))),"")),(IF(($BV234-SUM($Q234:AN234))&gt;=$K234*0.3,$K234*0.3,($BV234-SUM($Q234:AN234)))))</f>
        <v>0</v>
      </c>
      <c r="AP234" s="127">
        <f>IF(OR($I234="‡nv‡÷j Z¨vM",$I234="wUwm"),(IF(VALUE($G234)&gt;=AP$6,(IF(($BV234-SUM($Q234:AO234))&gt;=$K234*0.3,$K234*0.3,($BV234-SUM($Q234:AO234)))),"")),(IF(($BV234-SUM($Q234:AO234))&gt;=$K234*0.3,$K234*0.3,($BV234-SUM($Q234:AO234)))))</f>
        <v>0</v>
      </c>
      <c r="AQ234" s="125">
        <f t="shared" si="50"/>
        <v>19600</v>
      </c>
      <c r="AR234" s="125">
        <v>19600</v>
      </c>
      <c r="AS234" s="125">
        <f>IF(LinkRpt!C$4=LinkRpt!C$2,VLOOKUP(LinkRpt!$A231,Rpt,LinkRpt!C$2+1),"")</f>
        <v>0</v>
      </c>
      <c r="AT234" s="125">
        <f>IF(LinkRpt!D$4=LinkRpt!D$2,VLOOKUP(LinkRpt!$A231,Rpt,LinkRpt!D$2+1),"")</f>
        <v>0</v>
      </c>
      <c r="AU234" s="125">
        <f>IF(LinkRpt!E$4=LinkRpt!E$2,VLOOKUP(LinkRpt!$A231,Rpt,LinkRpt!E$2+1),"")</f>
        <v>0</v>
      </c>
      <c r="AV234" s="125">
        <f>IF(LinkRpt!F$4=LinkRpt!F$2,VLOOKUP(LinkRpt!$A231,Rpt,LinkRpt!F$2+1),"")</f>
        <v>0</v>
      </c>
      <c r="AW234" s="125">
        <f>IF(LinkRpt!G$4=LinkRpt!G$2,VLOOKUP(LinkRpt!$A231,Rpt,LinkRpt!G$2+1),"")</f>
        <v>0</v>
      </c>
      <c r="AX234" s="125">
        <f>IF(LinkRpt!H$4=LinkRpt!H$2,VLOOKUP(LinkRpt!$A231,Rpt,LinkRpt!H$2+1),"")</f>
        <v>0</v>
      </c>
      <c r="AY234" s="125">
        <f>IF(LinkRpt!I$4=LinkRpt!I$2,VLOOKUP(LinkRpt!$A231,Rpt,LinkRpt!I$2+1),"")</f>
        <v>0</v>
      </c>
      <c r="AZ234" s="125">
        <f>IF(LinkRpt!J$4=LinkRpt!J$2,VLOOKUP(LinkRpt!$A231,Rpt,LinkRpt!J$2+1),"")</f>
        <v>0</v>
      </c>
      <c r="BA234" s="125">
        <f>IF(LinkRpt!K$4=LinkRpt!K$2,VLOOKUP(LinkRpt!$A231,Rpt,LinkRpt!K$2+1),"")</f>
        <v>0</v>
      </c>
      <c r="BB234" s="125">
        <f>IF(LinkRpt!L$4=LinkRpt!L$2,VLOOKUP(LinkRpt!$A231,Rpt,LinkRpt!L$2+1),"")</f>
        <v>0</v>
      </c>
      <c r="BC234" s="125">
        <f>IF(LinkRpt!M$4=LinkRpt!M$2,VLOOKUP(LinkRpt!$A231,Rpt,LinkRpt!M$2+1),"")</f>
        <v>0</v>
      </c>
      <c r="BD234" s="125">
        <f>IF(LinkRpt!N$4=LinkRpt!N$2,VLOOKUP(LinkRpt!$A231,Rpt,LinkRpt!N$2+1),"")</f>
        <v>0</v>
      </c>
      <c r="BE234" s="125">
        <f>IF(LinkRpt!O$4=LinkRpt!O$2,VLOOKUP(LinkRpt!$A231,Rpt,LinkRpt!O$2+1),"")</f>
        <v>0</v>
      </c>
      <c r="BF234" s="125">
        <f>IF(LinkRpt!P$4=LinkRpt!P$2,VLOOKUP(LinkRpt!$A231,Rpt,LinkRpt!P$2+1),"")</f>
        <v>0</v>
      </c>
      <c r="BG234" s="125">
        <f>IF(LinkRpt!Q$4=LinkRpt!Q$2,VLOOKUP(LinkRpt!$A231,Rpt,LinkRpt!Q$2+1),"")</f>
        <v>0</v>
      </c>
      <c r="BH234" s="125">
        <f>IF(LinkRpt!R$4=LinkRpt!R$2,VLOOKUP(LinkRpt!$A231,Rpt,LinkRpt!R$2+1),"")</f>
        <v>0</v>
      </c>
      <c r="BI234" s="125">
        <f>IF(LinkRpt!S$4=LinkRpt!S$2,VLOOKUP(LinkRpt!$A231,Rpt,LinkRpt!S$2+1),"")</f>
        <v>0</v>
      </c>
      <c r="BJ234" s="125">
        <f>IF(LinkRpt!T$4=LinkRpt!T$2,VLOOKUP(LinkRpt!$A231,Rpt,LinkRpt!T$2+1),"")</f>
        <v>0</v>
      </c>
      <c r="BK234" s="125">
        <f>IF(LinkRpt!U$4=LinkRpt!U$2,VLOOKUP(LinkRpt!$A231,Rpt,LinkRpt!U$2+1),"")</f>
        <v>0</v>
      </c>
      <c r="BL234" s="125">
        <f>IF(LinkRpt!V$4=LinkRpt!V$2,VLOOKUP(LinkRpt!$A231,Rpt,LinkRpt!V$2+1),"")</f>
        <v>0</v>
      </c>
      <c r="BM234" s="125">
        <f>IF(LinkRpt!W$4=LinkRpt!W$2,VLOOKUP(LinkRpt!$A231,Rpt,LinkRpt!W$2+1),"")</f>
        <v>0</v>
      </c>
      <c r="BN234" s="125">
        <f>IF(LinkRpt!X$4=LinkRpt!X$2,VLOOKUP(LinkRpt!$A231,Rpt,LinkRpt!X$2+1),"")</f>
        <v>0</v>
      </c>
      <c r="BO234" s="125">
        <f>IF(LinkRpt!Y$4=LinkRpt!Y$2,VLOOKUP(LinkRpt!$A231,Rpt,LinkRpt!Y$2+1),"")</f>
        <v>0</v>
      </c>
      <c r="BP234" s="125">
        <f>IF(LinkRpt!Z$4=LinkRpt!Z$2,VLOOKUP(LinkRpt!$A231,Rpt,LinkRpt!Z$2+1),"")</f>
        <v>0</v>
      </c>
      <c r="BQ234" s="125">
        <f>IF(LinkRpt!AA$4=LinkRpt!AA$2,VLOOKUP(LinkRpt!$A231,Rpt,LinkRpt!AA$2+1),"")</f>
        <v>0</v>
      </c>
      <c r="BR234" s="125">
        <f>IF(LinkRpt!AB$4=LinkRpt!AB$2,VLOOKUP(LinkRpt!$A231,Rpt,LinkRpt!AB$2+1),"")</f>
        <v>0</v>
      </c>
      <c r="BS234" s="125">
        <f>IF(LinkRpt!AC$4=LinkRpt!AC$2,VLOOKUP(LinkRpt!$A231,Rpt,LinkRpt!AC$2+1),"")</f>
        <v>0</v>
      </c>
      <c r="BT234" s="125">
        <f>IF(LinkRpt!AD$4=LinkRpt!AD$2,VLOOKUP(LinkRpt!$A231,Rpt,LinkRpt!AD$2+1),"")</f>
        <v>0</v>
      </c>
      <c r="BU234" s="125">
        <f>IF(LinkRpt!AE$4=LinkRpt!AE$2,VLOOKUP(LinkRpt!$A231,Rpt,LinkRpt!AE$2+1),"")</f>
        <v>0</v>
      </c>
      <c r="BV234" s="125">
        <f t="shared" si="48"/>
        <v>19600</v>
      </c>
      <c r="BW234" s="124">
        <v>1500</v>
      </c>
      <c r="BX234" s="127">
        <v>1500</v>
      </c>
      <c r="BY234" s="124">
        <v>1000</v>
      </c>
      <c r="BZ234" s="127">
        <v>1000</v>
      </c>
      <c r="CA234" s="124">
        <v>5000</v>
      </c>
      <c r="CB234" s="127">
        <v>5000</v>
      </c>
      <c r="CC234" s="124">
        <v>8000</v>
      </c>
      <c r="CD234" s="127">
        <v>0</v>
      </c>
      <c r="CE234" s="128"/>
      <c r="CF234" s="127"/>
      <c r="CG234" s="124"/>
      <c r="CH234" s="127"/>
      <c r="CI234" s="129">
        <v>4620</v>
      </c>
      <c r="CJ234" s="127">
        <v>0</v>
      </c>
      <c r="CK234" s="129">
        <v>4620</v>
      </c>
      <c r="CL234" s="127">
        <v>0</v>
      </c>
      <c r="CM234" s="129">
        <v>4620</v>
      </c>
      <c r="CN234" s="127">
        <v>0</v>
      </c>
      <c r="CO234" s="129">
        <v>4620</v>
      </c>
      <c r="CP234" s="127">
        <f>17240+9240</f>
        <v>26480</v>
      </c>
      <c r="CQ234" s="129">
        <v>4620</v>
      </c>
      <c r="CR234" s="127"/>
      <c r="CS234" s="129">
        <v>4620</v>
      </c>
      <c r="CT234" s="127"/>
      <c r="CU234" s="129">
        <v>4620</v>
      </c>
      <c r="CV234" s="127">
        <v>4620</v>
      </c>
      <c r="CW234" s="129">
        <v>4620</v>
      </c>
      <c r="CX234" s="127">
        <v>9240</v>
      </c>
      <c r="CY234" s="129">
        <v>4620</v>
      </c>
      <c r="CZ234" s="127">
        <v>9240</v>
      </c>
      <c r="DA234" s="128"/>
      <c r="DB234" s="127"/>
      <c r="DC234" s="128"/>
      <c r="DD234" s="166"/>
      <c r="DE234" s="130"/>
      <c r="DF234" s="131"/>
      <c r="DG234" s="127"/>
      <c r="DH234" s="131"/>
      <c r="DI234" s="127"/>
      <c r="DJ234" s="131"/>
      <c r="DK234" s="127"/>
      <c r="DL234" s="131"/>
      <c r="DM234" s="127"/>
      <c r="DN234" s="131"/>
      <c r="DO234" s="127"/>
      <c r="DP234" s="131"/>
      <c r="DQ234" s="127"/>
      <c r="DR234" s="131"/>
      <c r="DS234" s="127"/>
      <c r="DT234" s="131"/>
      <c r="DU234" s="127"/>
      <c r="DV234" s="131"/>
      <c r="DW234" s="127"/>
      <c r="DX234" s="131"/>
      <c r="DY234" s="127"/>
      <c r="DZ234" s="131"/>
      <c r="EA234" s="127"/>
      <c r="EB234" s="128"/>
      <c r="EC234" s="127"/>
      <c r="ED234" s="132"/>
      <c r="EE234" s="128"/>
      <c r="EF234" s="127"/>
      <c r="EG234" s="128"/>
      <c r="EH234" s="127"/>
      <c r="EI234" s="128"/>
      <c r="EJ234" s="127"/>
      <c r="EK234" s="128"/>
      <c r="EL234" s="127"/>
      <c r="EM234" s="128"/>
      <c r="EN234" s="127"/>
      <c r="EO234" s="128"/>
      <c r="EP234" s="127"/>
      <c r="EQ234" s="124"/>
      <c r="ER234" s="127"/>
      <c r="ES234" s="124"/>
      <c r="ET234" s="127"/>
      <c r="EU234" s="124"/>
      <c r="EV234" s="127"/>
      <c r="EW234" s="124"/>
      <c r="EX234" s="127"/>
      <c r="EY234" s="124"/>
      <c r="EZ234" s="127"/>
      <c r="FA234" s="124"/>
      <c r="FB234" s="127"/>
      <c r="FC234" s="133">
        <f t="shared" si="43"/>
        <v>57080</v>
      </c>
      <c r="FD234" s="133">
        <f t="shared" si="44"/>
        <v>57080</v>
      </c>
      <c r="FE234" s="133">
        <f t="shared" si="45"/>
        <v>0</v>
      </c>
    </row>
    <row r="235" spans="1:161" ht="25.5" customHeight="1">
      <c r="A235" s="184">
        <v>2200366</v>
      </c>
      <c r="B235" s="163" t="s">
        <v>343</v>
      </c>
      <c r="C235" s="96" t="s">
        <v>344</v>
      </c>
      <c r="D235" s="83" t="s">
        <v>1062</v>
      </c>
      <c r="E235" s="95" t="s">
        <v>956</v>
      </c>
      <c r="F235" s="89" t="s">
        <v>345</v>
      </c>
      <c r="G235" s="89" t="s">
        <v>1096</v>
      </c>
      <c r="H235" s="135"/>
      <c r="I235" s="136" t="s">
        <v>1083</v>
      </c>
      <c r="J235" s="136"/>
      <c r="K235" s="94">
        <v>7200</v>
      </c>
      <c r="L235" s="92" t="s">
        <v>1078</v>
      </c>
      <c r="M235" s="122">
        <f t="shared" si="46"/>
        <v>25120</v>
      </c>
      <c r="N235" s="123">
        <f t="shared" si="42"/>
        <v>2160</v>
      </c>
      <c r="O235" s="124">
        <v>4000</v>
      </c>
      <c r="P235" s="124">
        <f t="shared" si="47"/>
        <v>6000</v>
      </c>
      <c r="Q235" s="125">
        <v>4000</v>
      </c>
      <c r="R235" s="180">
        <f t="shared" ref="R235:R236" si="52">IF(AND(I235="‡nv‡÷j Z¨vM",M235&lt;=BV235),6000-J235,0)</f>
        <v>0</v>
      </c>
      <c r="S235" s="127">
        <f>IF(OR($I235="‡nv‡÷j Z¨vM",$I235="wUwm"),(IF(VALUE($G235)&gt;=S$6,(IF(($BV235-SUM($Q235:R235))&gt;=$K235*0.3,$K235*0.3,($BV235-SUM($Q235:R235)))),"")),(IF(($BV235-SUM($Q235:R235))&gt;=$K235*0.3,$K235*0.3,($BV235-SUM($Q235:R235)))))</f>
        <v>2160</v>
      </c>
      <c r="T235" s="127">
        <f>IF(OR($I235="‡nv‡÷j Z¨vM",$I235="wUwm"),(IF(VALUE($G235)&gt;=T$6,(IF(($BV235-SUM($Q235:S235))&gt;=$K235*0.3,$K235*0.3,($BV235-SUM($Q235:S235)))),"")),(IF(($BV235-SUM($Q235:S235))&gt;=$K235*0.3,$K235*0.3,($BV235-SUM($Q235:S235)))))</f>
        <v>2160</v>
      </c>
      <c r="U235" s="127">
        <f>IF(OR($I235="‡nv‡÷j Z¨vM",$I235="wUwm"),(IF(VALUE($G235)&gt;=U$6,(IF(($BV235-SUM($Q235:T235))&gt;=$K235*0.3,$K235*0.3,($BV235-SUM($Q235:T235)))),"")),(IF(($BV235-SUM($Q235:T235))&gt;=$K235*0.3,$K235*0.3,($BV235-SUM($Q235:T235)))))</f>
        <v>2160</v>
      </c>
      <c r="V235" s="127">
        <f>IF(OR($I235="‡nv‡÷j Z¨vM",$I235="wUwm"),(IF(VALUE($G235)&gt;=V$6,(IF(($BV235-SUM($Q235:U235))&gt;=$K235*0.3,$K235*0.3,($BV235-SUM($Q235:U235)))),"")),(IF(($BV235-SUM($Q235:U235))&gt;=$K235*0.3,$K235*0.3,($BV235-SUM($Q235:U235)))))</f>
        <v>2160</v>
      </c>
      <c r="W235" s="127">
        <f>IF(OR($I235="‡nv‡÷j Z¨vM",$I235="wUwm"),(IF(VALUE($G235)&gt;=W$6,(IF(($BV235-SUM($Q235:V235))&gt;=$K235*0.3,$K235*0.3,($BV235-SUM($Q235:V235)))),"")),(IF(($BV235-SUM($Q235:V235))&gt;=$K235*0.3,$K235*0.3,($BV235-SUM($Q235:V235)))))</f>
        <v>2160</v>
      </c>
      <c r="X235" s="127">
        <f>IF(OR($I235="‡nv‡÷j Z¨vM",$I235="wUwm"),(IF(VALUE($G235)&gt;=X$6,(IF(($BV235-SUM($Q235:W235))&gt;=$K235*0.3,$K235*0.3,($BV235-SUM($Q235:W235)))),"")),(IF(($BV235-SUM($Q235:W235))&gt;=$K235*0.3,$K235*0.3,($BV235-SUM($Q235:W235)))))</f>
        <v>2160</v>
      </c>
      <c r="Y235" s="127">
        <f>IF(OR($I235="‡nv‡÷j Z¨vM",$I235="wUwm"),(IF(VALUE($G235)&gt;=Y$6,(IF(($BV235-SUM($Q235:X235))&gt;=$K235*0.3,$K235*0.3,($BV235-SUM($Q235:X235)))),"")),(IF(($BV235-SUM($Q235:X235))&gt;=$K235*0.3,$K235*0.3,($BV235-SUM($Q235:X235)))))</f>
        <v>2160</v>
      </c>
      <c r="Z235" s="127" t="str">
        <f>IF(OR($I235="‡nv‡÷j Z¨vM",$I235="wUwm"),(IF(VALUE($G235)&gt;=Z$6,(IF(($BV235-SUM($Q235:Y235))&gt;=$K235*0.3,$K235*0.3,($BV235-SUM($Q235:Y235)))),"")),(IF(($BV235-SUM($Q235:Y235))&gt;=$K235*0.3,$K235*0.3,($BV235-SUM($Q235:Y235)))))</f>
        <v/>
      </c>
      <c r="AA235" s="127" t="str">
        <f>IF(OR($I235="‡nv‡÷j Z¨vM",$I235="wUwm"),(IF(VALUE($G235)&gt;=AA$6,(IF(($BV235-SUM($Q235:Z235))&gt;=$K235*0.3,$K235*0.3,($BV235-SUM($Q235:Z235)))),"")),(IF(($BV235-SUM($Q235:Z235))&gt;=$K235*0.3,$K235*0.3,($BV235-SUM($Q235:Z235)))))</f>
        <v/>
      </c>
      <c r="AB235" s="127" t="str">
        <f>IF(OR($I235="‡nv‡÷j Z¨vM",$I235="wUwm"),(IF(VALUE($G235)&gt;=AB$6,(IF(($BV235-SUM($Q235:AA235))&gt;=$K235*0.3,$K235*0.3,($BV235-SUM($Q235:AA235)))),"")),(IF(($BV235-SUM($Q235:AA235))&gt;=$K235*0.3,$K235*0.3,($BV235-SUM($Q235:AA235)))))</f>
        <v/>
      </c>
      <c r="AC235" s="127" t="str">
        <f>IF(OR($I235="‡nv‡÷j Z¨vM",$I235="wUwm"),(IF(VALUE($G235)&gt;=AC$6,(IF(($BV235-SUM($Q235:AB235))&gt;=$K235*0.3,$K235*0.3,($BV235-SUM($Q235:AB235)))),"")),(IF(($BV235-SUM($Q235:AB235))&gt;=$K235*0.3,$K235*0.3,($BV235-SUM($Q235:AB235)))))</f>
        <v/>
      </c>
      <c r="AD235" s="127" t="str">
        <f>IF(OR($I235="‡nv‡÷j Z¨vM",$I235="wUwm"),(IF(VALUE($G235)&gt;=AD$6,(IF(($BV235-SUM($Q235:AC235))&gt;=$K235*0.3,$K235*0.3,($BV235-SUM($Q235:AC235)))),"")),(IF(($BV235-SUM($Q235:AC235))&gt;=$K235*0.3,$K235*0.3,($BV235-SUM($Q235:AC235)))))</f>
        <v/>
      </c>
      <c r="AE235" s="127" t="str">
        <f>IF(OR($I235="‡nv‡÷j Z¨vM",$I235="wUwm"),(IF(VALUE($G235)&gt;=AE$6,(IF(($BV235-SUM($Q235:AD235))&gt;=$K235*0.3,$K235*0.3,($BV235-SUM($Q235:AD235)))),"")),(IF(($BV235-SUM($Q235:AD235))&gt;=$K235*0.3,$K235*0.3,($BV235-SUM($Q235:AD235)))))</f>
        <v/>
      </c>
      <c r="AF235" s="127" t="str">
        <f>IF(OR($I235="‡nv‡÷j Z¨vM",$I235="wUwm"),(IF(VALUE($G235)&gt;=AF$6,(IF(($BV235-SUM($Q235:AE235))&gt;=$K235*0.3,$K235*0.3,($BV235-SUM($Q235:AE235)))),"")),(IF(($BV235-SUM($Q235:AE235))&gt;=$K235*0.3,$K235*0.3,($BV235-SUM($Q235:AE235)))))</f>
        <v/>
      </c>
      <c r="AG235" s="127" t="str">
        <f>IF(OR($I235="‡nv‡÷j Z¨vM",$I235="wUwm"),(IF(VALUE($G235)&gt;=AG$6,(IF(($BV235-SUM($Q235:AF235))&gt;=$K235*0.3,$K235*0.3,($BV235-SUM($Q235:AF235)))),"")),(IF(($BV235-SUM($Q235:AF235))&gt;=$K235*0.3,$K235*0.3,($BV235-SUM($Q235:AF235)))))</f>
        <v/>
      </c>
      <c r="AH235" s="127" t="str">
        <f>IF(OR($I235="‡nv‡÷j Z¨vM",$I235="wUwm"),(IF(VALUE($G235)&gt;=AH$6,(IF(($BV235-SUM($Q235:AG235))&gt;=$K235*0.3,$K235*0.3,($BV235-SUM($Q235:AG235)))),"")),(IF(($BV235-SUM($Q235:AG235))&gt;=$K235*0.3,$K235*0.3,($BV235-SUM($Q235:AG235)))))</f>
        <v/>
      </c>
      <c r="AI235" s="127" t="str">
        <f>IF(OR($I235="‡nv‡÷j Z¨vM",$I235="wUwm"),(IF(VALUE($G235)&gt;=AI$6,(IF(($BV235-SUM($Q235:AH235))&gt;=$K235*0.3,$K235*0.3,($BV235-SUM($Q235:AH235)))),"")),(IF(($BV235-SUM($Q235:AH235))&gt;=$K235*0.3,$K235*0.3,($BV235-SUM($Q235:AH235)))))</f>
        <v/>
      </c>
      <c r="AJ235" s="127" t="str">
        <f>IF(OR($I235="‡nv‡÷j Z¨vM",$I235="wUwm"),(IF(VALUE($G235)&gt;=AJ$6,(IF(($BV235-SUM($Q235:AI235))&gt;=$K235*0.3,$K235*0.3,($BV235-SUM($Q235:AI235)))),"")),(IF(($BV235-SUM($Q235:AI235))&gt;=$K235*0.3,$K235*0.3,($BV235-SUM($Q235:AI235)))))</f>
        <v/>
      </c>
      <c r="AK235" s="127" t="str">
        <f>IF(OR($I235="‡nv‡÷j Z¨vM",$I235="wUwm"),(IF(VALUE($G235)&gt;=AK$6,(IF(($BV235-SUM($Q235:AJ235))&gt;=$K235*0.3,$K235*0.3,($BV235-SUM($Q235:AJ235)))),"")),(IF(($BV235-SUM($Q235:AJ235))&gt;=$K235*0.3,$K235*0.3,($BV235-SUM($Q235:AJ235)))))</f>
        <v/>
      </c>
      <c r="AL235" s="127" t="str">
        <f>IF(OR($I235="‡nv‡÷j Z¨vM",$I235="wUwm"),(IF(VALUE($G235)&gt;=AL$6,(IF(($BV235-SUM($Q235:AK235))&gt;=$K235*0.3,$K235*0.3,($BV235-SUM($Q235:AK235)))),"")),(IF(($BV235-SUM($Q235:AK235))&gt;=$K235*0.3,$K235*0.3,($BV235-SUM($Q235:AK235)))))</f>
        <v/>
      </c>
      <c r="AM235" s="127" t="str">
        <f>IF(OR($I235="‡nv‡÷j Z¨vM",$I235="wUwm"),(IF(VALUE($G235)&gt;=AM$6,(IF(($BV235-SUM($Q235:AL235))&gt;=$K235*0.3,$K235*0.3,($BV235-SUM($Q235:AL235)))),"")),(IF(($BV235-SUM($Q235:AL235))&gt;=$K235*0.3,$K235*0.3,($BV235-SUM($Q235:AL235)))))</f>
        <v/>
      </c>
      <c r="AN235" s="127" t="str">
        <f>IF(OR($I235="‡nv‡÷j Z¨vM",$I235="wUwm"),(IF(VALUE($G235)&gt;=AN$6,(IF(($BV235-SUM($Q235:AM235))&gt;=$K235*0.3,$K235*0.3,($BV235-SUM($Q235:AM235)))),"")),(IF(($BV235-SUM($Q235:AM235))&gt;=$K235*0.3,$K235*0.3,($BV235-SUM($Q235:AM235)))))</f>
        <v/>
      </c>
      <c r="AO235" s="127" t="str">
        <f>IF(OR($I235="‡nv‡÷j Z¨vM",$I235="wUwm"),(IF(VALUE($G235)&gt;=AO$6,(IF(($BV235-SUM($Q235:AN235))&gt;=$K235*0.3,$K235*0.3,($BV235-SUM($Q235:AN235)))),"")),(IF(($BV235-SUM($Q235:AN235))&gt;=$K235*0.3,$K235*0.3,($BV235-SUM($Q235:AN235)))))</f>
        <v/>
      </c>
      <c r="AP235" s="127" t="str">
        <f>IF(OR($I235="‡nv‡÷j Z¨vM",$I235="wUwm"),(IF(VALUE($G235)&gt;=AP$6,(IF(($BV235-SUM($Q235:AO235))&gt;=$K235*0.3,$K235*0.3,($BV235-SUM($Q235:AO235)))),"")),(IF(($BV235-SUM($Q235:AO235))&gt;=$K235*0.3,$K235*0.3,($BV235-SUM($Q235:AO235)))))</f>
        <v/>
      </c>
      <c r="AQ235" s="125">
        <f t="shared" si="50"/>
        <v>19120</v>
      </c>
      <c r="AR235" s="125">
        <v>22960</v>
      </c>
      <c r="AS235" s="125">
        <f>IF(LinkRpt!C$4=LinkRpt!C$2,VLOOKUP(LinkRpt!$A232,Rpt,LinkRpt!C$2+1),"")</f>
        <v>0</v>
      </c>
      <c r="AT235" s="125">
        <f>IF(LinkRpt!D$4=LinkRpt!D$2,VLOOKUP(LinkRpt!$A232,Rpt,LinkRpt!D$2+1),"")</f>
        <v>0</v>
      </c>
      <c r="AU235" s="125">
        <f>IF(LinkRpt!E$4=LinkRpt!E$2,VLOOKUP(LinkRpt!$A232,Rpt,LinkRpt!E$2+1),"")</f>
        <v>0</v>
      </c>
      <c r="AV235" s="125">
        <f>IF(LinkRpt!F$4=LinkRpt!F$2,VLOOKUP(LinkRpt!$A232,Rpt,LinkRpt!F$2+1),"")</f>
        <v>0</v>
      </c>
      <c r="AW235" s="125">
        <f>IF(LinkRpt!G$4=LinkRpt!G$2,VLOOKUP(LinkRpt!$A232,Rpt,LinkRpt!G$2+1),"")</f>
        <v>0</v>
      </c>
      <c r="AX235" s="125">
        <f>IF(LinkRpt!H$4=LinkRpt!H$2,VLOOKUP(LinkRpt!$A232,Rpt,LinkRpt!H$2+1),"")</f>
        <v>0</v>
      </c>
      <c r="AY235" s="125">
        <f>IF(LinkRpt!I$4=LinkRpt!I$2,VLOOKUP(LinkRpt!$A232,Rpt,LinkRpt!I$2+1),"")</f>
        <v>0</v>
      </c>
      <c r="AZ235" s="125">
        <f>IF(LinkRpt!J$4=LinkRpt!J$2,VLOOKUP(LinkRpt!$A232,Rpt,LinkRpt!J$2+1),"")</f>
        <v>0</v>
      </c>
      <c r="BA235" s="125">
        <f>IF(LinkRpt!K$4=LinkRpt!K$2,VLOOKUP(LinkRpt!$A232,Rpt,LinkRpt!K$2+1),"")</f>
        <v>0</v>
      </c>
      <c r="BB235" s="125">
        <f>IF(LinkRpt!L$4=LinkRpt!L$2,VLOOKUP(LinkRpt!$A232,Rpt,LinkRpt!L$2+1),"")</f>
        <v>0</v>
      </c>
      <c r="BC235" s="125">
        <f>IF(LinkRpt!M$4=LinkRpt!M$2,VLOOKUP(LinkRpt!$A232,Rpt,LinkRpt!M$2+1),"")</f>
        <v>0</v>
      </c>
      <c r="BD235" s="125">
        <f>IF(LinkRpt!N$4=LinkRpt!N$2,VLOOKUP(LinkRpt!$A232,Rpt,LinkRpt!N$2+1),"")</f>
        <v>0</v>
      </c>
      <c r="BE235" s="125">
        <f>IF(LinkRpt!O$4=LinkRpt!O$2,VLOOKUP(LinkRpt!$A232,Rpt,LinkRpt!O$2+1),"")</f>
        <v>0</v>
      </c>
      <c r="BF235" s="125">
        <f>IF(LinkRpt!P$4=LinkRpt!P$2,VLOOKUP(LinkRpt!$A232,Rpt,LinkRpt!P$2+1),"")</f>
        <v>0</v>
      </c>
      <c r="BG235" s="125">
        <f>IF(LinkRpt!Q$4=LinkRpt!Q$2,VLOOKUP(LinkRpt!$A232,Rpt,LinkRpt!Q$2+1),"")</f>
        <v>0</v>
      </c>
      <c r="BH235" s="125">
        <f>IF(LinkRpt!R$4=LinkRpt!R$2,VLOOKUP(LinkRpt!$A232,Rpt,LinkRpt!R$2+1),"")</f>
        <v>0</v>
      </c>
      <c r="BI235" s="125">
        <f>IF(LinkRpt!S$4=LinkRpt!S$2,VLOOKUP(LinkRpt!$A232,Rpt,LinkRpt!S$2+1),"")</f>
        <v>0</v>
      </c>
      <c r="BJ235" s="125">
        <f>IF(LinkRpt!T$4=LinkRpt!T$2,VLOOKUP(LinkRpt!$A232,Rpt,LinkRpt!T$2+1),"")</f>
        <v>0</v>
      </c>
      <c r="BK235" s="125">
        <f>IF(LinkRpt!U$4=LinkRpt!U$2,VLOOKUP(LinkRpt!$A232,Rpt,LinkRpt!U$2+1),"")</f>
        <v>0</v>
      </c>
      <c r="BL235" s="125">
        <f>IF(LinkRpt!V$4=LinkRpt!V$2,VLOOKUP(LinkRpt!$A232,Rpt,LinkRpt!V$2+1),"")</f>
        <v>0</v>
      </c>
      <c r="BM235" s="125">
        <f>IF(LinkRpt!W$4=LinkRpt!W$2,VLOOKUP(LinkRpt!$A232,Rpt,LinkRpt!W$2+1),"")</f>
        <v>0</v>
      </c>
      <c r="BN235" s="125">
        <f>IF(LinkRpt!X$4=LinkRpt!X$2,VLOOKUP(LinkRpt!$A232,Rpt,LinkRpt!X$2+1),"")</f>
        <v>0</v>
      </c>
      <c r="BO235" s="125">
        <f>IF(LinkRpt!Y$4=LinkRpt!Y$2,VLOOKUP(LinkRpt!$A232,Rpt,LinkRpt!Y$2+1),"")</f>
        <v>0</v>
      </c>
      <c r="BP235" s="125">
        <f>IF(LinkRpt!Z$4=LinkRpt!Z$2,VLOOKUP(LinkRpt!$A232,Rpt,LinkRpt!Z$2+1),"")</f>
        <v>0</v>
      </c>
      <c r="BQ235" s="125">
        <f>IF(LinkRpt!AA$4=LinkRpt!AA$2,VLOOKUP(LinkRpt!$A232,Rpt,LinkRpt!AA$2+1),"")</f>
        <v>0</v>
      </c>
      <c r="BR235" s="125">
        <f>IF(LinkRpt!AB$4=LinkRpt!AB$2,VLOOKUP(LinkRpt!$A232,Rpt,LinkRpt!AB$2+1),"")</f>
        <v>0</v>
      </c>
      <c r="BS235" s="125">
        <f>IF(LinkRpt!AC$4=LinkRpt!AC$2,VLOOKUP(LinkRpt!$A232,Rpt,LinkRpt!AC$2+1),"")</f>
        <v>0</v>
      </c>
      <c r="BT235" s="125">
        <f>IF(LinkRpt!AD$4=LinkRpt!AD$2,VLOOKUP(LinkRpt!$A232,Rpt,LinkRpt!AD$2+1),"")</f>
        <v>0</v>
      </c>
      <c r="BU235" s="125">
        <f>IF(LinkRpt!AE$4=LinkRpt!AE$2,VLOOKUP(LinkRpt!$A232,Rpt,LinkRpt!AE$2+1),"")</f>
        <v>0</v>
      </c>
      <c r="BV235" s="125">
        <f t="shared" si="48"/>
        <v>22960</v>
      </c>
      <c r="BW235" s="124">
        <v>1500</v>
      </c>
      <c r="BX235" s="127">
        <v>1500</v>
      </c>
      <c r="BY235" s="124">
        <v>1000</v>
      </c>
      <c r="BZ235" s="127">
        <v>1000</v>
      </c>
      <c r="CA235" s="124">
        <v>5000</v>
      </c>
      <c r="CB235" s="127">
        <v>5000</v>
      </c>
      <c r="CC235" s="124">
        <v>8000</v>
      </c>
      <c r="CD235" s="127">
        <v>0</v>
      </c>
      <c r="CE235" s="124"/>
      <c r="CF235" s="127"/>
      <c r="CG235" s="129">
        <v>4620</v>
      </c>
      <c r="CH235" s="144">
        <v>4620</v>
      </c>
      <c r="CI235" s="129">
        <v>4620</v>
      </c>
      <c r="CJ235" s="127">
        <v>4620</v>
      </c>
      <c r="CK235" s="129">
        <v>4620</v>
      </c>
      <c r="CL235" s="127">
        <v>4620</v>
      </c>
      <c r="CM235" s="129">
        <v>4620</v>
      </c>
      <c r="CN235" s="127">
        <f>4620+8000</f>
        <v>12620</v>
      </c>
      <c r="CO235" s="129">
        <v>4620</v>
      </c>
      <c r="CP235" s="127">
        <v>4620</v>
      </c>
      <c r="CQ235" s="129">
        <v>4620</v>
      </c>
      <c r="CR235" s="127">
        <v>4620</v>
      </c>
      <c r="CS235" s="129">
        <v>4620</v>
      </c>
      <c r="CT235" s="127">
        <v>4620</v>
      </c>
      <c r="CU235" s="129">
        <v>4620</v>
      </c>
      <c r="CV235" s="127"/>
      <c r="CW235" s="129">
        <v>4620</v>
      </c>
      <c r="CX235" s="127"/>
      <c r="CY235" s="131"/>
      <c r="CZ235" s="127"/>
      <c r="DA235" s="131"/>
      <c r="DB235" s="127"/>
      <c r="DC235" s="131"/>
      <c r="DD235" s="127"/>
      <c r="DE235" s="130"/>
      <c r="DF235" s="131"/>
      <c r="DG235" s="127"/>
      <c r="DH235" s="131"/>
      <c r="DI235" s="127"/>
      <c r="DJ235" s="131"/>
      <c r="DK235" s="127"/>
      <c r="DL235" s="131"/>
      <c r="DM235" s="127"/>
      <c r="DN235" s="131"/>
      <c r="DO235" s="127"/>
      <c r="DP235" s="131"/>
      <c r="DQ235" s="127"/>
      <c r="DR235" s="131"/>
      <c r="DS235" s="127"/>
      <c r="DT235" s="131"/>
      <c r="DU235" s="127"/>
      <c r="DV235" s="131"/>
      <c r="DW235" s="127"/>
      <c r="DX235" s="131"/>
      <c r="DY235" s="127"/>
      <c r="DZ235" s="131"/>
      <c r="EA235" s="127"/>
      <c r="EB235" s="128"/>
      <c r="EC235" s="127"/>
      <c r="ED235" s="132"/>
      <c r="EE235" s="128"/>
      <c r="EF235" s="127"/>
      <c r="EG235" s="128"/>
      <c r="EH235" s="127"/>
      <c r="EI235" s="128"/>
      <c r="EJ235" s="127"/>
      <c r="EK235" s="128"/>
      <c r="EL235" s="127"/>
      <c r="EM235" s="128"/>
      <c r="EN235" s="127"/>
      <c r="EO235" s="128"/>
      <c r="EP235" s="127"/>
      <c r="EQ235" s="124"/>
      <c r="ER235" s="127"/>
      <c r="ES235" s="124"/>
      <c r="ET235" s="127"/>
      <c r="EU235" s="124"/>
      <c r="EV235" s="127"/>
      <c r="EW235" s="124"/>
      <c r="EX235" s="127"/>
      <c r="EY235" s="124"/>
      <c r="EZ235" s="127"/>
      <c r="FA235" s="124"/>
      <c r="FB235" s="127"/>
      <c r="FC235" s="133">
        <f t="shared" si="43"/>
        <v>57080</v>
      </c>
      <c r="FD235" s="133">
        <f t="shared" si="44"/>
        <v>47840</v>
      </c>
      <c r="FE235" s="133">
        <f t="shared" si="45"/>
        <v>9240</v>
      </c>
    </row>
    <row r="236" spans="1:161" ht="25.5" customHeight="1">
      <c r="A236" s="184">
        <v>2200387</v>
      </c>
      <c r="B236" s="167" t="s">
        <v>353</v>
      </c>
      <c r="C236" s="96" t="s">
        <v>354</v>
      </c>
      <c r="D236" s="83" t="s">
        <v>1062</v>
      </c>
      <c r="E236" s="95" t="s">
        <v>956</v>
      </c>
      <c r="F236" s="91" t="s">
        <v>355</v>
      </c>
      <c r="G236" s="91" t="s">
        <v>1090</v>
      </c>
      <c r="H236" s="120"/>
      <c r="I236" s="136" t="s">
        <v>1083</v>
      </c>
      <c r="J236" s="136"/>
      <c r="K236" s="94">
        <v>6000</v>
      </c>
      <c r="L236" s="96" t="s">
        <v>1079</v>
      </c>
      <c r="M236" s="122">
        <f t="shared" si="46"/>
        <v>20800</v>
      </c>
      <c r="N236" s="123">
        <f t="shared" si="42"/>
        <v>16800</v>
      </c>
      <c r="O236" s="124">
        <v>4000</v>
      </c>
      <c r="P236" s="124">
        <f t="shared" si="47"/>
        <v>6000</v>
      </c>
      <c r="Q236" s="125">
        <v>4000</v>
      </c>
      <c r="R236" s="180">
        <f t="shared" si="52"/>
        <v>0</v>
      </c>
      <c r="S236" s="127">
        <f>IF(OR($I236="‡nv‡÷j Z¨vM",$I236="wUwm"),(IF(VALUE($G236)&gt;=S$6,(IF(($BV236-SUM($Q236:R236))&gt;=$K236*0.3,$K236*0.3,($BV236-SUM($Q236:R236)))),"")),(IF(($BV236-SUM($Q236:R236))&gt;=$K236*0.3,$K236*0.3,($BV236-SUM($Q236:R236)))))</f>
        <v>0</v>
      </c>
      <c r="T236" s="127">
        <f>IF(OR($I236="‡nv‡÷j Z¨vM",$I236="wUwm"),(IF(VALUE($G236)&gt;=T$6,(IF(($BV236-SUM($Q236:S236))&gt;=$K236*0.3,$K236*0.3,($BV236-SUM($Q236:S236)))),"")),(IF(($BV236-SUM($Q236:S236))&gt;=$K236*0.3,$K236*0.3,($BV236-SUM($Q236:S236)))))</f>
        <v>0</v>
      </c>
      <c r="U236" s="127">
        <f>IF(OR($I236="‡nv‡÷j Z¨vM",$I236="wUwm"),(IF(VALUE($G236)&gt;=U$6,(IF(($BV236-SUM($Q236:T236))&gt;=$K236*0.3,$K236*0.3,($BV236-SUM($Q236:T236)))),"")),(IF(($BV236-SUM($Q236:T236))&gt;=$K236*0.3,$K236*0.3,($BV236-SUM($Q236:T236)))))</f>
        <v>0</v>
      </c>
      <c r="V236" s="127">
        <f>IF(OR($I236="‡nv‡÷j Z¨vM",$I236="wUwm"),(IF(VALUE($G236)&gt;=V$6,(IF(($BV236-SUM($Q236:U236))&gt;=$K236*0.3,$K236*0.3,($BV236-SUM($Q236:U236)))),"")),(IF(($BV236-SUM($Q236:U236))&gt;=$K236*0.3,$K236*0.3,($BV236-SUM($Q236:U236)))))</f>
        <v>0</v>
      </c>
      <c r="W236" s="127">
        <f>IF(OR($I236="‡nv‡÷j Z¨vM",$I236="wUwm"),(IF(VALUE($G236)&gt;=W$6,(IF(($BV236-SUM($Q236:V236))&gt;=$K236*0.3,$K236*0.3,($BV236-SUM($Q236:V236)))),"")),(IF(($BV236-SUM($Q236:V236))&gt;=$K236*0.3,$K236*0.3,($BV236-SUM($Q236:V236)))))</f>
        <v>0</v>
      </c>
      <c r="X236" s="127">
        <f>IF(OR($I236="‡nv‡÷j Z¨vM",$I236="wUwm"),(IF(VALUE($G236)&gt;=X$6,(IF(($BV236-SUM($Q236:W236))&gt;=$K236*0.3,$K236*0.3,($BV236-SUM($Q236:W236)))),"")),(IF(($BV236-SUM($Q236:W236))&gt;=$K236*0.3,$K236*0.3,($BV236-SUM($Q236:W236)))))</f>
        <v>0</v>
      </c>
      <c r="Y236" s="127" t="str">
        <f>IF(OR($I236="‡nv‡÷j Z¨vM",$I236="wUwm"),(IF(VALUE($G236)&gt;=Y$6,(IF(($BV236-SUM($Q236:X236))&gt;=$K236*0.3,$K236*0.3,($BV236-SUM($Q236:X236)))),"")),(IF(($BV236-SUM($Q236:X236))&gt;=$K236*0.3,$K236*0.3,($BV236-SUM($Q236:X236)))))</f>
        <v/>
      </c>
      <c r="Z236" s="127" t="str">
        <f>IF(OR($I236="‡nv‡÷j Z¨vM",$I236="wUwm"),(IF(VALUE($G236)&gt;=Z$6,(IF(($BV236-SUM($Q236:Y236))&gt;=$K236*0.3,$K236*0.3,($BV236-SUM($Q236:Y236)))),"")),(IF(($BV236-SUM($Q236:Y236))&gt;=$K236*0.3,$K236*0.3,($BV236-SUM($Q236:Y236)))))</f>
        <v/>
      </c>
      <c r="AA236" s="127" t="str">
        <f>IF(OR($I236="‡nv‡÷j Z¨vM",$I236="wUwm"),(IF(VALUE($G236)&gt;=AA$6,(IF(($BV236-SUM($Q236:Z236))&gt;=$K236*0.3,$K236*0.3,($BV236-SUM($Q236:Z236)))),"")),(IF(($BV236-SUM($Q236:Z236))&gt;=$K236*0.3,$K236*0.3,($BV236-SUM($Q236:Z236)))))</f>
        <v/>
      </c>
      <c r="AB236" s="127" t="str">
        <f>IF(OR($I236="‡nv‡÷j Z¨vM",$I236="wUwm"),(IF(VALUE($G236)&gt;=AB$6,(IF(($BV236-SUM($Q236:AA236))&gt;=$K236*0.3,$K236*0.3,($BV236-SUM($Q236:AA236)))),"")),(IF(($BV236-SUM($Q236:AA236))&gt;=$K236*0.3,$K236*0.3,($BV236-SUM($Q236:AA236)))))</f>
        <v/>
      </c>
      <c r="AC236" s="127" t="str">
        <f>IF(OR($I236="‡nv‡÷j Z¨vM",$I236="wUwm"),(IF(VALUE($G236)&gt;=AC$6,(IF(($BV236-SUM($Q236:AB236))&gt;=$K236*0.3,$K236*0.3,($BV236-SUM($Q236:AB236)))),"")),(IF(($BV236-SUM($Q236:AB236))&gt;=$K236*0.3,$K236*0.3,($BV236-SUM($Q236:AB236)))))</f>
        <v/>
      </c>
      <c r="AD236" s="127" t="str">
        <f>IF(OR($I236="‡nv‡÷j Z¨vM",$I236="wUwm"),(IF(VALUE($G236)&gt;=AD$6,(IF(($BV236-SUM($Q236:AC236))&gt;=$K236*0.3,$K236*0.3,($BV236-SUM($Q236:AC236)))),"")),(IF(($BV236-SUM($Q236:AC236))&gt;=$K236*0.3,$K236*0.3,($BV236-SUM($Q236:AC236)))))</f>
        <v/>
      </c>
      <c r="AE236" s="127" t="str">
        <f>IF(OR($I236="‡nv‡÷j Z¨vM",$I236="wUwm"),(IF(VALUE($G236)&gt;=AE$6,(IF(($BV236-SUM($Q236:AD236))&gt;=$K236*0.3,$K236*0.3,($BV236-SUM($Q236:AD236)))),"")),(IF(($BV236-SUM($Q236:AD236))&gt;=$K236*0.3,$K236*0.3,($BV236-SUM($Q236:AD236)))))</f>
        <v/>
      </c>
      <c r="AF236" s="127" t="str">
        <f>IF(OR($I236="‡nv‡÷j Z¨vM",$I236="wUwm"),(IF(VALUE($G236)&gt;=AF$6,(IF(($BV236-SUM($Q236:AE236))&gt;=$K236*0.3,$K236*0.3,($BV236-SUM($Q236:AE236)))),"")),(IF(($BV236-SUM($Q236:AE236))&gt;=$K236*0.3,$K236*0.3,($BV236-SUM($Q236:AE236)))))</f>
        <v/>
      </c>
      <c r="AG236" s="127" t="str">
        <f>IF(OR($I236="‡nv‡÷j Z¨vM",$I236="wUwm"),(IF(VALUE($G236)&gt;=AG$6,(IF(($BV236-SUM($Q236:AF236))&gt;=$K236*0.3,$K236*0.3,($BV236-SUM($Q236:AF236)))),"")),(IF(($BV236-SUM($Q236:AF236))&gt;=$K236*0.3,$K236*0.3,($BV236-SUM($Q236:AF236)))))</f>
        <v/>
      </c>
      <c r="AH236" s="127" t="str">
        <f>IF(OR($I236="‡nv‡÷j Z¨vM",$I236="wUwm"),(IF(VALUE($G236)&gt;=AH$6,(IF(($BV236-SUM($Q236:AG236))&gt;=$K236*0.3,$K236*0.3,($BV236-SUM($Q236:AG236)))),"")),(IF(($BV236-SUM($Q236:AG236))&gt;=$K236*0.3,$K236*0.3,($BV236-SUM($Q236:AG236)))))</f>
        <v/>
      </c>
      <c r="AI236" s="127" t="str">
        <f>IF(OR($I236="‡nv‡÷j Z¨vM",$I236="wUwm"),(IF(VALUE($G236)&gt;=AI$6,(IF(($BV236-SUM($Q236:AH236))&gt;=$K236*0.3,$K236*0.3,($BV236-SUM($Q236:AH236)))),"")),(IF(($BV236-SUM($Q236:AH236))&gt;=$K236*0.3,$K236*0.3,($BV236-SUM($Q236:AH236)))))</f>
        <v/>
      </c>
      <c r="AJ236" s="127" t="str">
        <f>IF(OR($I236="‡nv‡÷j Z¨vM",$I236="wUwm"),(IF(VALUE($G236)&gt;=AJ$6,(IF(($BV236-SUM($Q236:AI236))&gt;=$K236*0.3,$K236*0.3,($BV236-SUM($Q236:AI236)))),"")),(IF(($BV236-SUM($Q236:AI236))&gt;=$K236*0.3,$K236*0.3,($BV236-SUM($Q236:AI236)))))</f>
        <v/>
      </c>
      <c r="AK236" s="127" t="str">
        <f>IF(OR($I236="‡nv‡÷j Z¨vM",$I236="wUwm"),(IF(VALUE($G236)&gt;=AK$6,(IF(($BV236-SUM($Q236:AJ236))&gt;=$K236*0.3,$K236*0.3,($BV236-SUM($Q236:AJ236)))),"")),(IF(($BV236-SUM($Q236:AJ236))&gt;=$K236*0.3,$K236*0.3,($BV236-SUM($Q236:AJ236)))))</f>
        <v/>
      </c>
      <c r="AL236" s="127" t="str">
        <f>IF(OR($I236="‡nv‡÷j Z¨vM",$I236="wUwm"),(IF(VALUE($G236)&gt;=AL$6,(IF(($BV236-SUM($Q236:AK236))&gt;=$K236*0.3,$K236*0.3,($BV236-SUM($Q236:AK236)))),"")),(IF(($BV236-SUM($Q236:AK236))&gt;=$K236*0.3,$K236*0.3,($BV236-SUM($Q236:AK236)))))</f>
        <v/>
      </c>
      <c r="AM236" s="127" t="str">
        <f>IF(OR($I236="‡nv‡÷j Z¨vM",$I236="wUwm"),(IF(VALUE($G236)&gt;=AM$6,(IF(($BV236-SUM($Q236:AL236))&gt;=$K236*0.3,$K236*0.3,($BV236-SUM($Q236:AL236)))),"")),(IF(($BV236-SUM($Q236:AL236))&gt;=$K236*0.3,$K236*0.3,($BV236-SUM($Q236:AL236)))))</f>
        <v/>
      </c>
      <c r="AN236" s="127" t="str">
        <f>IF(OR($I236="‡nv‡÷j Z¨vM",$I236="wUwm"),(IF(VALUE($G236)&gt;=AN$6,(IF(($BV236-SUM($Q236:AM236))&gt;=$K236*0.3,$K236*0.3,($BV236-SUM($Q236:AM236)))),"")),(IF(($BV236-SUM($Q236:AM236))&gt;=$K236*0.3,$K236*0.3,($BV236-SUM($Q236:AM236)))))</f>
        <v/>
      </c>
      <c r="AO236" s="127" t="str">
        <f>IF(OR($I236="‡nv‡÷j Z¨vM",$I236="wUwm"),(IF(VALUE($G236)&gt;=AO$6,(IF(($BV236-SUM($Q236:AN236))&gt;=$K236*0.3,$K236*0.3,($BV236-SUM($Q236:AN236)))),"")),(IF(($BV236-SUM($Q236:AN236))&gt;=$K236*0.3,$K236*0.3,($BV236-SUM($Q236:AN236)))))</f>
        <v/>
      </c>
      <c r="AP236" s="127" t="str">
        <f>IF(OR($I236="‡nv‡÷j Z¨vM",$I236="wUwm"),(IF(VALUE($G236)&gt;=AP$6,(IF(($BV236-SUM($Q236:AO236))&gt;=$K236*0.3,$K236*0.3,($BV236-SUM($Q236:AO236)))),"")),(IF(($BV236-SUM($Q236:AO236))&gt;=$K236*0.3,$K236*0.3,($BV236-SUM($Q236:AO236)))))</f>
        <v/>
      </c>
      <c r="AQ236" s="125">
        <f t="shared" si="50"/>
        <v>4000</v>
      </c>
      <c r="AR236" s="125">
        <v>4000</v>
      </c>
      <c r="AS236" s="125">
        <f>IF(LinkRpt!C$4=LinkRpt!C$2,VLOOKUP(LinkRpt!$A233,Rpt,LinkRpt!C$2+1),"")</f>
        <v>0</v>
      </c>
      <c r="AT236" s="125">
        <f>IF(LinkRpt!D$4=LinkRpt!D$2,VLOOKUP(LinkRpt!$A233,Rpt,LinkRpt!D$2+1),"")</f>
        <v>0</v>
      </c>
      <c r="AU236" s="125">
        <f>IF(LinkRpt!E$4=LinkRpt!E$2,VLOOKUP(LinkRpt!$A233,Rpt,LinkRpt!E$2+1),"")</f>
        <v>0</v>
      </c>
      <c r="AV236" s="125">
        <f>IF(LinkRpt!F$4=LinkRpt!F$2,VLOOKUP(LinkRpt!$A233,Rpt,LinkRpt!F$2+1),"")</f>
        <v>0</v>
      </c>
      <c r="AW236" s="125">
        <f>IF(LinkRpt!G$4=LinkRpt!G$2,VLOOKUP(LinkRpt!$A233,Rpt,LinkRpt!G$2+1),"")</f>
        <v>0</v>
      </c>
      <c r="AX236" s="125">
        <f>IF(LinkRpt!H$4=LinkRpt!H$2,VLOOKUP(LinkRpt!$A233,Rpt,LinkRpt!H$2+1),"")</f>
        <v>0</v>
      </c>
      <c r="AY236" s="125">
        <f>IF(LinkRpt!I$4=LinkRpt!I$2,VLOOKUP(LinkRpt!$A233,Rpt,LinkRpt!I$2+1),"")</f>
        <v>0</v>
      </c>
      <c r="AZ236" s="125">
        <f>IF(LinkRpt!J$4=LinkRpt!J$2,VLOOKUP(LinkRpt!$A233,Rpt,LinkRpt!J$2+1),"")</f>
        <v>0</v>
      </c>
      <c r="BA236" s="125">
        <f>IF(LinkRpt!K$4=LinkRpt!K$2,VLOOKUP(LinkRpt!$A233,Rpt,LinkRpt!K$2+1),"")</f>
        <v>0</v>
      </c>
      <c r="BB236" s="125">
        <f>IF(LinkRpt!L$4=LinkRpt!L$2,VLOOKUP(LinkRpt!$A233,Rpt,LinkRpt!L$2+1),"")</f>
        <v>0</v>
      </c>
      <c r="BC236" s="125">
        <f>IF(LinkRpt!M$4=LinkRpt!M$2,VLOOKUP(LinkRpt!$A233,Rpt,LinkRpt!M$2+1),"")</f>
        <v>0</v>
      </c>
      <c r="BD236" s="125">
        <f>IF(LinkRpt!N$4=LinkRpt!N$2,VLOOKUP(LinkRpt!$A233,Rpt,LinkRpt!N$2+1),"")</f>
        <v>0</v>
      </c>
      <c r="BE236" s="125">
        <f>IF(LinkRpt!O$4=LinkRpt!O$2,VLOOKUP(LinkRpt!$A233,Rpt,LinkRpt!O$2+1),"")</f>
        <v>0</v>
      </c>
      <c r="BF236" s="125">
        <f>IF(LinkRpt!P$4=LinkRpt!P$2,VLOOKUP(LinkRpt!$A233,Rpt,LinkRpt!P$2+1),"")</f>
        <v>0</v>
      </c>
      <c r="BG236" s="125">
        <f>IF(LinkRpt!Q$4=LinkRpt!Q$2,VLOOKUP(LinkRpt!$A233,Rpt,LinkRpt!Q$2+1),"")</f>
        <v>0</v>
      </c>
      <c r="BH236" s="125">
        <f>IF(LinkRpt!R$4=LinkRpt!R$2,VLOOKUP(LinkRpt!$A233,Rpt,LinkRpt!R$2+1),"")</f>
        <v>0</v>
      </c>
      <c r="BI236" s="125">
        <f>IF(LinkRpt!S$4=LinkRpt!S$2,VLOOKUP(LinkRpt!$A233,Rpt,LinkRpt!S$2+1),"")</f>
        <v>0</v>
      </c>
      <c r="BJ236" s="125">
        <f>IF(LinkRpt!T$4=LinkRpt!T$2,VLOOKUP(LinkRpt!$A233,Rpt,LinkRpt!T$2+1),"")</f>
        <v>0</v>
      </c>
      <c r="BK236" s="125">
        <f>IF(LinkRpt!U$4=LinkRpt!U$2,VLOOKUP(LinkRpt!$A233,Rpt,LinkRpt!U$2+1),"")</f>
        <v>0</v>
      </c>
      <c r="BL236" s="125">
        <f>IF(LinkRpt!V$4=LinkRpt!V$2,VLOOKUP(LinkRpt!$A233,Rpt,LinkRpt!V$2+1),"")</f>
        <v>0</v>
      </c>
      <c r="BM236" s="125">
        <f>IF(LinkRpt!W$4=LinkRpt!W$2,VLOOKUP(LinkRpt!$A233,Rpt,LinkRpt!W$2+1),"")</f>
        <v>0</v>
      </c>
      <c r="BN236" s="125">
        <f>IF(LinkRpt!X$4=LinkRpt!X$2,VLOOKUP(LinkRpt!$A233,Rpt,LinkRpt!X$2+1),"")</f>
        <v>0</v>
      </c>
      <c r="BO236" s="125">
        <f>IF(LinkRpt!Y$4=LinkRpt!Y$2,VLOOKUP(LinkRpt!$A233,Rpt,LinkRpt!Y$2+1),"")</f>
        <v>0</v>
      </c>
      <c r="BP236" s="125">
        <f>IF(LinkRpt!Z$4=LinkRpt!Z$2,VLOOKUP(LinkRpt!$A233,Rpt,LinkRpt!Z$2+1),"")</f>
        <v>0</v>
      </c>
      <c r="BQ236" s="125">
        <f>IF(LinkRpt!AA$4=LinkRpt!AA$2,VLOOKUP(LinkRpt!$A233,Rpt,LinkRpt!AA$2+1),"")</f>
        <v>0</v>
      </c>
      <c r="BR236" s="125">
        <f>IF(LinkRpt!AB$4=LinkRpt!AB$2,VLOOKUP(LinkRpt!$A233,Rpt,LinkRpt!AB$2+1),"")</f>
        <v>0</v>
      </c>
      <c r="BS236" s="125">
        <f>IF(LinkRpt!AC$4=LinkRpt!AC$2,VLOOKUP(LinkRpt!$A233,Rpt,LinkRpt!AC$2+1),"")</f>
        <v>0</v>
      </c>
      <c r="BT236" s="125">
        <f>IF(LinkRpt!AD$4=LinkRpt!AD$2,VLOOKUP(LinkRpt!$A233,Rpt,LinkRpt!AD$2+1),"")</f>
        <v>0</v>
      </c>
      <c r="BU236" s="125">
        <f>IF(LinkRpt!AE$4=LinkRpt!AE$2,VLOOKUP(LinkRpt!$A233,Rpt,LinkRpt!AE$2+1),"")</f>
        <v>0</v>
      </c>
      <c r="BV236" s="125">
        <f t="shared" si="48"/>
        <v>4000</v>
      </c>
      <c r="BW236" s="124">
        <v>1500</v>
      </c>
      <c r="BX236" s="127">
        <v>1500</v>
      </c>
      <c r="BY236" s="124">
        <v>1000</v>
      </c>
      <c r="BZ236" s="127">
        <v>1000</v>
      </c>
      <c r="CA236" s="124">
        <v>5000</v>
      </c>
      <c r="CB236" s="127">
        <v>5000</v>
      </c>
      <c r="CC236" s="124">
        <v>8000</v>
      </c>
      <c r="CD236" s="127"/>
      <c r="CE236" s="124"/>
      <c r="CF236" s="127"/>
      <c r="CG236" s="129">
        <v>4620</v>
      </c>
      <c r="CH236" s="127">
        <v>0</v>
      </c>
      <c r="CI236" s="129">
        <v>4620</v>
      </c>
      <c r="CJ236" s="127"/>
      <c r="CK236" s="129">
        <v>4620</v>
      </c>
      <c r="CL236" s="127"/>
      <c r="CM236" s="129">
        <v>4620</v>
      </c>
      <c r="CN236" s="127">
        <v>10000</v>
      </c>
      <c r="CO236" s="129">
        <v>4620</v>
      </c>
      <c r="CP236" s="127">
        <v>10000</v>
      </c>
      <c r="CQ236" s="129">
        <v>4620</v>
      </c>
      <c r="CR236" s="127"/>
      <c r="CS236" s="129">
        <v>4620</v>
      </c>
      <c r="CT236" s="127"/>
      <c r="CU236" s="129">
        <v>4620</v>
      </c>
      <c r="CV236" s="127"/>
      <c r="CW236" s="129">
        <v>4620</v>
      </c>
      <c r="CX236" s="127">
        <v>20000</v>
      </c>
      <c r="CY236" s="131"/>
      <c r="CZ236" s="127"/>
      <c r="DA236" s="131"/>
      <c r="DB236" s="127"/>
      <c r="DC236" s="131"/>
      <c r="DD236" s="127"/>
      <c r="DE236" s="130"/>
      <c r="DF236" s="131"/>
      <c r="DG236" s="127"/>
      <c r="DH236" s="131"/>
      <c r="DI236" s="127"/>
      <c r="DJ236" s="131"/>
      <c r="DK236" s="127"/>
      <c r="DL236" s="131"/>
      <c r="DM236" s="127"/>
      <c r="DN236" s="131"/>
      <c r="DO236" s="127"/>
      <c r="DP236" s="131"/>
      <c r="DQ236" s="127"/>
      <c r="DR236" s="131"/>
      <c r="DS236" s="127"/>
      <c r="DT236" s="131"/>
      <c r="DU236" s="127"/>
      <c r="DV236" s="131"/>
      <c r="DW236" s="127"/>
      <c r="DX236" s="131"/>
      <c r="DY236" s="127"/>
      <c r="DZ236" s="131"/>
      <c r="EA236" s="127"/>
      <c r="EB236" s="128"/>
      <c r="EC236" s="127"/>
      <c r="ED236" s="132"/>
      <c r="EE236" s="128"/>
      <c r="EF236" s="127"/>
      <c r="EG236" s="128"/>
      <c r="EH236" s="127"/>
      <c r="EI236" s="128"/>
      <c r="EJ236" s="127"/>
      <c r="EK236" s="128"/>
      <c r="EL236" s="127"/>
      <c r="EM236" s="128"/>
      <c r="EN236" s="127"/>
      <c r="EO236" s="128"/>
      <c r="EP236" s="127"/>
      <c r="EQ236" s="124"/>
      <c r="ER236" s="127"/>
      <c r="ES236" s="124"/>
      <c r="ET236" s="127"/>
      <c r="EU236" s="124"/>
      <c r="EV236" s="127"/>
      <c r="EW236" s="124"/>
      <c r="EX236" s="127"/>
      <c r="EY236" s="124"/>
      <c r="EZ236" s="127"/>
      <c r="FA236" s="124"/>
      <c r="FB236" s="127"/>
      <c r="FC236" s="133">
        <f t="shared" si="43"/>
        <v>57080</v>
      </c>
      <c r="FD236" s="133">
        <f t="shared" si="44"/>
        <v>47500</v>
      </c>
      <c r="FE236" s="133">
        <f t="shared" si="45"/>
        <v>9580</v>
      </c>
    </row>
    <row r="237" spans="1:161" ht="25.5" customHeight="1">
      <c r="A237" s="184">
        <v>3200001</v>
      </c>
      <c r="B237" s="168" t="s">
        <v>359</v>
      </c>
      <c r="C237" s="96" t="s">
        <v>360</v>
      </c>
      <c r="D237" s="83" t="s">
        <v>1063</v>
      </c>
      <c r="E237" s="95" t="s">
        <v>956</v>
      </c>
      <c r="F237" s="91" t="s">
        <v>1069</v>
      </c>
      <c r="G237" s="91"/>
      <c r="H237" s="135"/>
      <c r="I237" s="169"/>
      <c r="J237" s="169"/>
      <c r="K237" s="94">
        <v>6500</v>
      </c>
      <c r="L237" s="96" t="s">
        <v>1076</v>
      </c>
      <c r="M237" s="122">
        <f t="shared" si="46"/>
        <v>23500</v>
      </c>
      <c r="N237" s="123">
        <f t="shared" si="42"/>
        <v>5850</v>
      </c>
      <c r="O237" s="124">
        <v>4000</v>
      </c>
      <c r="P237" s="124">
        <f t="shared" si="47"/>
        <v>0</v>
      </c>
      <c r="Q237" s="125">
        <v>4000</v>
      </c>
      <c r="R237" s="126">
        <f t="shared" si="49"/>
        <v>0</v>
      </c>
      <c r="S237" s="127">
        <f>IF(OR($I237="‡nv‡÷j Z¨vM",$I237="wUwm"),(IF(VALUE($G237)&gt;=S$6,(IF(($BV237-SUM($Q237:R237))&gt;=$K237*0.3,$K237*0.3,($BV237-SUM($Q237:R237)))),"")),(IF(($BV237-SUM($Q237:R237))&gt;=$K237*0.3,$K237*0.3,($BV237-SUM($Q237:R237)))))</f>
        <v>1950</v>
      </c>
      <c r="T237" s="127">
        <f>IF(OR($I237="‡nv‡÷j Z¨vM",$I237="wUwm"),(IF(VALUE($G237)&gt;=T$6,(IF(($BV237-SUM($Q237:S237))&gt;=$K237*0.3,$K237*0.3,($BV237-SUM($Q237:S237)))),"")),(IF(($BV237-SUM($Q237:S237))&gt;=$K237*0.3,$K237*0.3,($BV237-SUM($Q237:S237)))))</f>
        <v>1950</v>
      </c>
      <c r="U237" s="127">
        <f>IF(OR($I237="‡nv‡÷j Z¨vM",$I237="wUwm"),(IF(VALUE($G237)&gt;=U$6,(IF(($BV237-SUM($Q237:T237))&gt;=$K237*0.3,$K237*0.3,($BV237-SUM($Q237:T237)))),"")),(IF(($BV237-SUM($Q237:T237))&gt;=$K237*0.3,$K237*0.3,($BV237-SUM($Q237:T237)))))</f>
        <v>1950</v>
      </c>
      <c r="V237" s="127">
        <f>IF(OR($I237="‡nv‡÷j Z¨vM",$I237="wUwm"),(IF(VALUE($G237)&gt;=V$6,(IF(($BV237-SUM($Q237:U237))&gt;=$K237*0.3,$K237*0.3,($BV237-SUM($Q237:U237)))),"")),(IF(($BV237-SUM($Q237:U237))&gt;=$K237*0.3,$K237*0.3,($BV237-SUM($Q237:U237)))))</f>
        <v>1950</v>
      </c>
      <c r="W237" s="127">
        <f>IF(OR($I237="‡nv‡÷j Z¨vM",$I237="wUwm"),(IF(VALUE($G237)&gt;=W$6,(IF(($BV237-SUM($Q237:V237))&gt;=$K237*0.3,$K237*0.3,($BV237-SUM($Q237:V237)))),"")),(IF(($BV237-SUM($Q237:V237))&gt;=$K237*0.3,$K237*0.3,($BV237-SUM($Q237:V237)))))</f>
        <v>1950</v>
      </c>
      <c r="X237" s="127">
        <f>IF(OR($I237="‡nv‡÷j Z¨vM",$I237="wUwm"),(IF(VALUE($G237)&gt;=X$6,(IF(($BV237-SUM($Q237:W237))&gt;=$K237*0.3,$K237*0.3,($BV237-SUM($Q237:W237)))),"")),(IF(($BV237-SUM($Q237:W237))&gt;=$K237*0.3,$K237*0.3,($BV237-SUM($Q237:W237)))))</f>
        <v>1950</v>
      </c>
      <c r="Y237" s="127">
        <f>IF(OR($I237="‡nv‡÷j Z¨vM",$I237="wUwm"),(IF(VALUE($G237)&gt;=Y$6,(IF(($BV237-SUM($Q237:X237))&gt;=$K237*0.3,$K237*0.3,($BV237-SUM($Q237:X237)))),"")),(IF(($BV237-SUM($Q237:X237))&gt;=$K237*0.3,$K237*0.3,($BV237-SUM($Q237:X237)))))</f>
        <v>1950</v>
      </c>
      <c r="Z237" s="127">
        <f>IF(OR($I237="‡nv‡÷j Z¨vM",$I237="wUwm"),(IF(VALUE($G237)&gt;=Z$6,(IF(($BV237-SUM($Q237:Y237))&gt;=$K237*0.3,$K237*0.3,($BV237-SUM($Q237:Y237)))),"")),(IF(($BV237-SUM($Q237:Y237))&gt;=$K237*0.3,$K237*0.3,($BV237-SUM($Q237:Y237)))))</f>
        <v>0</v>
      </c>
      <c r="AA237" s="127">
        <f>IF(OR($I237="‡nv‡÷j Z¨vM",$I237="wUwm"),(IF(VALUE($G237)&gt;=AA$6,(IF(($BV237-SUM($Q237:Z237))&gt;=$K237*0.3,$K237*0.3,($BV237-SUM($Q237:Z237)))),"")),(IF(($BV237-SUM($Q237:Z237))&gt;=$K237*0.3,$K237*0.3,($BV237-SUM($Q237:Z237)))))</f>
        <v>0</v>
      </c>
      <c r="AB237" s="127">
        <f>IF(OR($I237="‡nv‡÷j Z¨vM",$I237="wUwm"),(IF(VALUE($G237)&gt;=AB$6,(IF(($BV237-SUM($Q237:AA237))&gt;=$K237*0.3,$K237*0.3,($BV237-SUM($Q237:AA237)))),"")),(IF(($BV237-SUM($Q237:AA237))&gt;=$K237*0.3,$K237*0.3,($BV237-SUM($Q237:AA237)))))</f>
        <v>0</v>
      </c>
      <c r="AC237" s="127">
        <f>IF(OR($I237="‡nv‡÷j Z¨vM",$I237="wUwm"),(IF(VALUE($G237)&gt;=AC$6,(IF(($BV237-SUM($Q237:AB237))&gt;=$K237*0.3,$K237*0.3,($BV237-SUM($Q237:AB237)))),"")),(IF(($BV237-SUM($Q237:AB237))&gt;=$K237*0.3,$K237*0.3,($BV237-SUM($Q237:AB237)))))</f>
        <v>0</v>
      </c>
      <c r="AD237" s="127">
        <f>IF(OR($I237="‡nv‡÷j Z¨vM",$I237="wUwm"),(IF(VALUE($G237)&gt;=AD$6,(IF(($BV237-SUM($Q237:AC237))&gt;=$K237*0.3,$K237*0.3,($BV237-SUM($Q237:AC237)))),"")),(IF(($BV237-SUM($Q237:AC237))&gt;=$K237*0.3,$K237*0.3,($BV237-SUM($Q237:AC237)))))</f>
        <v>0</v>
      </c>
      <c r="AE237" s="127">
        <f>IF(OR($I237="‡nv‡÷j Z¨vM",$I237="wUwm"),(IF(VALUE($G237)&gt;=AE$6,(IF(($BV237-SUM($Q237:AD237))&gt;=$K237*0.3,$K237*0.3,($BV237-SUM($Q237:AD237)))),"")),(IF(($BV237-SUM($Q237:AD237))&gt;=$K237*0.3,$K237*0.3,($BV237-SUM($Q237:AD237)))))</f>
        <v>0</v>
      </c>
      <c r="AF237" s="127">
        <f>IF(OR($I237="‡nv‡÷j Z¨vM",$I237="wUwm"),(IF(VALUE($G237)&gt;=AF$6,(IF(($BV237-SUM($Q237:AE237))&gt;=$K237*0.3,$K237*0.3,($BV237-SUM($Q237:AE237)))),"")),(IF(($BV237-SUM($Q237:AE237))&gt;=$K237*0.3,$K237*0.3,($BV237-SUM($Q237:AE237)))))</f>
        <v>0</v>
      </c>
      <c r="AG237" s="127">
        <f>IF(OR($I237="‡nv‡÷j Z¨vM",$I237="wUwm"),(IF(VALUE($G237)&gt;=AG$6,(IF(($BV237-SUM($Q237:AF237))&gt;=$K237*0.3,$K237*0.3,($BV237-SUM($Q237:AF237)))),"")),(IF(($BV237-SUM($Q237:AF237))&gt;=$K237*0.3,$K237*0.3,($BV237-SUM($Q237:AF237)))))</f>
        <v>0</v>
      </c>
      <c r="AH237" s="127">
        <f>IF(OR($I237="‡nv‡÷j Z¨vM",$I237="wUwm"),(IF(VALUE($G237)&gt;=AH$6,(IF(($BV237-SUM($Q237:AG237))&gt;=$K237*0.3,$K237*0.3,($BV237-SUM($Q237:AG237)))),"")),(IF(($BV237-SUM($Q237:AG237))&gt;=$K237*0.3,$K237*0.3,($BV237-SUM($Q237:AG237)))))</f>
        <v>0</v>
      </c>
      <c r="AI237" s="127">
        <f>IF(OR($I237="‡nv‡÷j Z¨vM",$I237="wUwm"),(IF(VALUE($G237)&gt;=AI$6,(IF(($BV237-SUM($Q237:AH237))&gt;=$K237*0.3,$K237*0.3,($BV237-SUM($Q237:AH237)))),"")),(IF(($BV237-SUM($Q237:AH237))&gt;=$K237*0.3,$K237*0.3,($BV237-SUM($Q237:AH237)))))</f>
        <v>0</v>
      </c>
      <c r="AJ237" s="127">
        <f>IF(OR($I237="‡nv‡÷j Z¨vM",$I237="wUwm"),(IF(VALUE($G237)&gt;=AJ$6,(IF(($BV237-SUM($Q237:AI237))&gt;=$K237*0.3,$K237*0.3,($BV237-SUM($Q237:AI237)))),"")),(IF(($BV237-SUM($Q237:AI237))&gt;=$K237*0.3,$K237*0.3,($BV237-SUM($Q237:AI237)))))</f>
        <v>0</v>
      </c>
      <c r="AK237" s="127">
        <f>IF(OR($I237="‡nv‡÷j Z¨vM",$I237="wUwm"),(IF(VALUE($G237)&gt;=AK$6,(IF(($BV237-SUM($Q237:AJ237))&gt;=$K237*0.3,$K237*0.3,($BV237-SUM($Q237:AJ237)))),"")),(IF(($BV237-SUM($Q237:AJ237))&gt;=$K237*0.3,$K237*0.3,($BV237-SUM($Q237:AJ237)))))</f>
        <v>0</v>
      </c>
      <c r="AL237" s="127">
        <f>IF(OR($I237="‡nv‡÷j Z¨vM",$I237="wUwm"),(IF(VALUE($G237)&gt;=AL$6,(IF(($BV237-SUM($Q237:AK237))&gt;=$K237*0.3,$K237*0.3,($BV237-SUM($Q237:AK237)))),"")),(IF(($BV237-SUM($Q237:AK237))&gt;=$K237*0.3,$K237*0.3,($BV237-SUM($Q237:AK237)))))</f>
        <v>0</v>
      </c>
      <c r="AM237" s="127">
        <f>IF(OR($I237="‡nv‡÷j Z¨vM",$I237="wUwm"),(IF(VALUE($G237)&gt;=AM$6,(IF(($BV237-SUM($Q237:AL237))&gt;=$K237*0.3,$K237*0.3,($BV237-SUM($Q237:AL237)))),"")),(IF(($BV237-SUM($Q237:AL237))&gt;=$K237*0.3,$K237*0.3,($BV237-SUM($Q237:AL237)))))</f>
        <v>0</v>
      </c>
      <c r="AN237" s="127">
        <f>IF(OR($I237="‡nv‡÷j Z¨vM",$I237="wUwm"),(IF(VALUE($G237)&gt;=AN$6,(IF(($BV237-SUM($Q237:AM237))&gt;=$K237*0.3,$K237*0.3,($BV237-SUM($Q237:AM237)))),"")),(IF(($BV237-SUM($Q237:AM237))&gt;=$K237*0.3,$K237*0.3,($BV237-SUM($Q237:AM237)))))</f>
        <v>0</v>
      </c>
      <c r="AO237" s="127">
        <f>IF(OR($I237="‡nv‡÷j Z¨vM",$I237="wUwm"),(IF(VALUE($G237)&gt;=AO$6,(IF(($BV237-SUM($Q237:AN237))&gt;=$K237*0.3,$K237*0.3,($BV237-SUM($Q237:AN237)))),"")),(IF(($BV237-SUM($Q237:AN237))&gt;=$K237*0.3,$K237*0.3,($BV237-SUM($Q237:AN237)))))</f>
        <v>0</v>
      </c>
      <c r="AP237" s="127">
        <f>IF(OR($I237="‡nv‡÷j Z¨vM",$I237="wUwm"),(IF(VALUE($G237)&gt;=AP$6,(IF(($BV237-SUM($Q237:AO237))&gt;=$K237*0.3,$K237*0.3,($BV237-SUM($Q237:AO237)))),"")),(IF(($BV237-SUM($Q237:AO237))&gt;=$K237*0.3,$K237*0.3,($BV237-SUM($Q237:AO237)))))</f>
        <v>0</v>
      </c>
      <c r="AQ237" s="125">
        <f t="shared" si="50"/>
        <v>17650</v>
      </c>
      <c r="AR237" s="125">
        <v>17650</v>
      </c>
      <c r="AS237" s="125">
        <f>IF(LinkRpt!C$4=LinkRpt!C$2,VLOOKUP(LinkRpt!$A234,Rpt,LinkRpt!C$2+1),"")</f>
        <v>0</v>
      </c>
      <c r="AT237" s="125">
        <f>IF(LinkRpt!D$4=LinkRpt!D$2,VLOOKUP(LinkRpt!$A234,Rpt,LinkRpt!D$2+1),"")</f>
        <v>0</v>
      </c>
      <c r="AU237" s="125">
        <f>IF(LinkRpt!E$4=LinkRpt!E$2,VLOOKUP(LinkRpt!$A234,Rpt,LinkRpt!E$2+1),"")</f>
        <v>0</v>
      </c>
      <c r="AV237" s="125">
        <f>IF(LinkRpt!F$4=LinkRpt!F$2,VLOOKUP(LinkRpt!$A234,Rpt,LinkRpt!F$2+1),"")</f>
        <v>0</v>
      </c>
      <c r="AW237" s="125">
        <f>IF(LinkRpt!G$4=LinkRpt!G$2,VLOOKUP(LinkRpt!$A234,Rpt,LinkRpt!G$2+1),"")</f>
        <v>0</v>
      </c>
      <c r="AX237" s="125">
        <f>IF(LinkRpt!H$4=LinkRpt!H$2,VLOOKUP(LinkRpt!$A234,Rpt,LinkRpt!H$2+1),"")</f>
        <v>0</v>
      </c>
      <c r="AY237" s="125">
        <f>IF(LinkRpt!I$4=LinkRpt!I$2,VLOOKUP(LinkRpt!$A234,Rpt,LinkRpt!I$2+1),"")</f>
        <v>0</v>
      </c>
      <c r="AZ237" s="125">
        <f>IF(LinkRpt!J$4=LinkRpt!J$2,VLOOKUP(LinkRpt!$A234,Rpt,LinkRpt!J$2+1),"")</f>
        <v>0</v>
      </c>
      <c r="BA237" s="125">
        <f>IF(LinkRpt!K$4=LinkRpt!K$2,VLOOKUP(LinkRpt!$A234,Rpt,LinkRpt!K$2+1),"")</f>
        <v>0</v>
      </c>
      <c r="BB237" s="125">
        <f>IF(LinkRpt!L$4=LinkRpt!L$2,VLOOKUP(LinkRpt!$A234,Rpt,LinkRpt!L$2+1),"")</f>
        <v>0</v>
      </c>
      <c r="BC237" s="125">
        <f>IF(LinkRpt!M$4=LinkRpt!M$2,VLOOKUP(LinkRpt!$A234,Rpt,LinkRpt!M$2+1),"")</f>
        <v>0</v>
      </c>
      <c r="BD237" s="125">
        <f>IF(LinkRpt!N$4=LinkRpt!N$2,VLOOKUP(LinkRpt!$A234,Rpt,LinkRpt!N$2+1),"")</f>
        <v>0</v>
      </c>
      <c r="BE237" s="125">
        <f>IF(LinkRpt!O$4=LinkRpt!O$2,VLOOKUP(LinkRpt!$A234,Rpt,LinkRpt!O$2+1),"")</f>
        <v>0</v>
      </c>
      <c r="BF237" s="125">
        <f>IF(LinkRpt!P$4=LinkRpt!P$2,VLOOKUP(LinkRpt!$A234,Rpt,LinkRpt!P$2+1),"")</f>
        <v>0</v>
      </c>
      <c r="BG237" s="125">
        <f>IF(LinkRpt!Q$4=LinkRpt!Q$2,VLOOKUP(LinkRpt!$A234,Rpt,LinkRpt!Q$2+1),"")</f>
        <v>0</v>
      </c>
      <c r="BH237" s="125">
        <f>IF(LinkRpt!R$4=LinkRpt!R$2,VLOOKUP(LinkRpt!$A234,Rpt,LinkRpt!R$2+1),"")</f>
        <v>0</v>
      </c>
      <c r="BI237" s="125">
        <f>IF(LinkRpt!S$4=LinkRpt!S$2,VLOOKUP(LinkRpt!$A234,Rpt,LinkRpt!S$2+1),"")</f>
        <v>0</v>
      </c>
      <c r="BJ237" s="125">
        <f>IF(LinkRpt!T$4=LinkRpt!T$2,VLOOKUP(LinkRpt!$A234,Rpt,LinkRpt!T$2+1),"")</f>
        <v>0</v>
      </c>
      <c r="BK237" s="125">
        <f>IF(LinkRpt!U$4=LinkRpt!U$2,VLOOKUP(LinkRpt!$A234,Rpt,LinkRpt!U$2+1),"")</f>
        <v>0</v>
      </c>
      <c r="BL237" s="125">
        <f>IF(LinkRpt!V$4=LinkRpt!V$2,VLOOKUP(LinkRpt!$A234,Rpt,LinkRpt!V$2+1),"")</f>
        <v>0</v>
      </c>
      <c r="BM237" s="125">
        <f>IF(LinkRpt!W$4=LinkRpt!W$2,VLOOKUP(LinkRpt!$A234,Rpt,LinkRpt!W$2+1),"")</f>
        <v>0</v>
      </c>
      <c r="BN237" s="125">
        <f>IF(LinkRpt!X$4=LinkRpt!X$2,VLOOKUP(LinkRpt!$A234,Rpt,LinkRpt!X$2+1),"")</f>
        <v>0</v>
      </c>
      <c r="BO237" s="125">
        <f>IF(LinkRpt!Y$4=LinkRpt!Y$2,VLOOKUP(LinkRpt!$A234,Rpt,LinkRpt!Y$2+1),"")</f>
        <v>0</v>
      </c>
      <c r="BP237" s="125">
        <f>IF(LinkRpt!Z$4=LinkRpt!Z$2,VLOOKUP(LinkRpt!$A234,Rpt,LinkRpt!Z$2+1),"")</f>
        <v>0</v>
      </c>
      <c r="BQ237" s="125">
        <f>IF(LinkRpt!AA$4=LinkRpt!AA$2,VLOOKUP(LinkRpt!$A234,Rpt,LinkRpt!AA$2+1),"")</f>
        <v>0</v>
      </c>
      <c r="BR237" s="125">
        <f>IF(LinkRpt!AB$4=LinkRpt!AB$2,VLOOKUP(LinkRpt!$A234,Rpt,LinkRpt!AB$2+1),"")</f>
        <v>0</v>
      </c>
      <c r="BS237" s="125">
        <f>IF(LinkRpt!AC$4=LinkRpt!AC$2,VLOOKUP(LinkRpt!$A234,Rpt,LinkRpt!AC$2+1),"")</f>
        <v>0</v>
      </c>
      <c r="BT237" s="125">
        <f>IF(LinkRpt!AD$4=LinkRpt!AD$2,VLOOKUP(LinkRpt!$A234,Rpt,LinkRpt!AD$2+1),"")</f>
        <v>0</v>
      </c>
      <c r="BU237" s="125">
        <f>IF(LinkRpt!AE$4=LinkRpt!AE$2,VLOOKUP(LinkRpt!$A234,Rpt,LinkRpt!AE$2+1),"")</f>
        <v>0</v>
      </c>
      <c r="BV237" s="125">
        <f t="shared" si="48"/>
        <v>17650</v>
      </c>
      <c r="BW237" s="124">
        <v>1500</v>
      </c>
      <c r="BX237" s="127">
        <v>1500</v>
      </c>
      <c r="BY237" s="124">
        <v>1000</v>
      </c>
      <c r="BZ237" s="127">
        <v>1000</v>
      </c>
      <c r="CA237" s="124">
        <v>5000</v>
      </c>
      <c r="CB237" s="127">
        <v>5000</v>
      </c>
      <c r="CC237" s="124">
        <v>8000</v>
      </c>
      <c r="CD237" s="127">
        <v>0</v>
      </c>
      <c r="CE237" s="124"/>
      <c r="CF237" s="127"/>
      <c r="CG237" s="129">
        <v>4620</v>
      </c>
      <c r="CH237" s="127">
        <v>17240</v>
      </c>
      <c r="CI237" s="129">
        <v>4620</v>
      </c>
      <c r="CJ237" s="127">
        <v>0</v>
      </c>
      <c r="CK237" s="129">
        <v>4620</v>
      </c>
      <c r="CL237" s="153">
        <v>4620</v>
      </c>
      <c r="CM237" s="129">
        <v>4620</v>
      </c>
      <c r="CN237" s="127">
        <v>4620</v>
      </c>
      <c r="CO237" s="129"/>
      <c r="CP237" s="127"/>
      <c r="CQ237" s="129"/>
      <c r="CR237" s="127"/>
      <c r="CS237" s="129"/>
      <c r="CT237" s="127"/>
      <c r="CU237" s="129"/>
      <c r="CV237" s="127"/>
      <c r="CW237" s="129"/>
      <c r="CX237" s="127"/>
      <c r="CY237" s="131"/>
      <c r="CZ237" s="127"/>
      <c r="DA237" s="131"/>
      <c r="DB237" s="127"/>
      <c r="DC237" s="131"/>
      <c r="DD237" s="127"/>
      <c r="DE237" s="130"/>
      <c r="DF237" s="131"/>
      <c r="DG237" s="127"/>
      <c r="DH237" s="131"/>
      <c r="DI237" s="127"/>
      <c r="DJ237" s="131"/>
      <c r="DK237" s="127"/>
      <c r="DL237" s="131"/>
      <c r="DM237" s="127"/>
      <c r="DN237" s="131"/>
      <c r="DO237" s="127"/>
      <c r="DP237" s="131"/>
      <c r="DQ237" s="127"/>
      <c r="DR237" s="131"/>
      <c r="DS237" s="127"/>
      <c r="DT237" s="131"/>
      <c r="DU237" s="127"/>
      <c r="DV237" s="131"/>
      <c r="DW237" s="127"/>
      <c r="DX237" s="131"/>
      <c r="DY237" s="127"/>
      <c r="DZ237" s="131"/>
      <c r="EA237" s="127"/>
      <c r="EB237" s="128"/>
      <c r="EC237" s="127"/>
      <c r="ED237" s="132"/>
      <c r="EE237" s="128"/>
      <c r="EF237" s="127"/>
      <c r="EG237" s="128"/>
      <c r="EH237" s="127"/>
      <c r="EI237" s="128"/>
      <c r="EJ237" s="127"/>
      <c r="EK237" s="128"/>
      <c r="EL237" s="127"/>
      <c r="EM237" s="128"/>
      <c r="EN237" s="127"/>
      <c r="EO237" s="128"/>
      <c r="EP237" s="127"/>
      <c r="EQ237" s="124"/>
      <c r="ER237" s="127"/>
      <c r="ES237" s="124"/>
      <c r="ET237" s="127"/>
      <c r="EU237" s="124"/>
      <c r="EV237" s="127"/>
      <c r="EW237" s="124"/>
      <c r="EX237" s="127"/>
      <c r="EY237" s="124"/>
      <c r="EZ237" s="127"/>
      <c r="FA237" s="124"/>
      <c r="FB237" s="127"/>
      <c r="FC237" s="133">
        <f t="shared" si="43"/>
        <v>33980</v>
      </c>
      <c r="FD237" s="133">
        <f t="shared" si="44"/>
        <v>33980</v>
      </c>
      <c r="FE237" s="133">
        <f t="shared" si="45"/>
        <v>0</v>
      </c>
    </row>
    <row r="238" spans="1:161" ht="25.5" customHeight="1">
      <c r="A238" s="184">
        <v>3200003</v>
      </c>
      <c r="B238" s="168" t="s">
        <v>215</v>
      </c>
      <c r="C238" s="96" t="s">
        <v>361</v>
      </c>
      <c r="D238" s="83" t="s">
        <v>1063</v>
      </c>
      <c r="E238" s="95" t="s">
        <v>956</v>
      </c>
      <c r="F238" s="92" t="s">
        <v>362</v>
      </c>
      <c r="G238" s="92"/>
      <c r="H238" s="142"/>
      <c r="I238" s="121"/>
      <c r="J238" s="121"/>
      <c r="K238" s="94">
        <v>6500</v>
      </c>
      <c r="L238" s="96" t="s">
        <v>1076</v>
      </c>
      <c r="M238" s="122">
        <f t="shared" si="46"/>
        <v>23500</v>
      </c>
      <c r="N238" s="123">
        <f t="shared" si="42"/>
        <v>3900</v>
      </c>
      <c r="O238" s="124">
        <v>4000</v>
      </c>
      <c r="P238" s="124">
        <f t="shared" si="47"/>
        <v>0</v>
      </c>
      <c r="Q238" s="125">
        <v>4000</v>
      </c>
      <c r="R238" s="126">
        <f t="shared" si="49"/>
        <v>0</v>
      </c>
      <c r="S238" s="127">
        <f>IF(OR($I238="‡nv‡÷j Z¨vM",$I238="wUwm"),(IF(VALUE($G238)&gt;=S$6,(IF(($BV238-SUM($Q238:R238))&gt;=$K238*0.3,$K238*0.3,($BV238-SUM($Q238:R238)))),"")),(IF(($BV238-SUM($Q238:R238))&gt;=$K238*0.3,$K238*0.3,($BV238-SUM($Q238:R238)))))</f>
        <v>1950</v>
      </c>
      <c r="T238" s="127">
        <f>IF(OR($I238="‡nv‡÷j Z¨vM",$I238="wUwm"),(IF(VALUE($G238)&gt;=T$6,(IF(($BV238-SUM($Q238:S238))&gt;=$K238*0.3,$K238*0.3,($BV238-SUM($Q238:S238)))),"")),(IF(($BV238-SUM($Q238:S238))&gt;=$K238*0.3,$K238*0.3,($BV238-SUM($Q238:S238)))))</f>
        <v>1950</v>
      </c>
      <c r="U238" s="127">
        <f>IF(OR($I238="‡nv‡÷j Z¨vM",$I238="wUwm"),(IF(VALUE($G238)&gt;=U$6,(IF(($BV238-SUM($Q238:T238))&gt;=$K238*0.3,$K238*0.3,($BV238-SUM($Q238:T238)))),"")),(IF(($BV238-SUM($Q238:T238))&gt;=$K238*0.3,$K238*0.3,($BV238-SUM($Q238:T238)))))</f>
        <v>1950</v>
      </c>
      <c r="V238" s="127">
        <f>IF(OR($I238="‡nv‡÷j Z¨vM",$I238="wUwm"),(IF(VALUE($G238)&gt;=V$6,(IF(($BV238-SUM($Q238:U238))&gt;=$K238*0.3,$K238*0.3,($BV238-SUM($Q238:U238)))),"")),(IF(($BV238-SUM($Q238:U238))&gt;=$K238*0.3,$K238*0.3,($BV238-SUM($Q238:U238)))))</f>
        <v>1950</v>
      </c>
      <c r="W238" s="127">
        <f>IF(OR($I238="‡nv‡÷j Z¨vM",$I238="wUwm"),(IF(VALUE($G238)&gt;=W$6,(IF(($BV238-SUM($Q238:V238))&gt;=$K238*0.3,$K238*0.3,($BV238-SUM($Q238:V238)))),"")),(IF(($BV238-SUM($Q238:V238))&gt;=$K238*0.3,$K238*0.3,($BV238-SUM($Q238:V238)))))</f>
        <v>1950</v>
      </c>
      <c r="X238" s="127">
        <f>IF(OR($I238="‡nv‡÷j Z¨vM",$I238="wUwm"),(IF(VALUE($G238)&gt;=X$6,(IF(($BV238-SUM($Q238:W238))&gt;=$K238*0.3,$K238*0.3,($BV238-SUM($Q238:W238)))),"")),(IF(($BV238-SUM($Q238:W238))&gt;=$K238*0.3,$K238*0.3,($BV238-SUM($Q238:W238)))))</f>
        <v>1950</v>
      </c>
      <c r="Y238" s="127">
        <f>IF(OR($I238="‡nv‡÷j Z¨vM",$I238="wUwm"),(IF(VALUE($G238)&gt;=Y$6,(IF(($BV238-SUM($Q238:X238))&gt;=$K238*0.3,$K238*0.3,($BV238-SUM($Q238:X238)))),"")),(IF(($BV238-SUM($Q238:X238))&gt;=$K238*0.3,$K238*0.3,($BV238-SUM($Q238:X238)))))</f>
        <v>1950</v>
      </c>
      <c r="Z238" s="127">
        <f>IF(OR($I238="‡nv‡÷j Z¨vM",$I238="wUwm"),(IF(VALUE($G238)&gt;=Z$6,(IF(($BV238-SUM($Q238:Y238))&gt;=$K238*0.3,$K238*0.3,($BV238-SUM($Q238:Y238)))),"")),(IF(($BV238-SUM($Q238:Y238))&gt;=$K238*0.3,$K238*0.3,($BV238-SUM($Q238:Y238)))))</f>
        <v>1950</v>
      </c>
      <c r="AA238" s="127">
        <f>IF(OR($I238="‡nv‡÷j Z¨vM",$I238="wUwm"),(IF(VALUE($G238)&gt;=AA$6,(IF(($BV238-SUM($Q238:Z238))&gt;=$K238*0.3,$K238*0.3,($BV238-SUM($Q238:Z238)))),"")),(IF(($BV238-SUM($Q238:Z238))&gt;=$K238*0.3,$K238*0.3,($BV238-SUM($Q238:Z238)))))</f>
        <v>0</v>
      </c>
      <c r="AB238" s="127">
        <f>IF(OR($I238="‡nv‡÷j Z¨vM",$I238="wUwm"),(IF(VALUE($G238)&gt;=AB$6,(IF(($BV238-SUM($Q238:AA238))&gt;=$K238*0.3,$K238*0.3,($BV238-SUM($Q238:AA238)))),"")),(IF(($BV238-SUM($Q238:AA238))&gt;=$K238*0.3,$K238*0.3,($BV238-SUM($Q238:AA238)))))</f>
        <v>0</v>
      </c>
      <c r="AC238" s="127">
        <f>IF(OR($I238="‡nv‡÷j Z¨vM",$I238="wUwm"),(IF(VALUE($G238)&gt;=AC$6,(IF(($BV238-SUM($Q238:AB238))&gt;=$K238*0.3,$K238*0.3,($BV238-SUM($Q238:AB238)))),"")),(IF(($BV238-SUM($Q238:AB238))&gt;=$K238*0.3,$K238*0.3,($BV238-SUM($Q238:AB238)))))</f>
        <v>0</v>
      </c>
      <c r="AD238" s="127">
        <f>IF(OR($I238="‡nv‡÷j Z¨vM",$I238="wUwm"),(IF(VALUE($G238)&gt;=AD$6,(IF(($BV238-SUM($Q238:AC238))&gt;=$K238*0.3,$K238*0.3,($BV238-SUM($Q238:AC238)))),"")),(IF(($BV238-SUM($Q238:AC238))&gt;=$K238*0.3,$K238*0.3,($BV238-SUM($Q238:AC238)))))</f>
        <v>0</v>
      </c>
      <c r="AE238" s="127">
        <f>IF(OR($I238="‡nv‡÷j Z¨vM",$I238="wUwm"),(IF(VALUE($G238)&gt;=AE$6,(IF(($BV238-SUM($Q238:AD238))&gt;=$K238*0.3,$K238*0.3,($BV238-SUM($Q238:AD238)))),"")),(IF(($BV238-SUM($Q238:AD238))&gt;=$K238*0.3,$K238*0.3,($BV238-SUM($Q238:AD238)))))</f>
        <v>0</v>
      </c>
      <c r="AF238" s="127">
        <f>IF(OR($I238="‡nv‡÷j Z¨vM",$I238="wUwm"),(IF(VALUE($G238)&gt;=AF$6,(IF(($BV238-SUM($Q238:AE238))&gt;=$K238*0.3,$K238*0.3,($BV238-SUM($Q238:AE238)))),"")),(IF(($BV238-SUM($Q238:AE238))&gt;=$K238*0.3,$K238*0.3,($BV238-SUM($Q238:AE238)))))</f>
        <v>0</v>
      </c>
      <c r="AG238" s="127">
        <f>IF(OR($I238="‡nv‡÷j Z¨vM",$I238="wUwm"),(IF(VALUE($G238)&gt;=AG$6,(IF(($BV238-SUM($Q238:AF238))&gt;=$K238*0.3,$K238*0.3,($BV238-SUM($Q238:AF238)))),"")),(IF(($BV238-SUM($Q238:AF238))&gt;=$K238*0.3,$K238*0.3,($BV238-SUM($Q238:AF238)))))</f>
        <v>0</v>
      </c>
      <c r="AH238" s="127">
        <f>IF(OR($I238="‡nv‡÷j Z¨vM",$I238="wUwm"),(IF(VALUE($G238)&gt;=AH$6,(IF(($BV238-SUM($Q238:AG238))&gt;=$K238*0.3,$K238*0.3,($BV238-SUM($Q238:AG238)))),"")),(IF(($BV238-SUM($Q238:AG238))&gt;=$K238*0.3,$K238*0.3,($BV238-SUM($Q238:AG238)))))</f>
        <v>0</v>
      </c>
      <c r="AI238" s="127">
        <f>IF(OR($I238="‡nv‡÷j Z¨vM",$I238="wUwm"),(IF(VALUE($G238)&gt;=AI$6,(IF(($BV238-SUM($Q238:AH238))&gt;=$K238*0.3,$K238*0.3,($BV238-SUM($Q238:AH238)))),"")),(IF(($BV238-SUM($Q238:AH238))&gt;=$K238*0.3,$K238*0.3,($BV238-SUM($Q238:AH238)))))</f>
        <v>0</v>
      </c>
      <c r="AJ238" s="127">
        <f>IF(OR($I238="‡nv‡÷j Z¨vM",$I238="wUwm"),(IF(VALUE($G238)&gt;=AJ$6,(IF(($BV238-SUM($Q238:AI238))&gt;=$K238*0.3,$K238*0.3,($BV238-SUM($Q238:AI238)))),"")),(IF(($BV238-SUM($Q238:AI238))&gt;=$K238*0.3,$K238*0.3,($BV238-SUM($Q238:AI238)))))</f>
        <v>0</v>
      </c>
      <c r="AK238" s="127">
        <f>IF(OR($I238="‡nv‡÷j Z¨vM",$I238="wUwm"),(IF(VALUE($G238)&gt;=AK$6,(IF(($BV238-SUM($Q238:AJ238))&gt;=$K238*0.3,$K238*0.3,($BV238-SUM($Q238:AJ238)))),"")),(IF(($BV238-SUM($Q238:AJ238))&gt;=$K238*0.3,$K238*0.3,($BV238-SUM($Q238:AJ238)))))</f>
        <v>0</v>
      </c>
      <c r="AL238" s="127">
        <f>IF(OR($I238="‡nv‡÷j Z¨vM",$I238="wUwm"),(IF(VALUE($G238)&gt;=AL$6,(IF(($BV238-SUM($Q238:AK238))&gt;=$K238*0.3,$K238*0.3,($BV238-SUM($Q238:AK238)))),"")),(IF(($BV238-SUM($Q238:AK238))&gt;=$K238*0.3,$K238*0.3,($BV238-SUM($Q238:AK238)))))</f>
        <v>0</v>
      </c>
      <c r="AM238" s="127">
        <f>IF(OR($I238="‡nv‡÷j Z¨vM",$I238="wUwm"),(IF(VALUE($G238)&gt;=AM$6,(IF(($BV238-SUM($Q238:AL238))&gt;=$K238*0.3,$K238*0.3,($BV238-SUM($Q238:AL238)))),"")),(IF(($BV238-SUM($Q238:AL238))&gt;=$K238*0.3,$K238*0.3,($BV238-SUM($Q238:AL238)))))</f>
        <v>0</v>
      </c>
      <c r="AN238" s="127">
        <f>IF(OR($I238="‡nv‡÷j Z¨vM",$I238="wUwm"),(IF(VALUE($G238)&gt;=AN$6,(IF(($BV238-SUM($Q238:AM238))&gt;=$K238*0.3,$K238*0.3,($BV238-SUM($Q238:AM238)))),"")),(IF(($BV238-SUM($Q238:AM238))&gt;=$K238*0.3,$K238*0.3,($BV238-SUM($Q238:AM238)))))</f>
        <v>0</v>
      </c>
      <c r="AO238" s="127">
        <f>IF(OR($I238="‡nv‡÷j Z¨vM",$I238="wUwm"),(IF(VALUE($G238)&gt;=AO$6,(IF(($BV238-SUM($Q238:AN238))&gt;=$K238*0.3,$K238*0.3,($BV238-SUM($Q238:AN238)))),"")),(IF(($BV238-SUM($Q238:AN238))&gt;=$K238*0.3,$K238*0.3,($BV238-SUM($Q238:AN238)))))</f>
        <v>0</v>
      </c>
      <c r="AP238" s="127">
        <f>IF(OR($I238="‡nv‡÷j Z¨vM",$I238="wUwm"),(IF(VALUE($G238)&gt;=AP$6,(IF(($BV238-SUM($Q238:AO238))&gt;=$K238*0.3,$K238*0.3,($BV238-SUM($Q238:AO238)))),"")),(IF(($BV238-SUM($Q238:AO238))&gt;=$K238*0.3,$K238*0.3,($BV238-SUM($Q238:AO238)))))</f>
        <v>0</v>
      </c>
      <c r="AQ238" s="125">
        <f t="shared" si="50"/>
        <v>19600</v>
      </c>
      <c r="AR238" s="125">
        <v>19600</v>
      </c>
      <c r="AS238" s="125">
        <f>IF(LinkRpt!C$4=LinkRpt!C$2,VLOOKUP(LinkRpt!$A235,Rpt,LinkRpt!C$2+1),"")</f>
        <v>0</v>
      </c>
      <c r="AT238" s="125">
        <f>IF(LinkRpt!D$4=LinkRpt!D$2,VLOOKUP(LinkRpt!$A235,Rpt,LinkRpt!D$2+1),"")</f>
        <v>0</v>
      </c>
      <c r="AU238" s="125">
        <f>IF(LinkRpt!E$4=LinkRpt!E$2,VLOOKUP(LinkRpt!$A235,Rpt,LinkRpt!E$2+1),"")</f>
        <v>0</v>
      </c>
      <c r="AV238" s="125">
        <f>IF(LinkRpt!F$4=LinkRpt!F$2,VLOOKUP(LinkRpt!$A235,Rpt,LinkRpt!F$2+1),"")</f>
        <v>0</v>
      </c>
      <c r="AW238" s="125">
        <f>IF(LinkRpt!G$4=LinkRpt!G$2,VLOOKUP(LinkRpt!$A235,Rpt,LinkRpt!G$2+1),"")</f>
        <v>0</v>
      </c>
      <c r="AX238" s="125">
        <f>IF(LinkRpt!H$4=LinkRpt!H$2,VLOOKUP(LinkRpt!$A235,Rpt,LinkRpt!H$2+1),"")</f>
        <v>0</v>
      </c>
      <c r="AY238" s="125">
        <f>IF(LinkRpt!I$4=LinkRpt!I$2,VLOOKUP(LinkRpt!$A235,Rpt,LinkRpt!I$2+1),"")</f>
        <v>0</v>
      </c>
      <c r="AZ238" s="125">
        <f>IF(LinkRpt!J$4=LinkRpt!J$2,VLOOKUP(LinkRpt!$A235,Rpt,LinkRpt!J$2+1),"")</f>
        <v>0</v>
      </c>
      <c r="BA238" s="125">
        <f>IF(LinkRpt!K$4=LinkRpt!K$2,VLOOKUP(LinkRpt!$A235,Rpt,LinkRpt!K$2+1),"")</f>
        <v>0</v>
      </c>
      <c r="BB238" s="125">
        <f>IF(LinkRpt!L$4=LinkRpt!L$2,VLOOKUP(LinkRpt!$A235,Rpt,LinkRpt!L$2+1),"")</f>
        <v>0</v>
      </c>
      <c r="BC238" s="125">
        <f>IF(LinkRpt!M$4=LinkRpt!M$2,VLOOKUP(LinkRpt!$A235,Rpt,LinkRpt!M$2+1),"")</f>
        <v>0</v>
      </c>
      <c r="BD238" s="125">
        <f>IF(LinkRpt!N$4=LinkRpt!N$2,VLOOKUP(LinkRpt!$A235,Rpt,LinkRpt!N$2+1),"")</f>
        <v>0</v>
      </c>
      <c r="BE238" s="125">
        <f>IF(LinkRpt!O$4=LinkRpt!O$2,VLOOKUP(LinkRpt!$A235,Rpt,LinkRpt!O$2+1),"")</f>
        <v>0</v>
      </c>
      <c r="BF238" s="125">
        <f>IF(LinkRpt!P$4=LinkRpt!P$2,VLOOKUP(LinkRpt!$A235,Rpt,LinkRpt!P$2+1),"")</f>
        <v>0</v>
      </c>
      <c r="BG238" s="125">
        <f>IF(LinkRpt!Q$4=LinkRpt!Q$2,VLOOKUP(LinkRpt!$A235,Rpt,LinkRpt!Q$2+1),"")</f>
        <v>0</v>
      </c>
      <c r="BH238" s="125">
        <f>IF(LinkRpt!R$4=LinkRpt!R$2,VLOOKUP(LinkRpt!$A235,Rpt,LinkRpt!R$2+1),"")</f>
        <v>0</v>
      </c>
      <c r="BI238" s="125">
        <f>IF(LinkRpt!S$4=LinkRpt!S$2,VLOOKUP(LinkRpt!$A235,Rpt,LinkRpt!S$2+1),"")</f>
        <v>0</v>
      </c>
      <c r="BJ238" s="125">
        <f>IF(LinkRpt!T$4=LinkRpt!T$2,VLOOKUP(LinkRpt!$A235,Rpt,LinkRpt!T$2+1),"")</f>
        <v>0</v>
      </c>
      <c r="BK238" s="125">
        <f>IF(LinkRpt!U$4=LinkRpt!U$2,VLOOKUP(LinkRpt!$A235,Rpt,LinkRpt!U$2+1),"")</f>
        <v>0</v>
      </c>
      <c r="BL238" s="125">
        <f>IF(LinkRpt!V$4=LinkRpt!V$2,VLOOKUP(LinkRpt!$A235,Rpt,LinkRpt!V$2+1),"")</f>
        <v>0</v>
      </c>
      <c r="BM238" s="125">
        <f>IF(LinkRpt!W$4=LinkRpt!W$2,VLOOKUP(LinkRpt!$A235,Rpt,LinkRpt!W$2+1),"")</f>
        <v>0</v>
      </c>
      <c r="BN238" s="125">
        <f>IF(LinkRpt!X$4=LinkRpt!X$2,VLOOKUP(LinkRpt!$A235,Rpt,LinkRpt!X$2+1),"")</f>
        <v>0</v>
      </c>
      <c r="BO238" s="125">
        <f>IF(LinkRpt!Y$4=LinkRpt!Y$2,VLOOKUP(LinkRpt!$A235,Rpt,LinkRpt!Y$2+1),"")</f>
        <v>0</v>
      </c>
      <c r="BP238" s="125">
        <f>IF(LinkRpt!Z$4=LinkRpt!Z$2,VLOOKUP(LinkRpt!$A235,Rpt,LinkRpt!Z$2+1),"")</f>
        <v>0</v>
      </c>
      <c r="BQ238" s="125">
        <f>IF(LinkRpt!AA$4=LinkRpt!AA$2,VLOOKUP(LinkRpt!$A235,Rpt,LinkRpt!AA$2+1),"")</f>
        <v>0</v>
      </c>
      <c r="BR238" s="125">
        <f>IF(LinkRpt!AB$4=LinkRpt!AB$2,VLOOKUP(LinkRpt!$A235,Rpt,LinkRpt!AB$2+1),"")</f>
        <v>0</v>
      </c>
      <c r="BS238" s="125">
        <f>IF(LinkRpt!AC$4=LinkRpt!AC$2,VLOOKUP(LinkRpt!$A235,Rpt,LinkRpt!AC$2+1),"")</f>
        <v>0</v>
      </c>
      <c r="BT238" s="125">
        <f>IF(LinkRpt!AD$4=LinkRpt!AD$2,VLOOKUP(LinkRpt!$A235,Rpt,LinkRpt!AD$2+1),"")</f>
        <v>0</v>
      </c>
      <c r="BU238" s="125">
        <f>IF(LinkRpt!AE$4=LinkRpt!AE$2,VLOOKUP(LinkRpt!$A235,Rpt,LinkRpt!AE$2+1),"")</f>
        <v>0</v>
      </c>
      <c r="BV238" s="125">
        <f t="shared" si="48"/>
        <v>19600</v>
      </c>
      <c r="BW238" s="124">
        <v>1500</v>
      </c>
      <c r="BX238" s="127">
        <v>1500</v>
      </c>
      <c r="BY238" s="124">
        <v>1000</v>
      </c>
      <c r="BZ238" s="127">
        <v>1000</v>
      </c>
      <c r="CA238" s="124">
        <v>5000</v>
      </c>
      <c r="CB238" s="127">
        <v>5000</v>
      </c>
      <c r="CC238" s="124">
        <v>8000</v>
      </c>
      <c r="CD238" s="127">
        <v>0</v>
      </c>
      <c r="CE238" s="124"/>
      <c r="CF238" s="127"/>
      <c r="CG238" s="129">
        <v>4340</v>
      </c>
      <c r="CH238" s="127">
        <v>0</v>
      </c>
      <c r="CI238" s="129">
        <v>4340</v>
      </c>
      <c r="CJ238" s="127">
        <v>0</v>
      </c>
      <c r="CK238" s="129">
        <v>4340</v>
      </c>
      <c r="CL238" s="127">
        <v>0</v>
      </c>
      <c r="CM238" s="129">
        <v>4340</v>
      </c>
      <c r="CN238" s="127">
        <v>26480</v>
      </c>
      <c r="CO238" s="129">
        <v>4340</v>
      </c>
      <c r="CP238" s="127"/>
      <c r="CQ238" s="129">
        <v>4340</v>
      </c>
      <c r="CR238" s="127"/>
      <c r="CS238" s="129">
        <v>4340</v>
      </c>
      <c r="CT238" s="127"/>
      <c r="CU238" s="129">
        <v>4340</v>
      </c>
      <c r="CV238" s="127">
        <v>7560</v>
      </c>
      <c r="CW238" s="129">
        <v>4340</v>
      </c>
      <c r="CX238" s="127">
        <v>8680</v>
      </c>
      <c r="CY238" s="131"/>
      <c r="CZ238" s="127"/>
      <c r="DA238" s="131"/>
      <c r="DB238" s="127"/>
      <c r="DC238" s="131"/>
      <c r="DD238" s="127"/>
      <c r="DE238" s="130"/>
      <c r="DF238" s="131"/>
      <c r="DG238" s="127"/>
      <c r="DH238" s="131"/>
      <c r="DI238" s="127"/>
      <c r="DJ238" s="131"/>
      <c r="DK238" s="127"/>
      <c r="DL238" s="131"/>
      <c r="DM238" s="127"/>
      <c r="DN238" s="131"/>
      <c r="DO238" s="127"/>
      <c r="DP238" s="131"/>
      <c r="DQ238" s="127"/>
      <c r="DR238" s="131"/>
      <c r="DS238" s="127"/>
      <c r="DT238" s="131"/>
      <c r="DU238" s="127"/>
      <c r="DV238" s="131"/>
      <c r="DW238" s="127"/>
      <c r="DX238" s="131"/>
      <c r="DY238" s="127"/>
      <c r="DZ238" s="131"/>
      <c r="EA238" s="127"/>
      <c r="EB238" s="128"/>
      <c r="EC238" s="127"/>
      <c r="ED238" s="132"/>
      <c r="EE238" s="128"/>
      <c r="EF238" s="127"/>
      <c r="EG238" s="128"/>
      <c r="EH238" s="127"/>
      <c r="EI238" s="128"/>
      <c r="EJ238" s="127"/>
      <c r="EK238" s="128"/>
      <c r="EL238" s="127"/>
      <c r="EM238" s="128"/>
      <c r="EN238" s="127"/>
      <c r="EO238" s="128"/>
      <c r="EP238" s="127"/>
      <c r="EQ238" s="124"/>
      <c r="ER238" s="127"/>
      <c r="ES238" s="124"/>
      <c r="ET238" s="127"/>
      <c r="EU238" s="124"/>
      <c r="EV238" s="127"/>
      <c r="EW238" s="124"/>
      <c r="EX238" s="127"/>
      <c r="EY238" s="124"/>
      <c r="EZ238" s="127"/>
      <c r="FA238" s="124"/>
      <c r="FB238" s="127"/>
      <c r="FC238" s="133">
        <f t="shared" si="43"/>
        <v>54560</v>
      </c>
      <c r="FD238" s="133">
        <f t="shared" si="44"/>
        <v>50220</v>
      </c>
      <c r="FE238" s="133">
        <f t="shared" si="45"/>
        <v>4340</v>
      </c>
    </row>
    <row r="239" spans="1:161" ht="25.5" customHeight="1">
      <c r="A239" s="184">
        <v>3200004</v>
      </c>
      <c r="B239" s="168" t="s">
        <v>363</v>
      </c>
      <c r="C239" s="96" t="s">
        <v>364</v>
      </c>
      <c r="D239" s="83" t="s">
        <v>1063</v>
      </c>
      <c r="E239" s="95" t="s">
        <v>956</v>
      </c>
      <c r="F239" s="92" t="s">
        <v>365</v>
      </c>
      <c r="G239" s="92"/>
      <c r="H239" s="135"/>
      <c r="I239" s="136"/>
      <c r="J239" s="136"/>
      <c r="K239" s="94">
        <v>6500</v>
      </c>
      <c r="L239" s="92" t="s">
        <v>1078</v>
      </c>
      <c r="M239" s="122">
        <f t="shared" si="46"/>
        <v>23500</v>
      </c>
      <c r="N239" s="123">
        <f t="shared" si="42"/>
        <v>15600</v>
      </c>
      <c r="O239" s="124">
        <v>4000</v>
      </c>
      <c r="P239" s="124">
        <f t="shared" si="47"/>
        <v>0</v>
      </c>
      <c r="Q239" s="125">
        <v>4000</v>
      </c>
      <c r="R239" s="126">
        <f t="shared" si="49"/>
        <v>0</v>
      </c>
      <c r="S239" s="127">
        <f>IF(OR($I239="‡nv‡÷j Z¨vM",$I239="wUwm"),(IF(VALUE($G239)&gt;=S$6,(IF(($BV239-SUM($Q239:R239))&gt;=$K239*0.3,$K239*0.3,($BV239-SUM($Q239:R239)))),"")),(IF(($BV239-SUM($Q239:R239))&gt;=$K239*0.3,$K239*0.3,($BV239-SUM($Q239:R239)))))</f>
        <v>1950</v>
      </c>
      <c r="T239" s="127">
        <f>IF(OR($I239="‡nv‡÷j Z¨vM",$I239="wUwm"),(IF(VALUE($G239)&gt;=T$6,(IF(($BV239-SUM($Q239:S239))&gt;=$K239*0.3,$K239*0.3,($BV239-SUM($Q239:S239)))),"")),(IF(($BV239-SUM($Q239:S239))&gt;=$K239*0.3,$K239*0.3,($BV239-SUM($Q239:S239)))))</f>
        <v>1950</v>
      </c>
      <c r="U239" s="127">
        <f>IF(OR($I239="‡nv‡÷j Z¨vM",$I239="wUwm"),(IF(VALUE($G239)&gt;=U$6,(IF(($BV239-SUM($Q239:T239))&gt;=$K239*0.3,$K239*0.3,($BV239-SUM($Q239:T239)))),"")),(IF(($BV239-SUM($Q239:T239))&gt;=$K239*0.3,$K239*0.3,($BV239-SUM($Q239:T239)))))</f>
        <v>0</v>
      </c>
      <c r="V239" s="127">
        <f>IF(OR($I239="‡nv‡÷j Z¨vM",$I239="wUwm"),(IF(VALUE($G239)&gt;=V$6,(IF(($BV239-SUM($Q239:U239))&gt;=$K239*0.3,$K239*0.3,($BV239-SUM($Q239:U239)))),"")),(IF(($BV239-SUM($Q239:U239))&gt;=$K239*0.3,$K239*0.3,($BV239-SUM($Q239:U239)))))</f>
        <v>0</v>
      </c>
      <c r="W239" s="127">
        <f>IF(OR($I239="‡nv‡÷j Z¨vM",$I239="wUwm"),(IF(VALUE($G239)&gt;=W$6,(IF(($BV239-SUM($Q239:V239))&gt;=$K239*0.3,$K239*0.3,($BV239-SUM($Q239:V239)))),"")),(IF(($BV239-SUM($Q239:V239))&gt;=$K239*0.3,$K239*0.3,($BV239-SUM($Q239:V239)))))</f>
        <v>0</v>
      </c>
      <c r="X239" s="127">
        <f>IF(OR($I239="‡nv‡÷j Z¨vM",$I239="wUwm"),(IF(VALUE($G239)&gt;=X$6,(IF(($BV239-SUM($Q239:W239))&gt;=$K239*0.3,$K239*0.3,($BV239-SUM($Q239:W239)))),"")),(IF(($BV239-SUM($Q239:W239))&gt;=$K239*0.3,$K239*0.3,($BV239-SUM($Q239:W239)))))</f>
        <v>0</v>
      </c>
      <c r="Y239" s="127">
        <f>IF(OR($I239="‡nv‡÷j Z¨vM",$I239="wUwm"),(IF(VALUE($G239)&gt;=Y$6,(IF(($BV239-SUM($Q239:X239))&gt;=$K239*0.3,$K239*0.3,($BV239-SUM($Q239:X239)))),"")),(IF(($BV239-SUM($Q239:X239))&gt;=$K239*0.3,$K239*0.3,($BV239-SUM($Q239:X239)))))</f>
        <v>0</v>
      </c>
      <c r="Z239" s="127">
        <f>IF(OR($I239="‡nv‡÷j Z¨vM",$I239="wUwm"),(IF(VALUE($G239)&gt;=Z$6,(IF(($BV239-SUM($Q239:Y239))&gt;=$K239*0.3,$K239*0.3,($BV239-SUM($Q239:Y239)))),"")),(IF(($BV239-SUM($Q239:Y239))&gt;=$K239*0.3,$K239*0.3,($BV239-SUM($Q239:Y239)))))</f>
        <v>0</v>
      </c>
      <c r="AA239" s="127">
        <f>IF(OR($I239="‡nv‡÷j Z¨vM",$I239="wUwm"),(IF(VALUE($G239)&gt;=AA$6,(IF(($BV239-SUM($Q239:Z239))&gt;=$K239*0.3,$K239*0.3,($BV239-SUM($Q239:Z239)))),"")),(IF(($BV239-SUM($Q239:Z239))&gt;=$K239*0.3,$K239*0.3,($BV239-SUM($Q239:Z239)))))</f>
        <v>0</v>
      </c>
      <c r="AB239" s="127">
        <f>IF(OR($I239="‡nv‡÷j Z¨vM",$I239="wUwm"),(IF(VALUE($G239)&gt;=AB$6,(IF(($BV239-SUM($Q239:AA239))&gt;=$K239*0.3,$K239*0.3,($BV239-SUM($Q239:AA239)))),"")),(IF(($BV239-SUM($Q239:AA239))&gt;=$K239*0.3,$K239*0.3,($BV239-SUM($Q239:AA239)))))</f>
        <v>0</v>
      </c>
      <c r="AC239" s="127">
        <f>IF(OR($I239="‡nv‡÷j Z¨vM",$I239="wUwm"),(IF(VALUE($G239)&gt;=AC$6,(IF(($BV239-SUM($Q239:AB239))&gt;=$K239*0.3,$K239*0.3,($BV239-SUM($Q239:AB239)))),"")),(IF(($BV239-SUM($Q239:AB239))&gt;=$K239*0.3,$K239*0.3,($BV239-SUM($Q239:AB239)))))</f>
        <v>0</v>
      </c>
      <c r="AD239" s="127">
        <f>IF(OR($I239="‡nv‡÷j Z¨vM",$I239="wUwm"),(IF(VALUE($G239)&gt;=AD$6,(IF(($BV239-SUM($Q239:AC239))&gt;=$K239*0.3,$K239*0.3,($BV239-SUM($Q239:AC239)))),"")),(IF(($BV239-SUM($Q239:AC239))&gt;=$K239*0.3,$K239*0.3,($BV239-SUM($Q239:AC239)))))</f>
        <v>0</v>
      </c>
      <c r="AE239" s="127">
        <f>IF(OR($I239="‡nv‡÷j Z¨vM",$I239="wUwm"),(IF(VALUE($G239)&gt;=AE$6,(IF(($BV239-SUM($Q239:AD239))&gt;=$K239*0.3,$K239*0.3,($BV239-SUM($Q239:AD239)))),"")),(IF(($BV239-SUM($Q239:AD239))&gt;=$K239*0.3,$K239*0.3,($BV239-SUM($Q239:AD239)))))</f>
        <v>0</v>
      </c>
      <c r="AF239" s="127">
        <f>IF(OR($I239="‡nv‡÷j Z¨vM",$I239="wUwm"),(IF(VALUE($G239)&gt;=AF$6,(IF(($BV239-SUM($Q239:AE239))&gt;=$K239*0.3,$K239*0.3,($BV239-SUM($Q239:AE239)))),"")),(IF(($BV239-SUM($Q239:AE239))&gt;=$K239*0.3,$K239*0.3,($BV239-SUM($Q239:AE239)))))</f>
        <v>0</v>
      </c>
      <c r="AG239" s="127">
        <f>IF(OR($I239="‡nv‡÷j Z¨vM",$I239="wUwm"),(IF(VALUE($G239)&gt;=AG$6,(IF(($BV239-SUM($Q239:AF239))&gt;=$K239*0.3,$K239*0.3,($BV239-SUM($Q239:AF239)))),"")),(IF(($BV239-SUM($Q239:AF239))&gt;=$K239*0.3,$K239*0.3,($BV239-SUM($Q239:AF239)))))</f>
        <v>0</v>
      </c>
      <c r="AH239" s="127">
        <f>IF(OR($I239="‡nv‡÷j Z¨vM",$I239="wUwm"),(IF(VALUE($G239)&gt;=AH$6,(IF(($BV239-SUM($Q239:AG239))&gt;=$K239*0.3,$K239*0.3,($BV239-SUM($Q239:AG239)))),"")),(IF(($BV239-SUM($Q239:AG239))&gt;=$K239*0.3,$K239*0.3,($BV239-SUM($Q239:AG239)))))</f>
        <v>0</v>
      </c>
      <c r="AI239" s="127">
        <f>IF(OR($I239="‡nv‡÷j Z¨vM",$I239="wUwm"),(IF(VALUE($G239)&gt;=AI$6,(IF(($BV239-SUM($Q239:AH239))&gt;=$K239*0.3,$K239*0.3,($BV239-SUM($Q239:AH239)))),"")),(IF(($BV239-SUM($Q239:AH239))&gt;=$K239*0.3,$K239*0.3,($BV239-SUM($Q239:AH239)))))</f>
        <v>0</v>
      </c>
      <c r="AJ239" s="127">
        <f>IF(OR($I239="‡nv‡÷j Z¨vM",$I239="wUwm"),(IF(VALUE($G239)&gt;=AJ$6,(IF(($BV239-SUM($Q239:AI239))&gt;=$K239*0.3,$K239*0.3,($BV239-SUM($Q239:AI239)))),"")),(IF(($BV239-SUM($Q239:AI239))&gt;=$K239*0.3,$K239*0.3,($BV239-SUM($Q239:AI239)))))</f>
        <v>0</v>
      </c>
      <c r="AK239" s="127">
        <f>IF(OR($I239="‡nv‡÷j Z¨vM",$I239="wUwm"),(IF(VALUE($G239)&gt;=AK$6,(IF(($BV239-SUM($Q239:AJ239))&gt;=$K239*0.3,$K239*0.3,($BV239-SUM($Q239:AJ239)))),"")),(IF(($BV239-SUM($Q239:AJ239))&gt;=$K239*0.3,$K239*0.3,($BV239-SUM($Q239:AJ239)))))</f>
        <v>0</v>
      </c>
      <c r="AL239" s="127">
        <f>IF(OR($I239="‡nv‡÷j Z¨vM",$I239="wUwm"),(IF(VALUE($G239)&gt;=AL$6,(IF(($BV239-SUM($Q239:AK239))&gt;=$K239*0.3,$K239*0.3,($BV239-SUM($Q239:AK239)))),"")),(IF(($BV239-SUM($Q239:AK239))&gt;=$K239*0.3,$K239*0.3,($BV239-SUM($Q239:AK239)))))</f>
        <v>0</v>
      </c>
      <c r="AM239" s="127">
        <f>IF(OR($I239="‡nv‡÷j Z¨vM",$I239="wUwm"),(IF(VALUE($G239)&gt;=AM$6,(IF(($BV239-SUM($Q239:AL239))&gt;=$K239*0.3,$K239*0.3,($BV239-SUM($Q239:AL239)))),"")),(IF(($BV239-SUM($Q239:AL239))&gt;=$K239*0.3,$K239*0.3,($BV239-SUM($Q239:AL239)))))</f>
        <v>0</v>
      </c>
      <c r="AN239" s="127">
        <f>IF(OR($I239="‡nv‡÷j Z¨vM",$I239="wUwm"),(IF(VALUE($G239)&gt;=AN$6,(IF(($BV239-SUM($Q239:AM239))&gt;=$K239*0.3,$K239*0.3,($BV239-SUM($Q239:AM239)))),"")),(IF(($BV239-SUM($Q239:AM239))&gt;=$K239*0.3,$K239*0.3,($BV239-SUM($Q239:AM239)))))</f>
        <v>0</v>
      </c>
      <c r="AO239" s="127">
        <f>IF(OR($I239="‡nv‡÷j Z¨vM",$I239="wUwm"),(IF(VALUE($G239)&gt;=AO$6,(IF(($BV239-SUM($Q239:AN239))&gt;=$K239*0.3,$K239*0.3,($BV239-SUM($Q239:AN239)))),"")),(IF(($BV239-SUM($Q239:AN239))&gt;=$K239*0.3,$K239*0.3,($BV239-SUM($Q239:AN239)))))</f>
        <v>0</v>
      </c>
      <c r="AP239" s="127">
        <f>IF(OR($I239="‡nv‡÷j Z¨vM",$I239="wUwm"),(IF(VALUE($G239)&gt;=AP$6,(IF(($BV239-SUM($Q239:AO239))&gt;=$K239*0.3,$K239*0.3,($BV239-SUM($Q239:AO239)))),"")),(IF(($BV239-SUM($Q239:AO239))&gt;=$K239*0.3,$K239*0.3,($BV239-SUM($Q239:AO239)))))</f>
        <v>0</v>
      </c>
      <c r="AQ239" s="125">
        <f t="shared" si="50"/>
        <v>7900</v>
      </c>
      <c r="AR239" s="125">
        <v>7900</v>
      </c>
      <c r="AS239" s="125">
        <f>IF(LinkRpt!C$4=LinkRpt!C$2,VLOOKUP(LinkRpt!$A236,Rpt,LinkRpt!C$2+1),"")</f>
        <v>0</v>
      </c>
      <c r="AT239" s="125">
        <f>IF(LinkRpt!D$4=LinkRpt!D$2,VLOOKUP(LinkRpt!$A236,Rpt,LinkRpt!D$2+1),"")</f>
        <v>0</v>
      </c>
      <c r="AU239" s="125">
        <f>IF(LinkRpt!E$4=LinkRpt!E$2,VLOOKUP(LinkRpt!$A236,Rpt,LinkRpt!E$2+1),"")</f>
        <v>0</v>
      </c>
      <c r="AV239" s="125">
        <f>IF(LinkRpt!F$4=LinkRpt!F$2,VLOOKUP(LinkRpt!$A236,Rpt,LinkRpt!F$2+1),"")</f>
        <v>0</v>
      </c>
      <c r="AW239" s="125">
        <f>IF(LinkRpt!G$4=LinkRpt!G$2,VLOOKUP(LinkRpt!$A236,Rpt,LinkRpt!G$2+1),"")</f>
        <v>0</v>
      </c>
      <c r="AX239" s="125">
        <f>IF(LinkRpt!H$4=LinkRpt!H$2,VLOOKUP(LinkRpt!$A236,Rpt,LinkRpt!H$2+1),"")</f>
        <v>0</v>
      </c>
      <c r="AY239" s="125">
        <f>IF(LinkRpt!I$4=LinkRpt!I$2,VLOOKUP(LinkRpt!$A236,Rpt,LinkRpt!I$2+1),"")</f>
        <v>0</v>
      </c>
      <c r="AZ239" s="125">
        <f>IF(LinkRpt!J$4=LinkRpt!J$2,VLOOKUP(LinkRpt!$A236,Rpt,LinkRpt!J$2+1),"")</f>
        <v>0</v>
      </c>
      <c r="BA239" s="125">
        <f>IF(LinkRpt!K$4=LinkRpt!K$2,VLOOKUP(LinkRpt!$A236,Rpt,LinkRpt!K$2+1),"")</f>
        <v>0</v>
      </c>
      <c r="BB239" s="125">
        <f>IF(LinkRpt!L$4=LinkRpt!L$2,VLOOKUP(LinkRpt!$A236,Rpt,LinkRpt!L$2+1),"")</f>
        <v>0</v>
      </c>
      <c r="BC239" s="125">
        <f>IF(LinkRpt!M$4=LinkRpt!M$2,VLOOKUP(LinkRpt!$A236,Rpt,LinkRpt!M$2+1),"")</f>
        <v>0</v>
      </c>
      <c r="BD239" s="125">
        <f>IF(LinkRpt!N$4=LinkRpt!N$2,VLOOKUP(LinkRpt!$A236,Rpt,LinkRpt!N$2+1),"")</f>
        <v>0</v>
      </c>
      <c r="BE239" s="125">
        <f>IF(LinkRpt!O$4=LinkRpt!O$2,VLOOKUP(LinkRpt!$A236,Rpt,LinkRpt!O$2+1),"")</f>
        <v>0</v>
      </c>
      <c r="BF239" s="125">
        <f>IF(LinkRpt!P$4=LinkRpt!P$2,VLOOKUP(LinkRpt!$A236,Rpt,LinkRpt!P$2+1),"")</f>
        <v>0</v>
      </c>
      <c r="BG239" s="125">
        <f>IF(LinkRpt!Q$4=LinkRpt!Q$2,VLOOKUP(LinkRpt!$A236,Rpt,LinkRpt!Q$2+1),"")</f>
        <v>0</v>
      </c>
      <c r="BH239" s="125">
        <f>IF(LinkRpt!R$4=LinkRpt!R$2,VLOOKUP(LinkRpt!$A236,Rpt,LinkRpt!R$2+1),"")</f>
        <v>0</v>
      </c>
      <c r="BI239" s="125">
        <f>IF(LinkRpt!S$4=LinkRpt!S$2,VLOOKUP(LinkRpt!$A236,Rpt,LinkRpt!S$2+1),"")</f>
        <v>0</v>
      </c>
      <c r="BJ239" s="125">
        <f>IF(LinkRpt!T$4=LinkRpt!T$2,VLOOKUP(LinkRpt!$A236,Rpt,LinkRpt!T$2+1),"")</f>
        <v>0</v>
      </c>
      <c r="BK239" s="125">
        <f>IF(LinkRpt!U$4=LinkRpt!U$2,VLOOKUP(LinkRpt!$A236,Rpt,LinkRpt!U$2+1),"")</f>
        <v>0</v>
      </c>
      <c r="BL239" s="125">
        <f>IF(LinkRpt!V$4=LinkRpt!V$2,VLOOKUP(LinkRpt!$A236,Rpt,LinkRpt!V$2+1),"")</f>
        <v>0</v>
      </c>
      <c r="BM239" s="125">
        <f>IF(LinkRpt!W$4=LinkRpt!W$2,VLOOKUP(LinkRpt!$A236,Rpt,LinkRpt!W$2+1),"")</f>
        <v>0</v>
      </c>
      <c r="BN239" s="125">
        <f>IF(LinkRpt!X$4=LinkRpt!X$2,VLOOKUP(LinkRpt!$A236,Rpt,LinkRpt!X$2+1),"")</f>
        <v>0</v>
      </c>
      <c r="BO239" s="125">
        <f>IF(LinkRpt!Y$4=LinkRpt!Y$2,VLOOKUP(LinkRpt!$A236,Rpt,LinkRpt!Y$2+1),"")</f>
        <v>0</v>
      </c>
      <c r="BP239" s="125">
        <f>IF(LinkRpt!Z$4=LinkRpt!Z$2,VLOOKUP(LinkRpt!$A236,Rpt,LinkRpt!Z$2+1),"")</f>
        <v>0</v>
      </c>
      <c r="BQ239" s="125">
        <f>IF(LinkRpt!AA$4=LinkRpt!AA$2,VLOOKUP(LinkRpt!$A236,Rpt,LinkRpt!AA$2+1),"")</f>
        <v>0</v>
      </c>
      <c r="BR239" s="125">
        <f>IF(LinkRpt!AB$4=LinkRpt!AB$2,VLOOKUP(LinkRpt!$A236,Rpt,LinkRpt!AB$2+1),"")</f>
        <v>0</v>
      </c>
      <c r="BS239" s="125">
        <f>IF(LinkRpt!AC$4=LinkRpt!AC$2,VLOOKUP(LinkRpt!$A236,Rpt,LinkRpt!AC$2+1),"")</f>
        <v>0</v>
      </c>
      <c r="BT239" s="125">
        <f>IF(LinkRpt!AD$4=LinkRpt!AD$2,VLOOKUP(LinkRpt!$A236,Rpt,LinkRpt!AD$2+1),"")</f>
        <v>0</v>
      </c>
      <c r="BU239" s="125">
        <f>IF(LinkRpt!AE$4=LinkRpt!AE$2,VLOOKUP(LinkRpt!$A236,Rpt,LinkRpt!AE$2+1),"")</f>
        <v>0</v>
      </c>
      <c r="BV239" s="125">
        <f t="shared" si="48"/>
        <v>7900</v>
      </c>
      <c r="BW239" s="124">
        <v>1500</v>
      </c>
      <c r="BX239" s="127">
        <v>1500</v>
      </c>
      <c r="BY239" s="124">
        <v>1000</v>
      </c>
      <c r="BZ239" s="127">
        <v>1000</v>
      </c>
      <c r="CA239" s="124">
        <v>5000</v>
      </c>
      <c r="CB239" s="127">
        <v>5000</v>
      </c>
      <c r="CC239" s="124">
        <v>8000</v>
      </c>
      <c r="CD239" s="127"/>
      <c r="CE239" s="124"/>
      <c r="CF239" s="127"/>
      <c r="CG239" s="129">
        <v>1120</v>
      </c>
      <c r="CH239" s="144">
        <v>1120</v>
      </c>
      <c r="CI239" s="129">
        <v>1120</v>
      </c>
      <c r="CJ239" s="127"/>
      <c r="CK239" s="129">
        <v>1120</v>
      </c>
      <c r="CL239" s="127"/>
      <c r="CM239" s="129">
        <v>1120</v>
      </c>
      <c r="CN239" s="127">
        <v>3360</v>
      </c>
      <c r="CO239" s="129">
        <v>1120</v>
      </c>
      <c r="CP239" s="127"/>
      <c r="CQ239" s="129">
        <v>1120</v>
      </c>
      <c r="CR239" s="127"/>
      <c r="CS239" s="129">
        <v>1120</v>
      </c>
      <c r="CT239" s="127"/>
      <c r="CU239" s="129">
        <v>1120</v>
      </c>
      <c r="CV239" s="127"/>
      <c r="CW239" s="129">
        <v>1120</v>
      </c>
      <c r="CX239" s="127">
        <v>4480</v>
      </c>
      <c r="CY239" s="131"/>
      <c r="CZ239" s="127"/>
      <c r="DA239" s="131"/>
      <c r="DB239" s="127"/>
      <c r="DC239" s="131"/>
      <c r="DD239" s="127"/>
      <c r="DE239" s="130"/>
      <c r="DF239" s="131"/>
      <c r="DG239" s="127"/>
      <c r="DH239" s="131"/>
      <c r="DI239" s="127"/>
      <c r="DJ239" s="131"/>
      <c r="DK239" s="127"/>
      <c r="DL239" s="131"/>
      <c r="DM239" s="127"/>
      <c r="DN239" s="131"/>
      <c r="DO239" s="127"/>
      <c r="DP239" s="131"/>
      <c r="DQ239" s="127"/>
      <c r="DR239" s="131"/>
      <c r="DS239" s="127"/>
      <c r="DT239" s="131"/>
      <c r="DU239" s="127"/>
      <c r="DV239" s="131"/>
      <c r="DW239" s="127"/>
      <c r="DX239" s="131"/>
      <c r="DY239" s="127"/>
      <c r="DZ239" s="131"/>
      <c r="EA239" s="127"/>
      <c r="EB239" s="128"/>
      <c r="EC239" s="127"/>
      <c r="ED239" s="132"/>
      <c r="EE239" s="128"/>
      <c r="EF239" s="127"/>
      <c r="EG239" s="128"/>
      <c r="EH239" s="127"/>
      <c r="EI239" s="128"/>
      <c r="EJ239" s="127"/>
      <c r="EK239" s="128"/>
      <c r="EL239" s="127"/>
      <c r="EM239" s="128"/>
      <c r="EN239" s="127"/>
      <c r="EO239" s="128"/>
      <c r="EP239" s="127"/>
      <c r="EQ239" s="124"/>
      <c r="ER239" s="127"/>
      <c r="ES239" s="124"/>
      <c r="ET239" s="127"/>
      <c r="EU239" s="124"/>
      <c r="EV239" s="127"/>
      <c r="EW239" s="124"/>
      <c r="EX239" s="127"/>
      <c r="EY239" s="124"/>
      <c r="EZ239" s="127"/>
      <c r="FA239" s="124"/>
      <c r="FB239" s="127"/>
      <c r="FC239" s="133">
        <f t="shared" si="43"/>
        <v>25580</v>
      </c>
      <c r="FD239" s="133">
        <f t="shared" si="44"/>
        <v>16460</v>
      </c>
      <c r="FE239" s="133">
        <f t="shared" si="45"/>
        <v>9120</v>
      </c>
    </row>
    <row r="240" spans="1:161" ht="25.5" customHeight="1">
      <c r="A240" s="184">
        <v>3200007</v>
      </c>
      <c r="B240" s="168" t="s">
        <v>366</v>
      </c>
      <c r="C240" s="96" t="s">
        <v>367</v>
      </c>
      <c r="D240" s="83" t="s">
        <v>1063</v>
      </c>
      <c r="E240" s="95" t="s">
        <v>956</v>
      </c>
      <c r="F240" s="92" t="s">
        <v>368</v>
      </c>
      <c r="G240" s="92" t="s">
        <v>1090</v>
      </c>
      <c r="H240" s="142"/>
      <c r="I240" s="121" t="s">
        <v>1083</v>
      </c>
      <c r="J240" s="121"/>
      <c r="K240" s="94">
        <v>6500</v>
      </c>
      <c r="L240" s="96" t="s">
        <v>1076</v>
      </c>
      <c r="M240" s="122">
        <f t="shared" si="46"/>
        <v>21700</v>
      </c>
      <c r="N240" s="123">
        <f t="shared" si="42"/>
        <v>0</v>
      </c>
      <c r="O240" s="124">
        <v>4000</v>
      </c>
      <c r="P240" s="124">
        <f t="shared" si="47"/>
        <v>6000</v>
      </c>
      <c r="Q240" s="125">
        <v>4000</v>
      </c>
      <c r="R240" s="180">
        <f>IF(AND(I240="‡nv‡÷j Z¨vM",M240&lt;=BV240),6000-J240,0)</f>
        <v>6000</v>
      </c>
      <c r="S240" s="127">
        <f>IF(OR($I240="‡nv‡÷j Z¨vM",$I240="wUwm"),(IF(VALUE($G240)&gt;=S$6,(IF(($BV240-SUM($Q240:R240))&gt;=$K240*0.3,$K240*0.3,($BV240-SUM($Q240:R240)))),"")),(IF(($BV240-SUM($Q240:R240))&gt;=$K240*0.3,$K240*0.3,($BV240-SUM($Q240:R240)))))</f>
        <v>1950</v>
      </c>
      <c r="T240" s="127">
        <f>IF(OR($I240="‡nv‡÷j Z¨vM",$I240="wUwm"),(IF(VALUE($G240)&gt;=T$6,(IF(($BV240-SUM($Q240:S240))&gt;=$K240*0.3,$K240*0.3,($BV240-SUM($Q240:S240)))),"")),(IF(($BV240-SUM($Q240:S240))&gt;=$K240*0.3,$K240*0.3,($BV240-SUM($Q240:S240)))))</f>
        <v>1950</v>
      </c>
      <c r="U240" s="127">
        <f>IF(OR($I240="‡nv‡÷j Z¨vM",$I240="wUwm"),(IF(VALUE($G240)&gt;=U$6,(IF(($BV240-SUM($Q240:T240))&gt;=$K240*0.3,$K240*0.3,($BV240-SUM($Q240:T240)))),"")),(IF(($BV240-SUM($Q240:T240))&gt;=$K240*0.3,$K240*0.3,($BV240-SUM($Q240:T240)))))</f>
        <v>1950</v>
      </c>
      <c r="V240" s="127">
        <f>IF(OR($I240="‡nv‡÷j Z¨vM",$I240="wUwm"),(IF(VALUE($G240)&gt;=V$6,(IF(($BV240-SUM($Q240:U240))&gt;=$K240*0.3,$K240*0.3,($BV240-SUM($Q240:U240)))),"")),(IF(($BV240-SUM($Q240:U240))&gt;=$K240*0.3,$K240*0.3,($BV240-SUM($Q240:U240)))))</f>
        <v>1950</v>
      </c>
      <c r="W240" s="127">
        <f>IF(OR($I240="‡nv‡÷j Z¨vM",$I240="wUwm"),(IF(VALUE($G240)&gt;=W$6,(IF(($BV240-SUM($Q240:V240))&gt;=$K240*0.3,$K240*0.3,($BV240-SUM($Q240:V240)))),"")),(IF(($BV240-SUM($Q240:V240))&gt;=$K240*0.3,$K240*0.3,($BV240-SUM($Q240:V240)))))</f>
        <v>1950</v>
      </c>
      <c r="X240" s="127">
        <f>IF(OR($I240="‡nv‡÷j Z¨vM",$I240="wUwm"),(IF(VALUE($G240)&gt;=X$6,(IF(($BV240-SUM($Q240:W240))&gt;=$K240*0.3,$K240*0.3,($BV240-SUM($Q240:W240)))),"")),(IF(($BV240-SUM($Q240:W240))&gt;=$K240*0.3,$K240*0.3,($BV240-SUM($Q240:W240)))))</f>
        <v>1950</v>
      </c>
      <c r="Y240" s="127" t="str">
        <f>IF(OR($I240="‡nv‡÷j Z¨vM",$I240="wUwm"),(IF(VALUE($G240)&gt;=Y$6,(IF(($BV240-SUM($Q240:X240))&gt;=$K240*0.3,$K240*0.3,($BV240-SUM($Q240:X240)))),"")),(IF(($BV240-SUM($Q240:X240))&gt;=$K240*0.3,$K240*0.3,($BV240-SUM($Q240:X240)))))</f>
        <v/>
      </c>
      <c r="Z240" s="127" t="str">
        <f>IF(OR($I240="‡nv‡÷j Z¨vM",$I240="wUwm"),(IF(VALUE($G240)&gt;=Z$6,(IF(($BV240-SUM($Q240:Y240))&gt;=$K240*0.3,$K240*0.3,($BV240-SUM($Q240:Y240)))),"")),(IF(($BV240-SUM($Q240:Y240))&gt;=$K240*0.3,$K240*0.3,($BV240-SUM($Q240:Y240)))))</f>
        <v/>
      </c>
      <c r="AA240" s="127" t="str">
        <f>IF(OR($I240="‡nv‡÷j Z¨vM",$I240="wUwm"),(IF(VALUE($G240)&gt;=AA$6,(IF(($BV240-SUM($Q240:Z240))&gt;=$K240*0.3,$K240*0.3,($BV240-SUM($Q240:Z240)))),"")),(IF(($BV240-SUM($Q240:Z240))&gt;=$K240*0.3,$K240*0.3,($BV240-SUM($Q240:Z240)))))</f>
        <v/>
      </c>
      <c r="AB240" s="127" t="str">
        <f>IF(OR($I240="‡nv‡÷j Z¨vM",$I240="wUwm"),(IF(VALUE($G240)&gt;=AB$6,(IF(($BV240-SUM($Q240:AA240))&gt;=$K240*0.3,$K240*0.3,($BV240-SUM($Q240:AA240)))),"")),(IF(($BV240-SUM($Q240:AA240))&gt;=$K240*0.3,$K240*0.3,($BV240-SUM($Q240:AA240)))))</f>
        <v/>
      </c>
      <c r="AC240" s="127" t="str">
        <f>IF(OR($I240="‡nv‡÷j Z¨vM",$I240="wUwm"),(IF(VALUE($G240)&gt;=AC$6,(IF(($BV240-SUM($Q240:AB240))&gt;=$K240*0.3,$K240*0.3,($BV240-SUM($Q240:AB240)))),"")),(IF(($BV240-SUM($Q240:AB240))&gt;=$K240*0.3,$K240*0.3,($BV240-SUM($Q240:AB240)))))</f>
        <v/>
      </c>
      <c r="AD240" s="127" t="str">
        <f>IF(OR($I240="‡nv‡÷j Z¨vM",$I240="wUwm"),(IF(VALUE($G240)&gt;=AD$6,(IF(($BV240-SUM($Q240:AC240))&gt;=$K240*0.3,$K240*0.3,($BV240-SUM($Q240:AC240)))),"")),(IF(($BV240-SUM($Q240:AC240))&gt;=$K240*0.3,$K240*0.3,($BV240-SUM($Q240:AC240)))))</f>
        <v/>
      </c>
      <c r="AE240" s="127" t="str">
        <f>IF(OR($I240="‡nv‡÷j Z¨vM",$I240="wUwm"),(IF(VALUE($G240)&gt;=AE$6,(IF(($BV240-SUM($Q240:AD240))&gt;=$K240*0.3,$K240*0.3,($BV240-SUM($Q240:AD240)))),"")),(IF(($BV240-SUM($Q240:AD240))&gt;=$K240*0.3,$K240*0.3,($BV240-SUM($Q240:AD240)))))</f>
        <v/>
      </c>
      <c r="AF240" s="127" t="str">
        <f>IF(OR($I240="‡nv‡÷j Z¨vM",$I240="wUwm"),(IF(VALUE($G240)&gt;=AF$6,(IF(($BV240-SUM($Q240:AE240))&gt;=$K240*0.3,$K240*0.3,($BV240-SUM($Q240:AE240)))),"")),(IF(($BV240-SUM($Q240:AE240))&gt;=$K240*0.3,$K240*0.3,($BV240-SUM($Q240:AE240)))))</f>
        <v/>
      </c>
      <c r="AG240" s="127" t="str">
        <f>IF(OR($I240="‡nv‡÷j Z¨vM",$I240="wUwm"),(IF(VALUE($G240)&gt;=AG$6,(IF(($BV240-SUM($Q240:AF240))&gt;=$K240*0.3,$K240*0.3,($BV240-SUM($Q240:AF240)))),"")),(IF(($BV240-SUM($Q240:AF240))&gt;=$K240*0.3,$K240*0.3,($BV240-SUM($Q240:AF240)))))</f>
        <v/>
      </c>
      <c r="AH240" s="127" t="str">
        <f>IF(OR($I240="‡nv‡÷j Z¨vM",$I240="wUwm"),(IF(VALUE($G240)&gt;=AH$6,(IF(($BV240-SUM($Q240:AG240))&gt;=$K240*0.3,$K240*0.3,($BV240-SUM($Q240:AG240)))),"")),(IF(($BV240-SUM($Q240:AG240))&gt;=$K240*0.3,$K240*0.3,($BV240-SUM($Q240:AG240)))))</f>
        <v/>
      </c>
      <c r="AI240" s="127" t="str">
        <f>IF(OR($I240="‡nv‡÷j Z¨vM",$I240="wUwm"),(IF(VALUE($G240)&gt;=AI$6,(IF(($BV240-SUM($Q240:AH240))&gt;=$K240*0.3,$K240*0.3,($BV240-SUM($Q240:AH240)))),"")),(IF(($BV240-SUM($Q240:AH240))&gt;=$K240*0.3,$K240*0.3,($BV240-SUM($Q240:AH240)))))</f>
        <v/>
      </c>
      <c r="AJ240" s="127" t="str">
        <f>IF(OR($I240="‡nv‡÷j Z¨vM",$I240="wUwm"),(IF(VALUE($G240)&gt;=AJ$6,(IF(($BV240-SUM($Q240:AI240))&gt;=$K240*0.3,$K240*0.3,($BV240-SUM($Q240:AI240)))),"")),(IF(($BV240-SUM($Q240:AI240))&gt;=$K240*0.3,$K240*0.3,($BV240-SUM($Q240:AI240)))))</f>
        <v/>
      </c>
      <c r="AK240" s="127" t="str">
        <f>IF(OR($I240="‡nv‡÷j Z¨vM",$I240="wUwm"),(IF(VALUE($G240)&gt;=AK$6,(IF(($BV240-SUM($Q240:AJ240))&gt;=$K240*0.3,$K240*0.3,($BV240-SUM($Q240:AJ240)))),"")),(IF(($BV240-SUM($Q240:AJ240))&gt;=$K240*0.3,$K240*0.3,($BV240-SUM($Q240:AJ240)))))</f>
        <v/>
      </c>
      <c r="AL240" s="127" t="str">
        <f>IF(OR($I240="‡nv‡÷j Z¨vM",$I240="wUwm"),(IF(VALUE($G240)&gt;=AL$6,(IF(($BV240-SUM($Q240:AK240))&gt;=$K240*0.3,$K240*0.3,($BV240-SUM($Q240:AK240)))),"")),(IF(($BV240-SUM($Q240:AK240))&gt;=$K240*0.3,$K240*0.3,($BV240-SUM($Q240:AK240)))))</f>
        <v/>
      </c>
      <c r="AM240" s="127" t="str">
        <f>IF(OR($I240="‡nv‡÷j Z¨vM",$I240="wUwm"),(IF(VALUE($G240)&gt;=AM$6,(IF(($BV240-SUM($Q240:AL240))&gt;=$K240*0.3,$K240*0.3,($BV240-SUM($Q240:AL240)))),"")),(IF(($BV240-SUM($Q240:AL240))&gt;=$K240*0.3,$K240*0.3,($BV240-SUM($Q240:AL240)))))</f>
        <v/>
      </c>
      <c r="AN240" s="127" t="str">
        <f>IF(OR($I240="‡nv‡÷j Z¨vM",$I240="wUwm"),(IF(VALUE($G240)&gt;=AN$6,(IF(($BV240-SUM($Q240:AM240))&gt;=$K240*0.3,$K240*0.3,($BV240-SUM($Q240:AM240)))),"")),(IF(($BV240-SUM($Q240:AM240))&gt;=$K240*0.3,$K240*0.3,($BV240-SUM($Q240:AM240)))))</f>
        <v/>
      </c>
      <c r="AO240" s="127" t="str">
        <f>IF(OR($I240="‡nv‡÷j Z¨vM",$I240="wUwm"),(IF(VALUE($G240)&gt;=AO$6,(IF(($BV240-SUM($Q240:AN240))&gt;=$K240*0.3,$K240*0.3,($BV240-SUM($Q240:AN240)))),"")),(IF(($BV240-SUM($Q240:AN240))&gt;=$K240*0.3,$K240*0.3,($BV240-SUM($Q240:AN240)))))</f>
        <v/>
      </c>
      <c r="AP240" s="127" t="str">
        <f>IF(OR($I240="‡nv‡÷j Z¨vM",$I240="wUwm"),(IF(VALUE($G240)&gt;=AP$6,(IF(($BV240-SUM($Q240:AO240))&gt;=$K240*0.3,$K240*0.3,($BV240-SUM($Q240:AO240)))),"")),(IF(($BV240-SUM($Q240:AO240))&gt;=$K240*0.3,$K240*0.3,($BV240-SUM($Q240:AO240)))))</f>
        <v/>
      </c>
      <c r="AQ240" s="125">
        <f t="shared" si="50"/>
        <v>21700</v>
      </c>
      <c r="AR240" s="125">
        <v>21700</v>
      </c>
      <c r="AS240" s="125">
        <f>IF(LinkRpt!C$4=LinkRpt!C$2,VLOOKUP(LinkRpt!$A237,Rpt,LinkRpt!C$2+1),"")</f>
        <v>0</v>
      </c>
      <c r="AT240" s="125">
        <f>IF(LinkRpt!D$4=LinkRpt!D$2,VLOOKUP(LinkRpt!$A237,Rpt,LinkRpt!D$2+1),"")</f>
        <v>0</v>
      </c>
      <c r="AU240" s="125">
        <f>IF(LinkRpt!E$4=LinkRpt!E$2,VLOOKUP(LinkRpt!$A237,Rpt,LinkRpt!E$2+1),"")</f>
        <v>0</v>
      </c>
      <c r="AV240" s="125">
        <f>IF(LinkRpt!F$4=LinkRpt!F$2,VLOOKUP(LinkRpt!$A237,Rpt,LinkRpt!F$2+1),"")</f>
        <v>0</v>
      </c>
      <c r="AW240" s="125">
        <f>IF(LinkRpt!G$4=LinkRpt!G$2,VLOOKUP(LinkRpt!$A237,Rpt,LinkRpt!G$2+1),"")</f>
        <v>0</v>
      </c>
      <c r="AX240" s="125">
        <f>IF(LinkRpt!H$4=LinkRpt!H$2,VLOOKUP(LinkRpt!$A237,Rpt,LinkRpt!H$2+1),"")</f>
        <v>0</v>
      </c>
      <c r="AY240" s="125">
        <f>IF(LinkRpt!I$4=LinkRpt!I$2,VLOOKUP(LinkRpt!$A237,Rpt,LinkRpt!I$2+1),"")</f>
        <v>0</v>
      </c>
      <c r="AZ240" s="125">
        <f>IF(LinkRpt!J$4=LinkRpt!J$2,VLOOKUP(LinkRpt!$A237,Rpt,LinkRpt!J$2+1),"")</f>
        <v>0</v>
      </c>
      <c r="BA240" s="125">
        <f>IF(LinkRpt!K$4=LinkRpt!K$2,VLOOKUP(LinkRpt!$A237,Rpt,LinkRpt!K$2+1),"")</f>
        <v>0</v>
      </c>
      <c r="BB240" s="125">
        <f>IF(LinkRpt!L$4=LinkRpt!L$2,VLOOKUP(LinkRpt!$A237,Rpt,LinkRpt!L$2+1),"")</f>
        <v>0</v>
      </c>
      <c r="BC240" s="125">
        <f>IF(LinkRpt!M$4=LinkRpt!M$2,VLOOKUP(LinkRpt!$A237,Rpt,LinkRpt!M$2+1),"")</f>
        <v>0</v>
      </c>
      <c r="BD240" s="125">
        <f>IF(LinkRpt!N$4=LinkRpt!N$2,VLOOKUP(LinkRpt!$A237,Rpt,LinkRpt!N$2+1),"")</f>
        <v>0</v>
      </c>
      <c r="BE240" s="125">
        <f>IF(LinkRpt!O$4=LinkRpt!O$2,VLOOKUP(LinkRpt!$A237,Rpt,LinkRpt!O$2+1),"")</f>
        <v>0</v>
      </c>
      <c r="BF240" s="125">
        <f>IF(LinkRpt!P$4=LinkRpt!P$2,VLOOKUP(LinkRpt!$A237,Rpt,LinkRpt!P$2+1),"")</f>
        <v>0</v>
      </c>
      <c r="BG240" s="125">
        <f>IF(LinkRpt!Q$4=LinkRpt!Q$2,VLOOKUP(LinkRpt!$A237,Rpt,LinkRpt!Q$2+1),"")</f>
        <v>0</v>
      </c>
      <c r="BH240" s="125">
        <f>IF(LinkRpt!R$4=LinkRpt!R$2,VLOOKUP(LinkRpt!$A237,Rpt,LinkRpt!R$2+1),"")</f>
        <v>0</v>
      </c>
      <c r="BI240" s="125">
        <f>IF(LinkRpt!S$4=LinkRpt!S$2,VLOOKUP(LinkRpt!$A237,Rpt,LinkRpt!S$2+1),"")</f>
        <v>0</v>
      </c>
      <c r="BJ240" s="125">
        <f>IF(LinkRpt!T$4=LinkRpt!T$2,VLOOKUP(LinkRpt!$A237,Rpt,LinkRpt!T$2+1),"")</f>
        <v>0</v>
      </c>
      <c r="BK240" s="125">
        <f>IF(LinkRpt!U$4=LinkRpt!U$2,VLOOKUP(LinkRpt!$A237,Rpt,LinkRpt!U$2+1),"")</f>
        <v>0</v>
      </c>
      <c r="BL240" s="125">
        <f>IF(LinkRpt!V$4=LinkRpt!V$2,VLOOKUP(LinkRpt!$A237,Rpt,LinkRpt!V$2+1),"")</f>
        <v>0</v>
      </c>
      <c r="BM240" s="125">
        <f>IF(LinkRpt!W$4=LinkRpt!W$2,VLOOKUP(LinkRpt!$A237,Rpt,LinkRpt!W$2+1),"")</f>
        <v>0</v>
      </c>
      <c r="BN240" s="125">
        <f>IF(LinkRpt!X$4=LinkRpt!X$2,VLOOKUP(LinkRpt!$A237,Rpt,LinkRpt!X$2+1),"")</f>
        <v>0</v>
      </c>
      <c r="BO240" s="125">
        <f>IF(LinkRpt!Y$4=LinkRpt!Y$2,VLOOKUP(LinkRpt!$A237,Rpt,LinkRpt!Y$2+1),"")</f>
        <v>0</v>
      </c>
      <c r="BP240" s="125">
        <f>IF(LinkRpt!Z$4=LinkRpt!Z$2,VLOOKUP(LinkRpt!$A237,Rpt,LinkRpt!Z$2+1),"")</f>
        <v>0</v>
      </c>
      <c r="BQ240" s="125">
        <f>IF(LinkRpt!AA$4=LinkRpt!AA$2,VLOOKUP(LinkRpt!$A237,Rpt,LinkRpt!AA$2+1),"")</f>
        <v>0</v>
      </c>
      <c r="BR240" s="125">
        <f>IF(LinkRpt!AB$4=LinkRpt!AB$2,VLOOKUP(LinkRpt!$A237,Rpt,LinkRpt!AB$2+1),"")</f>
        <v>0</v>
      </c>
      <c r="BS240" s="125">
        <f>IF(LinkRpt!AC$4=LinkRpt!AC$2,VLOOKUP(LinkRpt!$A237,Rpt,LinkRpt!AC$2+1),"")</f>
        <v>0</v>
      </c>
      <c r="BT240" s="125">
        <f>IF(LinkRpt!AD$4=LinkRpt!AD$2,VLOOKUP(LinkRpt!$A237,Rpt,LinkRpt!AD$2+1),"")</f>
        <v>0</v>
      </c>
      <c r="BU240" s="125">
        <f>IF(LinkRpt!AE$4=LinkRpt!AE$2,VLOOKUP(LinkRpt!$A237,Rpt,LinkRpt!AE$2+1),"")</f>
        <v>0</v>
      </c>
      <c r="BV240" s="125">
        <f t="shared" si="48"/>
        <v>21700</v>
      </c>
      <c r="BW240" s="124">
        <v>1500</v>
      </c>
      <c r="BX240" s="127">
        <v>1500</v>
      </c>
      <c r="BY240" s="124">
        <v>1000</v>
      </c>
      <c r="BZ240" s="127">
        <v>1000</v>
      </c>
      <c r="CA240" s="124">
        <v>5000</v>
      </c>
      <c r="CB240" s="127">
        <v>5000</v>
      </c>
      <c r="CC240" s="124">
        <v>8000</v>
      </c>
      <c r="CD240" s="127">
        <v>8000</v>
      </c>
      <c r="CE240" s="124"/>
      <c r="CF240" s="127"/>
      <c r="CG240" s="129">
        <v>4340</v>
      </c>
      <c r="CH240" s="127">
        <v>0</v>
      </c>
      <c r="CI240" s="129">
        <v>4340</v>
      </c>
      <c r="CJ240" s="127">
        <v>0</v>
      </c>
      <c r="CK240" s="129">
        <v>4340</v>
      </c>
      <c r="CL240" s="127">
        <v>0</v>
      </c>
      <c r="CM240" s="129">
        <v>4340</v>
      </c>
      <c r="CN240" s="127">
        <v>17360</v>
      </c>
      <c r="CO240" s="129">
        <v>4340</v>
      </c>
      <c r="CP240" s="127"/>
      <c r="CQ240" s="129">
        <v>4340</v>
      </c>
      <c r="CR240" s="127"/>
      <c r="CS240" s="129">
        <v>4340</v>
      </c>
      <c r="CT240" s="127"/>
      <c r="CU240" s="129">
        <v>4340</v>
      </c>
      <c r="CV240" s="127"/>
      <c r="CW240" s="129">
        <v>4340</v>
      </c>
      <c r="CX240" s="127">
        <v>21700</v>
      </c>
      <c r="CY240" s="131"/>
      <c r="CZ240" s="127"/>
      <c r="DA240" s="131"/>
      <c r="DB240" s="127"/>
      <c r="DC240" s="131"/>
      <c r="DD240" s="127"/>
      <c r="DE240" s="130"/>
      <c r="DF240" s="131"/>
      <c r="DG240" s="127"/>
      <c r="DH240" s="131"/>
      <c r="DI240" s="127"/>
      <c r="DJ240" s="131"/>
      <c r="DK240" s="127"/>
      <c r="DL240" s="131"/>
      <c r="DM240" s="127"/>
      <c r="DN240" s="131"/>
      <c r="DO240" s="127"/>
      <c r="DP240" s="131"/>
      <c r="DQ240" s="127"/>
      <c r="DR240" s="131"/>
      <c r="DS240" s="127"/>
      <c r="DT240" s="131"/>
      <c r="DU240" s="127"/>
      <c r="DV240" s="131"/>
      <c r="DW240" s="127"/>
      <c r="DX240" s="131"/>
      <c r="DY240" s="127"/>
      <c r="DZ240" s="131"/>
      <c r="EA240" s="127"/>
      <c r="EB240" s="128"/>
      <c r="EC240" s="127"/>
      <c r="ED240" s="132"/>
      <c r="EE240" s="128"/>
      <c r="EF240" s="127"/>
      <c r="EG240" s="128"/>
      <c r="EH240" s="127"/>
      <c r="EI240" s="128"/>
      <c r="EJ240" s="127"/>
      <c r="EK240" s="128"/>
      <c r="EL240" s="127"/>
      <c r="EM240" s="128"/>
      <c r="EN240" s="127"/>
      <c r="EO240" s="128"/>
      <c r="EP240" s="127"/>
      <c r="EQ240" s="124"/>
      <c r="ER240" s="127"/>
      <c r="ES240" s="124"/>
      <c r="ET240" s="127"/>
      <c r="EU240" s="124"/>
      <c r="EV240" s="127"/>
      <c r="EW240" s="124"/>
      <c r="EX240" s="127"/>
      <c r="EY240" s="124"/>
      <c r="EZ240" s="127"/>
      <c r="FA240" s="124"/>
      <c r="FB240" s="127"/>
      <c r="FC240" s="133">
        <f t="shared" si="43"/>
        <v>54560</v>
      </c>
      <c r="FD240" s="133">
        <f t="shared" si="44"/>
        <v>54560</v>
      </c>
      <c r="FE240" s="133">
        <f t="shared" si="45"/>
        <v>0</v>
      </c>
    </row>
    <row r="241" spans="1:161" ht="25.5" customHeight="1">
      <c r="A241" s="184">
        <v>3200009</v>
      </c>
      <c r="B241" s="168" t="s">
        <v>369</v>
      </c>
      <c r="C241" s="96" t="s">
        <v>370</v>
      </c>
      <c r="D241" s="83" t="s">
        <v>1063</v>
      </c>
      <c r="E241" s="95" t="s">
        <v>957</v>
      </c>
      <c r="F241" s="92" t="s">
        <v>371</v>
      </c>
      <c r="G241" s="92"/>
      <c r="H241" s="135"/>
      <c r="I241" s="121"/>
      <c r="J241" s="121"/>
      <c r="K241" s="94">
        <v>6500</v>
      </c>
      <c r="L241" s="96" t="s">
        <v>1076</v>
      </c>
      <c r="M241" s="122">
        <f t="shared" si="46"/>
        <v>23500</v>
      </c>
      <c r="N241" s="123">
        <f t="shared" si="42"/>
        <v>5850</v>
      </c>
      <c r="O241" s="124">
        <v>4000</v>
      </c>
      <c r="P241" s="124">
        <f t="shared" si="47"/>
        <v>0</v>
      </c>
      <c r="Q241" s="125">
        <v>4000</v>
      </c>
      <c r="R241" s="126">
        <f t="shared" si="49"/>
        <v>0</v>
      </c>
      <c r="S241" s="127">
        <f>IF(OR($I241="‡nv‡÷j Z¨vM",$I241="wUwm"),(IF(VALUE($G241)&gt;=S$6,(IF(($BV241-SUM($Q241:R241))&gt;=$K241*0.3,$K241*0.3,($BV241-SUM($Q241:R241)))),"")),(IF(($BV241-SUM($Q241:R241))&gt;=$K241*0.3,$K241*0.3,($BV241-SUM($Q241:R241)))))</f>
        <v>1950</v>
      </c>
      <c r="T241" s="127">
        <f>IF(OR($I241="‡nv‡÷j Z¨vM",$I241="wUwm"),(IF(VALUE($G241)&gt;=T$6,(IF(($BV241-SUM($Q241:S241))&gt;=$K241*0.3,$K241*0.3,($BV241-SUM($Q241:S241)))),"")),(IF(($BV241-SUM($Q241:S241))&gt;=$K241*0.3,$K241*0.3,($BV241-SUM($Q241:S241)))))</f>
        <v>1950</v>
      </c>
      <c r="U241" s="127">
        <f>IF(OR($I241="‡nv‡÷j Z¨vM",$I241="wUwm"),(IF(VALUE($G241)&gt;=U$6,(IF(($BV241-SUM($Q241:T241))&gt;=$K241*0.3,$K241*0.3,($BV241-SUM($Q241:T241)))),"")),(IF(($BV241-SUM($Q241:T241))&gt;=$K241*0.3,$K241*0.3,($BV241-SUM($Q241:T241)))))</f>
        <v>1950</v>
      </c>
      <c r="V241" s="127">
        <f>IF(OR($I241="‡nv‡÷j Z¨vM",$I241="wUwm"),(IF(VALUE($G241)&gt;=V$6,(IF(($BV241-SUM($Q241:U241))&gt;=$K241*0.3,$K241*0.3,($BV241-SUM($Q241:U241)))),"")),(IF(($BV241-SUM($Q241:U241))&gt;=$K241*0.3,$K241*0.3,($BV241-SUM($Q241:U241)))))</f>
        <v>1950</v>
      </c>
      <c r="W241" s="127">
        <f>IF(OR($I241="‡nv‡÷j Z¨vM",$I241="wUwm"),(IF(VALUE($G241)&gt;=W$6,(IF(($BV241-SUM($Q241:V241))&gt;=$K241*0.3,$K241*0.3,($BV241-SUM($Q241:V241)))),"")),(IF(($BV241-SUM($Q241:V241))&gt;=$K241*0.3,$K241*0.3,($BV241-SUM($Q241:V241)))))</f>
        <v>1950</v>
      </c>
      <c r="X241" s="127">
        <f>IF(OR($I241="‡nv‡÷j Z¨vM",$I241="wUwm"),(IF(VALUE($G241)&gt;=X$6,(IF(($BV241-SUM($Q241:W241))&gt;=$K241*0.3,$K241*0.3,($BV241-SUM($Q241:W241)))),"")),(IF(($BV241-SUM($Q241:W241))&gt;=$K241*0.3,$K241*0.3,($BV241-SUM($Q241:W241)))))</f>
        <v>1950</v>
      </c>
      <c r="Y241" s="127">
        <f>IF(OR($I241="‡nv‡÷j Z¨vM",$I241="wUwm"),(IF(VALUE($G241)&gt;=Y$6,(IF(($BV241-SUM($Q241:X241))&gt;=$K241*0.3,$K241*0.3,($BV241-SUM($Q241:X241)))),"")),(IF(($BV241-SUM($Q241:X241))&gt;=$K241*0.3,$K241*0.3,($BV241-SUM($Q241:X241)))))</f>
        <v>1950</v>
      </c>
      <c r="Z241" s="127">
        <f>IF(OR($I241="‡nv‡÷j Z¨vM",$I241="wUwm"),(IF(VALUE($G241)&gt;=Z$6,(IF(($BV241-SUM($Q241:Y241))&gt;=$K241*0.3,$K241*0.3,($BV241-SUM($Q241:Y241)))),"")),(IF(($BV241-SUM($Q241:Y241))&gt;=$K241*0.3,$K241*0.3,($BV241-SUM($Q241:Y241)))))</f>
        <v>0</v>
      </c>
      <c r="AA241" s="127">
        <f>IF(OR($I241="‡nv‡÷j Z¨vM",$I241="wUwm"),(IF(VALUE($G241)&gt;=AA$6,(IF(($BV241-SUM($Q241:Z241))&gt;=$K241*0.3,$K241*0.3,($BV241-SUM($Q241:Z241)))),"")),(IF(($BV241-SUM($Q241:Z241))&gt;=$K241*0.3,$K241*0.3,($BV241-SUM($Q241:Z241)))))</f>
        <v>0</v>
      </c>
      <c r="AB241" s="127">
        <f>IF(OR($I241="‡nv‡÷j Z¨vM",$I241="wUwm"),(IF(VALUE($G241)&gt;=AB$6,(IF(($BV241-SUM($Q241:AA241))&gt;=$K241*0.3,$K241*0.3,($BV241-SUM($Q241:AA241)))),"")),(IF(($BV241-SUM($Q241:AA241))&gt;=$K241*0.3,$K241*0.3,($BV241-SUM($Q241:AA241)))))</f>
        <v>0</v>
      </c>
      <c r="AC241" s="127">
        <f>IF(OR($I241="‡nv‡÷j Z¨vM",$I241="wUwm"),(IF(VALUE($G241)&gt;=AC$6,(IF(($BV241-SUM($Q241:AB241))&gt;=$K241*0.3,$K241*0.3,($BV241-SUM($Q241:AB241)))),"")),(IF(($BV241-SUM($Q241:AB241))&gt;=$K241*0.3,$K241*0.3,($BV241-SUM($Q241:AB241)))))</f>
        <v>0</v>
      </c>
      <c r="AD241" s="127">
        <f>IF(OR($I241="‡nv‡÷j Z¨vM",$I241="wUwm"),(IF(VALUE($G241)&gt;=AD$6,(IF(($BV241-SUM($Q241:AC241))&gt;=$K241*0.3,$K241*0.3,($BV241-SUM($Q241:AC241)))),"")),(IF(($BV241-SUM($Q241:AC241))&gt;=$K241*0.3,$K241*0.3,($BV241-SUM($Q241:AC241)))))</f>
        <v>0</v>
      </c>
      <c r="AE241" s="127">
        <f>IF(OR($I241="‡nv‡÷j Z¨vM",$I241="wUwm"),(IF(VALUE($G241)&gt;=AE$6,(IF(($BV241-SUM($Q241:AD241))&gt;=$K241*0.3,$K241*0.3,($BV241-SUM($Q241:AD241)))),"")),(IF(($BV241-SUM($Q241:AD241))&gt;=$K241*0.3,$K241*0.3,($BV241-SUM($Q241:AD241)))))</f>
        <v>0</v>
      </c>
      <c r="AF241" s="127">
        <f>IF(OR($I241="‡nv‡÷j Z¨vM",$I241="wUwm"),(IF(VALUE($G241)&gt;=AF$6,(IF(($BV241-SUM($Q241:AE241))&gt;=$K241*0.3,$K241*0.3,($BV241-SUM($Q241:AE241)))),"")),(IF(($BV241-SUM($Q241:AE241))&gt;=$K241*0.3,$K241*0.3,($BV241-SUM($Q241:AE241)))))</f>
        <v>0</v>
      </c>
      <c r="AG241" s="127">
        <f>IF(OR($I241="‡nv‡÷j Z¨vM",$I241="wUwm"),(IF(VALUE($G241)&gt;=AG$6,(IF(($BV241-SUM($Q241:AF241))&gt;=$K241*0.3,$K241*0.3,($BV241-SUM($Q241:AF241)))),"")),(IF(($BV241-SUM($Q241:AF241))&gt;=$K241*0.3,$K241*0.3,($BV241-SUM($Q241:AF241)))))</f>
        <v>0</v>
      </c>
      <c r="AH241" s="127">
        <f>IF(OR($I241="‡nv‡÷j Z¨vM",$I241="wUwm"),(IF(VALUE($G241)&gt;=AH$6,(IF(($BV241-SUM($Q241:AG241))&gt;=$K241*0.3,$K241*0.3,($BV241-SUM($Q241:AG241)))),"")),(IF(($BV241-SUM($Q241:AG241))&gt;=$K241*0.3,$K241*0.3,($BV241-SUM($Q241:AG241)))))</f>
        <v>0</v>
      </c>
      <c r="AI241" s="127">
        <f>IF(OR($I241="‡nv‡÷j Z¨vM",$I241="wUwm"),(IF(VALUE($G241)&gt;=AI$6,(IF(($BV241-SUM($Q241:AH241))&gt;=$K241*0.3,$K241*0.3,($BV241-SUM($Q241:AH241)))),"")),(IF(($BV241-SUM($Q241:AH241))&gt;=$K241*0.3,$K241*0.3,($BV241-SUM($Q241:AH241)))))</f>
        <v>0</v>
      </c>
      <c r="AJ241" s="127">
        <f>IF(OR($I241="‡nv‡÷j Z¨vM",$I241="wUwm"),(IF(VALUE($G241)&gt;=AJ$6,(IF(($BV241-SUM($Q241:AI241))&gt;=$K241*0.3,$K241*0.3,($BV241-SUM($Q241:AI241)))),"")),(IF(($BV241-SUM($Q241:AI241))&gt;=$K241*0.3,$K241*0.3,($BV241-SUM($Q241:AI241)))))</f>
        <v>0</v>
      </c>
      <c r="AK241" s="127">
        <f>IF(OR($I241="‡nv‡÷j Z¨vM",$I241="wUwm"),(IF(VALUE($G241)&gt;=AK$6,(IF(($BV241-SUM($Q241:AJ241))&gt;=$K241*0.3,$K241*0.3,($BV241-SUM($Q241:AJ241)))),"")),(IF(($BV241-SUM($Q241:AJ241))&gt;=$K241*0.3,$K241*0.3,($BV241-SUM($Q241:AJ241)))))</f>
        <v>0</v>
      </c>
      <c r="AL241" s="127">
        <f>IF(OR($I241="‡nv‡÷j Z¨vM",$I241="wUwm"),(IF(VALUE($G241)&gt;=AL$6,(IF(($BV241-SUM($Q241:AK241))&gt;=$K241*0.3,$K241*0.3,($BV241-SUM($Q241:AK241)))),"")),(IF(($BV241-SUM($Q241:AK241))&gt;=$K241*0.3,$K241*0.3,($BV241-SUM($Q241:AK241)))))</f>
        <v>0</v>
      </c>
      <c r="AM241" s="127">
        <f>IF(OR($I241="‡nv‡÷j Z¨vM",$I241="wUwm"),(IF(VALUE($G241)&gt;=AM$6,(IF(($BV241-SUM($Q241:AL241))&gt;=$K241*0.3,$K241*0.3,($BV241-SUM($Q241:AL241)))),"")),(IF(($BV241-SUM($Q241:AL241))&gt;=$K241*0.3,$K241*0.3,($BV241-SUM($Q241:AL241)))))</f>
        <v>0</v>
      </c>
      <c r="AN241" s="127">
        <f>IF(OR($I241="‡nv‡÷j Z¨vM",$I241="wUwm"),(IF(VALUE($G241)&gt;=AN$6,(IF(($BV241-SUM($Q241:AM241))&gt;=$K241*0.3,$K241*0.3,($BV241-SUM($Q241:AM241)))),"")),(IF(($BV241-SUM($Q241:AM241))&gt;=$K241*0.3,$K241*0.3,($BV241-SUM($Q241:AM241)))))</f>
        <v>0</v>
      </c>
      <c r="AO241" s="127">
        <f>IF(OR($I241="‡nv‡÷j Z¨vM",$I241="wUwm"),(IF(VALUE($G241)&gt;=AO$6,(IF(($BV241-SUM($Q241:AN241))&gt;=$K241*0.3,$K241*0.3,($BV241-SUM($Q241:AN241)))),"")),(IF(($BV241-SUM($Q241:AN241))&gt;=$K241*0.3,$K241*0.3,($BV241-SUM($Q241:AN241)))))</f>
        <v>0</v>
      </c>
      <c r="AP241" s="127">
        <f>IF(OR($I241="‡nv‡÷j Z¨vM",$I241="wUwm"),(IF(VALUE($G241)&gt;=AP$6,(IF(($BV241-SUM($Q241:AO241))&gt;=$K241*0.3,$K241*0.3,($BV241-SUM($Q241:AO241)))),"")),(IF(($BV241-SUM($Q241:AO241))&gt;=$K241*0.3,$K241*0.3,($BV241-SUM($Q241:AO241)))))</f>
        <v>0</v>
      </c>
      <c r="AQ241" s="125">
        <f t="shared" si="50"/>
        <v>17650</v>
      </c>
      <c r="AR241" s="125">
        <v>17650</v>
      </c>
      <c r="AS241" s="125">
        <f>IF(LinkRpt!C$4=LinkRpt!C$2,VLOOKUP(LinkRpt!$A238,Rpt,LinkRpt!C$2+1),"")</f>
        <v>0</v>
      </c>
      <c r="AT241" s="125">
        <f>IF(LinkRpt!D$4=LinkRpt!D$2,VLOOKUP(LinkRpt!$A238,Rpt,LinkRpt!D$2+1),"")</f>
        <v>0</v>
      </c>
      <c r="AU241" s="125">
        <f>IF(LinkRpt!E$4=LinkRpt!E$2,VLOOKUP(LinkRpt!$A238,Rpt,LinkRpt!E$2+1),"")</f>
        <v>0</v>
      </c>
      <c r="AV241" s="125">
        <f>IF(LinkRpt!F$4=LinkRpt!F$2,VLOOKUP(LinkRpt!$A238,Rpt,LinkRpt!F$2+1),"")</f>
        <v>0</v>
      </c>
      <c r="AW241" s="125">
        <f>IF(LinkRpt!G$4=LinkRpt!G$2,VLOOKUP(LinkRpt!$A238,Rpt,LinkRpt!G$2+1),"")</f>
        <v>0</v>
      </c>
      <c r="AX241" s="125">
        <f>IF(LinkRpt!H$4=LinkRpt!H$2,VLOOKUP(LinkRpt!$A238,Rpt,LinkRpt!H$2+1),"")</f>
        <v>0</v>
      </c>
      <c r="AY241" s="125">
        <f>IF(LinkRpt!I$4=LinkRpt!I$2,VLOOKUP(LinkRpt!$A238,Rpt,LinkRpt!I$2+1),"")</f>
        <v>0</v>
      </c>
      <c r="AZ241" s="125">
        <f>IF(LinkRpt!J$4=LinkRpt!J$2,VLOOKUP(LinkRpt!$A238,Rpt,LinkRpt!J$2+1),"")</f>
        <v>0</v>
      </c>
      <c r="BA241" s="125">
        <f>IF(LinkRpt!K$4=LinkRpt!K$2,VLOOKUP(LinkRpt!$A238,Rpt,LinkRpt!K$2+1),"")</f>
        <v>0</v>
      </c>
      <c r="BB241" s="125">
        <f>IF(LinkRpt!L$4=LinkRpt!L$2,VLOOKUP(LinkRpt!$A238,Rpt,LinkRpt!L$2+1),"")</f>
        <v>0</v>
      </c>
      <c r="BC241" s="125">
        <f>IF(LinkRpt!M$4=LinkRpt!M$2,VLOOKUP(LinkRpt!$A238,Rpt,LinkRpt!M$2+1),"")</f>
        <v>0</v>
      </c>
      <c r="BD241" s="125">
        <f>IF(LinkRpt!N$4=LinkRpt!N$2,VLOOKUP(LinkRpt!$A238,Rpt,LinkRpt!N$2+1),"")</f>
        <v>0</v>
      </c>
      <c r="BE241" s="125">
        <f>IF(LinkRpt!O$4=LinkRpt!O$2,VLOOKUP(LinkRpt!$A238,Rpt,LinkRpt!O$2+1),"")</f>
        <v>0</v>
      </c>
      <c r="BF241" s="125">
        <f>IF(LinkRpt!P$4=LinkRpt!P$2,VLOOKUP(LinkRpt!$A238,Rpt,LinkRpt!P$2+1),"")</f>
        <v>0</v>
      </c>
      <c r="BG241" s="125">
        <f>IF(LinkRpt!Q$4=LinkRpt!Q$2,VLOOKUP(LinkRpt!$A238,Rpt,LinkRpt!Q$2+1),"")</f>
        <v>0</v>
      </c>
      <c r="BH241" s="125">
        <f>IF(LinkRpt!R$4=LinkRpt!R$2,VLOOKUP(LinkRpt!$A238,Rpt,LinkRpt!R$2+1),"")</f>
        <v>0</v>
      </c>
      <c r="BI241" s="125">
        <f>IF(LinkRpt!S$4=LinkRpt!S$2,VLOOKUP(LinkRpt!$A238,Rpt,LinkRpt!S$2+1),"")</f>
        <v>0</v>
      </c>
      <c r="BJ241" s="125">
        <f>IF(LinkRpt!T$4=LinkRpt!T$2,VLOOKUP(LinkRpt!$A238,Rpt,LinkRpt!T$2+1),"")</f>
        <v>0</v>
      </c>
      <c r="BK241" s="125">
        <f>IF(LinkRpt!U$4=LinkRpt!U$2,VLOOKUP(LinkRpt!$A238,Rpt,LinkRpt!U$2+1),"")</f>
        <v>0</v>
      </c>
      <c r="BL241" s="125">
        <f>IF(LinkRpt!V$4=LinkRpt!V$2,VLOOKUP(LinkRpt!$A238,Rpt,LinkRpt!V$2+1),"")</f>
        <v>0</v>
      </c>
      <c r="BM241" s="125">
        <f>IF(LinkRpt!W$4=LinkRpt!W$2,VLOOKUP(LinkRpt!$A238,Rpt,LinkRpt!W$2+1),"")</f>
        <v>0</v>
      </c>
      <c r="BN241" s="125">
        <f>IF(LinkRpt!X$4=LinkRpt!X$2,VLOOKUP(LinkRpt!$A238,Rpt,LinkRpt!X$2+1),"")</f>
        <v>0</v>
      </c>
      <c r="BO241" s="125">
        <f>IF(LinkRpt!Y$4=LinkRpt!Y$2,VLOOKUP(LinkRpt!$A238,Rpt,LinkRpt!Y$2+1),"")</f>
        <v>0</v>
      </c>
      <c r="BP241" s="125">
        <f>IF(LinkRpt!Z$4=LinkRpt!Z$2,VLOOKUP(LinkRpt!$A238,Rpt,LinkRpt!Z$2+1),"")</f>
        <v>0</v>
      </c>
      <c r="BQ241" s="125">
        <f>IF(LinkRpt!AA$4=LinkRpt!AA$2,VLOOKUP(LinkRpt!$A238,Rpt,LinkRpt!AA$2+1),"")</f>
        <v>0</v>
      </c>
      <c r="BR241" s="125">
        <f>IF(LinkRpt!AB$4=LinkRpt!AB$2,VLOOKUP(LinkRpt!$A238,Rpt,LinkRpt!AB$2+1),"")</f>
        <v>0</v>
      </c>
      <c r="BS241" s="125">
        <f>IF(LinkRpt!AC$4=LinkRpt!AC$2,VLOOKUP(LinkRpt!$A238,Rpt,LinkRpt!AC$2+1),"")</f>
        <v>0</v>
      </c>
      <c r="BT241" s="125">
        <f>IF(LinkRpt!AD$4=LinkRpt!AD$2,VLOOKUP(LinkRpt!$A238,Rpt,LinkRpt!AD$2+1),"")</f>
        <v>0</v>
      </c>
      <c r="BU241" s="125">
        <f>IF(LinkRpt!AE$4=LinkRpt!AE$2,VLOOKUP(LinkRpt!$A238,Rpt,LinkRpt!AE$2+1),"")</f>
        <v>0</v>
      </c>
      <c r="BV241" s="125">
        <f t="shared" si="48"/>
        <v>17650</v>
      </c>
      <c r="BW241" s="124">
        <v>1500</v>
      </c>
      <c r="BX241" s="127">
        <v>1500</v>
      </c>
      <c r="BY241" s="124">
        <v>1000</v>
      </c>
      <c r="BZ241" s="127">
        <v>1000</v>
      </c>
      <c r="CA241" s="124">
        <v>5000</v>
      </c>
      <c r="CB241" s="127">
        <v>5000</v>
      </c>
      <c r="CC241" s="124">
        <v>8000</v>
      </c>
      <c r="CD241" s="127">
        <v>0</v>
      </c>
      <c r="CE241" s="128"/>
      <c r="CF241" s="127"/>
      <c r="CG241" s="124"/>
      <c r="CH241" s="127"/>
      <c r="CI241" s="129">
        <v>4620</v>
      </c>
      <c r="CJ241" s="127">
        <v>4620</v>
      </c>
      <c r="CK241" s="129">
        <v>4620</v>
      </c>
      <c r="CL241" s="127">
        <f>8000+4620</f>
        <v>12620</v>
      </c>
      <c r="CM241" s="129">
        <v>4620</v>
      </c>
      <c r="CN241" s="127">
        <v>4620</v>
      </c>
      <c r="CO241" s="129">
        <v>4620</v>
      </c>
      <c r="CP241" s="127">
        <v>4620</v>
      </c>
      <c r="CQ241" s="129">
        <v>4620</v>
      </c>
      <c r="CR241" s="127">
        <v>4620</v>
      </c>
      <c r="CS241" s="129">
        <v>4620</v>
      </c>
      <c r="CT241" s="127">
        <v>4620</v>
      </c>
      <c r="CU241" s="129">
        <v>4620</v>
      </c>
      <c r="CV241" s="127">
        <v>4620</v>
      </c>
      <c r="CW241" s="129">
        <v>4620</v>
      </c>
      <c r="CX241" s="127">
        <v>4620</v>
      </c>
      <c r="CY241" s="129">
        <v>4620</v>
      </c>
      <c r="CZ241" s="127">
        <v>4620</v>
      </c>
      <c r="DA241" s="128"/>
      <c r="DB241" s="127"/>
      <c r="DC241" s="128"/>
      <c r="DD241" s="127"/>
      <c r="DE241" s="130"/>
      <c r="DF241" s="131"/>
      <c r="DG241" s="127"/>
      <c r="DH241" s="131"/>
      <c r="DI241" s="127"/>
      <c r="DJ241" s="131"/>
      <c r="DK241" s="127"/>
      <c r="DL241" s="131"/>
      <c r="DM241" s="127"/>
      <c r="DN241" s="131"/>
      <c r="DO241" s="127"/>
      <c r="DP241" s="131"/>
      <c r="DQ241" s="127"/>
      <c r="DR241" s="131"/>
      <c r="DS241" s="127"/>
      <c r="DT241" s="131"/>
      <c r="DU241" s="127"/>
      <c r="DV241" s="131"/>
      <c r="DW241" s="127"/>
      <c r="DX241" s="131"/>
      <c r="DY241" s="127"/>
      <c r="DZ241" s="131"/>
      <c r="EA241" s="127"/>
      <c r="EB241" s="128"/>
      <c r="EC241" s="127"/>
      <c r="ED241" s="132"/>
      <c r="EE241" s="128"/>
      <c r="EF241" s="127"/>
      <c r="EG241" s="128"/>
      <c r="EH241" s="127"/>
      <c r="EI241" s="128"/>
      <c r="EJ241" s="127"/>
      <c r="EK241" s="128"/>
      <c r="EL241" s="127"/>
      <c r="EM241" s="128"/>
      <c r="EN241" s="127"/>
      <c r="EO241" s="128"/>
      <c r="EP241" s="127"/>
      <c r="EQ241" s="124"/>
      <c r="ER241" s="127"/>
      <c r="ES241" s="124"/>
      <c r="ET241" s="127"/>
      <c r="EU241" s="124"/>
      <c r="EV241" s="127"/>
      <c r="EW241" s="124"/>
      <c r="EX241" s="127"/>
      <c r="EY241" s="124"/>
      <c r="EZ241" s="127"/>
      <c r="FA241" s="124"/>
      <c r="FB241" s="127"/>
      <c r="FC241" s="133">
        <f t="shared" si="43"/>
        <v>57080</v>
      </c>
      <c r="FD241" s="133">
        <f t="shared" si="44"/>
        <v>57080</v>
      </c>
      <c r="FE241" s="133">
        <f t="shared" si="45"/>
        <v>0</v>
      </c>
    </row>
    <row r="242" spans="1:161" ht="25.5" customHeight="1">
      <c r="A242" s="184">
        <v>3200013</v>
      </c>
      <c r="B242" s="168" t="s">
        <v>372</v>
      </c>
      <c r="C242" s="96" t="s">
        <v>373</v>
      </c>
      <c r="D242" s="83" t="s">
        <v>1063</v>
      </c>
      <c r="E242" s="95" t="s">
        <v>956</v>
      </c>
      <c r="F242" s="92" t="s">
        <v>374</v>
      </c>
      <c r="G242" s="92"/>
      <c r="H242" s="142"/>
      <c r="I242" s="121"/>
      <c r="J242" s="121"/>
      <c r="K242" s="94">
        <v>7200</v>
      </c>
      <c r="L242" s="92" t="s">
        <v>1078</v>
      </c>
      <c r="M242" s="122">
        <f t="shared" si="46"/>
        <v>25600</v>
      </c>
      <c r="N242" s="123">
        <f t="shared" si="42"/>
        <v>2160</v>
      </c>
      <c r="O242" s="124">
        <v>4000</v>
      </c>
      <c r="P242" s="124">
        <f t="shared" si="47"/>
        <v>0</v>
      </c>
      <c r="Q242" s="125">
        <v>4000</v>
      </c>
      <c r="R242" s="126">
        <f t="shared" si="49"/>
        <v>0</v>
      </c>
      <c r="S242" s="127">
        <f>IF(OR($I242="‡nv‡÷j Z¨vM",$I242="wUwm"),(IF(VALUE($G242)&gt;=S$6,(IF(($BV242-SUM($Q242:R242))&gt;=$K242*0.3,$K242*0.3,($BV242-SUM($Q242:R242)))),"")),(IF(($BV242-SUM($Q242:R242))&gt;=$K242*0.3,$K242*0.3,($BV242-SUM($Q242:R242)))))</f>
        <v>2160</v>
      </c>
      <c r="T242" s="127">
        <f>IF(OR($I242="‡nv‡÷j Z¨vM",$I242="wUwm"),(IF(VALUE($G242)&gt;=T$6,(IF(($BV242-SUM($Q242:S242))&gt;=$K242*0.3,$K242*0.3,($BV242-SUM($Q242:S242)))),"")),(IF(($BV242-SUM($Q242:S242))&gt;=$K242*0.3,$K242*0.3,($BV242-SUM($Q242:S242)))))</f>
        <v>2160</v>
      </c>
      <c r="U242" s="127">
        <f>IF(OR($I242="‡nv‡÷j Z¨vM",$I242="wUwm"),(IF(VALUE($G242)&gt;=U$6,(IF(($BV242-SUM($Q242:T242))&gt;=$K242*0.3,$K242*0.3,($BV242-SUM($Q242:T242)))),"")),(IF(($BV242-SUM($Q242:T242))&gt;=$K242*0.3,$K242*0.3,($BV242-SUM($Q242:T242)))))</f>
        <v>2160</v>
      </c>
      <c r="V242" s="127">
        <f>IF(OR($I242="‡nv‡÷j Z¨vM",$I242="wUwm"),(IF(VALUE($G242)&gt;=V$6,(IF(($BV242-SUM($Q242:U242))&gt;=$K242*0.3,$K242*0.3,($BV242-SUM($Q242:U242)))),"")),(IF(($BV242-SUM($Q242:U242))&gt;=$K242*0.3,$K242*0.3,($BV242-SUM($Q242:U242)))))</f>
        <v>2160</v>
      </c>
      <c r="W242" s="127">
        <f>IF(OR($I242="‡nv‡÷j Z¨vM",$I242="wUwm"),(IF(VALUE($G242)&gt;=W$6,(IF(($BV242-SUM($Q242:V242))&gt;=$K242*0.3,$K242*0.3,($BV242-SUM($Q242:V242)))),"")),(IF(($BV242-SUM($Q242:V242))&gt;=$K242*0.3,$K242*0.3,($BV242-SUM($Q242:V242)))))</f>
        <v>2160</v>
      </c>
      <c r="X242" s="127">
        <f>IF(OR($I242="‡nv‡÷j Z¨vM",$I242="wUwm"),(IF(VALUE($G242)&gt;=X$6,(IF(($BV242-SUM($Q242:W242))&gt;=$K242*0.3,$K242*0.3,($BV242-SUM($Q242:W242)))),"")),(IF(($BV242-SUM($Q242:W242))&gt;=$K242*0.3,$K242*0.3,($BV242-SUM($Q242:W242)))))</f>
        <v>2160</v>
      </c>
      <c r="Y242" s="127">
        <f>IF(OR($I242="‡nv‡÷j Z¨vM",$I242="wUwm"),(IF(VALUE($G242)&gt;=Y$6,(IF(($BV242-SUM($Q242:X242))&gt;=$K242*0.3,$K242*0.3,($BV242-SUM($Q242:X242)))),"")),(IF(($BV242-SUM($Q242:X242))&gt;=$K242*0.3,$K242*0.3,($BV242-SUM($Q242:X242)))))</f>
        <v>2160</v>
      </c>
      <c r="Z242" s="127">
        <f>IF(OR($I242="‡nv‡÷j Z¨vM",$I242="wUwm"),(IF(VALUE($G242)&gt;=Z$6,(IF(($BV242-SUM($Q242:Y242))&gt;=$K242*0.3,$K242*0.3,($BV242-SUM($Q242:Y242)))),"")),(IF(($BV242-SUM($Q242:Y242))&gt;=$K242*0.3,$K242*0.3,($BV242-SUM($Q242:Y242)))))</f>
        <v>2160</v>
      </c>
      <c r="AA242" s="127">
        <f>IF(OR($I242="‡nv‡÷j Z¨vM",$I242="wUwm"),(IF(VALUE($G242)&gt;=AA$6,(IF(($BV242-SUM($Q242:Z242))&gt;=$K242*0.3,$K242*0.3,($BV242-SUM($Q242:Z242)))),"")),(IF(($BV242-SUM($Q242:Z242))&gt;=$K242*0.3,$K242*0.3,($BV242-SUM($Q242:Z242)))))</f>
        <v>2160</v>
      </c>
      <c r="AB242" s="127">
        <f>IF(OR($I242="‡nv‡÷j Z¨vM",$I242="wUwm"),(IF(VALUE($G242)&gt;=AB$6,(IF(($BV242-SUM($Q242:AA242))&gt;=$K242*0.3,$K242*0.3,($BV242-SUM($Q242:AA242)))),"")),(IF(($BV242-SUM($Q242:AA242))&gt;=$K242*0.3,$K242*0.3,($BV242-SUM($Q242:AA242)))))</f>
        <v>0</v>
      </c>
      <c r="AC242" s="127">
        <f>IF(OR($I242="‡nv‡÷j Z¨vM",$I242="wUwm"),(IF(VALUE($G242)&gt;=AC$6,(IF(($BV242-SUM($Q242:AB242))&gt;=$K242*0.3,$K242*0.3,($BV242-SUM($Q242:AB242)))),"")),(IF(($BV242-SUM($Q242:AB242))&gt;=$K242*0.3,$K242*0.3,($BV242-SUM($Q242:AB242)))))</f>
        <v>0</v>
      </c>
      <c r="AD242" s="127">
        <f>IF(OR($I242="‡nv‡÷j Z¨vM",$I242="wUwm"),(IF(VALUE($G242)&gt;=AD$6,(IF(($BV242-SUM($Q242:AC242))&gt;=$K242*0.3,$K242*0.3,($BV242-SUM($Q242:AC242)))),"")),(IF(($BV242-SUM($Q242:AC242))&gt;=$K242*0.3,$K242*0.3,($BV242-SUM($Q242:AC242)))))</f>
        <v>0</v>
      </c>
      <c r="AE242" s="127">
        <f>IF(OR($I242="‡nv‡÷j Z¨vM",$I242="wUwm"),(IF(VALUE($G242)&gt;=AE$6,(IF(($BV242-SUM($Q242:AD242))&gt;=$K242*0.3,$K242*0.3,($BV242-SUM($Q242:AD242)))),"")),(IF(($BV242-SUM($Q242:AD242))&gt;=$K242*0.3,$K242*0.3,($BV242-SUM($Q242:AD242)))))</f>
        <v>0</v>
      </c>
      <c r="AF242" s="127">
        <f>IF(OR($I242="‡nv‡÷j Z¨vM",$I242="wUwm"),(IF(VALUE($G242)&gt;=AF$6,(IF(($BV242-SUM($Q242:AE242))&gt;=$K242*0.3,$K242*0.3,($BV242-SUM($Q242:AE242)))),"")),(IF(($BV242-SUM($Q242:AE242))&gt;=$K242*0.3,$K242*0.3,($BV242-SUM($Q242:AE242)))))</f>
        <v>0</v>
      </c>
      <c r="AG242" s="127">
        <f>IF(OR($I242="‡nv‡÷j Z¨vM",$I242="wUwm"),(IF(VALUE($G242)&gt;=AG$6,(IF(($BV242-SUM($Q242:AF242))&gt;=$K242*0.3,$K242*0.3,($BV242-SUM($Q242:AF242)))),"")),(IF(($BV242-SUM($Q242:AF242))&gt;=$K242*0.3,$K242*0.3,($BV242-SUM($Q242:AF242)))))</f>
        <v>0</v>
      </c>
      <c r="AH242" s="127">
        <f>IF(OR($I242="‡nv‡÷j Z¨vM",$I242="wUwm"),(IF(VALUE($G242)&gt;=AH$6,(IF(($BV242-SUM($Q242:AG242))&gt;=$K242*0.3,$K242*0.3,($BV242-SUM($Q242:AG242)))),"")),(IF(($BV242-SUM($Q242:AG242))&gt;=$K242*0.3,$K242*0.3,($BV242-SUM($Q242:AG242)))))</f>
        <v>0</v>
      </c>
      <c r="AI242" s="127">
        <f>IF(OR($I242="‡nv‡÷j Z¨vM",$I242="wUwm"),(IF(VALUE($G242)&gt;=AI$6,(IF(($BV242-SUM($Q242:AH242))&gt;=$K242*0.3,$K242*0.3,($BV242-SUM($Q242:AH242)))),"")),(IF(($BV242-SUM($Q242:AH242))&gt;=$K242*0.3,$K242*0.3,($BV242-SUM($Q242:AH242)))))</f>
        <v>0</v>
      </c>
      <c r="AJ242" s="127">
        <f>IF(OR($I242="‡nv‡÷j Z¨vM",$I242="wUwm"),(IF(VALUE($G242)&gt;=AJ$6,(IF(($BV242-SUM($Q242:AI242))&gt;=$K242*0.3,$K242*0.3,($BV242-SUM($Q242:AI242)))),"")),(IF(($BV242-SUM($Q242:AI242))&gt;=$K242*0.3,$K242*0.3,($BV242-SUM($Q242:AI242)))))</f>
        <v>0</v>
      </c>
      <c r="AK242" s="127">
        <f>IF(OR($I242="‡nv‡÷j Z¨vM",$I242="wUwm"),(IF(VALUE($G242)&gt;=AK$6,(IF(($BV242-SUM($Q242:AJ242))&gt;=$K242*0.3,$K242*0.3,($BV242-SUM($Q242:AJ242)))),"")),(IF(($BV242-SUM($Q242:AJ242))&gt;=$K242*0.3,$K242*0.3,($BV242-SUM($Q242:AJ242)))))</f>
        <v>0</v>
      </c>
      <c r="AL242" s="127">
        <f>IF(OR($I242="‡nv‡÷j Z¨vM",$I242="wUwm"),(IF(VALUE($G242)&gt;=AL$6,(IF(($BV242-SUM($Q242:AK242))&gt;=$K242*0.3,$K242*0.3,($BV242-SUM($Q242:AK242)))),"")),(IF(($BV242-SUM($Q242:AK242))&gt;=$K242*0.3,$K242*0.3,($BV242-SUM($Q242:AK242)))))</f>
        <v>0</v>
      </c>
      <c r="AM242" s="127">
        <f>IF(OR($I242="‡nv‡÷j Z¨vM",$I242="wUwm"),(IF(VALUE($G242)&gt;=AM$6,(IF(($BV242-SUM($Q242:AL242))&gt;=$K242*0.3,$K242*0.3,($BV242-SUM($Q242:AL242)))),"")),(IF(($BV242-SUM($Q242:AL242))&gt;=$K242*0.3,$K242*0.3,($BV242-SUM($Q242:AL242)))))</f>
        <v>0</v>
      </c>
      <c r="AN242" s="127">
        <f>IF(OR($I242="‡nv‡÷j Z¨vM",$I242="wUwm"),(IF(VALUE($G242)&gt;=AN$6,(IF(($BV242-SUM($Q242:AM242))&gt;=$K242*0.3,$K242*0.3,($BV242-SUM($Q242:AM242)))),"")),(IF(($BV242-SUM($Q242:AM242))&gt;=$K242*0.3,$K242*0.3,($BV242-SUM($Q242:AM242)))))</f>
        <v>0</v>
      </c>
      <c r="AO242" s="127">
        <f>IF(OR($I242="‡nv‡÷j Z¨vM",$I242="wUwm"),(IF(VALUE($G242)&gt;=AO$6,(IF(($BV242-SUM($Q242:AN242))&gt;=$K242*0.3,$K242*0.3,($BV242-SUM($Q242:AN242)))),"")),(IF(($BV242-SUM($Q242:AN242))&gt;=$K242*0.3,$K242*0.3,($BV242-SUM($Q242:AN242)))))</f>
        <v>0</v>
      </c>
      <c r="AP242" s="127">
        <f>IF(OR($I242="‡nv‡÷j Z¨vM",$I242="wUwm"),(IF(VALUE($G242)&gt;=AP$6,(IF(($BV242-SUM($Q242:AO242))&gt;=$K242*0.3,$K242*0.3,($BV242-SUM($Q242:AO242)))),"")),(IF(($BV242-SUM($Q242:AO242))&gt;=$K242*0.3,$K242*0.3,($BV242-SUM($Q242:AO242)))))</f>
        <v>0</v>
      </c>
      <c r="AQ242" s="125">
        <f t="shared" si="50"/>
        <v>23440</v>
      </c>
      <c r="AR242" s="125">
        <v>23440</v>
      </c>
      <c r="AS242" s="125">
        <f>IF(LinkRpt!C$4=LinkRpt!C$2,VLOOKUP(LinkRpt!$A239,Rpt,LinkRpt!C$2+1),"")</f>
        <v>0</v>
      </c>
      <c r="AT242" s="125">
        <f>IF(LinkRpt!D$4=LinkRpt!D$2,VLOOKUP(LinkRpt!$A239,Rpt,LinkRpt!D$2+1),"")</f>
        <v>0</v>
      </c>
      <c r="AU242" s="125">
        <f>IF(LinkRpt!E$4=LinkRpt!E$2,VLOOKUP(LinkRpt!$A239,Rpt,LinkRpt!E$2+1),"")</f>
        <v>0</v>
      </c>
      <c r="AV242" s="125">
        <f>IF(LinkRpt!F$4=LinkRpt!F$2,VLOOKUP(LinkRpt!$A239,Rpt,LinkRpt!F$2+1),"")</f>
        <v>0</v>
      </c>
      <c r="AW242" s="125">
        <f>IF(LinkRpt!G$4=LinkRpt!G$2,VLOOKUP(LinkRpt!$A239,Rpt,LinkRpt!G$2+1),"")</f>
        <v>0</v>
      </c>
      <c r="AX242" s="125">
        <f>IF(LinkRpt!H$4=LinkRpt!H$2,VLOOKUP(LinkRpt!$A239,Rpt,LinkRpt!H$2+1),"")</f>
        <v>0</v>
      </c>
      <c r="AY242" s="125">
        <f>IF(LinkRpt!I$4=LinkRpt!I$2,VLOOKUP(LinkRpt!$A239,Rpt,LinkRpt!I$2+1),"")</f>
        <v>0</v>
      </c>
      <c r="AZ242" s="125">
        <f>IF(LinkRpt!J$4=LinkRpt!J$2,VLOOKUP(LinkRpt!$A239,Rpt,LinkRpt!J$2+1),"")</f>
        <v>0</v>
      </c>
      <c r="BA242" s="125">
        <f>IF(LinkRpt!K$4=LinkRpt!K$2,VLOOKUP(LinkRpt!$A239,Rpt,LinkRpt!K$2+1),"")</f>
        <v>0</v>
      </c>
      <c r="BB242" s="125">
        <f>IF(LinkRpt!L$4=LinkRpt!L$2,VLOOKUP(LinkRpt!$A239,Rpt,LinkRpt!L$2+1),"")</f>
        <v>0</v>
      </c>
      <c r="BC242" s="125">
        <f>IF(LinkRpt!M$4=LinkRpt!M$2,VLOOKUP(LinkRpt!$A239,Rpt,LinkRpt!M$2+1),"")</f>
        <v>0</v>
      </c>
      <c r="BD242" s="125">
        <f>IF(LinkRpt!N$4=LinkRpt!N$2,VLOOKUP(LinkRpt!$A239,Rpt,LinkRpt!N$2+1),"")</f>
        <v>0</v>
      </c>
      <c r="BE242" s="125">
        <f>IF(LinkRpt!O$4=LinkRpt!O$2,VLOOKUP(LinkRpt!$A239,Rpt,LinkRpt!O$2+1),"")</f>
        <v>0</v>
      </c>
      <c r="BF242" s="125">
        <f>IF(LinkRpt!P$4=LinkRpt!P$2,VLOOKUP(LinkRpt!$A239,Rpt,LinkRpt!P$2+1),"")</f>
        <v>0</v>
      </c>
      <c r="BG242" s="125">
        <f>IF(LinkRpt!Q$4=LinkRpt!Q$2,VLOOKUP(LinkRpt!$A239,Rpt,LinkRpt!Q$2+1),"")</f>
        <v>0</v>
      </c>
      <c r="BH242" s="125">
        <f>IF(LinkRpt!R$4=LinkRpt!R$2,VLOOKUP(LinkRpt!$A239,Rpt,LinkRpt!R$2+1),"")</f>
        <v>0</v>
      </c>
      <c r="BI242" s="125">
        <f>IF(LinkRpt!S$4=LinkRpt!S$2,VLOOKUP(LinkRpt!$A239,Rpt,LinkRpt!S$2+1),"")</f>
        <v>0</v>
      </c>
      <c r="BJ242" s="125">
        <f>IF(LinkRpt!T$4=LinkRpt!T$2,VLOOKUP(LinkRpt!$A239,Rpt,LinkRpt!T$2+1),"")</f>
        <v>0</v>
      </c>
      <c r="BK242" s="125">
        <f>IF(LinkRpt!U$4=LinkRpt!U$2,VLOOKUP(LinkRpt!$A239,Rpt,LinkRpt!U$2+1),"")</f>
        <v>0</v>
      </c>
      <c r="BL242" s="125">
        <f>IF(LinkRpt!V$4=LinkRpt!V$2,VLOOKUP(LinkRpt!$A239,Rpt,LinkRpt!V$2+1),"")</f>
        <v>0</v>
      </c>
      <c r="BM242" s="125">
        <f>IF(LinkRpt!W$4=LinkRpt!W$2,VLOOKUP(LinkRpt!$A239,Rpt,LinkRpt!W$2+1),"")</f>
        <v>0</v>
      </c>
      <c r="BN242" s="125">
        <f>IF(LinkRpt!X$4=LinkRpt!X$2,VLOOKUP(LinkRpt!$A239,Rpt,LinkRpt!X$2+1),"")</f>
        <v>0</v>
      </c>
      <c r="BO242" s="125">
        <f>IF(LinkRpt!Y$4=LinkRpt!Y$2,VLOOKUP(LinkRpt!$A239,Rpt,LinkRpt!Y$2+1),"")</f>
        <v>0</v>
      </c>
      <c r="BP242" s="125">
        <f>IF(LinkRpt!Z$4=LinkRpt!Z$2,VLOOKUP(LinkRpt!$A239,Rpt,LinkRpt!Z$2+1),"")</f>
        <v>0</v>
      </c>
      <c r="BQ242" s="125">
        <f>IF(LinkRpt!AA$4=LinkRpt!AA$2,VLOOKUP(LinkRpt!$A239,Rpt,LinkRpt!AA$2+1),"")</f>
        <v>0</v>
      </c>
      <c r="BR242" s="125">
        <f>IF(LinkRpt!AB$4=LinkRpt!AB$2,VLOOKUP(LinkRpt!$A239,Rpt,LinkRpt!AB$2+1),"")</f>
        <v>0</v>
      </c>
      <c r="BS242" s="125">
        <f>IF(LinkRpt!AC$4=LinkRpt!AC$2,VLOOKUP(LinkRpt!$A239,Rpt,LinkRpt!AC$2+1),"")</f>
        <v>0</v>
      </c>
      <c r="BT242" s="125">
        <f>IF(LinkRpt!AD$4=LinkRpt!AD$2,VLOOKUP(LinkRpt!$A239,Rpt,LinkRpt!AD$2+1),"")</f>
        <v>0</v>
      </c>
      <c r="BU242" s="125">
        <f>IF(LinkRpt!AE$4=LinkRpt!AE$2,VLOOKUP(LinkRpt!$A239,Rpt,LinkRpt!AE$2+1),"")</f>
        <v>0</v>
      </c>
      <c r="BV242" s="125">
        <f t="shared" si="48"/>
        <v>23440</v>
      </c>
      <c r="BW242" s="124">
        <v>1500</v>
      </c>
      <c r="BX242" s="127">
        <v>1500</v>
      </c>
      <c r="BY242" s="124">
        <v>1000</v>
      </c>
      <c r="BZ242" s="127">
        <v>1000</v>
      </c>
      <c r="CA242" s="124">
        <v>5000</v>
      </c>
      <c r="CB242" s="127">
        <v>5000</v>
      </c>
      <c r="CC242" s="124">
        <v>8000</v>
      </c>
      <c r="CD242" s="127">
        <v>0</v>
      </c>
      <c r="CE242" s="124"/>
      <c r="CF242" s="127"/>
      <c r="CG242" s="129">
        <v>4620</v>
      </c>
      <c r="CH242" s="127">
        <v>12620</v>
      </c>
      <c r="CI242" s="129">
        <v>4620</v>
      </c>
      <c r="CJ242" s="127">
        <v>0</v>
      </c>
      <c r="CK242" s="129">
        <v>4620</v>
      </c>
      <c r="CL242" s="127">
        <v>0</v>
      </c>
      <c r="CM242" s="129">
        <v>4620</v>
      </c>
      <c r="CN242" s="127">
        <v>13860</v>
      </c>
      <c r="CO242" s="129">
        <v>4620</v>
      </c>
      <c r="CP242" s="127"/>
      <c r="CQ242" s="129">
        <v>4620</v>
      </c>
      <c r="CR242" s="127"/>
      <c r="CS242" s="129">
        <v>4620</v>
      </c>
      <c r="CT242" s="127"/>
      <c r="CU242" s="129">
        <v>4620</v>
      </c>
      <c r="CV242" s="127"/>
      <c r="CW242" s="129">
        <v>4620</v>
      </c>
      <c r="CX242" s="127">
        <v>23100</v>
      </c>
      <c r="CY242" s="131"/>
      <c r="CZ242" s="127"/>
      <c r="DA242" s="131"/>
      <c r="DB242" s="127"/>
      <c r="DC242" s="131"/>
      <c r="DD242" s="127"/>
      <c r="DE242" s="128"/>
      <c r="DF242" s="127"/>
      <c r="DG242" s="128"/>
      <c r="DH242" s="127"/>
      <c r="DI242" s="128"/>
      <c r="DJ242" s="127"/>
      <c r="DK242" s="128"/>
      <c r="DL242" s="127"/>
      <c r="DM242" s="128"/>
      <c r="DN242" s="127"/>
      <c r="DO242" s="128"/>
      <c r="DP242" s="127"/>
      <c r="DQ242" s="128"/>
      <c r="DR242" s="127"/>
      <c r="DS242" s="128"/>
      <c r="DT242" s="127"/>
      <c r="DU242" s="128"/>
      <c r="DV242" s="127"/>
      <c r="DW242" s="128"/>
      <c r="DX242" s="127"/>
      <c r="DY242" s="128"/>
      <c r="DZ242" s="127"/>
      <c r="EA242" s="128"/>
      <c r="EB242" s="127"/>
      <c r="EC242" s="128"/>
      <c r="ED242" s="127"/>
      <c r="EE242" s="128"/>
      <c r="EF242" s="127"/>
      <c r="EG242" s="128"/>
      <c r="EH242" s="127"/>
      <c r="EI242" s="128"/>
      <c r="EJ242" s="127"/>
      <c r="EK242" s="128"/>
      <c r="EL242" s="127"/>
      <c r="EM242" s="128"/>
      <c r="EN242" s="127"/>
      <c r="EO242" s="124"/>
      <c r="EP242" s="127"/>
      <c r="EQ242" s="124"/>
      <c r="ER242" s="127"/>
      <c r="ES242" s="124"/>
      <c r="ET242" s="127"/>
      <c r="EU242" s="124"/>
      <c r="EV242" s="127"/>
      <c r="EW242" s="124"/>
      <c r="EX242" s="127"/>
      <c r="EY242" s="124"/>
      <c r="EZ242" s="127"/>
      <c r="FA242" s="132"/>
      <c r="FB242" s="133"/>
      <c r="FC242" s="133">
        <f t="shared" si="43"/>
        <v>57080</v>
      </c>
      <c r="FD242" s="133">
        <f t="shared" si="44"/>
        <v>57080</v>
      </c>
      <c r="FE242" s="133">
        <f t="shared" si="45"/>
        <v>0</v>
      </c>
    </row>
    <row r="243" spans="1:161" ht="25.5" customHeight="1">
      <c r="A243" s="186">
        <v>3200016</v>
      </c>
      <c r="B243" s="172" t="s">
        <v>375</v>
      </c>
      <c r="C243" s="171" t="s">
        <v>376</v>
      </c>
      <c r="D243" s="173" t="s">
        <v>1063</v>
      </c>
      <c r="E243" s="100" t="s">
        <v>956</v>
      </c>
      <c r="F243" s="171" t="s">
        <v>377</v>
      </c>
      <c r="G243" s="171" t="s">
        <v>1092</v>
      </c>
      <c r="H243" s="142"/>
      <c r="I243" s="121" t="s">
        <v>92</v>
      </c>
      <c r="J243" s="121"/>
      <c r="K243" s="94">
        <v>6500</v>
      </c>
      <c r="L243" s="96" t="s">
        <v>1079</v>
      </c>
      <c r="M243" s="122">
        <f>IF(I243="",K243*$M$6*0.3+SUM(O243:P243),K243*G243*0.3+SUM(O243:P243))</f>
        <v>13750</v>
      </c>
      <c r="N243" s="123">
        <f t="shared" si="42"/>
        <v>-2100</v>
      </c>
      <c r="O243" s="124">
        <v>4000</v>
      </c>
      <c r="P243" s="124">
        <f t="shared" si="47"/>
        <v>0</v>
      </c>
      <c r="Q243" s="125">
        <v>4000</v>
      </c>
      <c r="R243" s="180">
        <f>IF(AND(I243="‡nv‡÷j Z¨vM",M243&lt;=BV243),6000-J243,0)</f>
        <v>0</v>
      </c>
      <c r="S243" s="127">
        <f>IF(OR($I243="‡nv‡÷j Z¨vM",$I243="wUwm"),(IF(VALUE($G243)&gt;=S$6,(IF(($BV243-SUM($Q243:R243))&gt;=$K243*0.3,$K243*0.3,($BV243-SUM($Q243:R243)))),"")),(IF(($BV243-SUM($Q243:R243))&gt;=$K243*0.3,$K243*0.3,($BV243-SUM($Q243:R243)))))</f>
        <v>1950</v>
      </c>
      <c r="T243" s="127">
        <f>IF(OR($I243="‡nv‡÷j Z¨vM",$I243="wUwm"),(IF(VALUE($G243)&gt;=T$6,(IF(($BV243-SUM($Q243:S243))&gt;=$K243*0.3,$K243*0.3,($BV243-SUM($Q243:S243)))),"")),(IF(($BV243-SUM($Q243:S243))&gt;=$K243*0.3,$K243*0.3,($BV243-SUM($Q243:S243)))))</f>
        <v>1950</v>
      </c>
      <c r="U243" s="127">
        <f>IF(OR($I243="‡nv‡÷j Z¨vM",$I243="wUwm"),(IF(VALUE($G243)&gt;=U$6,(IF(($BV243-SUM($Q243:T243))&gt;=$K243*0.3,$K243*0.3,($BV243-SUM($Q243:T243)))),"")),(IF(($BV243-SUM($Q243:T243))&gt;=$K243*0.3,$K243*0.3,($BV243-SUM($Q243:T243)))))</f>
        <v>1950</v>
      </c>
      <c r="V243" s="127">
        <f>IF(OR($I243="‡nv‡÷j Z¨vM",$I243="wUwm"),(IF(VALUE($G243)&gt;=V$6,(IF(($BV243-SUM($Q243:U243))&gt;=$K243*0.3,$K243*0.3,($BV243-SUM($Q243:U243)))),"")),(IF(($BV243-SUM($Q243:U243))&gt;=$K243*0.3,$K243*0.3,($BV243-SUM($Q243:U243)))))</f>
        <v>1950</v>
      </c>
      <c r="W243" s="127">
        <f>IF(OR($I243="‡nv‡÷j Z¨vM",$I243="wUwm"),(IF(VALUE($G243)&gt;=W$6,(IF(($BV243-SUM($Q243:V243))&gt;=$K243*0.3,$K243*0.3,($BV243-SUM($Q243:V243)))),"")),(IF(($BV243-SUM($Q243:V243))&gt;=$K243*0.3,$K243*0.3,($BV243-SUM($Q243:V243)))))</f>
        <v>1950</v>
      </c>
      <c r="X243" s="127" t="str">
        <f>IF(OR($I243="‡nv‡÷j Z¨vM",$I243="wUwm"),(IF(VALUE($G243)&gt;=X$6,(IF(($BV243-SUM($Q243:W243))&gt;=$K243*0.3,$K243*0.3,($BV243-SUM($Q243:W243)))),"")),(IF(($BV243-SUM($Q243:W243))&gt;=$K243*0.3,$K243*0.3,($BV243-SUM($Q243:W243)))))</f>
        <v/>
      </c>
      <c r="Y243" s="127" t="str">
        <f>IF(OR($I243="‡nv‡÷j Z¨vM",$I243="wUwm"),(IF(VALUE($G243)&gt;=Y$6,(IF(($BV243-SUM($Q243:X243))&gt;=$K243*0.3,$K243*0.3,($BV243-SUM($Q243:X243)))),"")),(IF(($BV243-SUM($Q243:X243))&gt;=$K243*0.3,$K243*0.3,($BV243-SUM($Q243:X243)))))</f>
        <v/>
      </c>
      <c r="Z243" s="127" t="str">
        <f>IF(OR($I243="‡nv‡÷j Z¨vM",$I243="wUwm"),(IF(VALUE($G243)&gt;=Z$6,(IF(($BV243-SUM($Q243:Y243))&gt;=$K243*0.3,$K243*0.3,($BV243-SUM($Q243:Y243)))),"")),(IF(($BV243-SUM($Q243:Y243))&gt;=$K243*0.3,$K243*0.3,($BV243-SUM($Q243:Y243)))))</f>
        <v/>
      </c>
      <c r="AA243" s="127" t="str">
        <f>IF(OR($I243="‡nv‡÷j Z¨vM",$I243="wUwm"),(IF(VALUE($G243)&gt;=AA$6,(IF(($BV243-SUM($Q243:Z243))&gt;=$K243*0.3,$K243*0.3,($BV243-SUM($Q243:Z243)))),"")),(IF(($BV243-SUM($Q243:Z243))&gt;=$K243*0.3,$K243*0.3,($BV243-SUM($Q243:Z243)))))</f>
        <v/>
      </c>
      <c r="AB243" s="127" t="str">
        <f>IF(OR($I243="‡nv‡÷j Z¨vM",$I243="wUwm"),(IF(VALUE($G243)&gt;=AB$6,(IF(($BV243-SUM($Q243:AA243))&gt;=$K243*0.3,$K243*0.3,($BV243-SUM($Q243:AA243)))),"")),(IF(($BV243-SUM($Q243:AA243))&gt;=$K243*0.3,$K243*0.3,($BV243-SUM($Q243:AA243)))))</f>
        <v/>
      </c>
      <c r="AC243" s="127" t="str">
        <f>IF(OR($I243="‡nv‡÷j Z¨vM",$I243="wUwm"),(IF(VALUE($G243)&gt;=AC$6,(IF(($BV243-SUM($Q243:AB243))&gt;=$K243*0.3,$K243*0.3,($BV243-SUM($Q243:AB243)))),"")),(IF(($BV243-SUM($Q243:AB243))&gt;=$K243*0.3,$K243*0.3,($BV243-SUM($Q243:AB243)))))</f>
        <v/>
      </c>
      <c r="AD243" s="127" t="str">
        <f>IF(OR($I243="‡nv‡÷j Z¨vM",$I243="wUwm"),(IF(VALUE($G243)&gt;=AD$6,(IF(($BV243-SUM($Q243:AC243))&gt;=$K243*0.3,$K243*0.3,($BV243-SUM($Q243:AC243)))),"")),(IF(($BV243-SUM($Q243:AC243))&gt;=$K243*0.3,$K243*0.3,($BV243-SUM($Q243:AC243)))))</f>
        <v/>
      </c>
      <c r="AE243" s="127" t="str">
        <f>IF(OR($I243="‡nv‡÷j Z¨vM",$I243="wUwm"),(IF(VALUE($G243)&gt;=AE$6,(IF(($BV243-SUM($Q243:AD243))&gt;=$K243*0.3,$K243*0.3,($BV243-SUM($Q243:AD243)))),"")),(IF(($BV243-SUM($Q243:AD243))&gt;=$K243*0.3,$K243*0.3,($BV243-SUM($Q243:AD243)))))</f>
        <v/>
      </c>
      <c r="AF243" s="127" t="str">
        <f>IF(OR($I243="‡nv‡÷j Z¨vM",$I243="wUwm"),(IF(VALUE($G243)&gt;=AF$6,(IF(($BV243-SUM($Q243:AE243))&gt;=$K243*0.3,$K243*0.3,($BV243-SUM($Q243:AE243)))),"")),(IF(($BV243-SUM($Q243:AE243))&gt;=$K243*0.3,$K243*0.3,($BV243-SUM($Q243:AE243)))))</f>
        <v/>
      </c>
      <c r="AG243" s="127" t="str">
        <f>IF(OR($I243="‡nv‡÷j Z¨vM",$I243="wUwm"),(IF(VALUE($G243)&gt;=AG$6,(IF(($BV243-SUM($Q243:AF243))&gt;=$K243*0.3,$K243*0.3,($BV243-SUM($Q243:AF243)))),"")),(IF(($BV243-SUM($Q243:AF243))&gt;=$K243*0.3,$K243*0.3,($BV243-SUM($Q243:AF243)))))</f>
        <v/>
      </c>
      <c r="AH243" s="127" t="str">
        <f>IF(OR($I243="‡nv‡÷j Z¨vM",$I243="wUwm"),(IF(VALUE($G243)&gt;=AH$6,(IF(($BV243-SUM($Q243:AG243))&gt;=$K243*0.3,$K243*0.3,($BV243-SUM($Q243:AG243)))),"")),(IF(($BV243-SUM($Q243:AG243))&gt;=$K243*0.3,$K243*0.3,($BV243-SUM($Q243:AG243)))))</f>
        <v/>
      </c>
      <c r="AI243" s="127" t="str">
        <f>IF(OR($I243="‡nv‡÷j Z¨vM",$I243="wUwm"),(IF(VALUE($G243)&gt;=AI$6,(IF(($BV243-SUM($Q243:AH243))&gt;=$K243*0.3,$K243*0.3,($BV243-SUM($Q243:AH243)))),"")),(IF(($BV243-SUM($Q243:AH243))&gt;=$K243*0.3,$K243*0.3,($BV243-SUM($Q243:AH243)))))</f>
        <v/>
      </c>
      <c r="AJ243" s="127" t="str">
        <f>IF(OR($I243="‡nv‡÷j Z¨vM",$I243="wUwm"),(IF(VALUE($G243)&gt;=AJ$6,(IF(($BV243-SUM($Q243:AI243))&gt;=$K243*0.3,$K243*0.3,($BV243-SUM($Q243:AI243)))),"")),(IF(($BV243-SUM($Q243:AI243))&gt;=$K243*0.3,$K243*0.3,($BV243-SUM($Q243:AI243)))))</f>
        <v/>
      </c>
      <c r="AK243" s="127" t="str">
        <f>IF(OR($I243="‡nv‡÷j Z¨vM",$I243="wUwm"),(IF(VALUE($G243)&gt;=AK$6,(IF(($BV243-SUM($Q243:AJ243))&gt;=$K243*0.3,$K243*0.3,($BV243-SUM($Q243:AJ243)))),"")),(IF(($BV243-SUM($Q243:AJ243))&gt;=$K243*0.3,$K243*0.3,($BV243-SUM($Q243:AJ243)))))</f>
        <v/>
      </c>
      <c r="AL243" s="127" t="str">
        <f>IF(OR($I243="‡nv‡÷j Z¨vM",$I243="wUwm"),(IF(VALUE($G243)&gt;=AL$6,(IF(($BV243-SUM($Q243:AK243))&gt;=$K243*0.3,$K243*0.3,($BV243-SUM($Q243:AK243)))),"")),(IF(($BV243-SUM($Q243:AK243))&gt;=$K243*0.3,$K243*0.3,($BV243-SUM($Q243:AK243)))))</f>
        <v/>
      </c>
      <c r="AM243" s="127" t="str">
        <f>IF(OR($I243="‡nv‡÷j Z¨vM",$I243="wUwm"),(IF(VALUE($G243)&gt;=AM$6,(IF(($BV243-SUM($Q243:AL243))&gt;=$K243*0.3,$K243*0.3,($BV243-SUM($Q243:AL243)))),"")),(IF(($BV243-SUM($Q243:AL243))&gt;=$K243*0.3,$K243*0.3,($BV243-SUM($Q243:AL243)))))</f>
        <v/>
      </c>
      <c r="AN243" s="127" t="str">
        <f>IF(OR($I243="‡nv‡÷j Z¨vM",$I243="wUwm"),(IF(VALUE($G243)&gt;=AN$6,(IF(($BV243-SUM($Q243:AM243))&gt;=$K243*0.3,$K243*0.3,($BV243-SUM($Q243:AM243)))),"")),(IF(($BV243-SUM($Q243:AM243))&gt;=$K243*0.3,$K243*0.3,($BV243-SUM($Q243:AM243)))))</f>
        <v/>
      </c>
      <c r="AO243" s="127" t="str">
        <f>IF(OR($I243="‡nv‡÷j Z¨vM",$I243="wUwm"),(IF(VALUE($G243)&gt;=AO$6,(IF(($BV243-SUM($Q243:AN243))&gt;=$K243*0.3,$K243*0.3,($BV243-SUM($Q243:AN243)))),"")),(IF(($BV243-SUM($Q243:AN243))&gt;=$K243*0.3,$K243*0.3,($BV243-SUM($Q243:AN243)))))</f>
        <v/>
      </c>
      <c r="AP243" s="127" t="str">
        <f>IF(OR($I243="‡nv‡÷j Z¨vM",$I243="wUwm"),(IF(VALUE($G243)&gt;=AP$6,(IF(($BV243-SUM($Q243:AO243))&gt;=$K243*0.3,$K243*0.3,($BV243-SUM($Q243:AO243)))),"")),(IF(($BV243-SUM($Q243:AO243))&gt;=$K243*0.3,$K243*0.3,($BV243-SUM($Q243:AO243)))))</f>
        <v/>
      </c>
      <c r="AQ243" s="125">
        <f t="shared" si="50"/>
        <v>13750</v>
      </c>
      <c r="AR243" s="125">
        <v>15850</v>
      </c>
      <c r="AS243" s="125">
        <f>IF(LinkRpt!C$4=LinkRpt!C$2,VLOOKUP(LinkRpt!$A240,Rpt,LinkRpt!C$2+1),"")</f>
        <v>0</v>
      </c>
      <c r="AT243" s="125">
        <f>IF(LinkRpt!D$4=LinkRpt!D$2,VLOOKUP(LinkRpt!$A240,Rpt,LinkRpt!D$2+1),"")</f>
        <v>0</v>
      </c>
      <c r="AU243" s="125">
        <f>IF(LinkRpt!E$4=LinkRpt!E$2,VLOOKUP(LinkRpt!$A240,Rpt,LinkRpt!E$2+1),"")</f>
        <v>0</v>
      </c>
      <c r="AV243" s="125">
        <f>IF(LinkRpt!F$4=LinkRpt!F$2,VLOOKUP(LinkRpt!$A240,Rpt,LinkRpt!F$2+1),"")</f>
        <v>0</v>
      </c>
      <c r="AW243" s="125">
        <f>IF(LinkRpt!G$4=LinkRpt!G$2,VLOOKUP(LinkRpt!$A240,Rpt,LinkRpt!G$2+1),"")</f>
        <v>0</v>
      </c>
      <c r="AX243" s="125">
        <f>IF(LinkRpt!H$4=LinkRpt!H$2,VLOOKUP(LinkRpt!$A240,Rpt,LinkRpt!H$2+1),"")</f>
        <v>0</v>
      </c>
      <c r="AY243" s="125">
        <f>IF(LinkRpt!I$4=LinkRpt!I$2,VLOOKUP(LinkRpt!$A240,Rpt,LinkRpt!I$2+1),"")</f>
        <v>0</v>
      </c>
      <c r="AZ243" s="125">
        <f>IF(LinkRpt!J$4=LinkRpt!J$2,VLOOKUP(LinkRpt!$A240,Rpt,LinkRpt!J$2+1),"")</f>
        <v>0</v>
      </c>
      <c r="BA243" s="125">
        <f>IF(LinkRpt!K$4=LinkRpt!K$2,VLOOKUP(LinkRpt!$A240,Rpt,LinkRpt!K$2+1),"")</f>
        <v>0</v>
      </c>
      <c r="BB243" s="125">
        <f>IF(LinkRpt!L$4=LinkRpt!L$2,VLOOKUP(LinkRpt!$A240,Rpt,LinkRpt!L$2+1),"")</f>
        <v>0</v>
      </c>
      <c r="BC243" s="125">
        <f>IF(LinkRpt!M$4=LinkRpt!M$2,VLOOKUP(LinkRpt!$A240,Rpt,LinkRpt!M$2+1),"")</f>
        <v>0</v>
      </c>
      <c r="BD243" s="125">
        <f>IF(LinkRpt!N$4=LinkRpt!N$2,VLOOKUP(LinkRpt!$A240,Rpt,LinkRpt!N$2+1),"")</f>
        <v>0</v>
      </c>
      <c r="BE243" s="125">
        <f>IF(LinkRpt!O$4=LinkRpt!O$2,VLOOKUP(LinkRpt!$A240,Rpt,LinkRpt!O$2+1),"")</f>
        <v>0</v>
      </c>
      <c r="BF243" s="125">
        <f>IF(LinkRpt!P$4=LinkRpt!P$2,VLOOKUP(LinkRpt!$A240,Rpt,LinkRpt!P$2+1),"")</f>
        <v>0</v>
      </c>
      <c r="BG243" s="125">
        <f>IF(LinkRpt!Q$4=LinkRpt!Q$2,VLOOKUP(LinkRpt!$A240,Rpt,LinkRpt!Q$2+1),"")</f>
        <v>0</v>
      </c>
      <c r="BH243" s="125">
        <f>IF(LinkRpt!R$4=LinkRpt!R$2,VLOOKUP(LinkRpt!$A240,Rpt,LinkRpt!R$2+1),"")</f>
        <v>0</v>
      </c>
      <c r="BI243" s="125">
        <f>IF(LinkRpt!S$4=LinkRpt!S$2,VLOOKUP(LinkRpt!$A240,Rpt,LinkRpt!S$2+1),"")</f>
        <v>0</v>
      </c>
      <c r="BJ243" s="125">
        <f>IF(LinkRpt!T$4=LinkRpt!T$2,VLOOKUP(LinkRpt!$A240,Rpt,LinkRpt!T$2+1),"")</f>
        <v>0</v>
      </c>
      <c r="BK243" s="125">
        <f>IF(LinkRpt!U$4=LinkRpt!U$2,VLOOKUP(LinkRpt!$A240,Rpt,LinkRpt!U$2+1),"")</f>
        <v>0</v>
      </c>
      <c r="BL243" s="125">
        <f>IF(LinkRpt!V$4=LinkRpt!V$2,VLOOKUP(LinkRpt!$A240,Rpt,LinkRpt!V$2+1),"")</f>
        <v>0</v>
      </c>
      <c r="BM243" s="125">
        <f>IF(LinkRpt!W$4=LinkRpt!W$2,VLOOKUP(LinkRpt!$A240,Rpt,LinkRpt!W$2+1),"")</f>
        <v>0</v>
      </c>
      <c r="BN243" s="125">
        <f>IF(LinkRpt!X$4=LinkRpt!X$2,VLOOKUP(LinkRpt!$A240,Rpt,LinkRpt!X$2+1),"")</f>
        <v>0</v>
      </c>
      <c r="BO243" s="125">
        <f>IF(LinkRpt!Y$4=LinkRpt!Y$2,VLOOKUP(LinkRpt!$A240,Rpt,LinkRpt!Y$2+1),"")</f>
        <v>0</v>
      </c>
      <c r="BP243" s="125">
        <f>IF(LinkRpt!Z$4=LinkRpt!Z$2,VLOOKUP(LinkRpt!$A240,Rpt,LinkRpt!Z$2+1),"")</f>
        <v>0</v>
      </c>
      <c r="BQ243" s="125">
        <f>IF(LinkRpt!AA$4=LinkRpt!AA$2,VLOOKUP(LinkRpt!$A240,Rpt,LinkRpt!AA$2+1),"")</f>
        <v>0</v>
      </c>
      <c r="BR243" s="125">
        <f>IF(LinkRpt!AB$4=LinkRpt!AB$2,VLOOKUP(LinkRpt!$A240,Rpt,LinkRpt!AB$2+1),"")</f>
        <v>0</v>
      </c>
      <c r="BS243" s="125">
        <f>IF(LinkRpt!AC$4=LinkRpt!AC$2,VLOOKUP(LinkRpt!$A240,Rpt,LinkRpt!AC$2+1),"")</f>
        <v>0</v>
      </c>
      <c r="BT243" s="125">
        <f>IF(LinkRpt!AD$4=LinkRpt!AD$2,VLOOKUP(LinkRpt!$A240,Rpt,LinkRpt!AD$2+1),"")</f>
        <v>0</v>
      </c>
      <c r="BU243" s="125">
        <f>IF(LinkRpt!AE$4=LinkRpt!AE$2,VLOOKUP(LinkRpt!$A240,Rpt,LinkRpt!AE$2+1),"")</f>
        <v>0</v>
      </c>
      <c r="BV243" s="125">
        <f t="shared" si="48"/>
        <v>15850</v>
      </c>
      <c r="BW243" s="124">
        <v>1500</v>
      </c>
      <c r="BX243" s="127">
        <v>1500</v>
      </c>
      <c r="BY243" s="124">
        <v>1000</v>
      </c>
      <c r="BZ243" s="127">
        <v>1000</v>
      </c>
      <c r="CA243" s="124">
        <v>5000</v>
      </c>
      <c r="CB243" s="127">
        <f>2500+2500</f>
        <v>5000</v>
      </c>
      <c r="CC243" s="124">
        <v>8000</v>
      </c>
      <c r="CD243" s="127">
        <v>0</v>
      </c>
      <c r="CE243" s="124"/>
      <c r="CF243" s="127"/>
      <c r="CG243" s="129">
        <v>4620</v>
      </c>
      <c r="CH243" s="127"/>
      <c r="CI243" s="129">
        <v>4620</v>
      </c>
      <c r="CJ243" s="127"/>
      <c r="CK243" s="129">
        <v>4620</v>
      </c>
      <c r="CL243" s="127"/>
      <c r="CM243" s="129">
        <v>4620</v>
      </c>
      <c r="CN243" s="127">
        <v>5000</v>
      </c>
      <c r="CO243" s="129">
        <v>4620</v>
      </c>
      <c r="CP243" s="127"/>
      <c r="CQ243" s="129">
        <v>4620</v>
      </c>
      <c r="CR243" s="127"/>
      <c r="CS243" s="129">
        <v>4620</v>
      </c>
      <c r="CT243" s="127"/>
      <c r="CU243" s="129">
        <v>4620</v>
      </c>
      <c r="CV243" s="127"/>
      <c r="CW243" s="129">
        <v>4620</v>
      </c>
      <c r="CX243" s="127"/>
      <c r="CY243" s="131"/>
      <c r="CZ243" s="127"/>
      <c r="DA243" s="131"/>
      <c r="DB243" s="127"/>
      <c r="DC243" s="131"/>
      <c r="DD243" s="127"/>
      <c r="DE243" s="128"/>
      <c r="DF243" s="127"/>
      <c r="DG243" s="128"/>
      <c r="DH243" s="127"/>
      <c r="DI243" s="128"/>
      <c r="DJ243" s="127"/>
      <c r="DK243" s="128"/>
      <c r="DL243" s="127"/>
      <c r="DM243" s="128"/>
      <c r="DN243" s="127"/>
      <c r="DO243" s="128"/>
      <c r="DP243" s="127"/>
      <c r="DQ243" s="128"/>
      <c r="DR243" s="127"/>
      <c r="DS243" s="128"/>
      <c r="DT243" s="127"/>
      <c r="DU243" s="128"/>
      <c r="DV243" s="127"/>
      <c r="DW243" s="128"/>
      <c r="DX243" s="127"/>
      <c r="DY243" s="128"/>
      <c r="DZ243" s="127"/>
      <c r="EA243" s="128"/>
      <c r="EB243" s="127"/>
      <c r="EC243" s="128"/>
      <c r="ED243" s="127"/>
      <c r="EE243" s="128"/>
      <c r="EF243" s="127"/>
      <c r="EG243" s="128"/>
      <c r="EH243" s="127"/>
      <c r="EI243" s="128"/>
      <c r="EJ243" s="127"/>
      <c r="EK243" s="128"/>
      <c r="EL243" s="127"/>
      <c r="EM243" s="128"/>
      <c r="EN243" s="127"/>
      <c r="EO243" s="124"/>
      <c r="EP243" s="127"/>
      <c r="EQ243" s="124"/>
      <c r="ER243" s="127"/>
      <c r="ES243" s="124"/>
      <c r="ET243" s="127"/>
      <c r="EU243" s="124"/>
      <c r="EV243" s="127"/>
      <c r="EW243" s="124"/>
      <c r="EX243" s="127"/>
      <c r="EY243" s="124"/>
      <c r="EZ243" s="127"/>
      <c r="FA243" s="132"/>
      <c r="FB243" s="133"/>
      <c r="FC243" s="133">
        <f t="shared" si="43"/>
        <v>57080</v>
      </c>
      <c r="FD243" s="133">
        <f t="shared" si="44"/>
        <v>12500</v>
      </c>
      <c r="FE243" s="133">
        <f t="shared" si="45"/>
        <v>44580</v>
      </c>
    </row>
    <row r="244" spans="1:161" ht="25.5" customHeight="1">
      <c r="A244" s="184">
        <v>3200021</v>
      </c>
      <c r="B244" s="168" t="s">
        <v>379</v>
      </c>
      <c r="C244" s="96" t="s">
        <v>380</v>
      </c>
      <c r="D244" s="83" t="s">
        <v>1063</v>
      </c>
      <c r="E244" s="95" t="s">
        <v>956</v>
      </c>
      <c r="F244" s="92" t="s">
        <v>381</v>
      </c>
      <c r="G244" s="92"/>
      <c r="H244" s="142"/>
      <c r="I244" s="121" t="s">
        <v>1084</v>
      </c>
      <c r="J244" s="121"/>
      <c r="K244" s="94"/>
      <c r="L244" s="92" t="s">
        <v>1077</v>
      </c>
      <c r="M244" s="122">
        <f t="shared" si="46"/>
        <v>4000</v>
      </c>
      <c r="N244" s="123">
        <f t="shared" si="42"/>
        <v>0</v>
      </c>
      <c r="O244" s="124">
        <v>4000</v>
      </c>
      <c r="P244" s="124">
        <f t="shared" si="47"/>
        <v>0</v>
      </c>
      <c r="Q244" s="125">
        <v>4000</v>
      </c>
      <c r="R244" s="126">
        <f t="shared" si="49"/>
        <v>0</v>
      </c>
      <c r="S244" s="127">
        <f>IF(OR($I244="‡nv‡÷j Z¨vM",$I244="wUwm"),(IF(VALUE($G244)&gt;=S$6,(IF(($BV244-SUM($Q244:R244))&gt;=$K244*0.3,$K244*0.3,($BV244-SUM($Q244:R244)))),"")),(IF(($BV244-SUM($Q244:R244))&gt;=$K244*0.3,$K244*0.3,($BV244-SUM($Q244:R244)))))</f>
        <v>0</v>
      </c>
      <c r="T244" s="127">
        <f>IF(OR($I244="‡nv‡÷j Z¨vM",$I244="wUwm"),(IF(VALUE($G244)&gt;=T$6,(IF(($BV244-SUM($Q244:S244))&gt;=$K244*0.3,$K244*0.3,($BV244-SUM($Q244:S244)))),"")),(IF(($BV244-SUM($Q244:S244))&gt;=$K244*0.3,$K244*0.3,($BV244-SUM($Q244:S244)))))</f>
        <v>0</v>
      </c>
      <c r="U244" s="127">
        <f>IF(OR($I244="‡nv‡÷j Z¨vM",$I244="wUwm"),(IF(VALUE($G244)&gt;=U$6,(IF(($BV244-SUM($Q244:T244))&gt;=$K244*0.3,$K244*0.3,($BV244-SUM($Q244:T244)))),"")),(IF(($BV244-SUM($Q244:T244))&gt;=$K244*0.3,$K244*0.3,($BV244-SUM($Q244:T244)))))</f>
        <v>0</v>
      </c>
      <c r="V244" s="127">
        <f>IF(OR($I244="‡nv‡÷j Z¨vM",$I244="wUwm"),(IF(VALUE($G244)&gt;=V$6,(IF(($BV244-SUM($Q244:U244))&gt;=$K244*0.3,$K244*0.3,($BV244-SUM($Q244:U244)))),"")),(IF(($BV244-SUM($Q244:U244))&gt;=$K244*0.3,$K244*0.3,($BV244-SUM($Q244:U244)))))</f>
        <v>0</v>
      </c>
      <c r="W244" s="127">
        <f>IF(OR($I244="‡nv‡÷j Z¨vM",$I244="wUwm"),(IF(VALUE($G244)&gt;=W$6,(IF(($BV244-SUM($Q244:V244))&gt;=$K244*0.3,$K244*0.3,($BV244-SUM($Q244:V244)))),"")),(IF(($BV244-SUM($Q244:V244))&gt;=$K244*0.3,$K244*0.3,($BV244-SUM($Q244:V244)))))</f>
        <v>0</v>
      </c>
      <c r="X244" s="127">
        <f>IF(OR($I244="‡nv‡÷j Z¨vM",$I244="wUwm"),(IF(VALUE($G244)&gt;=X$6,(IF(($BV244-SUM($Q244:W244))&gt;=$K244*0.3,$K244*0.3,($BV244-SUM($Q244:W244)))),"")),(IF(($BV244-SUM($Q244:W244))&gt;=$K244*0.3,$K244*0.3,($BV244-SUM($Q244:W244)))))</f>
        <v>0</v>
      </c>
      <c r="Y244" s="127">
        <f>IF(OR($I244="‡nv‡÷j Z¨vM",$I244="wUwm"),(IF(VALUE($G244)&gt;=Y$6,(IF(($BV244-SUM($Q244:X244))&gt;=$K244*0.3,$K244*0.3,($BV244-SUM($Q244:X244)))),"")),(IF(($BV244-SUM($Q244:X244))&gt;=$K244*0.3,$K244*0.3,($BV244-SUM($Q244:X244)))))</f>
        <v>0</v>
      </c>
      <c r="Z244" s="127">
        <f>IF(OR($I244="‡nv‡÷j Z¨vM",$I244="wUwm"),(IF(VALUE($G244)&gt;=Z$6,(IF(($BV244-SUM($Q244:Y244))&gt;=$K244*0.3,$K244*0.3,($BV244-SUM($Q244:Y244)))),"")),(IF(($BV244-SUM($Q244:Y244))&gt;=$K244*0.3,$K244*0.3,($BV244-SUM($Q244:Y244)))))</f>
        <v>0</v>
      </c>
      <c r="AA244" s="127">
        <f>IF(OR($I244="‡nv‡÷j Z¨vM",$I244="wUwm"),(IF(VALUE($G244)&gt;=AA$6,(IF(($BV244-SUM($Q244:Z244))&gt;=$K244*0.3,$K244*0.3,($BV244-SUM($Q244:Z244)))),"")),(IF(($BV244-SUM($Q244:Z244))&gt;=$K244*0.3,$K244*0.3,($BV244-SUM($Q244:Z244)))))</f>
        <v>0</v>
      </c>
      <c r="AB244" s="127">
        <f>IF(OR($I244="‡nv‡÷j Z¨vM",$I244="wUwm"),(IF(VALUE($G244)&gt;=AB$6,(IF(($BV244-SUM($Q244:AA244))&gt;=$K244*0.3,$K244*0.3,($BV244-SUM($Q244:AA244)))),"")),(IF(($BV244-SUM($Q244:AA244))&gt;=$K244*0.3,$K244*0.3,($BV244-SUM($Q244:AA244)))))</f>
        <v>0</v>
      </c>
      <c r="AC244" s="127">
        <f>IF(OR($I244="‡nv‡÷j Z¨vM",$I244="wUwm"),(IF(VALUE($G244)&gt;=AC$6,(IF(($BV244-SUM($Q244:AB244))&gt;=$K244*0.3,$K244*0.3,($BV244-SUM($Q244:AB244)))),"")),(IF(($BV244-SUM($Q244:AB244))&gt;=$K244*0.3,$K244*0.3,($BV244-SUM($Q244:AB244)))))</f>
        <v>0</v>
      </c>
      <c r="AD244" s="127">
        <f>IF(OR($I244="‡nv‡÷j Z¨vM",$I244="wUwm"),(IF(VALUE($G244)&gt;=AD$6,(IF(($BV244-SUM($Q244:AC244))&gt;=$K244*0.3,$K244*0.3,($BV244-SUM($Q244:AC244)))),"")),(IF(($BV244-SUM($Q244:AC244))&gt;=$K244*0.3,$K244*0.3,($BV244-SUM($Q244:AC244)))))</f>
        <v>0</v>
      </c>
      <c r="AE244" s="127">
        <f>IF(OR($I244="‡nv‡÷j Z¨vM",$I244="wUwm"),(IF(VALUE($G244)&gt;=AE$6,(IF(($BV244-SUM($Q244:AD244))&gt;=$K244*0.3,$K244*0.3,($BV244-SUM($Q244:AD244)))),"")),(IF(($BV244-SUM($Q244:AD244))&gt;=$K244*0.3,$K244*0.3,($BV244-SUM($Q244:AD244)))))</f>
        <v>0</v>
      </c>
      <c r="AF244" s="127">
        <f>IF(OR($I244="‡nv‡÷j Z¨vM",$I244="wUwm"),(IF(VALUE($G244)&gt;=AF$6,(IF(($BV244-SUM($Q244:AE244))&gt;=$K244*0.3,$K244*0.3,($BV244-SUM($Q244:AE244)))),"")),(IF(($BV244-SUM($Q244:AE244))&gt;=$K244*0.3,$K244*0.3,($BV244-SUM($Q244:AE244)))))</f>
        <v>0</v>
      </c>
      <c r="AG244" s="127">
        <f>IF(OR($I244="‡nv‡÷j Z¨vM",$I244="wUwm"),(IF(VALUE($G244)&gt;=AG$6,(IF(($BV244-SUM($Q244:AF244))&gt;=$K244*0.3,$K244*0.3,($BV244-SUM($Q244:AF244)))),"")),(IF(($BV244-SUM($Q244:AF244))&gt;=$K244*0.3,$K244*0.3,($BV244-SUM($Q244:AF244)))))</f>
        <v>0</v>
      </c>
      <c r="AH244" s="127">
        <f>IF(OR($I244="‡nv‡÷j Z¨vM",$I244="wUwm"),(IF(VALUE($G244)&gt;=AH$6,(IF(($BV244-SUM($Q244:AG244))&gt;=$K244*0.3,$K244*0.3,($BV244-SUM($Q244:AG244)))),"")),(IF(($BV244-SUM($Q244:AG244))&gt;=$K244*0.3,$K244*0.3,($BV244-SUM($Q244:AG244)))))</f>
        <v>0</v>
      </c>
      <c r="AI244" s="127">
        <f>IF(OR($I244="‡nv‡÷j Z¨vM",$I244="wUwm"),(IF(VALUE($G244)&gt;=AI$6,(IF(($BV244-SUM($Q244:AH244))&gt;=$K244*0.3,$K244*0.3,($BV244-SUM($Q244:AH244)))),"")),(IF(($BV244-SUM($Q244:AH244))&gt;=$K244*0.3,$K244*0.3,($BV244-SUM($Q244:AH244)))))</f>
        <v>0</v>
      </c>
      <c r="AJ244" s="127">
        <f>IF(OR($I244="‡nv‡÷j Z¨vM",$I244="wUwm"),(IF(VALUE($G244)&gt;=AJ$6,(IF(($BV244-SUM($Q244:AI244))&gt;=$K244*0.3,$K244*0.3,($BV244-SUM($Q244:AI244)))),"")),(IF(($BV244-SUM($Q244:AI244))&gt;=$K244*0.3,$K244*0.3,($BV244-SUM($Q244:AI244)))))</f>
        <v>0</v>
      </c>
      <c r="AK244" s="127">
        <f>IF(OR($I244="‡nv‡÷j Z¨vM",$I244="wUwm"),(IF(VALUE($G244)&gt;=AK$6,(IF(($BV244-SUM($Q244:AJ244))&gt;=$K244*0.3,$K244*0.3,($BV244-SUM($Q244:AJ244)))),"")),(IF(($BV244-SUM($Q244:AJ244))&gt;=$K244*0.3,$K244*0.3,($BV244-SUM($Q244:AJ244)))))</f>
        <v>0</v>
      </c>
      <c r="AL244" s="127">
        <f>IF(OR($I244="‡nv‡÷j Z¨vM",$I244="wUwm"),(IF(VALUE($G244)&gt;=AL$6,(IF(($BV244-SUM($Q244:AK244))&gt;=$K244*0.3,$K244*0.3,($BV244-SUM($Q244:AK244)))),"")),(IF(($BV244-SUM($Q244:AK244))&gt;=$K244*0.3,$K244*0.3,($BV244-SUM($Q244:AK244)))))</f>
        <v>0</v>
      </c>
      <c r="AM244" s="127">
        <f>IF(OR($I244="‡nv‡÷j Z¨vM",$I244="wUwm"),(IF(VALUE($G244)&gt;=AM$6,(IF(($BV244-SUM($Q244:AL244))&gt;=$K244*0.3,$K244*0.3,($BV244-SUM($Q244:AL244)))),"")),(IF(($BV244-SUM($Q244:AL244))&gt;=$K244*0.3,$K244*0.3,($BV244-SUM($Q244:AL244)))))</f>
        <v>0</v>
      </c>
      <c r="AN244" s="127">
        <f>IF(OR($I244="‡nv‡÷j Z¨vM",$I244="wUwm"),(IF(VALUE($G244)&gt;=AN$6,(IF(($BV244-SUM($Q244:AM244))&gt;=$K244*0.3,$K244*0.3,($BV244-SUM($Q244:AM244)))),"")),(IF(($BV244-SUM($Q244:AM244))&gt;=$K244*0.3,$K244*0.3,($BV244-SUM($Q244:AM244)))))</f>
        <v>0</v>
      </c>
      <c r="AO244" s="127">
        <f>IF(OR($I244="‡nv‡÷j Z¨vM",$I244="wUwm"),(IF(VALUE($G244)&gt;=AO$6,(IF(($BV244-SUM($Q244:AN244))&gt;=$K244*0.3,$K244*0.3,($BV244-SUM($Q244:AN244)))),"")),(IF(($BV244-SUM($Q244:AN244))&gt;=$K244*0.3,$K244*0.3,($BV244-SUM($Q244:AN244)))))</f>
        <v>0</v>
      </c>
      <c r="AP244" s="127">
        <f>IF(OR($I244="‡nv‡÷j Z¨vM",$I244="wUwm"),(IF(VALUE($G244)&gt;=AP$6,(IF(($BV244-SUM($Q244:AO244))&gt;=$K244*0.3,$K244*0.3,($BV244-SUM($Q244:AO244)))),"")),(IF(($BV244-SUM($Q244:AO244))&gt;=$K244*0.3,$K244*0.3,($BV244-SUM($Q244:AO244)))))</f>
        <v>0</v>
      </c>
      <c r="AQ244" s="125">
        <f t="shared" si="50"/>
        <v>4000</v>
      </c>
      <c r="AR244" s="125">
        <v>4000</v>
      </c>
      <c r="AS244" s="125">
        <f>IF(LinkRpt!C$4=LinkRpt!C$2,VLOOKUP(LinkRpt!$A241,Rpt,LinkRpt!C$2+1),"")</f>
        <v>0</v>
      </c>
      <c r="AT244" s="125">
        <f>IF(LinkRpt!D$4=LinkRpt!D$2,VLOOKUP(LinkRpt!$A241,Rpt,LinkRpt!D$2+1),"")</f>
        <v>0</v>
      </c>
      <c r="AU244" s="125">
        <f>IF(LinkRpt!E$4=LinkRpt!E$2,VLOOKUP(LinkRpt!$A241,Rpt,LinkRpt!E$2+1),"")</f>
        <v>0</v>
      </c>
      <c r="AV244" s="125">
        <f>IF(LinkRpt!F$4=LinkRpt!F$2,VLOOKUP(LinkRpt!$A241,Rpt,LinkRpt!F$2+1),"")</f>
        <v>0</v>
      </c>
      <c r="AW244" s="125">
        <f>IF(LinkRpt!G$4=LinkRpt!G$2,VLOOKUP(LinkRpt!$A241,Rpt,LinkRpt!G$2+1),"")</f>
        <v>0</v>
      </c>
      <c r="AX244" s="125">
        <f>IF(LinkRpt!H$4=LinkRpt!H$2,VLOOKUP(LinkRpt!$A241,Rpt,LinkRpt!H$2+1),"")</f>
        <v>0</v>
      </c>
      <c r="AY244" s="125">
        <f>IF(LinkRpt!I$4=LinkRpt!I$2,VLOOKUP(LinkRpt!$A241,Rpt,LinkRpt!I$2+1),"")</f>
        <v>0</v>
      </c>
      <c r="AZ244" s="125">
        <f>IF(LinkRpt!J$4=LinkRpt!J$2,VLOOKUP(LinkRpt!$A241,Rpt,LinkRpt!J$2+1),"")</f>
        <v>0</v>
      </c>
      <c r="BA244" s="125">
        <f>IF(LinkRpt!K$4=LinkRpt!K$2,VLOOKUP(LinkRpt!$A241,Rpt,LinkRpt!K$2+1),"")</f>
        <v>0</v>
      </c>
      <c r="BB244" s="125">
        <f>IF(LinkRpt!L$4=LinkRpt!L$2,VLOOKUP(LinkRpt!$A241,Rpt,LinkRpt!L$2+1),"")</f>
        <v>0</v>
      </c>
      <c r="BC244" s="125">
        <f>IF(LinkRpt!M$4=LinkRpt!M$2,VLOOKUP(LinkRpt!$A241,Rpt,LinkRpt!M$2+1),"")</f>
        <v>0</v>
      </c>
      <c r="BD244" s="125">
        <f>IF(LinkRpt!N$4=LinkRpt!N$2,VLOOKUP(LinkRpt!$A241,Rpt,LinkRpt!N$2+1),"")</f>
        <v>0</v>
      </c>
      <c r="BE244" s="125">
        <f>IF(LinkRpt!O$4=LinkRpt!O$2,VLOOKUP(LinkRpt!$A241,Rpt,LinkRpt!O$2+1),"")</f>
        <v>0</v>
      </c>
      <c r="BF244" s="125">
        <f>IF(LinkRpt!P$4=LinkRpt!P$2,VLOOKUP(LinkRpt!$A241,Rpt,LinkRpt!P$2+1),"")</f>
        <v>0</v>
      </c>
      <c r="BG244" s="125">
        <f>IF(LinkRpt!Q$4=LinkRpt!Q$2,VLOOKUP(LinkRpt!$A241,Rpt,LinkRpt!Q$2+1),"")</f>
        <v>0</v>
      </c>
      <c r="BH244" s="125">
        <f>IF(LinkRpt!R$4=LinkRpt!R$2,VLOOKUP(LinkRpt!$A241,Rpt,LinkRpt!R$2+1),"")</f>
        <v>0</v>
      </c>
      <c r="BI244" s="125">
        <f>IF(LinkRpt!S$4=LinkRpt!S$2,VLOOKUP(LinkRpt!$A241,Rpt,LinkRpt!S$2+1),"")</f>
        <v>0</v>
      </c>
      <c r="BJ244" s="125">
        <f>IF(LinkRpt!T$4=LinkRpt!T$2,VLOOKUP(LinkRpt!$A241,Rpt,LinkRpt!T$2+1),"")</f>
        <v>0</v>
      </c>
      <c r="BK244" s="125">
        <f>IF(LinkRpt!U$4=LinkRpt!U$2,VLOOKUP(LinkRpt!$A241,Rpt,LinkRpt!U$2+1),"")</f>
        <v>0</v>
      </c>
      <c r="BL244" s="125">
        <f>IF(LinkRpt!V$4=LinkRpt!V$2,VLOOKUP(LinkRpt!$A241,Rpt,LinkRpt!V$2+1),"")</f>
        <v>0</v>
      </c>
      <c r="BM244" s="125">
        <f>IF(LinkRpt!W$4=LinkRpt!W$2,VLOOKUP(LinkRpt!$A241,Rpt,LinkRpt!W$2+1),"")</f>
        <v>0</v>
      </c>
      <c r="BN244" s="125">
        <f>IF(LinkRpt!X$4=LinkRpt!X$2,VLOOKUP(LinkRpt!$A241,Rpt,LinkRpt!X$2+1),"")</f>
        <v>0</v>
      </c>
      <c r="BO244" s="125">
        <f>IF(LinkRpt!Y$4=LinkRpt!Y$2,VLOOKUP(LinkRpt!$A241,Rpt,LinkRpt!Y$2+1),"")</f>
        <v>0</v>
      </c>
      <c r="BP244" s="125">
        <f>IF(LinkRpt!Z$4=LinkRpt!Z$2,VLOOKUP(LinkRpt!$A241,Rpt,LinkRpt!Z$2+1),"")</f>
        <v>0</v>
      </c>
      <c r="BQ244" s="125">
        <f>IF(LinkRpt!AA$4=LinkRpt!AA$2,VLOOKUP(LinkRpt!$A241,Rpt,LinkRpt!AA$2+1),"")</f>
        <v>0</v>
      </c>
      <c r="BR244" s="125">
        <f>IF(LinkRpt!AB$4=LinkRpt!AB$2,VLOOKUP(LinkRpt!$A241,Rpt,LinkRpt!AB$2+1),"")</f>
        <v>0</v>
      </c>
      <c r="BS244" s="125">
        <f>IF(LinkRpt!AC$4=LinkRpt!AC$2,VLOOKUP(LinkRpt!$A241,Rpt,LinkRpt!AC$2+1),"")</f>
        <v>0</v>
      </c>
      <c r="BT244" s="125">
        <f>IF(LinkRpt!AD$4=LinkRpt!AD$2,VLOOKUP(LinkRpt!$A241,Rpt,LinkRpt!AD$2+1),"")</f>
        <v>0</v>
      </c>
      <c r="BU244" s="125">
        <f>IF(LinkRpt!AE$4=LinkRpt!AE$2,VLOOKUP(LinkRpt!$A241,Rpt,LinkRpt!AE$2+1),"")</f>
        <v>0</v>
      </c>
      <c r="BV244" s="125">
        <f t="shared" si="48"/>
        <v>4000</v>
      </c>
      <c r="BW244" s="124">
        <v>1500</v>
      </c>
      <c r="BX244" s="127">
        <v>1500</v>
      </c>
      <c r="BY244" s="124">
        <v>1000</v>
      </c>
      <c r="BZ244" s="127">
        <v>1000</v>
      </c>
      <c r="CA244" s="124">
        <v>5000</v>
      </c>
      <c r="CB244" s="127">
        <v>5000</v>
      </c>
      <c r="CC244" s="124">
        <v>8000</v>
      </c>
      <c r="CD244" s="127"/>
      <c r="CE244" s="124"/>
      <c r="CF244" s="127"/>
      <c r="CG244" s="129">
        <v>4340</v>
      </c>
      <c r="CH244" s="144">
        <v>12620</v>
      </c>
      <c r="CI244" s="129">
        <v>4340</v>
      </c>
      <c r="CJ244" s="127">
        <v>4620</v>
      </c>
      <c r="CK244" s="129">
        <v>4340</v>
      </c>
      <c r="CL244" s="127">
        <v>4620</v>
      </c>
      <c r="CM244" s="129">
        <v>4340</v>
      </c>
      <c r="CN244" s="127">
        <v>4620</v>
      </c>
      <c r="CO244" s="129">
        <v>4340</v>
      </c>
      <c r="CP244" s="127">
        <v>4340</v>
      </c>
      <c r="CQ244" s="129">
        <v>4340</v>
      </c>
      <c r="CR244" s="127">
        <v>3220</v>
      </c>
      <c r="CS244" s="129">
        <v>4340</v>
      </c>
      <c r="CT244" s="127">
        <v>4340</v>
      </c>
      <c r="CU244" s="129">
        <v>4340</v>
      </c>
      <c r="CV244" s="127"/>
      <c r="CW244" s="129">
        <v>4340</v>
      </c>
      <c r="CX244" s="127"/>
      <c r="CY244" s="131"/>
      <c r="CZ244" s="127"/>
      <c r="DA244" s="131"/>
      <c r="DB244" s="127"/>
      <c r="DC244" s="131"/>
      <c r="DD244" s="127"/>
      <c r="DE244" s="128"/>
      <c r="DF244" s="127"/>
      <c r="DG244" s="128"/>
      <c r="DH244" s="127"/>
      <c r="DI244" s="128"/>
      <c r="DJ244" s="127"/>
      <c r="DK244" s="128"/>
      <c r="DL244" s="127"/>
      <c r="DM244" s="128"/>
      <c r="DN244" s="127"/>
      <c r="DO244" s="128"/>
      <c r="DP244" s="127"/>
      <c r="DQ244" s="128"/>
      <c r="DR244" s="127"/>
      <c r="DS244" s="128"/>
      <c r="DT244" s="127"/>
      <c r="DU244" s="128"/>
      <c r="DV244" s="127"/>
      <c r="DW244" s="128"/>
      <c r="DX244" s="127"/>
      <c r="DY244" s="128"/>
      <c r="DZ244" s="127"/>
      <c r="EA244" s="128"/>
      <c r="EB244" s="127"/>
      <c r="EC244" s="128"/>
      <c r="ED244" s="127"/>
      <c r="EE244" s="128"/>
      <c r="EF244" s="127"/>
      <c r="EG244" s="128"/>
      <c r="EH244" s="127"/>
      <c r="EI244" s="128"/>
      <c r="EJ244" s="127"/>
      <c r="EK244" s="128"/>
      <c r="EL244" s="127"/>
      <c r="EM244" s="128"/>
      <c r="EN244" s="127"/>
      <c r="EO244" s="124"/>
      <c r="EP244" s="127"/>
      <c r="EQ244" s="124"/>
      <c r="ER244" s="127"/>
      <c r="ES244" s="124"/>
      <c r="ET244" s="127"/>
      <c r="EU244" s="124"/>
      <c r="EV244" s="127"/>
      <c r="EW244" s="124"/>
      <c r="EX244" s="127"/>
      <c r="EY244" s="124"/>
      <c r="EZ244" s="127"/>
      <c r="FA244" s="132"/>
      <c r="FB244" s="133"/>
      <c r="FC244" s="133">
        <f t="shared" si="43"/>
        <v>54560</v>
      </c>
      <c r="FD244" s="133">
        <f t="shared" si="44"/>
        <v>45880</v>
      </c>
      <c r="FE244" s="133">
        <f t="shared" si="45"/>
        <v>8680</v>
      </c>
    </row>
    <row r="245" spans="1:161" ht="25.5" customHeight="1">
      <c r="A245" s="184">
        <v>3200023</v>
      </c>
      <c r="B245" s="168" t="s">
        <v>382</v>
      </c>
      <c r="C245" s="96" t="s">
        <v>383</v>
      </c>
      <c r="D245" s="83" t="s">
        <v>1063</v>
      </c>
      <c r="E245" s="95" t="s">
        <v>956</v>
      </c>
      <c r="F245" s="92" t="s">
        <v>384</v>
      </c>
      <c r="G245" s="92"/>
      <c r="H245" s="135"/>
      <c r="I245" s="136"/>
      <c r="J245" s="136"/>
      <c r="K245" s="94">
        <v>7200</v>
      </c>
      <c r="L245" s="92" t="s">
        <v>1078</v>
      </c>
      <c r="M245" s="122">
        <f t="shared" si="46"/>
        <v>25600</v>
      </c>
      <c r="N245" s="123">
        <f t="shared" si="42"/>
        <v>21600</v>
      </c>
      <c r="O245" s="124">
        <v>4000</v>
      </c>
      <c r="P245" s="124">
        <f t="shared" si="47"/>
        <v>0</v>
      </c>
      <c r="Q245" s="125">
        <v>4000</v>
      </c>
      <c r="R245" s="126">
        <f t="shared" si="49"/>
        <v>0</v>
      </c>
      <c r="S245" s="127">
        <f>IF(OR($I245="‡nv‡÷j Z¨vM",$I245="wUwm"),(IF(VALUE($G245)&gt;=S$6,(IF(($BV245-SUM($Q245:R245))&gt;=$K245*0.3,$K245*0.3,($BV245-SUM($Q245:R245)))),"")),(IF(($BV245-SUM($Q245:R245))&gt;=$K245*0.3,$K245*0.3,($BV245-SUM($Q245:R245)))))</f>
        <v>0</v>
      </c>
      <c r="T245" s="127">
        <f>IF(OR($I245="‡nv‡÷j Z¨vM",$I245="wUwm"),(IF(VALUE($G245)&gt;=T$6,(IF(($BV245-SUM($Q245:S245))&gt;=$K245*0.3,$K245*0.3,($BV245-SUM($Q245:S245)))),"")),(IF(($BV245-SUM($Q245:S245))&gt;=$K245*0.3,$K245*0.3,($BV245-SUM($Q245:S245)))))</f>
        <v>0</v>
      </c>
      <c r="U245" s="127">
        <f>IF(OR($I245="‡nv‡÷j Z¨vM",$I245="wUwm"),(IF(VALUE($G245)&gt;=U$6,(IF(($BV245-SUM($Q245:T245))&gt;=$K245*0.3,$K245*0.3,($BV245-SUM($Q245:T245)))),"")),(IF(($BV245-SUM($Q245:T245))&gt;=$K245*0.3,$K245*0.3,($BV245-SUM($Q245:T245)))))</f>
        <v>0</v>
      </c>
      <c r="V245" s="127">
        <f>IF(OR($I245="‡nv‡÷j Z¨vM",$I245="wUwm"),(IF(VALUE($G245)&gt;=V$6,(IF(($BV245-SUM($Q245:U245))&gt;=$K245*0.3,$K245*0.3,($BV245-SUM($Q245:U245)))),"")),(IF(($BV245-SUM($Q245:U245))&gt;=$K245*0.3,$K245*0.3,($BV245-SUM($Q245:U245)))))</f>
        <v>0</v>
      </c>
      <c r="W245" s="127">
        <f>IF(OR($I245="‡nv‡÷j Z¨vM",$I245="wUwm"),(IF(VALUE($G245)&gt;=W$6,(IF(($BV245-SUM($Q245:V245))&gt;=$K245*0.3,$K245*0.3,($BV245-SUM($Q245:V245)))),"")),(IF(($BV245-SUM($Q245:V245))&gt;=$K245*0.3,$K245*0.3,($BV245-SUM($Q245:V245)))))</f>
        <v>0</v>
      </c>
      <c r="X245" s="127">
        <f>IF(OR($I245="‡nv‡÷j Z¨vM",$I245="wUwm"),(IF(VALUE($G245)&gt;=X$6,(IF(($BV245-SUM($Q245:W245))&gt;=$K245*0.3,$K245*0.3,($BV245-SUM($Q245:W245)))),"")),(IF(($BV245-SUM($Q245:W245))&gt;=$K245*0.3,$K245*0.3,($BV245-SUM($Q245:W245)))))</f>
        <v>0</v>
      </c>
      <c r="Y245" s="127">
        <f>IF(OR($I245="‡nv‡÷j Z¨vM",$I245="wUwm"),(IF(VALUE($G245)&gt;=Y$6,(IF(($BV245-SUM($Q245:X245))&gt;=$K245*0.3,$K245*0.3,($BV245-SUM($Q245:X245)))),"")),(IF(($BV245-SUM($Q245:X245))&gt;=$K245*0.3,$K245*0.3,($BV245-SUM($Q245:X245)))))</f>
        <v>0</v>
      </c>
      <c r="Z245" s="127">
        <f>IF(OR($I245="‡nv‡÷j Z¨vM",$I245="wUwm"),(IF(VALUE($G245)&gt;=Z$6,(IF(($BV245-SUM($Q245:Y245))&gt;=$K245*0.3,$K245*0.3,($BV245-SUM($Q245:Y245)))),"")),(IF(($BV245-SUM($Q245:Y245))&gt;=$K245*0.3,$K245*0.3,($BV245-SUM($Q245:Y245)))))</f>
        <v>0</v>
      </c>
      <c r="AA245" s="127">
        <f>IF(OR($I245="‡nv‡÷j Z¨vM",$I245="wUwm"),(IF(VALUE($G245)&gt;=AA$6,(IF(($BV245-SUM($Q245:Z245))&gt;=$K245*0.3,$K245*0.3,($BV245-SUM($Q245:Z245)))),"")),(IF(($BV245-SUM($Q245:Z245))&gt;=$K245*0.3,$K245*0.3,($BV245-SUM($Q245:Z245)))))</f>
        <v>0</v>
      </c>
      <c r="AB245" s="127">
        <f>IF(OR($I245="‡nv‡÷j Z¨vM",$I245="wUwm"),(IF(VALUE($G245)&gt;=AB$6,(IF(($BV245-SUM($Q245:AA245))&gt;=$K245*0.3,$K245*0.3,($BV245-SUM($Q245:AA245)))),"")),(IF(($BV245-SUM($Q245:AA245))&gt;=$K245*0.3,$K245*0.3,($BV245-SUM($Q245:AA245)))))</f>
        <v>0</v>
      </c>
      <c r="AC245" s="127">
        <f>IF(OR($I245="‡nv‡÷j Z¨vM",$I245="wUwm"),(IF(VALUE($G245)&gt;=AC$6,(IF(($BV245-SUM($Q245:AB245))&gt;=$K245*0.3,$K245*0.3,($BV245-SUM($Q245:AB245)))),"")),(IF(($BV245-SUM($Q245:AB245))&gt;=$K245*0.3,$K245*0.3,($BV245-SUM($Q245:AB245)))))</f>
        <v>0</v>
      </c>
      <c r="AD245" s="127">
        <f>IF(OR($I245="‡nv‡÷j Z¨vM",$I245="wUwm"),(IF(VALUE($G245)&gt;=AD$6,(IF(($BV245-SUM($Q245:AC245))&gt;=$K245*0.3,$K245*0.3,($BV245-SUM($Q245:AC245)))),"")),(IF(($BV245-SUM($Q245:AC245))&gt;=$K245*0.3,$K245*0.3,($BV245-SUM($Q245:AC245)))))</f>
        <v>0</v>
      </c>
      <c r="AE245" s="127">
        <f>IF(OR($I245="‡nv‡÷j Z¨vM",$I245="wUwm"),(IF(VALUE($G245)&gt;=AE$6,(IF(($BV245-SUM($Q245:AD245))&gt;=$K245*0.3,$K245*0.3,($BV245-SUM($Q245:AD245)))),"")),(IF(($BV245-SUM($Q245:AD245))&gt;=$K245*0.3,$K245*0.3,($BV245-SUM($Q245:AD245)))))</f>
        <v>0</v>
      </c>
      <c r="AF245" s="127">
        <f>IF(OR($I245="‡nv‡÷j Z¨vM",$I245="wUwm"),(IF(VALUE($G245)&gt;=AF$6,(IF(($BV245-SUM($Q245:AE245))&gt;=$K245*0.3,$K245*0.3,($BV245-SUM($Q245:AE245)))),"")),(IF(($BV245-SUM($Q245:AE245))&gt;=$K245*0.3,$K245*0.3,($BV245-SUM($Q245:AE245)))))</f>
        <v>0</v>
      </c>
      <c r="AG245" s="127">
        <f>IF(OR($I245="‡nv‡÷j Z¨vM",$I245="wUwm"),(IF(VALUE($G245)&gt;=AG$6,(IF(($BV245-SUM($Q245:AF245))&gt;=$K245*0.3,$K245*0.3,($BV245-SUM($Q245:AF245)))),"")),(IF(($BV245-SUM($Q245:AF245))&gt;=$K245*0.3,$K245*0.3,($BV245-SUM($Q245:AF245)))))</f>
        <v>0</v>
      </c>
      <c r="AH245" s="127">
        <f>IF(OR($I245="‡nv‡÷j Z¨vM",$I245="wUwm"),(IF(VALUE($G245)&gt;=AH$6,(IF(($BV245-SUM($Q245:AG245))&gt;=$K245*0.3,$K245*0.3,($BV245-SUM($Q245:AG245)))),"")),(IF(($BV245-SUM($Q245:AG245))&gt;=$K245*0.3,$K245*0.3,($BV245-SUM($Q245:AG245)))))</f>
        <v>0</v>
      </c>
      <c r="AI245" s="127">
        <f>IF(OR($I245="‡nv‡÷j Z¨vM",$I245="wUwm"),(IF(VALUE($G245)&gt;=AI$6,(IF(($BV245-SUM($Q245:AH245))&gt;=$K245*0.3,$K245*0.3,($BV245-SUM($Q245:AH245)))),"")),(IF(($BV245-SUM($Q245:AH245))&gt;=$K245*0.3,$K245*0.3,($BV245-SUM($Q245:AH245)))))</f>
        <v>0</v>
      </c>
      <c r="AJ245" s="127">
        <f>IF(OR($I245="‡nv‡÷j Z¨vM",$I245="wUwm"),(IF(VALUE($G245)&gt;=AJ$6,(IF(($BV245-SUM($Q245:AI245))&gt;=$K245*0.3,$K245*0.3,($BV245-SUM($Q245:AI245)))),"")),(IF(($BV245-SUM($Q245:AI245))&gt;=$K245*0.3,$K245*0.3,($BV245-SUM($Q245:AI245)))))</f>
        <v>0</v>
      </c>
      <c r="AK245" s="127">
        <f>IF(OR($I245="‡nv‡÷j Z¨vM",$I245="wUwm"),(IF(VALUE($G245)&gt;=AK$6,(IF(($BV245-SUM($Q245:AJ245))&gt;=$K245*0.3,$K245*0.3,($BV245-SUM($Q245:AJ245)))),"")),(IF(($BV245-SUM($Q245:AJ245))&gt;=$K245*0.3,$K245*0.3,($BV245-SUM($Q245:AJ245)))))</f>
        <v>0</v>
      </c>
      <c r="AL245" s="127">
        <f>IF(OR($I245="‡nv‡÷j Z¨vM",$I245="wUwm"),(IF(VALUE($G245)&gt;=AL$6,(IF(($BV245-SUM($Q245:AK245))&gt;=$K245*0.3,$K245*0.3,($BV245-SUM($Q245:AK245)))),"")),(IF(($BV245-SUM($Q245:AK245))&gt;=$K245*0.3,$K245*0.3,($BV245-SUM($Q245:AK245)))))</f>
        <v>0</v>
      </c>
      <c r="AM245" s="127">
        <f>IF(OR($I245="‡nv‡÷j Z¨vM",$I245="wUwm"),(IF(VALUE($G245)&gt;=AM$6,(IF(($BV245-SUM($Q245:AL245))&gt;=$K245*0.3,$K245*0.3,($BV245-SUM($Q245:AL245)))),"")),(IF(($BV245-SUM($Q245:AL245))&gt;=$K245*0.3,$K245*0.3,($BV245-SUM($Q245:AL245)))))</f>
        <v>0</v>
      </c>
      <c r="AN245" s="127">
        <f>IF(OR($I245="‡nv‡÷j Z¨vM",$I245="wUwm"),(IF(VALUE($G245)&gt;=AN$6,(IF(($BV245-SUM($Q245:AM245))&gt;=$K245*0.3,$K245*0.3,($BV245-SUM($Q245:AM245)))),"")),(IF(($BV245-SUM($Q245:AM245))&gt;=$K245*0.3,$K245*0.3,($BV245-SUM($Q245:AM245)))))</f>
        <v>0</v>
      </c>
      <c r="AO245" s="127">
        <f>IF(OR($I245="‡nv‡÷j Z¨vM",$I245="wUwm"),(IF(VALUE($G245)&gt;=AO$6,(IF(($BV245-SUM($Q245:AN245))&gt;=$K245*0.3,$K245*0.3,($BV245-SUM($Q245:AN245)))),"")),(IF(($BV245-SUM($Q245:AN245))&gt;=$K245*0.3,$K245*0.3,($BV245-SUM($Q245:AN245)))))</f>
        <v>0</v>
      </c>
      <c r="AP245" s="127">
        <f>IF(OR($I245="‡nv‡÷j Z¨vM",$I245="wUwm"),(IF(VALUE($G245)&gt;=AP$6,(IF(($BV245-SUM($Q245:AO245))&gt;=$K245*0.3,$K245*0.3,($BV245-SUM($Q245:AO245)))),"")),(IF(($BV245-SUM($Q245:AO245))&gt;=$K245*0.3,$K245*0.3,($BV245-SUM($Q245:AO245)))))</f>
        <v>0</v>
      </c>
      <c r="AQ245" s="125">
        <f t="shared" si="50"/>
        <v>4000</v>
      </c>
      <c r="AR245" s="125">
        <v>4000</v>
      </c>
      <c r="AS245" s="125">
        <f>IF(LinkRpt!C$4=LinkRpt!C$2,VLOOKUP(LinkRpt!$A242,Rpt,LinkRpt!C$2+1),"")</f>
        <v>0</v>
      </c>
      <c r="AT245" s="125">
        <f>IF(LinkRpt!D$4=LinkRpt!D$2,VLOOKUP(LinkRpt!$A242,Rpt,LinkRpt!D$2+1),"")</f>
        <v>0</v>
      </c>
      <c r="AU245" s="125">
        <f>IF(LinkRpt!E$4=LinkRpt!E$2,VLOOKUP(LinkRpt!$A242,Rpt,LinkRpt!E$2+1),"")</f>
        <v>0</v>
      </c>
      <c r="AV245" s="125">
        <f>IF(LinkRpt!F$4=LinkRpt!F$2,VLOOKUP(LinkRpt!$A242,Rpt,LinkRpt!F$2+1),"")</f>
        <v>0</v>
      </c>
      <c r="AW245" s="125">
        <f>IF(LinkRpt!G$4=LinkRpt!G$2,VLOOKUP(LinkRpt!$A242,Rpt,LinkRpt!G$2+1),"")</f>
        <v>0</v>
      </c>
      <c r="AX245" s="125">
        <f>IF(LinkRpt!H$4=LinkRpt!H$2,VLOOKUP(LinkRpt!$A242,Rpt,LinkRpt!H$2+1),"")</f>
        <v>0</v>
      </c>
      <c r="AY245" s="125">
        <f>IF(LinkRpt!I$4=LinkRpt!I$2,VLOOKUP(LinkRpt!$A242,Rpt,LinkRpt!I$2+1),"")</f>
        <v>0</v>
      </c>
      <c r="AZ245" s="125">
        <f>IF(LinkRpt!J$4=LinkRpt!J$2,VLOOKUP(LinkRpt!$A242,Rpt,LinkRpt!J$2+1),"")</f>
        <v>0</v>
      </c>
      <c r="BA245" s="125">
        <f>IF(LinkRpt!K$4=LinkRpt!K$2,VLOOKUP(LinkRpt!$A242,Rpt,LinkRpt!K$2+1),"")</f>
        <v>0</v>
      </c>
      <c r="BB245" s="125">
        <f>IF(LinkRpt!L$4=LinkRpt!L$2,VLOOKUP(LinkRpt!$A242,Rpt,LinkRpt!L$2+1),"")</f>
        <v>0</v>
      </c>
      <c r="BC245" s="125">
        <f>IF(LinkRpt!M$4=LinkRpt!M$2,VLOOKUP(LinkRpt!$A242,Rpt,LinkRpt!M$2+1),"")</f>
        <v>0</v>
      </c>
      <c r="BD245" s="125">
        <f>IF(LinkRpt!N$4=LinkRpt!N$2,VLOOKUP(LinkRpt!$A242,Rpt,LinkRpt!N$2+1),"")</f>
        <v>0</v>
      </c>
      <c r="BE245" s="125">
        <f>IF(LinkRpt!O$4=LinkRpt!O$2,VLOOKUP(LinkRpt!$A242,Rpt,LinkRpt!O$2+1),"")</f>
        <v>0</v>
      </c>
      <c r="BF245" s="125">
        <f>IF(LinkRpt!P$4=LinkRpt!P$2,VLOOKUP(LinkRpt!$A242,Rpt,LinkRpt!P$2+1),"")</f>
        <v>0</v>
      </c>
      <c r="BG245" s="125">
        <f>IF(LinkRpt!Q$4=LinkRpt!Q$2,VLOOKUP(LinkRpt!$A242,Rpt,LinkRpt!Q$2+1),"")</f>
        <v>0</v>
      </c>
      <c r="BH245" s="125">
        <f>IF(LinkRpt!R$4=LinkRpt!R$2,VLOOKUP(LinkRpt!$A242,Rpt,LinkRpt!R$2+1),"")</f>
        <v>0</v>
      </c>
      <c r="BI245" s="125">
        <f>IF(LinkRpt!S$4=LinkRpt!S$2,VLOOKUP(LinkRpt!$A242,Rpt,LinkRpt!S$2+1),"")</f>
        <v>0</v>
      </c>
      <c r="BJ245" s="125">
        <f>IF(LinkRpt!T$4=LinkRpt!T$2,VLOOKUP(LinkRpt!$A242,Rpt,LinkRpt!T$2+1),"")</f>
        <v>0</v>
      </c>
      <c r="BK245" s="125">
        <f>IF(LinkRpt!U$4=LinkRpt!U$2,VLOOKUP(LinkRpt!$A242,Rpt,LinkRpt!U$2+1),"")</f>
        <v>0</v>
      </c>
      <c r="BL245" s="125">
        <f>IF(LinkRpt!V$4=LinkRpt!V$2,VLOOKUP(LinkRpt!$A242,Rpt,LinkRpt!V$2+1),"")</f>
        <v>0</v>
      </c>
      <c r="BM245" s="125">
        <f>IF(LinkRpt!W$4=LinkRpt!W$2,VLOOKUP(LinkRpt!$A242,Rpt,LinkRpt!W$2+1),"")</f>
        <v>0</v>
      </c>
      <c r="BN245" s="125">
        <f>IF(LinkRpt!X$4=LinkRpt!X$2,VLOOKUP(LinkRpt!$A242,Rpt,LinkRpt!X$2+1),"")</f>
        <v>0</v>
      </c>
      <c r="BO245" s="125">
        <f>IF(LinkRpt!Y$4=LinkRpt!Y$2,VLOOKUP(LinkRpt!$A242,Rpt,LinkRpt!Y$2+1),"")</f>
        <v>0</v>
      </c>
      <c r="BP245" s="125">
        <f>IF(LinkRpt!Z$4=LinkRpt!Z$2,VLOOKUP(LinkRpt!$A242,Rpt,LinkRpt!Z$2+1),"")</f>
        <v>0</v>
      </c>
      <c r="BQ245" s="125">
        <f>IF(LinkRpt!AA$4=LinkRpt!AA$2,VLOOKUP(LinkRpt!$A242,Rpt,LinkRpt!AA$2+1),"")</f>
        <v>0</v>
      </c>
      <c r="BR245" s="125">
        <f>IF(LinkRpt!AB$4=LinkRpt!AB$2,VLOOKUP(LinkRpt!$A242,Rpt,LinkRpt!AB$2+1),"")</f>
        <v>0</v>
      </c>
      <c r="BS245" s="125">
        <f>IF(LinkRpt!AC$4=LinkRpt!AC$2,VLOOKUP(LinkRpt!$A242,Rpt,LinkRpt!AC$2+1),"")</f>
        <v>0</v>
      </c>
      <c r="BT245" s="125">
        <f>IF(LinkRpt!AD$4=LinkRpt!AD$2,VLOOKUP(LinkRpt!$A242,Rpt,LinkRpt!AD$2+1),"")</f>
        <v>0</v>
      </c>
      <c r="BU245" s="125">
        <f>IF(LinkRpt!AE$4=LinkRpt!AE$2,VLOOKUP(LinkRpt!$A242,Rpt,LinkRpt!AE$2+1),"")</f>
        <v>0</v>
      </c>
      <c r="BV245" s="125">
        <f t="shared" si="48"/>
        <v>4000</v>
      </c>
      <c r="BW245" s="124">
        <v>1500</v>
      </c>
      <c r="BX245" s="127">
        <v>1500</v>
      </c>
      <c r="BY245" s="124">
        <v>1000</v>
      </c>
      <c r="BZ245" s="127">
        <v>1000</v>
      </c>
      <c r="CA245" s="124">
        <v>5000</v>
      </c>
      <c r="CB245" s="127">
        <v>5000</v>
      </c>
      <c r="CC245" s="124">
        <v>8000</v>
      </c>
      <c r="CD245" s="127">
        <v>0</v>
      </c>
      <c r="CE245" s="124"/>
      <c r="CF245" s="127"/>
      <c r="CG245" s="129">
        <v>4620</v>
      </c>
      <c r="CH245" s="127">
        <v>0</v>
      </c>
      <c r="CI245" s="129">
        <v>4620</v>
      </c>
      <c r="CJ245" s="127">
        <v>0</v>
      </c>
      <c r="CK245" s="129">
        <v>4620</v>
      </c>
      <c r="CL245" s="127">
        <v>0</v>
      </c>
      <c r="CM245" s="129">
        <v>4620</v>
      </c>
      <c r="CN245" s="127">
        <v>20000</v>
      </c>
      <c r="CO245" s="129">
        <v>4620</v>
      </c>
      <c r="CP245" s="127"/>
      <c r="CQ245" s="129">
        <v>4620</v>
      </c>
      <c r="CR245" s="127"/>
      <c r="CS245" s="129">
        <v>4620</v>
      </c>
      <c r="CT245" s="127"/>
      <c r="CU245" s="129">
        <v>4620</v>
      </c>
      <c r="CV245" s="127"/>
      <c r="CW245" s="129">
        <v>4620</v>
      </c>
      <c r="CX245" s="127">
        <v>15000</v>
      </c>
      <c r="CY245" s="131"/>
      <c r="CZ245" s="127"/>
      <c r="DA245" s="131"/>
      <c r="DB245" s="127"/>
      <c r="DC245" s="131"/>
      <c r="DD245" s="127"/>
      <c r="DE245" s="128"/>
      <c r="DF245" s="127"/>
      <c r="DG245" s="128"/>
      <c r="DH245" s="127"/>
      <c r="DI245" s="128"/>
      <c r="DJ245" s="127"/>
      <c r="DK245" s="128"/>
      <c r="DL245" s="127"/>
      <c r="DM245" s="128"/>
      <c r="DN245" s="127"/>
      <c r="DO245" s="128"/>
      <c r="DP245" s="127"/>
      <c r="DQ245" s="128"/>
      <c r="DR245" s="127"/>
      <c r="DS245" s="128"/>
      <c r="DT245" s="127"/>
      <c r="DU245" s="128"/>
      <c r="DV245" s="127"/>
      <c r="DW245" s="128"/>
      <c r="DX245" s="127"/>
      <c r="DY245" s="128"/>
      <c r="DZ245" s="127"/>
      <c r="EA245" s="128"/>
      <c r="EB245" s="127"/>
      <c r="EC245" s="128"/>
      <c r="ED245" s="127"/>
      <c r="EE245" s="128"/>
      <c r="EF245" s="127"/>
      <c r="EG245" s="128"/>
      <c r="EH245" s="127"/>
      <c r="EI245" s="128"/>
      <c r="EJ245" s="127"/>
      <c r="EK245" s="128"/>
      <c r="EL245" s="127"/>
      <c r="EM245" s="128"/>
      <c r="EN245" s="127"/>
      <c r="EO245" s="124"/>
      <c r="EP245" s="127"/>
      <c r="EQ245" s="124"/>
      <c r="ER245" s="127"/>
      <c r="ES245" s="124"/>
      <c r="ET245" s="127"/>
      <c r="EU245" s="124"/>
      <c r="EV245" s="127"/>
      <c r="EW245" s="124"/>
      <c r="EX245" s="127"/>
      <c r="EY245" s="124"/>
      <c r="EZ245" s="127"/>
      <c r="FA245" s="132"/>
      <c r="FB245" s="133"/>
      <c r="FC245" s="133">
        <f t="shared" si="43"/>
        <v>57080</v>
      </c>
      <c r="FD245" s="133">
        <f t="shared" si="44"/>
        <v>42500</v>
      </c>
      <c r="FE245" s="133">
        <f t="shared" si="45"/>
        <v>14580</v>
      </c>
    </row>
    <row r="246" spans="1:161" ht="25.5" customHeight="1">
      <c r="A246" s="184">
        <v>3200024</v>
      </c>
      <c r="B246" s="168" t="s">
        <v>385</v>
      </c>
      <c r="C246" s="96" t="s">
        <v>386</v>
      </c>
      <c r="D246" s="83" t="s">
        <v>1063</v>
      </c>
      <c r="E246" s="95" t="s">
        <v>956</v>
      </c>
      <c r="F246" s="92" t="s">
        <v>387</v>
      </c>
      <c r="G246" s="92"/>
      <c r="H246" s="135"/>
      <c r="I246" s="136"/>
      <c r="J246" s="136"/>
      <c r="K246" s="94">
        <v>7200</v>
      </c>
      <c r="L246" s="96" t="s">
        <v>1077</v>
      </c>
      <c r="M246" s="122">
        <f t="shared" si="46"/>
        <v>25600</v>
      </c>
      <c r="N246" s="123">
        <f t="shared" si="42"/>
        <v>19440</v>
      </c>
      <c r="O246" s="124">
        <v>4000</v>
      </c>
      <c r="P246" s="124">
        <f t="shared" si="47"/>
        <v>0</v>
      </c>
      <c r="Q246" s="125">
        <v>4000</v>
      </c>
      <c r="R246" s="126">
        <f t="shared" si="49"/>
        <v>0</v>
      </c>
      <c r="S246" s="127">
        <f>IF(OR($I246="‡nv‡÷j Z¨vM",$I246="wUwm"),(IF(VALUE($G246)&gt;=S$6,(IF(($BV246-SUM($Q246:R246))&gt;=$K246*0.3,$K246*0.3,($BV246-SUM($Q246:R246)))),"")),(IF(($BV246-SUM($Q246:R246))&gt;=$K246*0.3,$K246*0.3,($BV246-SUM($Q246:R246)))))</f>
        <v>2160</v>
      </c>
      <c r="T246" s="127">
        <f>IF(OR($I246="‡nv‡÷j Z¨vM",$I246="wUwm"),(IF(VALUE($G246)&gt;=T$6,(IF(($BV246-SUM($Q246:S246))&gt;=$K246*0.3,$K246*0.3,($BV246-SUM($Q246:S246)))),"")),(IF(($BV246-SUM($Q246:S246))&gt;=$K246*0.3,$K246*0.3,($BV246-SUM($Q246:S246)))))</f>
        <v>0</v>
      </c>
      <c r="U246" s="127">
        <f>IF(OR($I246="‡nv‡÷j Z¨vM",$I246="wUwm"),(IF(VALUE($G246)&gt;=U$6,(IF(($BV246-SUM($Q246:T246))&gt;=$K246*0.3,$K246*0.3,($BV246-SUM($Q246:T246)))),"")),(IF(($BV246-SUM($Q246:T246))&gt;=$K246*0.3,$K246*0.3,($BV246-SUM($Q246:T246)))))</f>
        <v>0</v>
      </c>
      <c r="V246" s="127">
        <f>IF(OR($I246="‡nv‡÷j Z¨vM",$I246="wUwm"),(IF(VALUE($G246)&gt;=V$6,(IF(($BV246-SUM($Q246:U246))&gt;=$K246*0.3,$K246*0.3,($BV246-SUM($Q246:U246)))),"")),(IF(($BV246-SUM($Q246:U246))&gt;=$K246*0.3,$K246*0.3,($BV246-SUM($Q246:U246)))))</f>
        <v>0</v>
      </c>
      <c r="W246" s="127">
        <f>IF(OR($I246="‡nv‡÷j Z¨vM",$I246="wUwm"),(IF(VALUE($G246)&gt;=W$6,(IF(($BV246-SUM($Q246:V246))&gt;=$K246*0.3,$K246*0.3,($BV246-SUM($Q246:V246)))),"")),(IF(($BV246-SUM($Q246:V246))&gt;=$K246*0.3,$K246*0.3,($BV246-SUM($Q246:V246)))))</f>
        <v>0</v>
      </c>
      <c r="X246" s="127">
        <f>IF(OR($I246="‡nv‡÷j Z¨vM",$I246="wUwm"),(IF(VALUE($G246)&gt;=X$6,(IF(($BV246-SUM($Q246:W246))&gt;=$K246*0.3,$K246*0.3,($BV246-SUM($Q246:W246)))),"")),(IF(($BV246-SUM($Q246:W246))&gt;=$K246*0.3,$K246*0.3,($BV246-SUM($Q246:W246)))))</f>
        <v>0</v>
      </c>
      <c r="Y246" s="127">
        <f>IF(OR($I246="‡nv‡÷j Z¨vM",$I246="wUwm"),(IF(VALUE($G246)&gt;=Y$6,(IF(($BV246-SUM($Q246:X246))&gt;=$K246*0.3,$K246*0.3,($BV246-SUM($Q246:X246)))),"")),(IF(($BV246-SUM($Q246:X246))&gt;=$K246*0.3,$K246*0.3,($BV246-SUM($Q246:X246)))))</f>
        <v>0</v>
      </c>
      <c r="Z246" s="127">
        <f>IF(OR($I246="‡nv‡÷j Z¨vM",$I246="wUwm"),(IF(VALUE($G246)&gt;=Z$6,(IF(($BV246-SUM($Q246:Y246))&gt;=$K246*0.3,$K246*0.3,($BV246-SUM($Q246:Y246)))),"")),(IF(($BV246-SUM($Q246:Y246))&gt;=$K246*0.3,$K246*0.3,($BV246-SUM($Q246:Y246)))))</f>
        <v>0</v>
      </c>
      <c r="AA246" s="127">
        <f>IF(OR($I246="‡nv‡÷j Z¨vM",$I246="wUwm"),(IF(VALUE($G246)&gt;=AA$6,(IF(($BV246-SUM($Q246:Z246))&gt;=$K246*0.3,$K246*0.3,($BV246-SUM($Q246:Z246)))),"")),(IF(($BV246-SUM($Q246:Z246))&gt;=$K246*0.3,$K246*0.3,($BV246-SUM($Q246:Z246)))))</f>
        <v>0</v>
      </c>
      <c r="AB246" s="127">
        <f>IF(OR($I246="‡nv‡÷j Z¨vM",$I246="wUwm"),(IF(VALUE($G246)&gt;=AB$6,(IF(($BV246-SUM($Q246:AA246))&gt;=$K246*0.3,$K246*0.3,($BV246-SUM($Q246:AA246)))),"")),(IF(($BV246-SUM($Q246:AA246))&gt;=$K246*0.3,$K246*0.3,($BV246-SUM($Q246:AA246)))))</f>
        <v>0</v>
      </c>
      <c r="AC246" s="127">
        <f>IF(OR($I246="‡nv‡÷j Z¨vM",$I246="wUwm"),(IF(VALUE($G246)&gt;=AC$6,(IF(($BV246-SUM($Q246:AB246))&gt;=$K246*0.3,$K246*0.3,($BV246-SUM($Q246:AB246)))),"")),(IF(($BV246-SUM($Q246:AB246))&gt;=$K246*0.3,$K246*0.3,($BV246-SUM($Q246:AB246)))))</f>
        <v>0</v>
      </c>
      <c r="AD246" s="127">
        <f>IF(OR($I246="‡nv‡÷j Z¨vM",$I246="wUwm"),(IF(VALUE($G246)&gt;=AD$6,(IF(($BV246-SUM($Q246:AC246))&gt;=$K246*0.3,$K246*0.3,($BV246-SUM($Q246:AC246)))),"")),(IF(($BV246-SUM($Q246:AC246))&gt;=$K246*0.3,$K246*0.3,($BV246-SUM($Q246:AC246)))))</f>
        <v>0</v>
      </c>
      <c r="AE246" s="127">
        <f>IF(OR($I246="‡nv‡÷j Z¨vM",$I246="wUwm"),(IF(VALUE($G246)&gt;=AE$6,(IF(($BV246-SUM($Q246:AD246))&gt;=$K246*0.3,$K246*0.3,($BV246-SUM($Q246:AD246)))),"")),(IF(($BV246-SUM($Q246:AD246))&gt;=$K246*0.3,$K246*0.3,($BV246-SUM($Q246:AD246)))))</f>
        <v>0</v>
      </c>
      <c r="AF246" s="127">
        <f>IF(OR($I246="‡nv‡÷j Z¨vM",$I246="wUwm"),(IF(VALUE($G246)&gt;=AF$6,(IF(($BV246-SUM($Q246:AE246))&gt;=$K246*0.3,$K246*0.3,($BV246-SUM($Q246:AE246)))),"")),(IF(($BV246-SUM($Q246:AE246))&gt;=$K246*0.3,$K246*0.3,($BV246-SUM($Q246:AE246)))))</f>
        <v>0</v>
      </c>
      <c r="AG246" s="127">
        <f>IF(OR($I246="‡nv‡÷j Z¨vM",$I246="wUwm"),(IF(VALUE($G246)&gt;=AG$6,(IF(($BV246-SUM($Q246:AF246))&gt;=$K246*0.3,$K246*0.3,($BV246-SUM($Q246:AF246)))),"")),(IF(($BV246-SUM($Q246:AF246))&gt;=$K246*0.3,$K246*0.3,($BV246-SUM($Q246:AF246)))))</f>
        <v>0</v>
      </c>
      <c r="AH246" s="127">
        <f>IF(OR($I246="‡nv‡÷j Z¨vM",$I246="wUwm"),(IF(VALUE($G246)&gt;=AH$6,(IF(($BV246-SUM($Q246:AG246))&gt;=$K246*0.3,$K246*0.3,($BV246-SUM($Q246:AG246)))),"")),(IF(($BV246-SUM($Q246:AG246))&gt;=$K246*0.3,$K246*0.3,($BV246-SUM($Q246:AG246)))))</f>
        <v>0</v>
      </c>
      <c r="AI246" s="127">
        <f>IF(OR($I246="‡nv‡÷j Z¨vM",$I246="wUwm"),(IF(VALUE($G246)&gt;=AI$6,(IF(($BV246-SUM($Q246:AH246))&gt;=$K246*0.3,$K246*0.3,($BV246-SUM($Q246:AH246)))),"")),(IF(($BV246-SUM($Q246:AH246))&gt;=$K246*0.3,$K246*0.3,($BV246-SUM($Q246:AH246)))))</f>
        <v>0</v>
      </c>
      <c r="AJ246" s="127">
        <f>IF(OR($I246="‡nv‡÷j Z¨vM",$I246="wUwm"),(IF(VALUE($G246)&gt;=AJ$6,(IF(($BV246-SUM($Q246:AI246))&gt;=$K246*0.3,$K246*0.3,($BV246-SUM($Q246:AI246)))),"")),(IF(($BV246-SUM($Q246:AI246))&gt;=$K246*0.3,$K246*0.3,($BV246-SUM($Q246:AI246)))))</f>
        <v>0</v>
      </c>
      <c r="AK246" s="127">
        <f>IF(OR($I246="‡nv‡÷j Z¨vM",$I246="wUwm"),(IF(VALUE($G246)&gt;=AK$6,(IF(($BV246-SUM($Q246:AJ246))&gt;=$K246*0.3,$K246*0.3,($BV246-SUM($Q246:AJ246)))),"")),(IF(($BV246-SUM($Q246:AJ246))&gt;=$K246*0.3,$K246*0.3,($BV246-SUM($Q246:AJ246)))))</f>
        <v>0</v>
      </c>
      <c r="AL246" s="127">
        <f>IF(OR($I246="‡nv‡÷j Z¨vM",$I246="wUwm"),(IF(VALUE($G246)&gt;=AL$6,(IF(($BV246-SUM($Q246:AK246))&gt;=$K246*0.3,$K246*0.3,($BV246-SUM($Q246:AK246)))),"")),(IF(($BV246-SUM($Q246:AK246))&gt;=$K246*0.3,$K246*0.3,($BV246-SUM($Q246:AK246)))))</f>
        <v>0</v>
      </c>
      <c r="AM246" s="127">
        <f>IF(OR($I246="‡nv‡÷j Z¨vM",$I246="wUwm"),(IF(VALUE($G246)&gt;=AM$6,(IF(($BV246-SUM($Q246:AL246))&gt;=$K246*0.3,$K246*0.3,($BV246-SUM($Q246:AL246)))),"")),(IF(($BV246-SUM($Q246:AL246))&gt;=$K246*0.3,$K246*0.3,($BV246-SUM($Q246:AL246)))))</f>
        <v>0</v>
      </c>
      <c r="AN246" s="127">
        <f>IF(OR($I246="‡nv‡÷j Z¨vM",$I246="wUwm"),(IF(VALUE($G246)&gt;=AN$6,(IF(($BV246-SUM($Q246:AM246))&gt;=$K246*0.3,$K246*0.3,($BV246-SUM($Q246:AM246)))),"")),(IF(($BV246-SUM($Q246:AM246))&gt;=$K246*0.3,$K246*0.3,($BV246-SUM($Q246:AM246)))))</f>
        <v>0</v>
      </c>
      <c r="AO246" s="127">
        <f>IF(OR($I246="‡nv‡÷j Z¨vM",$I246="wUwm"),(IF(VALUE($G246)&gt;=AO$6,(IF(($BV246-SUM($Q246:AN246))&gt;=$K246*0.3,$K246*0.3,($BV246-SUM($Q246:AN246)))),"")),(IF(($BV246-SUM($Q246:AN246))&gt;=$K246*0.3,$K246*0.3,($BV246-SUM($Q246:AN246)))))</f>
        <v>0</v>
      </c>
      <c r="AP246" s="127">
        <f>IF(OR($I246="‡nv‡÷j Z¨vM",$I246="wUwm"),(IF(VALUE($G246)&gt;=AP$6,(IF(($BV246-SUM($Q246:AO246))&gt;=$K246*0.3,$K246*0.3,($BV246-SUM($Q246:AO246)))),"")),(IF(($BV246-SUM($Q246:AO246))&gt;=$K246*0.3,$K246*0.3,($BV246-SUM($Q246:AO246)))))</f>
        <v>0</v>
      </c>
      <c r="AQ246" s="125">
        <f t="shared" si="50"/>
        <v>6160</v>
      </c>
      <c r="AR246" s="125">
        <v>6160</v>
      </c>
      <c r="AS246" s="125">
        <f>IF(LinkRpt!C$4=LinkRpt!C$2,VLOOKUP(LinkRpt!$A243,Rpt,LinkRpt!C$2+1),"")</f>
        <v>0</v>
      </c>
      <c r="AT246" s="125">
        <f>IF(LinkRpt!D$4=LinkRpt!D$2,VLOOKUP(LinkRpt!$A243,Rpt,LinkRpt!D$2+1),"")</f>
        <v>0</v>
      </c>
      <c r="AU246" s="125">
        <f>IF(LinkRpt!E$4=LinkRpt!E$2,VLOOKUP(LinkRpt!$A243,Rpt,LinkRpt!E$2+1),"")</f>
        <v>0</v>
      </c>
      <c r="AV246" s="125">
        <f>IF(LinkRpt!F$4=LinkRpt!F$2,VLOOKUP(LinkRpt!$A243,Rpt,LinkRpt!F$2+1),"")</f>
        <v>0</v>
      </c>
      <c r="AW246" s="125">
        <f>IF(LinkRpt!G$4=LinkRpt!G$2,VLOOKUP(LinkRpt!$A243,Rpt,LinkRpt!G$2+1),"")</f>
        <v>0</v>
      </c>
      <c r="AX246" s="125">
        <f>IF(LinkRpt!H$4=LinkRpt!H$2,VLOOKUP(LinkRpt!$A243,Rpt,LinkRpt!H$2+1),"")</f>
        <v>0</v>
      </c>
      <c r="AY246" s="125">
        <f>IF(LinkRpt!I$4=LinkRpt!I$2,VLOOKUP(LinkRpt!$A243,Rpt,LinkRpt!I$2+1),"")</f>
        <v>0</v>
      </c>
      <c r="AZ246" s="125">
        <f>IF(LinkRpt!J$4=LinkRpt!J$2,VLOOKUP(LinkRpt!$A243,Rpt,LinkRpt!J$2+1),"")</f>
        <v>0</v>
      </c>
      <c r="BA246" s="125">
        <f>IF(LinkRpt!K$4=LinkRpt!K$2,VLOOKUP(LinkRpt!$A243,Rpt,LinkRpt!K$2+1),"")</f>
        <v>0</v>
      </c>
      <c r="BB246" s="125">
        <f>IF(LinkRpt!L$4=LinkRpt!L$2,VLOOKUP(LinkRpt!$A243,Rpt,LinkRpt!L$2+1),"")</f>
        <v>0</v>
      </c>
      <c r="BC246" s="125">
        <f>IF(LinkRpt!M$4=LinkRpt!M$2,VLOOKUP(LinkRpt!$A243,Rpt,LinkRpt!M$2+1),"")</f>
        <v>0</v>
      </c>
      <c r="BD246" s="125">
        <f>IF(LinkRpt!N$4=LinkRpt!N$2,VLOOKUP(LinkRpt!$A243,Rpt,LinkRpt!N$2+1),"")</f>
        <v>0</v>
      </c>
      <c r="BE246" s="125">
        <f>IF(LinkRpt!O$4=LinkRpt!O$2,VLOOKUP(LinkRpt!$A243,Rpt,LinkRpt!O$2+1),"")</f>
        <v>0</v>
      </c>
      <c r="BF246" s="125">
        <f>IF(LinkRpt!P$4=LinkRpt!P$2,VLOOKUP(LinkRpt!$A243,Rpt,LinkRpt!P$2+1),"")</f>
        <v>0</v>
      </c>
      <c r="BG246" s="125">
        <f>IF(LinkRpt!Q$4=LinkRpt!Q$2,VLOOKUP(LinkRpt!$A243,Rpt,LinkRpt!Q$2+1),"")</f>
        <v>0</v>
      </c>
      <c r="BH246" s="125">
        <f>IF(LinkRpt!R$4=LinkRpt!R$2,VLOOKUP(LinkRpt!$A243,Rpt,LinkRpt!R$2+1),"")</f>
        <v>0</v>
      </c>
      <c r="BI246" s="125">
        <f>IF(LinkRpt!S$4=LinkRpt!S$2,VLOOKUP(LinkRpt!$A243,Rpt,LinkRpt!S$2+1),"")</f>
        <v>0</v>
      </c>
      <c r="BJ246" s="125">
        <f>IF(LinkRpt!T$4=LinkRpt!T$2,VLOOKUP(LinkRpt!$A243,Rpt,LinkRpt!T$2+1),"")</f>
        <v>0</v>
      </c>
      <c r="BK246" s="125">
        <f>IF(LinkRpt!U$4=LinkRpt!U$2,VLOOKUP(LinkRpt!$A243,Rpt,LinkRpt!U$2+1),"")</f>
        <v>0</v>
      </c>
      <c r="BL246" s="125">
        <f>IF(LinkRpt!V$4=LinkRpt!V$2,VLOOKUP(LinkRpt!$A243,Rpt,LinkRpt!V$2+1),"")</f>
        <v>0</v>
      </c>
      <c r="BM246" s="125">
        <f>IF(LinkRpt!W$4=LinkRpt!W$2,VLOOKUP(LinkRpt!$A243,Rpt,LinkRpt!W$2+1),"")</f>
        <v>0</v>
      </c>
      <c r="BN246" s="125">
        <f>IF(LinkRpt!X$4=LinkRpt!X$2,VLOOKUP(LinkRpt!$A243,Rpt,LinkRpt!X$2+1),"")</f>
        <v>0</v>
      </c>
      <c r="BO246" s="125">
        <f>IF(LinkRpt!Y$4=LinkRpt!Y$2,VLOOKUP(LinkRpt!$A243,Rpt,LinkRpt!Y$2+1),"")</f>
        <v>0</v>
      </c>
      <c r="BP246" s="125">
        <f>IF(LinkRpt!Z$4=LinkRpt!Z$2,VLOOKUP(LinkRpt!$A243,Rpt,LinkRpt!Z$2+1),"")</f>
        <v>0</v>
      </c>
      <c r="BQ246" s="125">
        <f>IF(LinkRpt!AA$4=LinkRpt!AA$2,VLOOKUP(LinkRpt!$A243,Rpt,LinkRpt!AA$2+1),"")</f>
        <v>0</v>
      </c>
      <c r="BR246" s="125">
        <f>IF(LinkRpt!AB$4=LinkRpt!AB$2,VLOOKUP(LinkRpt!$A243,Rpt,LinkRpt!AB$2+1),"")</f>
        <v>0</v>
      </c>
      <c r="BS246" s="125">
        <f>IF(LinkRpt!AC$4=LinkRpt!AC$2,VLOOKUP(LinkRpt!$A243,Rpt,LinkRpt!AC$2+1),"")</f>
        <v>0</v>
      </c>
      <c r="BT246" s="125">
        <f>IF(LinkRpt!AD$4=LinkRpt!AD$2,VLOOKUP(LinkRpt!$A243,Rpt,LinkRpt!AD$2+1),"")</f>
        <v>0</v>
      </c>
      <c r="BU246" s="125">
        <f>IF(LinkRpt!AE$4=LinkRpt!AE$2,VLOOKUP(LinkRpt!$A243,Rpt,LinkRpt!AE$2+1),"")</f>
        <v>0</v>
      </c>
      <c r="BV246" s="125">
        <f t="shared" si="48"/>
        <v>6160</v>
      </c>
      <c r="BW246" s="124">
        <v>1500</v>
      </c>
      <c r="BX246" s="127">
        <v>1500</v>
      </c>
      <c r="BY246" s="124">
        <v>1000</v>
      </c>
      <c r="BZ246" s="127">
        <v>1000</v>
      </c>
      <c r="CA246" s="124">
        <v>5000</v>
      </c>
      <c r="CB246" s="127">
        <v>5000</v>
      </c>
      <c r="CC246" s="124">
        <v>8000</v>
      </c>
      <c r="CD246" s="127">
        <v>0</v>
      </c>
      <c r="CE246" s="124"/>
      <c r="CF246" s="127"/>
      <c r="CG246" s="129">
        <v>4620</v>
      </c>
      <c r="CH246" s="127">
        <v>12620</v>
      </c>
      <c r="CI246" s="129">
        <v>4620</v>
      </c>
      <c r="CJ246" s="127">
        <v>0</v>
      </c>
      <c r="CK246" s="129">
        <v>4620</v>
      </c>
      <c r="CL246" s="127">
        <f>4620+0</f>
        <v>4620</v>
      </c>
      <c r="CM246" s="129">
        <v>4620</v>
      </c>
      <c r="CN246" s="127">
        <v>4620</v>
      </c>
      <c r="CO246" s="129">
        <v>4620</v>
      </c>
      <c r="CP246" s="127">
        <v>4620</v>
      </c>
      <c r="CQ246" s="129">
        <v>4620</v>
      </c>
      <c r="CR246" s="127"/>
      <c r="CS246" s="129">
        <v>4620</v>
      </c>
      <c r="CT246" s="127"/>
      <c r="CU246" s="129">
        <v>4620</v>
      </c>
      <c r="CV246" s="127">
        <v>9240</v>
      </c>
      <c r="CW246" s="129">
        <v>4620</v>
      </c>
      <c r="CX246" s="127">
        <v>9240</v>
      </c>
      <c r="CY246" s="131"/>
      <c r="CZ246" s="127"/>
      <c r="DA246" s="131"/>
      <c r="DB246" s="127"/>
      <c r="DC246" s="131"/>
      <c r="DD246" s="127"/>
      <c r="DE246" s="128"/>
      <c r="DF246" s="127"/>
      <c r="DG246" s="128"/>
      <c r="DH246" s="127"/>
      <c r="DI246" s="128"/>
      <c r="DJ246" s="127"/>
      <c r="DK246" s="128"/>
      <c r="DL246" s="127"/>
      <c r="DM246" s="128"/>
      <c r="DN246" s="127"/>
      <c r="DO246" s="128"/>
      <c r="DP246" s="127"/>
      <c r="DQ246" s="128"/>
      <c r="DR246" s="127"/>
      <c r="DS246" s="128"/>
      <c r="DT246" s="127"/>
      <c r="DU246" s="128"/>
      <c r="DV246" s="127"/>
      <c r="DW246" s="128"/>
      <c r="DX246" s="127"/>
      <c r="DY246" s="128"/>
      <c r="DZ246" s="127"/>
      <c r="EA246" s="128"/>
      <c r="EB246" s="127"/>
      <c r="EC246" s="128"/>
      <c r="ED246" s="127"/>
      <c r="EE246" s="128"/>
      <c r="EF246" s="127"/>
      <c r="EG246" s="128"/>
      <c r="EH246" s="127"/>
      <c r="EI246" s="128"/>
      <c r="EJ246" s="127"/>
      <c r="EK246" s="128"/>
      <c r="EL246" s="127"/>
      <c r="EM246" s="128"/>
      <c r="EN246" s="127"/>
      <c r="EO246" s="124"/>
      <c r="EP246" s="127"/>
      <c r="EQ246" s="124"/>
      <c r="ER246" s="127"/>
      <c r="ES246" s="124"/>
      <c r="ET246" s="127"/>
      <c r="EU246" s="124"/>
      <c r="EV246" s="127"/>
      <c r="EW246" s="124"/>
      <c r="EX246" s="127"/>
      <c r="EY246" s="124"/>
      <c r="EZ246" s="127"/>
      <c r="FA246" s="132"/>
      <c r="FB246" s="133"/>
      <c r="FC246" s="133">
        <f t="shared" si="43"/>
        <v>57080</v>
      </c>
      <c r="FD246" s="133">
        <f t="shared" si="44"/>
        <v>52460</v>
      </c>
      <c r="FE246" s="133">
        <f t="shared" si="45"/>
        <v>4620</v>
      </c>
    </row>
    <row r="247" spans="1:161" ht="25.5" customHeight="1">
      <c r="A247" s="184">
        <v>3200029</v>
      </c>
      <c r="B247" s="170" t="s">
        <v>389</v>
      </c>
      <c r="C247" s="96" t="s">
        <v>390</v>
      </c>
      <c r="D247" s="83" t="s">
        <v>1063</v>
      </c>
      <c r="E247" s="95" t="s">
        <v>956</v>
      </c>
      <c r="F247" s="92" t="s">
        <v>391</v>
      </c>
      <c r="G247" s="92"/>
      <c r="H247" s="135"/>
      <c r="I247" s="136"/>
      <c r="J247" s="136"/>
      <c r="K247" s="94">
        <v>6500</v>
      </c>
      <c r="L247" s="96" t="s">
        <v>1079</v>
      </c>
      <c r="M247" s="122">
        <f t="shared" si="46"/>
        <v>23500</v>
      </c>
      <c r="N247" s="123">
        <f t="shared" si="42"/>
        <v>9750</v>
      </c>
      <c r="O247" s="124">
        <v>4000</v>
      </c>
      <c r="P247" s="124">
        <f t="shared" si="47"/>
        <v>0</v>
      </c>
      <c r="Q247" s="125">
        <v>4000</v>
      </c>
      <c r="R247" s="126">
        <f t="shared" si="49"/>
        <v>0</v>
      </c>
      <c r="S247" s="127">
        <f>IF(OR($I247="‡nv‡÷j Z¨vM",$I247="wUwm"),(IF(VALUE($G247)&gt;=S$6,(IF(($BV247-SUM($Q247:R247))&gt;=$K247*0.3,$K247*0.3,($BV247-SUM($Q247:R247)))),"")),(IF(($BV247-SUM($Q247:R247))&gt;=$K247*0.3,$K247*0.3,($BV247-SUM($Q247:R247)))))</f>
        <v>1950</v>
      </c>
      <c r="T247" s="127">
        <f>IF(OR($I247="‡nv‡÷j Z¨vM",$I247="wUwm"),(IF(VALUE($G247)&gt;=T$6,(IF(($BV247-SUM($Q247:S247))&gt;=$K247*0.3,$K247*0.3,($BV247-SUM($Q247:S247)))),"")),(IF(($BV247-SUM($Q247:S247))&gt;=$K247*0.3,$K247*0.3,($BV247-SUM($Q247:S247)))))</f>
        <v>1950</v>
      </c>
      <c r="U247" s="127">
        <f>IF(OR($I247="‡nv‡÷j Z¨vM",$I247="wUwm"),(IF(VALUE($G247)&gt;=U$6,(IF(($BV247-SUM($Q247:T247))&gt;=$K247*0.3,$K247*0.3,($BV247-SUM($Q247:T247)))),"")),(IF(($BV247-SUM($Q247:T247))&gt;=$K247*0.3,$K247*0.3,($BV247-SUM($Q247:T247)))))</f>
        <v>1950</v>
      </c>
      <c r="V247" s="127">
        <f>IF(OR($I247="‡nv‡÷j Z¨vM",$I247="wUwm"),(IF(VALUE($G247)&gt;=V$6,(IF(($BV247-SUM($Q247:U247))&gt;=$K247*0.3,$K247*0.3,($BV247-SUM($Q247:U247)))),"")),(IF(($BV247-SUM($Q247:U247))&gt;=$K247*0.3,$K247*0.3,($BV247-SUM($Q247:U247)))))</f>
        <v>1950</v>
      </c>
      <c r="W247" s="127">
        <f>IF(OR($I247="‡nv‡÷j Z¨vM",$I247="wUwm"),(IF(VALUE($G247)&gt;=W$6,(IF(($BV247-SUM($Q247:V247))&gt;=$K247*0.3,$K247*0.3,($BV247-SUM($Q247:V247)))),"")),(IF(($BV247-SUM($Q247:V247))&gt;=$K247*0.3,$K247*0.3,($BV247-SUM($Q247:V247)))))</f>
        <v>1950</v>
      </c>
      <c r="X247" s="127">
        <f>IF(OR($I247="‡nv‡÷j Z¨vM",$I247="wUwm"),(IF(VALUE($G247)&gt;=X$6,(IF(($BV247-SUM($Q247:W247))&gt;=$K247*0.3,$K247*0.3,($BV247-SUM($Q247:W247)))),"")),(IF(($BV247-SUM($Q247:W247))&gt;=$K247*0.3,$K247*0.3,($BV247-SUM($Q247:W247)))))</f>
        <v>0</v>
      </c>
      <c r="Y247" s="127">
        <f>IF(OR($I247="‡nv‡÷j Z¨vM",$I247="wUwm"),(IF(VALUE($G247)&gt;=Y$6,(IF(($BV247-SUM($Q247:X247))&gt;=$K247*0.3,$K247*0.3,($BV247-SUM($Q247:X247)))),"")),(IF(($BV247-SUM($Q247:X247))&gt;=$K247*0.3,$K247*0.3,($BV247-SUM($Q247:X247)))))</f>
        <v>0</v>
      </c>
      <c r="Z247" s="127">
        <f>IF(OR($I247="‡nv‡÷j Z¨vM",$I247="wUwm"),(IF(VALUE($G247)&gt;=Z$6,(IF(($BV247-SUM($Q247:Y247))&gt;=$K247*0.3,$K247*0.3,($BV247-SUM($Q247:Y247)))),"")),(IF(($BV247-SUM($Q247:Y247))&gt;=$K247*0.3,$K247*0.3,($BV247-SUM($Q247:Y247)))))</f>
        <v>0</v>
      </c>
      <c r="AA247" s="127">
        <f>IF(OR($I247="‡nv‡÷j Z¨vM",$I247="wUwm"),(IF(VALUE($G247)&gt;=AA$6,(IF(($BV247-SUM($Q247:Z247))&gt;=$K247*0.3,$K247*0.3,($BV247-SUM($Q247:Z247)))),"")),(IF(($BV247-SUM($Q247:Z247))&gt;=$K247*0.3,$K247*0.3,($BV247-SUM($Q247:Z247)))))</f>
        <v>0</v>
      </c>
      <c r="AB247" s="127">
        <f>IF(OR($I247="‡nv‡÷j Z¨vM",$I247="wUwm"),(IF(VALUE($G247)&gt;=AB$6,(IF(($BV247-SUM($Q247:AA247))&gt;=$K247*0.3,$K247*0.3,($BV247-SUM($Q247:AA247)))),"")),(IF(($BV247-SUM($Q247:AA247))&gt;=$K247*0.3,$K247*0.3,($BV247-SUM($Q247:AA247)))))</f>
        <v>0</v>
      </c>
      <c r="AC247" s="127">
        <f>IF(OR($I247="‡nv‡÷j Z¨vM",$I247="wUwm"),(IF(VALUE($G247)&gt;=AC$6,(IF(($BV247-SUM($Q247:AB247))&gt;=$K247*0.3,$K247*0.3,($BV247-SUM($Q247:AB247)))),"")),(IF(($BV247-SUM($Q247:AB247))&gt;=$K247*0.3,$K247*0.3,($BV247-SUM($Q247:AB247)))))</f>
        <v>0</v>
      </c>
      <c r="AD247" s="127">
        <f>IF(OR($I247="‡nv‡÷j Z¨vM",$I247="wUwm"),(IF(VALUE($G247)&gt;=AD$6,(IF(($BV247-SUM($Q247:AC247))&gt;=$K247*0.3,$K247*0.3,($BV247-SUM($Q247:AC247)))),"")),(IF(($BV247-SUM($Q247:AC247))&gt;=$K247*0.3,$K247*0.3,($BV247-SUM($Q247:AC247)))))</f>
        <v>0</v>
      </c>
      <c r="AE247" s="127">
        <f>IF(OR($I247="‡nv‡÷j Z¨vM",$I247="wUwm"),(IF(VALUE($G247)&gt;=AE$6,(IF(($BV247-SUM($Q247:AD247))&gt;=$K247*0.3,$K247*0.3,($BV247-SUM($Q247:AD247)))),"")),(IF(($BV247-SUM($Q247:AD247))&gt;=$K247*0.3,$K247*0.3,($BV247-SUM($Q247:AD247)))))</f>
        <v>0</v>
      </c>
      <c r="AF247" s="127">
        <f>IF(OR($I247="‡nv‡÷j Z¨vM",$I247="wUwm"),(IF(VALUE($G247)&gt;=AF$6,(IF(($BV247-SUM($Q247:AE247))&gt;=$K247*0.3,$K247*0.3,($BV247-SUM($Q247:AE247)))),"")),(IF(($BV247-SUM($Q247:AE247))&gt;=$K247*0.3,$K247*0.3,($BV247-SUM($Q247:AE247)))))</f>
        <v>0</v>
      </c>
      <c r="AG247" s="127">
        <f>IF(OR($I247="‡nv‡÷j Z¨vM",$I247="wUwm"),(IF(VALUE($G247)&gt;=AG$6,(IF(($BV247-SUM($Q247:AF247))&gt;=$K247*0.3,$K247*0.3,($BV247-SUM($Q247:AF247)))),"")),(IF(($BV247-SUM($Q247:AF247))&gt;=$K247*0.3,$K247*0.3,($BV247-SUM($Q247:AF247)))))</f>
        <v>0</v>
      </c>
      <c r="AH247" s="127">
        <f>IF(OR($I247="‡nv‡÷j Z¨vM",$I247="wUwm"),(IF(VALUE($G247)&gt;=AH$6,(IF(($BV247-SUM($Q247:AG247))&gt;=$K247*0.3,$K247*0.3,($BV247-SUM($Q247:AG247)))),"")),(IF(($BV247-SUM($Q247:AG247))&gt;=$K247*0.3,$K247*0.3,($BV247-SUM($Q247:AG247)))))</f>
        <v>0</v>
      </c>
      <c r="AI247" s="127">
        <f>IF(OR($I247="‡nv‡÷j Z¨vM",$I247="wUwm"),(IF(VALUE($G247)&gt;=AI$6,(IF(($BV247-SUM($Q247:AH247))&gt;=$K247*0.3,$K247*0.3,($BV247-SUM($Q247:AH247)))),"")),(IF(($BV247-SUM($Q247:AH247))&gt;=$K247*0.3,$K247*0.3,($BV247-SUM($Q247:AH247)))))</f>
        <v>0</v>
      </c>
      <c r="AJ247" s="127">
        <f>IF(OR($I247="‡nv‡÷j Z¨vM",$I247="wUwm"),(IF(VALUE($G247)&gt;=AJ$6,(IF(($BV247-SUM($Q247:AI247))&gt;=$K247*0.3,$K247*0.3,($BV247-SUM($Q247:AI247)))),"")),(IF(($BV247-SUM($Q247:AI247))&gt;=$K247*0.3,$K247*0.3,($BV247-SUM($Q247:AI247)))))</f>
        <v>0</v>
      </c>
      <c r="AK247" s="127">
        <f>IF(OR($I247="‡nv‡÷j Z¨vM",$I247="wUwm"),(IF(VALUE($G247)&gt;=AK$6,(IF(($BV247-SUM($Q247:AJ247))&gt;=$K247*0.3,$K247*0.3,($BV247-SUM($Q247:AJ247)))),"")),(IF(($BV247-SUM($Q247:AJ247))&gt;=$K247*0.3,$K247*0.3,($BV247-SUM($Q247:AJ247)))))</f>
        <v>0</v>
      </c>
      <c r="AL247" s="127">
        <f>IF(OR($I247="‡nv‡÷j Z¨vM",$I247="wUwm"),(IF(VALUE($G247)&gt;=AL$6,(IF(($BV247-SUM($Q247:AK247))&gt;=$K247*0.3,$K247*0.3,($BV247-SUM($Q247:AK247)))),"")),(IF(($BV247-SUM($Q247:AK247))&gt;=$K247*0.3,$K247*0.3,($BV247-SUM($Q247:AK247)))))</f>
        <v>0</v>
      </c>
      <c r="AM247" s="127">
        <f>IF(OR($I247="‡nv‡÷j Z¨vM",$I247="wUwm"),(IF(VALUE($G247)&gt;=AM$6,(IF(($BV247-SUM($Q247:AL247))&gt;=$K247*0.3,$K247*0.3,($BV247-SUM($Q247:AL247)))),"")),(IF(($BV247-SUM($Q247:AL247))&gt;=$K247*0.3,$K247*0.3,($BV247-SUM($Q247:AL247)))))</f>
        <v>0</v>
      </c>
      <c r="AN247" s="127">
        <f>IF(OR($I247="‡nv‡÷j Z¨vM",$I247="wUwm"),(IF(VALUE($G247)&gt;=AN$6,(IF(($BV247-SUM($Q247:AM247))&gt;=$K247*0.3,$K247*0.3,($BV247-SUM($Q247:AM247)))),"")),(IF(($BV247-SUM($Q247:AM247))&gt;=$K247*0.3,$K247*0.3,($BV247-SUM($Q247:AM247)))))</f>
        <v>0</v>
      </c>
      <c r="AO247" s="127">
        <f>IF(OR($I247="‡nv‡÷j Z¨vM",$I247="wUwm"),(IF(VALUE($G247)&gt;=AO$6,(IF(($BV247-SUM($Q247:AN247))&gt;=$K247*0.3,$K247*0.3,($BV247-SUM($Q247:AN247)))),"")),(IF(($BV247-SUM($Q247:AN247))&gt;=$K247*0.3,$K247*0.3,($BV247-SUM($Q247:AN247)))))</f>
        <v>0</v>
      </c>
      <c r="AP247" s="127">
        <f>IF(OR($I247="‡nv‡÷j Z¨vM",$I247="wUwm"),(IF(VALUE($G247)&gt;=AP$6,(IF(($BV247-SUM($Q247:AO247))&gt;=$K247*0.3,$K247*0.3,($BV247-SUM($Q247:AO247)))),"")),(IF(($BV247-SUM($Q247:AO247))&gt;=$K247*0.3,$K247*0.3,($BV247-SUM($Q247:AO247)))))</f>
        <v>0</v>
      </c>
      <c r="AQ247" s="125">
        <f t="shared" si="50"/>
        <v>13750</v>
      </c>
      <c r="AR247" s="125">
        <v>13750</v>
      </c>
      <c r="AS247" s="125">
        <f>IF(LinkRpt!C$4=LinkRpt!C$2,VLOOKUP(LinkRpt!$A244,Rpt,LinkRpt!C$2+1),"")</f>
        <v>0</v>
      </c>
      <c r="AT247" s="125">
        <f>IF(LinkRpt!D$4=LinkRpt!D$2,VLOOKUP(LinkRpt!$A244,Rpt,LinkRpt!D$2+1),"")</f>
        <v>0</v>
      </c>
      <c r="AU247" s="125">
        <f>IF(LinkRpt!E$4=LinkRpt!E$2,VLOOKUP(LinkRpt!$A244,Rpt,LinkRpt!E$2+1),"")</f>
        <v>0</v>
      </c>
      <c r="AV247" s="125">
        <f>IF(LinkRpt!F$4=LinkRpt!F$2,VLOOKUP(LinkRpt!$A244,Rpt,LinkRpt!F$2+1),"")</f>
        <v>0</v>
      </c>
      <c r="AW247" s="125">
        <f>IF(LinkRpt!G$4=LinkRpt!G$2,VLOOKUP(LinkRpt!$A244,Rpt,LinkRpt!G$2+1),"")</f>
        <v>0</v>
      </c>
      <c r="AX247" s="125">
        <f>IF(LinkRpt!H$4=LinkRpt!H$2,VLOOKUP(LinkRpt!$A244,Rpt,LinkRpt!H$2+1),"")</f>
        <v>0</v>
      </c>
      <c r="AY247" s="125">
        <f>IF(LinkRpt!I$4=LinkRpt!I$2,VLOOKUP(LinkRpt!$A244,Rpt,LinkRpt!I$2+1),"")</f>
        <v>0</v>
      </c>
      <c r="AZ247" s="125">
        <f>IF(LinkRpt!J$4=LinkRpt!J$2,VLOOKUP(LinkRpt!$A244,Rpt,LinkRpt!J$2+1),"")</f>
        <v>0</v>
      </c>
      <c r="BA247" s="125">
        <f>IF(LinkRpt!K$4=LinkRpt!K$2,VLOOKUP(LinkRpt!$A244,Rpt,LinkRpt!K$2+1),"")</f>
        <v>0</v>
      </c>
      <c r="BB247" s="125">
        <f>IF(LinkRpt!L$4=LinkRpt!L$2,VLOOKUP(LinkRpt!$A244,Rpt,LinkRpt!L$2+1),"")</f>
        <v>0</v>
      </c>
      <c r="BC247" s="125">
        <f>IF(LinkRpt!M$4=LinkRpt!M$2,VLOOKUP(LinkRpt!$A244,Rpt,LinkRpt!M$2+1),"")</f>
        <v>0</v>
      </c>
      <c r="BD247" s="125">
        <f>IF(LinkRpt!N$4=LinkRpt!N$2,VLOOKUP(LinkRpt!$A244,Rpt,LinkRpt!N$2+1),"")</f>
        <v>0</v>
      </c>
      <c r="BE247" s="125">
        <f>IF(LinkRpt!O$4=LinkRpt!O$2,VLOOKUP(LinkRpt!$A244,Rpt,LinkRpt!O$2+1),"")</f>
        <v>0</v>
      </c>
      <c r="BF247" s="125">
        <f>IF(LinkRpt!P$4=LinkRpt!P$2,VLOOKUP(LinkRpt!$A244,Rpt,LinkRpt!P$2+1),"")</f>
        <v>0</v>
      </c>
      <c r="BG247" s="125">
        <f>IF(LinkRpt!Q$4=LinkRpt!Q$2,VLOOKUP(LinkRpt!$A244,Rpt,LinkRpt!Q$2+1),"")</f>
        <v>0</v>
      </c>
      <c r="BH247" s="125">
        <f>IF(LinkRpt!R$4=LinkRpt!R$2,VLOOKUP(LinkRpt!$A244,Rpt,LinkRpt!R$2+1),"")</f>
        <v>0</v>
      </c>
      <c r="BI247" s="125">
        <f>IF(LinkRpt!S$4=LinkRpt!S$2,VLOOKUP(LinkRpt!$A244,Rpt,LinkRpt!S$2+1),"")</f>
        <v>0</v>
      </c>
      <c r="BJ247" s="125">
        <f>IF(LinkRpt!T$4=LinkRpt!T$2,VLOOKUP(LinkRpt!$A244,Rpt,LinkRpt!T$2+1),"")</f>
        <v>0</v>
      </c>
      <c r="BK247" s="125">
        <f>IF(LinkRpt!U$4=LinkRpt!U$2,VLOOKUP(LinkRpt!$A244,Rpt,LinkRpt!U$2+1),"")</f>
        <v>0</v>
      </c>
      <c r="BL247" s="125">
        <f>IF(LinkRpt!V$4=LinkRpt!V$2,VLOOKUP(LinkRpt!$A244,Rpt,LinkRpt!V$2+1),"")</f>
        <v>0</v>
      </c>
      <c r="BM247" s="125">
        <f>IF(LinkRpt!W$4=LinkRpt!W$2,VLOOKUP(LinkRpt!$A244,Rpt,LinkRpt!W$2+1),"")</f>
        <v>0</v>
      </c>
      <c r="BN247" s="125">
        <f>IF(LinkRpt!X$4=LinkRpt!X$2,VLOOKUP(LinkRpt!$A244,Rpt,LinkRpt!X$2+1),"")</f>
        <v>0</v>
      </c>
      <c r="BO247" s="125">
        <f>IF(LinkRpt!Y$4=LinkRpt!Y$2,VLOOKUP(LinkRpt!$A244,Rpt,LinkRpt!Y$2+1),"")</f>
        <v>0</v>
      </c>
      <c r="BP247" s="125">
        <f>IF(LinkRpt!Z$4=LinkRpt!Z$2,VLOOKUP(LinkRpt!$A244,Rpt,LinkRpt!Z$2+1),"")</f>
        <v>0</v>
      </c>
      <c r="BQ247" s="125">
        <f>IF(LinkRpt!AA$4=LinkRpt!AA$2,VLOOKUP(LinkRpt!$A244,Rpt,LinkRpt!AA$2+1),"")</f>
        <v>0</v>
      </c>
      <c r="BR247" s="125">
        <f>IF(LinkRpt!AB$4=LinkRpt!AB$2,VLOOKUP(LinkRpt!$A244,Rpt,LinkRpt!AB$2+1),"")</f>
        <v>0</v>
      </c>
      <c r="BS247" s="125">
        <f>IF(LinkRpt!AC$4=LinkRpt!AC$2,VLOOKUP(LinkRpt!$A244,Rpt,LinkRpt!AC$2+1),"")</f>
        <v>0</v>
      </c>
      <c r="BT247" s="125">
        <f>IF(LinkRpt!AD$4=LinkRpt!AD$2,VLOOKUP(LinkRpt!$A244,Rpt,LinkRpt!AD$2+1),"")</f>
        <v>0</v>
      </c>
      <c r="BU247" s="125">
        <f>IF(LinkRpt!AE$4=LinkRpt!AE$2,VLOOKUP(LinkRpt!$A244,Rpt,LinkRpt!AE$2+1),"")</f>
        <v>0</v>
      </c>
      <c r="BV247" s="125">
        <f t="shared" si="48"/>
        <v>13750</v>
      </c>
      <c r="BW247" s="124">
        <v>1500</v>
      </c>
      <c r="BX247" s="127">
        <v>1500</v>
      </c>
      <c r="BY247" s="124">
        <v>1000</v>
      </c>
      <c r="BZ247" s="127">
        <v>1000</v>
      </c>
      <c r="CA247" s="124">
        <v>5000</v>
      </c>
      <c r="CB247" s="127">
        <v>5000</v>
      </c>
      <c r="CC247" s="124">
        <v>8000</v>
      </c>
      <c r="CD247" s="127">
        <v>0</v>
      </c>
      <c r="CE247" s="124"/>
      <c r="CF247" s="127"/>
      <c r="CG247" s="129">
        <v>4620</v>
      </c>
      <c r="CH247" s="127">
        <v>0</v>
      </c>
      <c r="CI247" s="129">
        <v>4620</v>
      </c>
      <c r="CJ247" s="127">
        <v>4620</v>
      </c>
      <c r="CK247" s="129">
        <v>4620</v>
      </c>
      <c r="CL247" s="127">
        <v>17240</v>
      </c>
      <c r="CM247" s="129">
        <v>4620</v>
      </c>
      <c r="CN247" s="127">
        <v>4620</v>
      </c>
      <c r="CO247" s="129">
        <v>4620</v>
      </c>
      <c r="CP247" s="127"/>
      <c r="CQ247" s="129">
        <v>4620</v>
      </c>
      <c r="CR247" s="127"/>
      <c r="CS247" s="129">
        <v>4620</v>
      </c>
      <c r="CT247" s="127"/>
      <c r="CU247" s="129">
        <v>4620</v>
      </c>
      <c r="CV247" s="127"/>
      <c r="CW247" s="129">
        <v>4620</v>
      </c>
      <c r="CX247" s="127"/>
      <c r="CY247" s="131"/>
      <c r="CZ247" s="127"/>
      <c r="DA247" s="131"/>
      <c r="DB247" s="127"/>
      <c r="DC247" s="131"/>
      <c r="DD247" s="127"/>
      <c r="DE247" s="128"/>
      <c r="DF247" s="127"/>
      <c r="DG247" s="128"/>
      <c r="DH247" s="127"/>
      <c r="DI247" s="128"/>
      <c r="DJ247" s="127"/>
      <c r="DK247" s="128"/>
      <c r="DL247" s="127"/>
      <c r="DM247" s="128"/>
      <c r="DN247" s="127"/>
      <c r="DO247" s="128"/>
      <c r="DP247" s="127"/>
      <c r="DQ247" s="128"/>
      <c r="DR247" s="127"/>
      <c r="DS247" s="128"/>
      <c r="DT247" s="127"/>
      <c r="DU247" s="128"/>
      <c r="DV247" s="127"/>
      <c r="DW247" s="128"/>
      <c r="DX247" s="127"/>
      <c r="DY247" s="128"/>
      <c r="DZ247" s="127"/>
      <c r="EA247" s="128"/>
      <c r="EB247" s="127"/>
      <c r="EC247" s="128"/>
      <c r="ED247" s="127"/>
      <c r="EE247" s="128"/>
      <c r="EF247" s="127"/>
      <c r="EG247" s="128"/>
      <c r="EH247" s="127"/>
      <c r="EI247" s="128"/>
      <c r="EJ247" s="127"/>
      <c r="EK247" s="128"/>
      <c r="EL247" s="127"/>
      <c r="EM247" s="128"/>
      <c r="EN247" s="127"/>
      <c r="EO247" s="124"/>
      <c r="EP247" s="127"/>
      <c r="EQ247" s="124"/>
      <c r="ER247" s="127"/>
      <c r="ES247" s="124"/>
      <c r="ET247" s="127"/>
      <c r="EU247" s="124"/>
      <c r="EV247" s="127"/>
      <c r="EW247" s="124"/>
      <c r="EX247" s="127"/>
      <c r="EY247" s="124"/>
      <c r="EZ247" s="127"/>
      <c r="FA247" s="132"/>
      <c r="FB247" s="133"/>
      <c r="FC247" s="133">
        <f t="shared" si="43"/>
        <v>57080</v>
      </c>
      <c r="FD247" s="133">
        <f t="shared" si="44"/>
        <v>33980</v>
      </c>
      <c r="FE247" s="133">
        <f t="shared" si="45"/>
        <v>23100</v>
      </c>
    </row>
    <row r="248" spans="1:161" ht="25.5" customHeight="1">
      <c r="A248" s="184">
        <v>3200037</v>
      </c>
      <c r="B248" s="168" t="s">
        <v>392</v>
      </c>
      <c r="C248" s="96" t="s">
        <v>393</v>
      </c>
      <c r="D248" s="83" t="s">
        <v>1063</v>
      </c>
      <c r="E248" s="95" t="s">
        <v>956</v>
      </c>
      <c r="F248" s="92" t="s">
        <v>394</v>
      </c>
      <c r="G248" s="92"/>
      <c r="H248" s="142"/>
      <c r="I248" s="136"/>
      <c r="J248" s="136"/>
      <c r="K248" s="94">
        <v>6500</v>
      </c>
      <c r="L248" s="96" t="s">
        <v>1079</v>
      </c>
      <c r="M248" s="122">
        <f t="shared" si="46"/>
        <v>23500</v>
      </c>
      <c r="N248" s="123">
        <f t="shared" si="42"/>
        <v>19500</v>
      </c>
      <c r="O248" s="124">
        <v>4000</v>
      </c>
      <c r="P248" s="124">
        <f t="shared" si="47"/>
        <v>0</v>
      </c>
      <c r="Q248" s="125">
        <v>4000</v>
      </c>
      <c r="R248" s="126">
        <f t="shared" si="49"/>
        <v>0</v>
      </c>
      <c r="S248" s="127">
        <f>IF(OR($I248="‡nv‡÷j Z¨vM",$I248="wUwm"),(IF(VALUE($G248)&gt;=S$6,(IF(($BV248-SUM($Q248:R248))&gt;=$K248*0.3,$K248*0.3,($BV248-SUM($Q248:R248)))),"")),(IF(($BV248-SUM($Q248:R248))&gt;=$K248*0.3,$K248*0.3,($BV248-SUM($Q248:R248)))))</f>
        <v>0</v>
      </c>
      <c r="T248" s="127">
        <f>IF(OR($I248="‡nv‡÷j Z¨vM",$I248="wUwm"),(IF(VALUE($G248)&gt;=T$6,(IF(($BV248-SUM($Q248:S248))&gt;=$K248*0.3,$K248*0.3,($BV248-SUM($Q248:S248)))),"")),(IF(($BV248-SUM($Q248:S248))&gt;=$K248*0.3,$K248*0.3,($BV248-SUM($Q248:S248)))))</f>
        <v>0</v>
      </c>
      <c r="U248" s="127">
        <f>IF(OR($I248="‡nv‡÷j Z¨vM",$I248="wUwm"),(IF(VALUE($G248)&gt;=U$6,(IF(($BV248-SUM($Q248:T248))&gt;=$K248*0.3,$K248*0.3,($BV248-SUM($Q248:T248)))),"")),(IF(($BV248-SUM($Q248:T248))&gt;=$K248*0.3,$K248*0.3,($BV248-SUM($Q248:T248)))))</f>
        <v>0</v>
      </c>
      <c r="V248" s="127">
        <f>IF(OR($I248="‡nv‡÷j Z¨vM",$I248="wUwm"),(IF(VALUE($G248)&gt;=V$6,(IF(($BV248-SUM($Q248:U248))&gt;=$K248*0.3,$K248*0.3,($BV248-SUM($Q248:U248)))),"")),(IF(($BV248-SUM($Q248:U248))&gt;=$K248*0.3,$K248*0.3,($BV248-SUM($Q248:U248)))))</f>
        <v>0</v>
      </c>
      <c r="W248" s="127">
        <f>IF(OR($I248="‡nv‡÷j Z¨vM",$I248="wUwm"),(IF(VALUE($G248)&gt;=W$6,(IF(($BV248-SUM($Q248:V248))&gt;=$K248*0.3,$K248*0.3,($BV248-SUM($Q248:V248)))),"")),(IF(($BV248-SUM($Q248:V248))&gt;=$K248*0.3,$K248*0.3,($BV248-SUM($Q248:V248)))))</f>
        <v>0</v>
      </c>
      <c r="X248" s="127">
        <f>IF(OR($I248="‡nv‡÷j Z¨vM",$I248="wUwm"),(IF(VALUE($G248)&gt;=X$6,(IF(($BV248-SUM($Q248:W248))&gt;=$K248*0.3,$K248*0.3,($BV248-SUM($Q248:W248)))),"")),(IF(($BV248-SUM($Q248:W248))&gt;=$K248*0.3,$K248*0.3,($BV248-SUM($Q248:W248)))))</f>
        <v>0</v>
      </c>
      <c r="Y248" s="127">
        <f>IF(OR($I248="‡nv‡÷j Z¨vM",$I248="wUwm"),(IF(VALUE($G248)&gt;=Y$6,(IF(($BV248-SUM($Q248:X248))&gt;=$K248*0.3,$K248*0.3,($BV248-SUM($Q248:X248)))),"")),(IF(($BV248-SUM($Q248:X248))&gt;=$K248*0.3,$K248*0.3,($BV248-SUM($Q248:X248)))))</f>
        <v>0</v>
      </c>
      <c r="Z248" s="127">
        <f>IF(OR($I248="‡nv‡÷j Z¨vM",$I248="wUwm"),(IF(VALUE($G248)&gt;=Z$6,(IF(($BV248-SUM($Q248:Y248))&gt;=$K248*0.3,$K248*0.3,($BV248-SUM($Q248:Y248)))),"")),(IF(($BV248-SUM($Q248:Y248))&gt;=$K248*0.3,$K248*0.3,($BV248-SUM($Q248:Y248)))))</f>
        <v>0</v>
      </c>
      <c r="AA248" s="127">
        <f>IF(OR($I248="‡nv‡÷j Z¨vM",$I248="wUwm"),(IF(VALUE($G248)&gt;=AA$6,(IF(($BV248-SUM($Q248:Z248))&gt;=$K248*0.3,$K248*0.3,($BV248-SUM($Q248:Z248)))),"")),(IF(($BV248-SUM($Q248:Z248))&gt;=$K248*0.3,$K248*0.3,($BV248-SUM($Q248:Z248)))))</f>
        <v>0</v>
      </c>
      <c r="AB248" s="127">
        <f>IF(OR($I248="‡nv‡÷j Z¨vM",$I248="wUwm"),(IF(VALUE($G248)&gt;=AB$6,(IF(($BV248-SUM($Q248:AA248))&gt;=$K248*0.3,$K248*0.3,($BV248-SUM($Q248:AA248)))),"")),(IF(($BV248-SUM($Q248:AA248))&gt;=$K248*0.3,$K248*0.3,($BV248-SUM($Q248:AA248)))))</f>
        <v>0</v>
      </c>
      <c r="AC248" s="127">
        <f>IF(OR($I248="‡nv‡÷j Z¨vM",$I248="wUwm"),(IF(VALUE($G248)&gt;=AC$6,(IF(($BV248-SUM($Q248:AB248))&gt;=$K248*0.3,$K248*0.3,($BV248-SUM($Q248:AB248)))),"")),(IF(($BV248-SUM($Q248:AB248))&gt;=$K248*0.3,$K248*0.3,($BV248-SUM($Q248:AB248)))))</f>
        <v>0</v>
      </c>
      <c r="AD248" s="127">
        <f>IF(OR($I248="‡nv‡÷j Z¨vM",$I248="wUwm"),(IF(VALUE($G248)&gt;=AD$6,(IF(($BV248-SUM($Q248:AC248))&gt;=$K248*0.3,$K248*0.3,($BV248-SUM($Q248:AC248)))),"")),(IF(($BV248-SUM($Q248:AC248))&gt;=$K248*0.3,$K248*0.3,($BV248-SUM($Q248:AC248)))))</f>
        <v>0</v>
      </c>
      <c r="AE248" s="127">
        <f>IF(OR($I248="‡nv‡÷j Z¨vM",$I248="wUwm"),(IF(VALUE($G248)&gt;=AE$6,(IF(($BV248-SUM($Q248:AD248))&gt;=$K248*0.3,$K248*0.3,($BV248-SUM($Q248:AD248)))),"")),(IF(($BV248-SUM($Q248:AD248))&gt;=$K248*0.3,$K248*0.3,($BV248-SUM($Q248:AD248)))))</f>
        <v>0</v>
      </c>
      <c r="AF248" s="127">
        <f>IF(OR($I248="‡nv‡÷j Z¨vM",$I248="wUwm"),(IF(VALUE($G248)&gt;=AF$6,(IF(($BV248-SUM($Q248:AE248))&gt;=$K248*0.3,$K248*0.3,($BV248-SUM($Q248:AE248)))),"")),(IF(($BV248-SUM($Q248:AE248))&gt;=$K248*0.3,$K248*0.3,($BV248-SUM($Q248:AE248)))))</f>
        <v>0</v>
      </c>
      <c r="AG248" s="127">
        <f>IF(OR($I248="‡nv‡÷j Z¨vM",$I248="wUwm"),(IF(VALUE($G248)&gt;=AG$6,(IF(($BV248-SUM($Q248:AF248))&gt;=$K248*0.3,$K248*0.3,($BV248-SUM($Q248:AF248)))),"")),(IF(($BV248-SUM($Q248:AF248))&gt;=$K248*0.3,$K248*0.3,($BV248-SUM($Q248:AF248)))))</f>
        <v>0</v>
      </c>
      <c r="AH248" s="127">
        <f>IF(OR($I248="‡nv‡÷j Z¨vM",$I248="wUwm"),(IF(VALUE($G248)&gt;=AH$6,(IF(($BV248-SUM($Q248:AG248))&gt;=$K248*0.3,$K248*0.3,($BV248-SUM($Q248:AG248)))),"")),(IF(($BV248-SUM($Q248:AG248))&gt;=$K248*0.3,$K248*0.3,($BV248-SUM($Q248:AG248)))))</f>
        <v>0</v>
      </c>
      <c r="AI248" s="127">
        <f>IF(OR($I248="‡nv‡÷j Z¨vM",$I248="wUwm"),(IF(VALUE($G248)&gt;=AI$6,(IF(($BV248-SUM($Q248:AH248))&gt;=$K248*0.3,$K248*0.3,($BV248-SUM($Q248:AH248)))),"")),(IF(($BV248-SUM($Q248:AH248))&gt;=$K248*0.3,$K248*0.3,($BV248-SUM($Q248:AH248)))))</f>
        <v>0</v>
      </c>
      <c r="AJ248" s="127">
        <f>IF(OR($I248="‡nv‡÷j Z¨vM",$I248="wUwm"),(IF(VALUE($G248)&gt;=AJ$6,(IF(($BV248-SUM($Q248:AI248))&gt;=$K248*0.3,$K248*0.3,($BV248-SUM($Q248:AI248)))),"")),(IF(($BV248-SUM($Q248:AI248))&gt;=$K248*0.3,$K248*0.3,($BV248-SUM($Q248:AI248)))))</f>
        <v>0</v>
      </c>
      <c r="AK248" s="127">
        <f>IF(OR($I248="‡nv‡÷j Z¨vM",$I248="wUwm"),(IF(VALUE($G248)&gt;=AK$6,(IF(($BV248-SUM($Q248:AJ248))&gt;=$K248*0.3,$K248*0.3,($BV248-SUM($Q248:AJ248)))),"")),(IF(($BV248-SUM($Q248:AJ248))&gt;=$K248*0.3,$K248*0.3,($BV248-SUM($Q248:AJ248)))))</f>
        <v>0</v>
      </c>
      <c r="AL248" s="127">
        <f>IF(OR($I248="‡nv‡÷j Z¨vM",$I248="wUwm"),(IF(VALUE($G248)&gt;=AL$6,(IF(($BV248-SUM($Q248:AK248))&gt;=$K248*0.3,$K248*0.3,($BV248-SUM($Q248:AK248)))),"")),(IF(($BV248-SUM($Q248:AK248))&gt;=$K248*0.3,$K248*0.3,($BV248-SUM($Q248:AK248)))))</f>
        <v>0</v>
      </c>
      <c r="AM248" s="127">
        <f>IF(OR($I248="‡nv‡÷j Z¨vM",$I248="wUwm"),(IF(VALUE($G248)&gt;=AM$6,(IF(($BV248-SUM($Q248:AL248))&gt;=$K248*0.3,$K248*0.3,($BV248-SUM($Q248:AL248)))),"")),(IF(($BV248-SUM($Q248:AL248))&gt;=$K248*0.3,$K248*0.3,($BV248-SUM($Q248:AL248)))))</f>
        <v>0</v>
      </c>
      <c r="AN248" s="127">
        <f>IF(OR($I248="‡nv‡÷j Z¨vM",$I248="wUwm"),(IF(VALUE($G248)&gt;=AN$6,(IF(($BV248-SUM($Q248:AM248))&gt;=$K248*0.3,$K248*0.3,($BV248-SUM($Q248:AM248)))),"")),(IF(($BV248-SUM($Q248:AM248))&gt;=$K248*0.3,$K248*0.3,($BV248-SUM($Q248:AM248)))))</f>
        <v>0</v>
      </c>
      <c r="AO248" s="127">
        <f>IF(OR($I248="‡nv‡÷j Z¨vM",$I248="wUwm"),(IF(VALUE($G248)&gt;=AO$6,(IF(($BV248-SUM($Q248:AN248))&gt;=$K248*0.3,$K248*0.3,($BV248-SUM($Q248:AN248)))),"")),(IF(($BV248-SUM($Q248:AN248))&gt;=$K248*0.3,$K248*0.3,($BV248-SUM($Q248:AN248)))))</f>
        <v>0</v>
      </c>
      <c r="AP248" s="127">
        <f>IF(OR($I248="‡nv‡÷j Z¨vM",$I248="wUwm"),(IF(VALUE($G248)&gt;=AP$6,(IF(($BV248-SUM($Q248:AO248))&gt;=$K248*0.3,$K248*0.3,($BV248-SUM($Q248:AO248)))),"")),(IF(($BV248-SUM($Q248:AO248))&gt;=$K248*0.3,$K248*0.3,($BV248-SUM($Q248:AO248)))))</f>
        <v>0</v>
      </c>
      <c r="AQ248" s="125">
        <f t="shared" si="50"/>
        <v>4000</v>
      </c>
      <c r="AR248" s="125">
        <v>4000</v>
      </c>
      <c r="AS248" s="125">
        <f>IF(LinkRpt!C$4=LinkRpt!C$2,VLOOKUP(LinkRpt!$A245,Rpt,LinkRpt!C$2+1),"")</f>
        <v>0</v>
      </c>
      <c r="AT248" s="125">
        <f>IF(LinkRpt!D$4=LinkRpt!D$2,VLOOKUP(LinkRpt!$A245,Rpt,LinkRpt!D$2+1),"")</f>
        <v>0</v>
      </c>
      <c r="AU248" s="125">
        <f>IF(LinkRpt!E$4=LinkRpt!E$2,VLOOKUP(LinkRpt!$A245,Rpt,LinkRpt!E$2+1),"")</f>
        <v>0</v>
      </c>
      <c r="AV248" s="125">
        <f>IF(LinkRpt!F$4=LinkRpt!F$2,VLOOKUP(LinkRpt!$A245,Rpt,LinkRpt!F$2+1),"")</f>
        <v>0</v>
      </c>
      <c r="AW248" s="125">
        <f>IF(LinkRpt!G$4=LinkRpt!G$2,VLOOKUP(LinkRpt!$A245,Rpt,LinkRpt!G$2+1),"")</f>
        <v>0</v>
      </c>
      <c r="AX248" s="125">
        <f>IF(LinkRpt!H$4=LinkRpt!H$2,VLOOKUP(LinkRpt!$A245,Rpt,LinkRpt!H$2+1),"")</f>
        <v>0</v>
      </c>
      <c r="AY248" s="125">
        <f>IF(LinkRpt!I$4=LinkRpt!I$2,VLOOKUP(LinkRpt!$A245,Rpt,LinkRpt!I$2+1),"")</f>
        <v>0</v>
      </c>
      <c r="AZ248" s="125">
        <f>IF(LinkRpt!J$4=LinkRpt!J$2,VLOOKUP(LinkRpt!$A245,Rpt,LinkRpt!J$2+1),"")</f>
        <v>0</v>
      </c>
      <c r="BA248" s="125">
        <f>IF(LinkRpt!K$4=LinkRpt!K$2,VLOOKUP(LinkRpt!$A245,Rpt,LinkRpt!K$2+1),"")</f>
        <v>0</v>
      </c>
      <c r="BB248" s="125">
        <f>IF(LinkRpt!L$4=LinkRpt!L$2,VLOOKUP(LinkRpt!$A245,Rpt,LinkRpt!L$2+1),"")</f>
        <v>0</v>
      </c>
      <c r="BC248" s="125">
        <f>IF(LinkRpt!M$4=LinkRpt!M$2,VLOOKUP(LinkRpt!$A245,Rpt,LinkRpt!M$2+1),"")</f>
        <v>0</v>
      </c>
      <c r="BD248" s="125">
        <f>IF(LinkRpt!N$4=LinkRpt!N$2,VLOOKUP(LinkRpt!$A245,Rpt,LinkRpt!N$2+1),"")</f>
        <v>0</v>
      </c>
      <c r="BE248" s="125">
        <f>IF(LinkRpt!O$4=LinkRpt!O$2,VLOOKUP(LinkRpt!$A245,Rpt,LinkRpt!O$2+1),"")</f>
        <v>0</v>
      </c>
      <c r="BF248" s="125">
        <f>IF(LinkRpt!P$4=LinkRpt!P$2,VLOOKUP(LinkRpt!$A245,Rpt,LinkRpt!P$2+1),"")</f>
        <v>0</v>
      </c>
      <c r="BG248" s="125">
        <f>IF(LinkRpt!Q$4=LinkRpt!Q$2,VLOOKUP(LinkRpt!$A245,Rpt,LinkRpt!Q$2+1),"")</f>
        <v>0</v>
      </c>
      <c r="BH248" s="125">
        <f>IF(LinkRpt!R$4=LinkRpt!R$2,VLOOKUP(LinkRpt!$A245,Rpt,LinkRpt!R$2+1),"")</f>
        <v>0</v>
      </c>
      <c r="BI248" s="125">
        <f>IF(LinkRpt!S$4=LinkRpt!S$2,VLOOKUP(LinkRpt!$A245,Rpt,LinkRpt!S$2+1),"")</f>
        <v>0</v>
      </c>
      <c r="BJ248" s="125">
        <f>IF(LinkRpt!T$4=LinkRpt!T$2,VLOOKUP(LinkRpt!$A245,Rpt,LinkRpt!T$2+1),"")</f>
        <v>0</v>
      </c>
      <c r="BK248" s="125">
        <f>IF(LinkRpt!U$4=LinkRpt!U$2,VLOOKUP(LinkRpt!$A245,Rpt,LinkRpt!U$2+1),"")</f>
        <v>0</v>
      </c>
      <c r="BL248" s="125">
        <f>IF(LinkRpt!V$4=LinkRpt!V$2,VLOOKUP(LinkRpt!$A245,Rpt,LinkRpt!V$2+1),"")</f>
        <v>0</v>
      </c>
      <c r="BM248" s="125">
        <f>IF(LinkRpt!W$4=LinkRpt!W$2,VLOOKUP(LinkRpt!$A245,Rpt,LinkRpt!W$2+1),"")</f>
        <v>0</v>
      </c>
      <c r="BN248" s="125">
        <f>IF(LinkRpt!X$4=LinkRpt!X$2,VLOOKUP(LinkRpt!$A245,Rpt,LinkRpt!X$2+1),"")</f>
        <v>0</v>
      </c>
      <c r="BO248" s="125">
        <f>IF(LinkRpt!Y$4=LinkRpt!Y$2,VLOOKUP(LinkRpt!$A245,Rpt,LinkRpt!Y$2+1),"")</f>
        <v>0</v>
      </c>
      <c r="BP248" s="125">
        <f>IF(LinkRpt!Z$4=LinkRpt!Z$2,VLOOKUP(LinkRpt!$A245,Rpt,LinkRpt!Z$2+1),"")</f>
        <v>0</v>
      </c>
      <c r="BQ248" s="125">
        <f>IF(LinkRpt!AA$4=LinkRpt!AA$2,VLOOKUP(LinkRpt!$A245,Rpt,LinkRpt!AA$2+1),"")</f>
        <v>0</v>
      </c>
      <c r="BR248" s="125">
        <f>IF(LinkRpt!AB$4=LinkRpt!AB$2,VLOOKUP(LinkRpt!$A245,Rpt,LinkRpt!AB$2+1),"")</f>
        <v>0</v>
      </c>
      <c r="BS248" s="125">
        <f>IF(LinkRpt!AC$4=LinkRpt!AC$2,VLOOKUP(LinkRpt!$A245,Rpt,LinkRpt!AC$2+1),"")</f>
        <v>0</v>
      </c>
      <c r="BT248" s="125">
        <f>IF(LinkRpt!AD$4=LinkRpt!AD$2,VLOOKUP(LinkRpt!$A245,Rpt,LinkRpt!AD$2+1),"")</f>
        <v>0</v>
      </c>
      <c r="BU248" s="125">
        <f>IF(LinkRpt!AE$4=LinkRpt!AE$2,VLOOKUP(LinkRpt!$A245,Rpt,LinkRpt!AE$2+1),"")</f>
        <v>0</v>
      </c>
      <c r="BV248" s="125">
        <f t="shared" si="48"/>
        <v>4000</v>
      </c>
      <c r="BW248" s="124">
        <v>1500</v>
      </c>
      <c r="BX248" s="127">
        <v>1500</v>
      </c>
      <c r="BY248" s="124">
        <v>1000</v>
      </c>
      <c r="BZ248" s="127">
        <v>1000</v>
      </c>
      <c r="CA248" s="124">
        <v>5000</v>
      </c>
      <c r="CB248" s="127">
        <v>5000</v>
      </c>
      <c r="CC248" s="124">
        <v>8000</v>
      </c>
      <c r="CD248" s="127">
        <v>0</v>
      </c>
      <c r="CE248" s="124"/>
      <c r="CF248" s="127"/>
      <c r="CG248" s="129">
        <v>3220</v>
      </c>
      <c r="CH248" s="127">
        <v>11220</v>
      </c>
      <c r="CI248" s="129">
        <v>3220</v>
      </c>
      <c r="CJ248" s="127">
        <v>3220</v>
      </c>
      <c r="CK248" s="129">
        <v>3220</v>
      </c>
      <c r="CL248" s="127">
        <f>2940+20</f>
        <v>2960</v>
      </c>
      <c r="CM248" s="129">
        <v>3220</v>
      </c>
      <c r="CN248" s="127">
        <v>3220</v>
      </c>
      <c r="CO248" s="129">
        <v>3220</v>
      </c>
      <c r="CP248" s="127">
        <v>3220</v>
      </c>
      <c r="CQ248" s="129">
        <v>3220</v>
      </c>
      <c r="CR248" s="127"/>
      <c r="CS248" s="129">
        <v>3220</v>
      </c>
      <c r="CT248" s="127"/>
      <c r="CU248" s="129">
        <v>3220</v>
      </c>
      <c r="CV248" s="127"/>
      <c r="CW248" s="129">
        <v>3220</v>
      </c>
      <c r="CX248" s="127">
        <v>3220</v>
      </c>
      <c r="CY248" s="131"/>
      <c r="CZ248" s="127"/>
      <c r="DA248" s="131"/>
      <c r="DB248" s="127"/>
      <c r="DC248" s="131"/>
      <c r="DD248" s="127"/>
      <c r="DE248" s="128"/>
      <c r="DF248" s="127"/>
      <c r="DG248" s="128"/>
      <c r="DH248" s="127"/>
      <c r="DI248" s="128"/>
      <c r="DJ248" s="127"/>
      <c r="DK248" s="128"/>
      <c r="DL248" s="127"/>
      <c r="DM248" s="128"/>
      <c r="DN248" s="127"/>
      <c r="DO248" s="128"/>
      <c r="DP248" s="127"/>
      <c r="DQ248" s="128"/>
      <c r="DR248" s="127"/>
      <c r="DS248" s="128"/>
      <c r="DT248" s="127"/>
      <c r="DU248" s="128"/>
      <c r="DV248" s="127"/>
      <c r="DW248" s="128"/>
      <c r="DX248" s="127"/>
      <c r="DY248" s="128"/>
      <c r="DZ248" s="127"/>
      <c r="EA248" s="128"/>
      <c r="EB248" s="127"/>
      <c r="EC248" s="128"/>
      <c r="ED248" s="127"/>
      <c r="EE248" s="128"/>
      <c r="EF248" s="127"/>
      <c r="EG248" s="128"/>
      <c r="EH248" s="127"/>
      <c r="EI248" s="128"/>
      <c r="EJ248" s="127"/>
      <c r="EK248" s="128"/>
      <c r="EL248" s="127"/>
      <c r="EM248" s="128"/>
      <c r="EN248" s="127"/>
      <c r="EO248" s="124"/>
      <c r="EP248" s="127"/>
      <c r="EQ248" s="124"/>
      <c r="ER248" s="127"/>
      <c r="ES248" s="124"/>
      <c r="ET248" s="127"/>
      <c r="EU248" s="124"/>
      <c r="EV248" s="127"/>
      <c r="EW248" s="124"/>
      <c r="EX248" s="127"/>
      <c r="EY248" s="124"/>
      <c r="EZ248" s="127"/>
      <c r="FA248" s="132"/>
      <c r="FB248" s="133"/>
      <c r="FC248" s="133">
        <f t="shared" si="43"/>
        <v>44480</v>
      </c>
      <c r="FD248" s="133">
        <f t="shared" si="44"/>
        <v>34560</v>
      </c>
      <c r="FE248" s="133">
        <f t="shared" si="45"/>
        <v>9920</v>
      </c>
    </row>
    <row r="249" spans="1:161" ht="25.5" customHeight="1">
      <c r="A249" s="184">
        <v>3200041</v>
      </c>
      <c r="B249" s="170" t="s">
        <v>397</v>
      </c>
      <c r="C249" s="96" t="s">
        <v>398</v>
      </c>
      <c r="D249" s="83" t="s">
        <v>1063</v>
      </c>
      <c r="E249" s="95" t="s">
        <v>956</v>
      </c>
      <c r="F249" s="92" t="s">
        <v>399</v>
      </c>
      <c r="G249" s="92"/>
      <c r="H249" s="135"/>
      <c r="I249" s="136"/>
      <c r="J249" s="136"/>
      <c r="K249" s="94">
        <v>6000</v>
      </c>
      <c r="L249" s="96" t="s">
        <v>1079</v>
      </c>
      <c r="M249" s="122">
        <f t="shared" si="46"/>
        <v>22000</v>
      </c>
      <c r="N249" s="123">
        <f t="shared" si="42"/>
        <v>450</v>
      </c>
      <c r="O249" s="124">
        <v>4000</v>
      </c>
      <c r="P249" s="124">
        <f t="shared" si="47"/>
        <v>0</v>
      </c>
      <c r="Q249" s="125">
        <v>4000</v>
      </c>
      <c r="R249" s="126">
        <f t="shared" si="49"/>
        <v>0</v>
      </c>
      <c r="S249" s="127">
        <f>IF(OR($I249="‡nv‡÷j Z¨vM",$I249="wUwm"),(IF(VALUE($G249)&gt;=S$6,(IF(($BV249-SUM($Q249:R249))&gt;=$K249*0.3,$K249*0.3,($BV249-SUM($Q249:R249)))),"")),(IF(($BV249-SUM($Q249:R249))&gt;=$K249*0.3,$K249*0.3,($BV249-SUM($Q249:R249)))))</f>
        <v>1800</v>
      </c>
      <c r="T249" s="127">
        <f>IF(OR($I249="‡nv‡÷j Z¨vM",$I249="wUwm"),(IF(VALUE($G249)&gt;=T$6,(IF(($BV249-SUM($Q249:S249))&gt;=$K249*0.3,$K249*0.3,($BV249-SUM($Q249:S249)))),"")),(IF(($BV249-SUM($Q249:S249))&gt;=$K249*0.3,$K249*0.3,($BV249-SUM($Q249:S249)))))</f>
        <v>1800</v>
      </c>
      <c r="U249" s="127">
        <f>IF(OR($I249="‡nv‡÷j Z¨vM",$I249="wUwm"),(IF(VALUE($G249)&gt;=U$6,(IF(($BV249-SUM($Q249:T249))&gt;=$K249*0.3,$K249*0.3,($BV249-SUM($Q249:T249)))),"")),(IF(($BV249-SUM($Q249:T249))&gt;=$K249*0.3,$K249*0.3,($BV249-SUM($Q249:T249)))))</f>
        <v>1800</v>
      </c>
      <c r="V249" s="127">
        <f>IF(OR($I249="‡nv‡÷j Z¨vM",$I249="wUwm"),(IF(VALUE($G249)&gt;=V$6,(IF(($BV249-SUM($Q249:U249))&gt;=$K249*0.3,$K249*0.3,($BV249-SUM($Q249:U249)))),"")),(IF(($BV249-SUM($Q249:U249))&gt;=$K249*0.3,$K249*0.3,($BV249-SUM($Q249:U249)))))</f>
        <v>1800</v>
      </c>
      <c r="W249" s="127">
        <f>IF(OR($I249="‡nv‡÷j Z¨vM",$I249="wUwm"),(IF(VALUE($G249)&gt;=W$6,(IF(($BV249-SUM($Q249:V249))&gt;=$K249*0.3,$K249*0.3,($BV249-SUM($Q249:V249)))),"")),(IF(($BV249-SUM($Q249:V249))&gt;=$K249*0.3,$K249*0.3,($BV249-SUM($Q249:V249)))))</f>
        <v>1800</v>
      </c>
      <c r="X249" s="127">
        <f>IF(OR($I249="‡nv‡÷j Z¨vM",$I249="wUwm"),(IF(VALUE($G249)&gt;=X$6,(IF(($BV249-SUM($Q249:W249))&gt;=$K249*0.3,$K249*0.3,($BV249-SUM($Q249:W249)))),"")),(IF(($BV249-SUM($Q249:W249))&gt;=$K249*0.3,$K249*0.3,($BV249-SUM($Q249:W249)))))</f>
        <v>1800</v>
      </c>
      <c r="Y249" s="127">
        <f>IF(OR($I249="‡nv‡÷j Z¨vM",$I249="wUwm"),(IF(VALUE($G249)&gt;=Y$6,(IF(($BV249-SUM($Q249:X249))&gt;=$K249*0.3,$K249*0.3,($BV249-SUM($Q249:X249)))),"")),(IF(($BV249-SUM($Q249:X249))&gt;=$K249*0.3,$K249*0.3,($BV249-SUM($Q249:X249)))))</f>
        <v>1800</v>
      </c>
      <c r="Z249" s="127">
        <f>IF(OR($I249="‡nv‡÷j Z¨vM",$I249="wUwm"),(IF(VALUE($G249)&gt;=Z$6,(IF(($BV249-SUM($Q249:Y249))&gt;=$K249*0.3,$K249*0.3,($BV249-SUM($Q249:Y249)))),"")),(IF(($BV249-SUM($Q249:Y249))&gt;=$K249*0.3,$K249*0.3,($BV249-SUM($Q249:Y249)))))</f>
        <v>1800</v>
      </c>
      <c r="AA249" s="127">
        <f>IF(OR($I249="‡nv‡÷j Z¨vM",$I249="wUwm"),(IF(VALUE($G249)&gt;=AA$6,(IF(($BV249-SUM($Q249:Z249))&gt;=$K249*0.3,$K249*0.3,($BV249-SUM($Q249:Z249)))),"")),(IF(($BV249-SUM($Q249:Z249))&gt;=$K249*0.3,$K249*0.3,($BV249-SUM($Q249:Z249)))))</f>
        <v>1800</v>
      </c>
      <c r="AB249" s="127">
        <f>IF(OR($I249="‡nv‡÷j Z¨vM",$I249="wUwm"),(IF(VALUE($G249)&gt;=AB$6,(IF(($BV249-SUM($Q249:AA249))&gt;=$K249*0.3,$K249*0.3,($BV249-SUM($Q249:AA249)))),"")),(IF(($BV249-SUM($Q249:AA249))&gt;=$K249*0.3,$K249*0.3,($BV249-SUM($Q249:AA249)))))</f>
        <v>1350</v>
      </c>
      <c r="AC249" s="127">
        <f>IF(OR($I249="‡nv‡÷j Z¨vM",$I249="wUwm"),(IF(VALUE($G249)&gt;=AC$6,(IF(($BV249-SUM($Q249:AB249))&gt;=$K249*0.3,$K249*0.3,($BV249-SUM($Q249:AB249)))),"")),(IF(($BV249-SUM($Q249:AB249))&gt;=$K249*0.3,$K249*0.3,($BV249-SUM($Q249:AB249)))))</f>
        <v>0</v>
      </c>
      <c r="AD249" s="127">
        <f>IF(OR($I249="‡nv‡÷j Z¨vM",$I249="wUwm"),(IF(VALUE($G249)&gt;=AD$6,(IF(($BV249-SUM($Q249:AC249))&gt;=$K249*0.3,$K249*0.3,($BV249-SUM($Q249:AC249)))),"")),(IF(($BV249-SUM($Q249:AC249))&gt;=$K249*0.3,$K249*0.3,($BV249-SUM($Q249:AC249)))))</f>
        <v>0</v>
      </c>
      <c r="AE249" s="127">
        <f>IF(OR($I249="‡nv‡÷j Z¨vM",$I249="wUwm"),(IF(VALUE($G249)&gt;=AE$6,(IF(($BV249-SUM($Q249:AD249))&gt;=$K249*0.3,$K249*0.3,($BV249-SUM($Q249:AD249)))),"")),(IF(($BV249-SUM($Q249:AD249))&gt;=$K249*0.3,$K249*0.3,($BV249-SUM($Q249:AD249)))))</f>
        <v>0</v>
      </c>
      <c r="AF249" s="127">
        <f>IF(OR($I249="‡nv‡÷j Z¨vM",$I249="wUwm"),(IF(VALUE($G249)&gt;=AF$6,(IF(($BV249-SUM($Q249:AE249))&gt;=$K249*0.3,$K249*0.3,($BV249-SUM($Q249:AE249)))),"")),(IF(($BV249-SUM($Q249:AE249))&gt;=$K249*0.3,$K249*0.3,($BV249-SUM($Q249:AE249)))))</f>
        <v>0</v>
      </c>
      <c r="AG249" s="127">
        <f>IF(OR($I249="‡nv‡÷j Z¨vM",$I249="wUwm"),(IF(VALUE($G249)&gt;=AG$6,(IF(($BV249-SUM($Q249:AF249))&gt;=$K249*0.3,$K249*0.3,($BV249-SUM($Q249:AF249)))),"")),(IF(($BV249-SUM($Q249:AF249))&gt;=$K249*0.3,$K249*0.3,($BV249-SUM($Q249:AF249)))))</f>
        <v>0</v>
      </c>
      <c r="AH249" s="127">
        <f>IF(OR($I249="‡nv‡÷j Z¨vM",$I249="wUwm"),(IF(VALUE($G249)&gt;=AH$6,(IF(($BV249-SUM($Q249:AG249))&gt;=$K249*0.3,$K249*0.3,($BV249-SUM($Q249:AG249)))),"")),(IF(($BV249-SUM($Q249:AG249))&gt;=$K249*0.3,$K249*0.3,($BV249-SUM($Q249:AG249)))))</f>
        <v>0</v>
      </c>
      <c r="AI249" s="127">
        <f>IF(OR($I249="‡nv‡÷j Z¨vM",$I249="wUwm"),(IF(VALUE($G249)&gt;=AI$6,(IF(($BV249-SUM($Q249:AH249))&gt;=$K249*0.3,$K249*0.3,($BV249-SUM($Q249:AH249)))),"")),(IF(($BV249-SUM($Q249:AH249))&gt;=$K249*0.3,$K249*0.3,($BV249-SUM($Q249:AH249)))))</f>
        <v>0</v>
      </c>
      <c r="AJ249" s="127">
        <f>IF(OR($I249="‡nv‡÷j Z¨vM",$I249="wUwm"),(IF(VALUE($G249)&gt;=AJ$6,(IF(($BV249-SUM($Q249:AI249))&gt;=$K249*0.3,$K249*0.3,($BV249-SUM($Q249:AI249)))),"")),(IF(($BV249-SUM($Q249:AI249))&gt;=$K249*0.3,$K249*0.3,($BV249-SUM($Q249:AI249)))))</f>
        <v>0</v>
      </c>
      <c r="AK249" s="127">
        <f>IF(OR($I249="‡nv‡÷j Z¨vM",$I249="wUwm"),(IF(VALUE($G249)&gt;=AK$6,(IF(($BV249-SUM($Q249:AJ249))&gt;=$K249*0.3,$K249*0.3,($BV249-SUM($Q249:AJ249)))),"")),(IF(($BV249-SUM($Q249:AJ249))&gt;=$K249*0.3,$K249*0.3,($BV249-SUM($Q249:AJ249)))))</f>
        <v>0</v>
      </c>
      <c r="AL249" s="127">
        <f>IF(OR($I249="‡nv‡÷j Z¨vM",$I249="wUwm"),(IF(VALUE($G249)&gt;=AL$6,(IF(($BV249-SUM($Q249:AK249))&gt;=$K249*0.3,$K249*0.3,($BV249-SUM($Q249:AK249)))),"")),(IF(($BV249-SUM($Q249:AK249))&gt;=$K249*0.3,$K249*0.3,($BV249-SUM($Q249:AK249)))))</f>
        <v>0</v>
      </c>
      <c r="AM249" s="127">
        <f>IF(OR($I249="‡nv‡÷j Z¨vM",$I249="wUwm"),(IF(VALUE($G249)&gt;=AM$6,(IF(($BV249-SUM($Q249:AL249))&gt;=$K249*0.3,$K249*0.3,($BV249-SUM($Q249:AL249)))),"")),(IF(($BV249-SUM($Q249:AL249))&gt;=$K249*0.3,$K249*0.3,($BV249-SUM($Q249:AL249)))))</f>
        <v>0</v>
      </c>
      <c r="AN249" s="127">
        <f>IF(OR($I249="‡nv‡÷j Z¨vM",$I249="wUwm"),(IF(VALUE($G249)&gt;=AN$6,(IF(($BV249-SUM($Q249:AM249))&gt;=$K249*0.3,$K249*0.3,($BV249-SUM($Q249:AM249)))),"")),(IF(($BV249-SUM($Q249:AM249))&gt;=$K249*0.3,$K249*0.3,($BV249-SUM($Q249:AM249)))))</f>
        <v>0</v>
      </c>
      <c r="AO249" s="127">
        <f>IF(OR($I249="‡nv‡÷j Z¨vM",$I249="wUwm"),(IF(VALUE($G249)&gt;=AO$6,(IF(($BV249-SUM($Q249:AN249))&gt;=$K249*0.3,$K249*0.3,($BV249-SUM($Q249:AN249)))),"")),(IF(($BV249-SUM($Q249:AN249))&gt;=$K249*0.3,$K249*0.3,($BV249-SUM($Q249:AN249)))))</f>
        <v>0</v>
      </c>
      <c r="AP249" s="127">
        <f>IF(OR($I249="‡nv‡÷j Z¨vM",$I249="wUwm"),(IF(VALUE($G249)&gt;=AP$6,(IF(($BV249-SUM($Q249:AO249))&gt;=$K249*0.3,$K249*0.3,($BV249-SUM($Q249:AO249)))),"")),(IF(($BV249-SUM($Q249:AO249))&gt;=$K249*0.3,$K249*0.3,($BV249-SUM($Q249:AO249)))))</f>
        <v>0</v>
      </c>
      <c r="AQ249" s="125">
        <f t="shared" si="50"/>
        <v>21550</v>
      </c>
      <c r="AR249" s="125">
        <v>21550</v>
      </c>
      <c r="AS249" s="125">
        <f>IF(LinkRpt!C$4=LinkRpt!C$2,VLOOKUP(LinkRpt!$A246,Rpt,LinkRpt!C$2+1),"")</f>
        <v>0</v>
      </c>
      <c r="AT249" s="125">
        <f>IF(LinkRpt!D$4=LinkRpt!D$2,VLOOKUP(LinkRpt!$A246,Rpt,LinkRpt!D$2+1),"")</f>
        <v>0</v>
      </c>
      <c r="AU249" s="125">
        <f>IF(LinkRpt!E$4=LinkRpt!E$2,VLOOKUP(LinkRpt!$A246,Rpt,LinkRpt!E$2+1),"")</f>
        <v>0</v>
      </c>
      <c r="AV249" s="125">
        <f>IF(LinkRpt!F$4=LinkRpt!F$2,VLOOKUP(LinkRpt!$A246,Rpt,LinkRpt!F$2+1),"")</f>
        <v>0</v>
      </c>
      <c r="AW249" s="125">
        <f>IF(LinkRpt!G$4=LinkRpt!G$2,VLOOKUP(LinkRpt!$A246,Rpt,LinkRpt!G$2+1),"")</f>
        <v>0</v>
      </c>
      <c r="AX249" s="125">
        <f>IF(LinkRpt!H$4=LinkRpt!H$2,VLOOKUP(LinkRpt!$A246,Rpt,LinkRpt!H$2+1),"")</f>
        <v>0</v>
      </c>
      <c r="AY249" s="125">
        <f>IF(LinkRpt!I$4=LinkRpt!I$2,VLOOKUP(LinkRpt!$A246,Rpt,LinkRpt!I$2+1),"")</f>
        <v>0</v>
      </c>
      <c r="AZ249" s="125">
        <f>IF(LinkRpt!J$4=LinkRpt!J$2,VLOOKUP(LinkRpt!$A246,Rpt,LinkRpt!J$2+1),"")</f>
        <v>0</v>
      </c>
      <c r="BA249" s="125">
        <f>IF(LinkRpt!K$4=LinkRpt!K$2,VLOOKUP(LinkRpt!$A246,Rpt,LinkRpt!K$2+1),"")</f>
        <v>0</v>
      </c>
      <c r="BB249" s="125">
        <f>IF(LinkRpt!L$4=LinkRpt!L$2,VLOOKUP(LinkRpt!$A246,Rpt,LinkRpt!L$2+1),"")</f>
        <v>0</v>
      </c>
      <c r="BC249" s="125">
        <f>IF(LinkRpt!M$4=LinkRpt!M$2,VLOOKUP(LinkRpt!$A246,Rpt,LinkRpt!M$2+1),"")</f>
        <v>0</v>
      </c>
      <c r="BD249" s="125">
        <f>IF(LinkRpt!N$4=LinkRpt!N$2,VLOOKUP(LinkRpt!$A246,Rpt,LinkRpt!N$2+1),"")</f>
        <v>0</v>
      </c>
      <c r="BE249" s="125">
        <f>IF(LinkRpt!O$4=LinkRpt!O$2,VLOOKUP(LinkRpt!$A246,Rpt,LinkRpt!O$2+1),"")</f>
        <v>0</v>
      </c>
      <c r="BF249" s="125">
        <f>IF(LinkRpt!P$4=LinkRpt!P$2,VLOOKUP(LinkRpt!$A246,Rpt,LinkRpt!P$2+1),"")</f>
        <v>0</v>
      </c>
      <c r="BG249" s="125">
        <f>IF(LinkRpt!Q$4=LinkRpt!Q$2,VLOOKUP(LinkRpt!$A246,Rpt,LinkRpt!Q$2+1),"")</f>
        <v>0</v>
      </c>
      <c r="BH249" s="125">
        <f>IF(LinkRpt!R$4=LinkRpt!R$2,VLOOKUP(LinkRpt!$A246,Rpt,LinkRpt!R$2+1),"")</f>
        <v>0</v>
      </c>
      <c r="BI249" s="125">
        <f>IF(LinkRpt!S$4=LinkRpt!S$2,VLOOKUP(LinkRpt!$A246,Rpt,LinkRpt!S$2+1),"")</f>
        <v>0</v>
      </c>
      <c r="BJ249" s="125">
        <f>IF(LinkRpt!T$4=LinkRpt!T$2,VLOOKUP(LinkRpt!$A246,Rpt,LinkRpt!T$2+1),"")</f>
        <v>0</v>
      </c>
      <c r="BK249" s="125">
        <f>IF(LinkRpt!U$4=LinkRpt!U$2,VLOOKUP(LinkRpt!$A246,Rpt,LinkRpt!U$2+1),"")</f>
        <v>0</v>
      </c>
      <c r="BL249" s="125">
        <f>IF(LinkRpt!V$4=LinkRpt!V$2,VLOOKUP(LinkRpt!$A246,Rpt,LinkRpt!V$2+1),"")</f>
        <v>0</v>
      </c>
      <c r="BM249" s="125">
        <f>IF(LinkRpt!W$4=LinkRpt!W$2,VLOOKUP(LinkRpt!$A246,Rpt,LinkRpt!W$2+1),"")</f>
        <v>0</v>
      </c>
      <c r="BN249" s="125">
        <f>IF(LinkRpt!X$4=LinkRpt!X$2,VLOOKUP(LinkRpt!$A246,Rpt,LinkRpt!X$2+1),"")</f>
        <v>0</v>
      </c>
      <c r="BO249" s="125">
        <f>IF(LinkRpt!Y$4=LinkRpt!Y$2,VLOOKUP(LinkRpt!$A246,Rpt,LinkRpt!Y$2+1),"")</f>
        <v>0</v>
      </c>
      <c r="BP249" s="125">
        <f>IF(LinkRpt!Z$4=LinkRpt!Z$2,VLOOKUP(LinkRpt!$A246,Rpt,LinkRpt!Z$2+1),"")</f>
        <v>0</v>
      </c>
      <c r="BQ249" s="125">
        <f>IF(LinkRpt!AA$4=LinkRpt!AA$2,VLOOKUP(LinkRpt!$A246,Rpt,LinkRpt!AA$2+1),"")</f>
        <v>0</v>
      </c>
      <c r="BR249" s="125">
        <f>IF(LinkRpt!AB$4=LinkRpt!AB$2,VLOOKUP(LinkRpt!$A246,Rpt,LinkRpt!AB$2+1),"")</f>
        <v>0</v>
      </c>
      <c r="BS249" s="125">
        <f>IF(LinkRpt!AC$4=LinkRpt!AC$2,VLOOKUP(LinkRpt!$A246,Rpt,LinkRpt!AC$2+1),"")</f>
        <v>0</v>
      </c>
      <c r="BT249" s="125">
        <f>IF(LinkRpt!AD$4=LinkRpt!AD$2,VLOOKUP(LinkRpt!$A246,Rpt,LinkRpt!AD$2+1),"")</f>
        <v>0</v>
      </c>
      <c r="BU249" s="125">
        <f>IF(LinkRpt!AE$4=LinkRpt!AE$2,VLOOKUP(LinkRpt!$A246,Rpt,LinkRpt!AE$2+1),"")</f>
        <v>0</v>
      </c>
      <c r="BV249" s="125">
        <f t="shared" si="48"/>
        <v>21550</v>
      </c>
      <c r="BW249" s="124">
        <v>1500</v>
      </c>
      <c r="BX249" s="127">
        <v>1500</v>
      </c>
      <c r="BY249" s="124">
        <v>1000</v>
      </c>
      <c r="BZ249" s="127">
        <v>1000</v>
      </c>
      <c r="CA249" s="124">
        <v>5000</v>
      </c>
      <c r="CB249" s="127">
        <v>5000</v>
      </c>
      <c r="CC249" s="124">
        <v>8000</v>
      </c>
      <c r="CD249" s="127">
        <v>0</v>
      </c>
      <c r="CE249" s="124"/>
      <c r="CF249" s="127"/>
      <c r="CG249" s="129">
        <v>4620</v>
      </c>
      <c r="CH249" s="127">
        <v>12620</v>
      </c>
      <c r="CI249" s="129">
        <v>4620</v>
      </c>
      <c r="CJ249" s="127">
        <v>0</v>
      </c>
      <c r="CK249" s="129">
        <v>4620</v>
      </c>
      <c r="CL249" s="127"/>
      <c r="CM249" s="129">
        <v>4620</v>
      </c>
      <c r="CN249" s="127">
        <v>4620</v>
      </c>
      <c r="CO249" s="129">
        <v>4620</v>
      </c>
      <c r="CP249" s="127">
        <v>9240</v>
      </c>
      <c r="CQ249" s="129">
        <v>4620</v>
      </c>
      <c r="CR249" s="127"/>
      <c r="CS249" s="129">
        <v>4620</v>
      </c>
      <c r="CT249" s="127"/>
      <c r="CU249" s="129">
        <v>4620</v>
      </c>
      <c r="CV249" s="127"/>
      <c r="CW249" s="129">
        <v>4620</v>
      </c>
      <c r="CX249" s="127">
        <v>18480</v>
      </c>
      <c r="CY249" s="131"/>
      <c r="CZ249" s="127"/>
      <c r="DA249" s="131"/>
      <c r="DB249" s="127"/>
      <c r="DC249" s="131"/>
      <c r="DD249" s="127"/>
      <c r="DE249" s="128"/>
      <c r="DF249" s="127"/>
      <c r="DG249" s="128"/>
      <c r="DH249" s="127"/>
      <c r="DI249" s="128"/>
      <c r="DJ249" s="127"/>
      <c r="DK249" s="128"/>
      <c r="DL249" s="127"/>
      <c r="DM249" s="128"/>
      <c r="DN249" s="127"/>
      <c r="DO249" s="128"/>
      <c r="DP249" s="127"/>
      <c r="DQ249" s="128"/>
      <c r="DR249" s="127"/>
      <c r="DS249" s="128"/>
      <c r="DT249" s="127"/>
      <c r="DU249" s="128"/>
      <c r="DV249" s="127"/>
      <c r="DW249" s="128"/>
      <c r="DX249" s="127"/>
      <c r="DY249" s="128"/>
      <c r="DZ249" s="127"/>
      <c r="EA249" s="128"/>
      <c r="EB249" s="127"/>
      <c r="EC249" s="128"/>
      <c r="ED249" s="127"/>
      <c r="EE249" s="128"/>
      <c r="EF249" s="127"/>
      <c r="EG249" s="128"/>
      <c r="EH249" s="127"/>
      <c r="EI249" s="128"/>
      <c r="EJ249" s="127"/>
      <c r="EK249" s="128"/>
      <c r="EL249" s="127"/>
      <c r="EM249" s="128"/>
      <c r="EN249" s="127"/>
      <c r="EO249" s="124"/>
      <c r="EP249" s="127"/>
      <c r="EQ249" s="124"/>
      <c r="ER249" s="127"/>
      <c r="ES249" s="124"/>
      <c r="ET249" s="127"/>
      <c r="EU249" s="124"/>
      <c r="EV249" s="127"/>
      <c r="EW249" s="124"/>
      <c r="EX249" s="127"/>
      <c r="EY249" s="124"/>
      <c r="EZ249" s="127"/>
      <c r="FA249" s="132"/>
      <c r="FB249" s="133"/>
      <c r="FC249" s="133">
        <f t="shared" si="43"/>
        <v>57080</v>
      </c>
      <c r="FD249" s="133">
        <f t="shared" si="44"/>
        <v>52460</v>
      </c>
      <c r="FE249" s="133">
        <f t="shared" si="45"/>
        <v>4620</v>
      </c>
    </row>
    <row r="250" spans="1:161">
      <c r="I250" s="7"/>
      <c r="J250" s="7"/>
      <c r="O250" s="49"/>
      <c r="P250" s="49"/>
      <c r="Q250" s="49"/>
      <c r="S250" s="49"/>
      <c r="T250" s="49"/>
      <c r="W250" s="49"/>
      <c r="X250" s="49"/>
      <c r="Y250" s="49"/>
      <c r="Z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</row>
    <row r="251" spans="1:161">
      <c r="I251" s="7"/>
      <c r="J251" s="7"/>
      <c r="O251" s="49"/>
      <c r="P251" s="49"/>
      <c r="Q251" s="49"/>
      <c r="S251" s="49"/>
      <c r="T251" s="49"/>
      <c r="W251" s="49"/>
      <c r="X251" s="49"/>
      <c r="Y251" s="49"/>
      <c r="Z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</row>
    <row r="252" spans="1:161">
      <c r="I252" s="7"/>
      <c r="J252" s="7"/>
      <c r="O252" s="49"/>
      <c r="P252" s="49"/>
      <c r="Q252" s="49"/>
      <c r="S252" s="49"/>
      <c r="T252" s="49"/>
      <c r="W252" s="49"/>
      <c r="X252" s="49"/>
      <c r="Y252" s="49"/>
      <c r="Z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</row>
    <row r="253" spans="1:161">
      <c r="I253" s="7"/>
      <c r="J253" s="7"/>
      <c r="O253" s="49"/>
      <c r="P253" s="49"/>
      <c r="Q253" s="49"/>
      <c r="S253" s="49"/>
      <c r="T253" s="49"/>
      <c r="W253" s="49"/>
      <c r="X253" s="49"/>
      <c r="Y253" s="49"/>
      <c r="Z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</row>
    <row r="254" spans="1:161">
      <c r="I254" s="7"/>
      <c r="J254" s="7"/>
      <c r="O254" s="49"/>
      <c r="P254" s="49"/>
      <c r="Q254" s="49"/>
      <c r="S254" s="49"/>
      <c r="T254" s="49"/>
      <c r="W254" s="49"/>
      <c r="X254" s="49"/>
      <c r="Y254" s="49"/>
      <c r="Z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</row>
    <row r="255" spans="1:161">
      <c r="I255" s="7"/>
      <c r="J255" s="7"/>
      <c r="O255" s="49"/>
      <c r="P255" s="49"/>
      <c r="Q255" s="49"/>
      <c r="S255" s="49"/>
      <c r="T255" s="49"/>
      <c r="W255" s="49"/>
      <c r="X255" s="49"/>
      <c r="Y255" s="49"/>
      <c r="Z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</row>
    <row r="256" spans="1:161">
      <c r="I256" s="7"/>
      <c r="J256" s="7"/>
      <c r="O256" s="49"/>
      <c r="P256" s="49"/>
      <c r="Q256" s="49"/>
      <c r="S256" s="49"/>
      <c r="T256" s="49"/>
      <c r="W256" s="49"/>
      <c r="X256" s="49"/>
      <c r="Y256" s="49"/>
      <c r="Z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</row>
    <row r="257" spans="9:74">
      <c r="I257" s="7"/>
      <c r="J257" s="7"/>
      <c r="O257" s="49"/>
      <c r="P257" s="49"/>
      <c r="Q257" s="49"/>
      <c r="S257" s="49"/>
      <c r="T257" s="49"/>
      <c r="W257" s="49"/>
      <c r="X257" s="49"/>
      <c r="Y257" s="49"/>
      <c r="Z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</row>
    <row r="258" spans="9:74">
      <c r="I258" s="7"/>
      <c r="J258" s="7"/>
      <c r="O258" s="49"/>
      <c r="P258" s="49"/>
      <c r="Q258" s="49"/>
      <c r="S258" s="49"/>
      <c r="T258" s="49"/>
      <c r="W258" s="49"/>
      <c r="X258" s="49"/>
      <c r="Y258" s="49"/>
      <c r="Z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</row>
    <row r="259" spans="9:74">
      <c r="I259" s="7"/>
      <c r="J259" s="7"/>
      <c r="O259" s="49"/>
      <c r="P259" s="49"/>
      <c r="Q259" s="49"/>
      <c r="S259" s="49"/>
      <c r="T259" s="49"/>
      <c r="W259" s="49"/>
      <c r="X259" s="49"/>
      <c r="Y259" s="49"/>
      <c r="Z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</row>
    <row r="260" spans="9:74">
      <c r="I260" s="7"/>
      <c r="J260" s="7"/>
      <c r="O260" s="49"/>
      <c r="P260" s="49"/>
      <c r="Q260" s="49"/>
      <c r="S260" s="49"/>
      <c r="T260" s="49"/>
      <c r="W260" s="49"/>
      <c r="X260" s="49"/>
      <c r="Y260" s="49"/>
      <c r="Z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</row>
    <row r="261" spans="9:74">
      <c r="I261" s="7"/>
      <c r="J261" s="7"/>
      <c r="O261" s="49"/>
      <c r="P261" s="49"/>
      <c r="Q261" s="49"/>
      <c r="S261" s="49"/>
      <c r="T261" s="49"/>
      <c r="W261" s="49"/>
      <c r="X261" s="49"/>
      <c r="Y261" s="49"/>
      <c r="Z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</row>
    <row r="262" spans="9:74">
      <c r="I262" s="7"/>
      <c r="J262" s="7"/>
      <c r="O262" s="49"/>
      <c r="P262" s="49"/>
      <c r="Q262" s="49"/>
      <c r="S262" s="49"/>
      <c r="T262" s="49"/>
      <c r="W262" s="49"/>
      <c r="X262" s="49"/>
      <c r="Y262" s="49"/>
      <c r="Z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</row>
    <row r="263" spans="9:74">
      <c r="I263" s="7"/>
      <c r="J263" s="7"/>
      <c r="O263" s="49"/>
      <c r="P263" s="49"/>
      <c r="Q263" s="49"/>
      <c r="S263" s="49"/>
      <c r="T263" s="49"/>
      <c r="W263" s="49"/>
      <c r="X263" s="49"/>
      <c r="Y263" s="49"/>
      <c r="Z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</row>
    <row r="264" spans="9:74">
      <c r="I264" s="7"/>
      <c r="J264" s="7"/>
      <c r="O264" s="49"/>
      <c r="P264" s="49"/>
      <c r="Q264" s="49"/>
      <c r="S264" s="49"/>
      <c r="T264" s="49"/>
      <c r="W264" s="49"/>
      <c r="X264" s="49"/>
      <c r="Y264" s="49"/>
      <c r="Z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</row>
    <row r="265" spans="9:74">
      <c r="I265" s="7"/>
      <c r="J265" s="7"/>
      <c r="O265" s="49"/>
      <c r="P265" s="49"/>
      <c r="Q265" s="49"/>
      <c r="S265" s="49"/>
      <c r="T265" s="49"/>
      <c r="W265" s="49"/>
      <c r="X265" s="49"/>
      <c r="Y265" s="49"/>
      <c r="Z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</row>
    <row r="266" spans="9:74">
      <c r="I266" s="7"/>
      <c r="J266" s="7"/>
      <c r="O266" s="49"/>
      <c r="P266" s="49"/>
      <c r="Q266" s="49"/>
      <c r="S266" s="49"/>
      <c r="T266" s="49"/>
      <c r="W266" s="49"/>
      <c r="X266" s="49"/>
      <c r="Y266" s="49"/>
      <c r="Z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</row>
    <row r="267" spans="9:74">
      <c r="I267" s="7"/>
      <c r="J267" s="7"/>
      <c r="O267" s="49"/>
      <c r="P267" s="49"/>
      <c r="Q267" s="49"/>
      <c r="S267" s="49"/>
      <c r="T267" s="49"/>
      <c r="W267" s="49"/>
      <c r="X267" s="49"/>
      <c r="Y267" s="49"/>
      <c r="Z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</row>
    <row r="268" spans="9:74">
      <c r="I268" s="7"/>
      <c r="J268" s="7"/>
      <c r="O268" s="49"/>
      <c r="P268" s="49"/>
      <c r="Q268" s="49"/>
      <c r="S268" s="49"/>
      <c r="T268" s="49"/>
      <c r="W268" s="49"/>
      <c r="X268" s="49"/>
      <c r="Y268" s="49"/>
      <c r="Z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</row>
    <row r="269" spans="9:74">
      <c r="I269" s="7"/>
      <c r="J269" s="7"/>
      <c r="O269" s="49"/>
      <c r="P269" s="49"/>
      <c r="Q269" s="49"/>
      <c r="S269" s="49"/>
      <c r="T269" s="49"/>
      <c r="W269" s="49"/>
      <c r="X269" s="49"/>
      <c r="Y269" s="49"/>
      <c r="Z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</row>
    <row r="270" spans="9:74">
      <c r="I270" s="7"/>
      <c r="J270" s="7"/>
      <c r="O270" s="49"/>
      <c r="P270" s="49"/>
      <c r="Q270" s="49"/>
      <c r="S270" s="49"/>
      <c r="T270" s="49"/>
      <c r="W270" s="49"/>
      <c r="X270" s="49"/>
      <c r="Y270" s="49"/>
      <c r="Z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</row>
    <row r="271" spans="9:74">
      <c r="I271" s="7"/>
      <c r="J271" s="7"/>
      <c r="O271" s="49"/>
      <c r="P271" s="49"/>
      <c r="Q271" s="49"/>
      <c r="S271" s="49"/>
      <c r="T271" s="49"/>
      <c r="W271" s="49"/>
      <c r="X271" s="49"/>
      <c r="Y271" s="49"/>
      <c r="Z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</row>
    <row r="272" spans="9:74">
      <c r="I272" s="7"/>
      <c r="J272" s="7"/>
      <c r="O272" s="49"/>
      <c r="P272" s="49"/>
      <c r="Q272" s="49"/>
      <c r="S272" s="49"/>
      <c r="T272" s="49"/>
      <c r="W272" s="49"/>
      <c r="X272" s="49"/>
      <c r="Y272" s="49"/>
      <c r="Z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</row>
    <row r="273" spans="9:74">
      <c r="I273" s="7"/>
      <c r="J273" s="7"/>
      <c r="O273" s="49"/>
      <c r="P273" s="49"/>
      <c r="Q273" s="49"/>
      <c r="S273" s="49"/>
      <c r="T273" s="49"/>
      <c r="W273" s="49"/>
      <c r="X273" s="49"/>
      <c r="Y273" s="49"/>
      <c r="Z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</row>
    <row r="274" spans="9:74">
      <c r="I274" s="7"/>
      <c r="J274" s="7"/>
      <c r="O274" s="49"/>
      <c r="P274" s="49"/>
      <c r="Q274" s="49"/>
      <c r="S274" s="49"/>
      <c r="T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</row>
    <row r="275" spans="9:74">
      <c r="I275" s="7"/>
      <c r="J275" s="7"/>
      <c r="O275" s="49"/>
      <c r="P275" s="49"/>
      <c r="Q275" s="49"/>
      <c r="S275" s="49"/>
      <c r="T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</row>
    <row r="276" spans="9:74">
      <c r="I276" s="7"/>
      <c r="J276" s="7"/>
      <c r="O276" s="49"/>
      <c r="P276" s="49"/>
      <c r="Q276" s="49"/>
      <c r="S276" s="49"/>
      <c r="T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</row>
    <row r="277" spans="9:74">
      <c r="I277" s="7"/>
      <c r="J277" s="7"/>
      <c r="O277" s="49"/>
      <c r="P277" s="49"/>
      <c r="Q277" s="49"/>
      <c r="S277" s="49"/>
      <c r="T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</row>
    <row r="278" spans="9:74">
      <c r="I278" s="7"/>
      <c r="J278" s="7"/>
      <c r="O278" s="49"/>
      <c r="P278" s="49"/>
      <c r="Q278" s="49"/>
      <c r="S278" s="49"/>
      <c r="T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</row>
    <row r="279" spans="9:74">
      <c r="I279" s="7"/>
      <c r="J279" s="7"/>
      <c r="O279" s="49"/>
      <c r="P279" s="49"/>
      <c r="Q279" s="49"/>
      <c r="S279" s="49"/>
      <c r="T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</row>
    <row r="280" spans="9:74">
      <c r="I280" s="7"/>
      <c r="J280" s="7"/>
      <c r="O280" s="49"/>
      <c r="P280" s="49"/>
      <c r="Q280" s="49"/>
      <c r="S280" s="49"/>
      <c r="T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</row>
    <row r="281" spans="9:74">
      <c r="I281" s="7"/>
      <c r="J281" s="7"/>
      <c r="O281" s="49"/>
      <c r="P281" s="49"/>
      <c r="Q281" s="49"/>
      <c r="S281" s="49"/>
      <c r="T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</row>
    <row r="282" spans="9:74">
      <c r="I282" s="7"/>
      <c r="J282" s="7"/>
      <c r="O282" s="49"/>
      <c r="P282" s="49"/>
      <c r="Q282" s="49"/>
      <c r="S282" s="49"/>
      <c r="T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</row>
    <row r="283" spans="9:74">
      <c r="I283" s="7"/>
      <c r="J283" s="7"/>
      <c r="O283" s="49"/>
      <c r="P283" s="49"/>
      <c r="Q283" s="49"/>
      <c r="S283" s="49"/>
      <c r="T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</row>
    <row r="284" spans="9:74">
      <c r="I284" s="7"/>
      <c r="J284" s="7"/>
      <c r="O284" s="49"/>
      <c r="P284" s="49"/>
      <c r="Q284" s="49"/>
      <c r="S284" s="49"/>
      <c r="T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</row>
    <row r="285" spans="9:74">
      <c r="I285" s="7"/>
      <c r="J285" s="7"/>
      <c r="O285" s="49"/>
      <c r="P285" s="49"/>
      <c r="Q285" s="49"/>
      <c r="S285" s="49"/>
      <c r="T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</row>
    <row r="286" spans="9:74">
      <c r="I286" s="7"/>
      <c r="J286" s="7"/>
    </row>
    <row r="287" spans="9:74">
      <c r="I287" s="7"/>
      <c r="J287" s="7"/>
    </row>
    <row r="288" spans="9:74">
      <c r="I288" s="7"/>
      <c r="J288" s="7"/>
    </row>
    <row r="289" spans="9:10">
      <c r="I289" s="7"/>
      <c r="J289" s="7"/>
    </row>
    <row r="290" spans="9:10">
      <c r="I290" s="7"/>
      <c r="J290" s="7"/>
    </row>
    <row r="291" spans="9:10">
      <c r="I291" s="7"/>
      <c r="J291" s="7"/>
    </row>
    <row r="292" spans="9:10">
      <c r="I292" s="7"/>
      <c r="J292" s="7"/>
    </row>
    <row r="293" spans="9:10">
      <c r="I293" s="7"/>
      <c r="J293" s="7"/>
    </row>
    <row r="294" spans="9:10">
      <c r="I294" s="7"/>
      <c r="J294" s="7"/>
    </row>
    <row r="295" spans="9:10">
      <c r="I295" s="7"/>
      <c r="J295" s="7"/>
    </row>
    <row r="296" spans="9:10">
      <c r="I296" s="7"/>
      <c r="J296" s="7"/>
    </row>
    <row r="297" spans="9:10">
      <c r="I297" s="7"/>
      <c r="J297" s="7"/>
    </row>
    <row r="298" spans="9:10">
      <c r="I298" s="7"/>
      <c r="J298" s="7"/>
    </row>
    <row r="299" spans="9:10">
      <c r="I299" s="7"/>
      <c r="J299" s="7"/>
    </row>
    <row r="300" spans="9:10">
      <c r="I300" s="7"/>
      <c r="J300" s="7"/>
    </row>
    <row r="301" spans="9:10">
      <c r="I301" s="7"/>
      <c r="J301" s="7"/>
    </row>
    <row r="302" spans="9:10">
      <c r="I302" s="7"/>
      <c r="J302" s="7"/>
    </row>
    <row r="303" spans="9:10">
      <c r="I303" s="7"/>
      <c r="J303" s="7"/>
    </row>
    <row r="304" spans="9:10">
      <c r="I304" s="7"/>
      <c r="J304" s="7"/>
    </row>
    <row r="305" spans="9:10">
      <c r="I305" s="7"/>
      <c r="J305" s="7"/>
    </row>
    <row r="306" spans="9:10">
      <c r="I306" s="7"/>
      <c r="J306" s="7"/>
    </row>
    <row r="307" spans="9:10">
      <c r="I307" s="7"/>
      <c r="J307" s="7"/>
    </row>
    <row r="308" spans="9:10">
      <c r="I308" s="7"/>
      <c r="J308" s="7"/>
    </row>
    <row r="309" spans="9:10">
      <c r="I309" s="7"/>
      <c r="J309" s="7"/>
    </row>
    <row r="310" spans="9:10">
      <c r="I310" s="7"/>
      <c r="J310" s="7"/>
    </row>
    <row r="311" spans="9:10">
      <c r="I311" s="7"/>
      <c r="J311" s="7"/>
    </row>
    <row r="312" spans="9:10">
      <c r="I312" s="7"/>
      <c r="J312" s="7"/>
    </row>
    <row r="313" spans="9:10">
      <c r="I313" s="7"/>
      <c r="J313" s="7"/>
    </row>
    <row r="314" spans="9:10">
      <c r="I314" s="7"/>
      <c r="J314" s="7"/>
    </row>
    <row r="315" spans="9:10">
      <c r="I315" s="7"/>
      <c r="J315" s="7"/>
    </row>
    <row r="316" spans="9:10">
      <c r="I316" s="7"/>
      <c r="J316" s="7"/>
    </row>
    <row r="317" spans="9:10">
      <c r="I317" s="7"/>
      <c r="J317" s="7"/>
    </row>
    <row r="318" spans="9:10">
      <c r="I318" s="7"/>
      <c r="J318" s="7"/>
    </row>
    <row r="319" spans="9:10">
      <c r="I319" s="7"/>
      <c r="J319" s="7"/>
    </row>
    <row r="320" spans="9:10">
      <c r="I320" s="7"/>
      <c r="J320" s="7"/>
    </row>
    <row r="321" spans="9:10">
      <c r="I321" s="7"/>
      <c r="J321" s="7"/>
    </row>
    <row r="322" spans="9:10">
      <c r="I322" s="7"/>
      <c r="J322" s="7"/>
    </row>
    <row r="323" spans="9:10">
      <c r="I323" s="7"/>
      <c r="J323" s="7"/>
    </row>
    <row r="324" spans="9:10">
      <c r="I324" s="7"/>
      <c r="J324" s="7"/>
    </row>
    <row r="325" spans="9:10">
      <c r="I325" s="7"/>
      <c r="J325" s="7"/>
    </row>
    <row r="326" spans="9:10">
      <c r="I326" s="7"/>
      <c r="J326" s="7"/>
    </row>
    <row r="327" spans="9:10">
      <c r="I327" s="7"/>
      <c r="J327" s="7"/>
    </row>
    <row r="328" spans="9:10">
      <c r="I328" s="7"/>
      <c r="J328" s="7"/>
    </row>
    <row r="329" spans="9:10">
      <c r="I329" s="7"/>
      <c r="J329" s="7"/>
    </row>
    <row r="330" spans="9:10">
      <c r="I330" s="7"/>
      <c r="J330" s="7"/>
    </row>
    <row r="331" spans="9:10">
      <c r="I331" s="7"/>
      <c r="J331" s="7"/>
    </row>
    <row r="332" spans="9:10">
      <c r="I332" s="7"/>
      <c r="J332" s="7"/>
    </row>
    <row r="333" spans="9:10">
      <c r="I333" s="7"/>
      <c r="J333" s="7"/>
    </row>
    <row r="334" spans="9:10">
      <c r="I334" s="7"/>
      <c r="J334" s="7"/>
    </row>
    <row r="335" spans="9:10">
      <c r="I335" s="7"/>
      <c r="J335" s="7"/>
    </row>
    <row r="336" spans="9:10">
      <c r="I336" s="7"/>
      <c r="J336" s="7"/>
    </row>
    <row r="337" spans="9:10">
      <c r="I337" s="7"/>
      <c r="J337" s="7"/>
    </row>
    <row r="338" spans="9:10">
      <c r="I338" s="7"/>
      <c r="J338" s="7"/>
    </row>
    <row r="339" spans="9:10">
      <c r="I339" s="7"/>
      <c r="J339" s="7"/>
    </row>
    <row r="340" spans="9:10">
      <c r="I340" s="7"/>
      <c r="J340" s="7"/>
    </row>
    <row r="341" spans="9:10">
      <c r="I341" s="7"/>
      <c r="J341" s="7"/>
    </row>
    <row r="342" spans="9:10">
      <c r="I342" s="7"/>
      <c r="J342" s="7"/>
    </row>
    <row r="343" spans="9:10">
      <c r="I343" s="7"/>
      <c r="J343" s="7"/>
    </row>
    <row r="344" spans="9:10">
      <c r="I344" s="7"/>
      <c r="J344" s="7"/>
    </row>
    <row r="345" spans="9:10">
      <c r="I345" s="7"/>
      <c r="J345" s="7"/>
    </row>
    <row r="346" spans="9:10">
      <c r="I346" s="7"/>
      <c r="J346" s="7"/>
    </row>
    <row r="347" spans="9:10">
      <c r="I347" s="7"/>
      <c r="J347" s="7"/>
    </row>
    <row r="348" spans="9:10">
      <c r="I348" s="7"/>
      <c r="J348" s="7"/>
    </row>
    <row r="349" spans="9:10">
      <c r="I349" s="7"/>
      <c r="J349" s="7"/>
    </row>
    <row r="350" spans="9:10">
      <c r="I350" s="7"/>
      <c r="J350" s="7"/>
    </row>
    <row r="351" spans="9:10">
      <c r="I351" s="7"/>
      <c r="J351" s="7"/>
    </row>
    <row r="352" spans="9:10">
      <c r="I352" s="7"/>
      <c r="J352" s="7"/>
    </row>
    <row r="353" spans="9:10">
      <c r="I353" s="7"/>
      <c r="J353" s="7"/>
    </row>
    <row r="354" spans="9:10">
      <c r="I354" s="7"/>
      <c r="J354" s="7"/>
    </row>
    <row r="355" spans="9:10">
      <c r="I355" s="7"/>
      <c r="J355" s="7"/>
    </row>
    <row r="356" spans="9:10">
      <c r="I356" s="7"/>
      <c r="J356" s="7"/>
    </row>
    <row r="357" spans="9:10">
      <c r="I357" s="7"/>
      <c r="J357" s="7"/>
    </row>
    <row r="358" spans="9:10">
      <c r="I358" s="7"/>
      <c r="J358" s="7"/>
    </row>
    <row r="359" spans="9:10">
      <c r="I359" s="7"/>
      <c r="J359" s="7"/>
    </row>
    <row r="360" spans="9:10">
      <c r="I360" s="7"/>
      <c r="J360" s="7"/>
    </row>
    <row r="361" spans="9:10">
      <c r="I361" s="7"/>
      <c r="J361" s="7"/>
    </row>
    <row r="362" spans="9:10">
      <c r="I362" s="7"/>
      <c r="J362" s="7"/>
    </row>
    <row r="363" spans="9:10">
      <c r="I363" s="7"/>
      <c r="J363" s="7"/>
    </row>
    <row r="364" spans="9:10">
      <c r="I364" s="7"/>
      <c r="J364" s="7"/>
    </row>
  </sheetData>
  <autoFilter ref="B8:FF249">
    <filterColumn colId="2"/>
    <filterColumn colId="5"/>
    <filterColumn colId="7"/>
    <filterColumn colId="16"/>
  </autoFilter>
  <sortState ref="B8:FJ459">
    <sortCondition ref="C8:C459"/>
  </sortState>
  <mergeCells count="52">
    <mergeCell ref="FD1:FD4"/>
    <mergeCell ref="FE1:FE4"/>
    <mergeCell ref="CY2:CZ2"/>
    <mergeCell ref="DA2:DB2"/>
    <mergeCell ref="DC2:DD2"/>
    <mergeCell ref="DF2:DG2"/>
    <mergeCell ref="DH2:DI2"/>
    <mergeCell ref="DE1:DE2"/>
    <mergeCell ref="DJ2:DK2"/>
    <mergeCell ref="DL2:DM2"/>
    <mergeCell ref="DN2:DO2"/>
    <mergeCell ref="DL1:EC1"/>
    <mergeCell ref="ED1:ED4"/>
    <mergeCell ref="DP2:DQ2"/>
    <mergeCell ref="DR2:DS2"/>
    <mergeCell ref="DT2:DU2"/>
    <mergeCell ref="DV2:DW2"/>
    <mergeCell ref="DF1:DK1"/>
    <mergeCell ref="EE1:EJ1"/>
    <mergeCell ref="EK1:FB1"/>
    <mergeCell ref="DX2:DY2"/>
    <mergeCell ref="EU2:EV2"/>
    <mergeCell ref="FC1:FC4"/>
    <mergeCell ref="EI2:EJ2"/>
    <mergeCell ref="DZ2:EA2"/>
    <mergeCell ref="EB2:EC2"/>
    <mergeCell ref="EE2:EF2"/>
    <mergeCell ref="EG2:EH2"/>
    <mergeCell ref="EW2:EX2"/>
    <mergeCell ref="EY2:EZ2"/>
    <mergeCell ref="FA2:FB2"/>
    <mergeCell ref="EK2:EL2"/>
    <mergeCell ref="EM2:EN2"/>
    <mergeCell ref="EO2:EP2"/>
    <mergeCell ref="EQ2:ER2"/>
    <mergeCell ref="ES2:ET2"/>
    <mergeCell ref="CE1:CF2"/>
    <mergeCell ref="CG1:CH2"/>
    <mergeCell ref="CI1:CJ2"/>
    <mergeCell ref="CK1:CL2"/>
    <mergeCell ref="CM1:CN2"/>
    <mergeCell ref="CO1:CP2"/>
    <mergeCell ref="CQ1:CR2"/>
    <mergeCell ref="CS1:CT2"/>
    <mergeCell ref="CU1:CV2"/>
    <mergeCell ref="CW1:CX2"/>
    <mergeCell ref="CC1:CD2"/>
    <mergeCell ref="B1:N2"/>
    <mergeCell ref="O1:O2"/>
    <mergeCell ref="BW1:BX2"/>
    <mergeCell ref="BY1:BZ2"/>
    <mergeCell ref="CA1:CB2"/>
  </mergeCells>
  <pageMargins left="0.75" right="0.75" top="1" bottom="1" header="0.5" footer="0.5"/>
  <pageSetup scale="9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57"/>
  <sheetViews>
    <sheetView workbookViewId="0">
      <selection activeCell="G6" sqref="G6"/>
    </sheetView>
  </sheetViews>
  <sheetFormatPr defaultRowHeight="15"/>
  <cols>
    <col min="1" max="1" width="24" bestFit="1" customWidth="1"/>
    <col min="2" max="2" width="28.42578125" customWidth="1"/>
    <col min="3" max="3" width="15" bestFit="1" customWidth="1"/>
    <col min="4" max="4" width="11.140625" customWidth="1"/>
    <col min="5" max="5" width="1.42578125" customWidth="1"/>
    <col min="6" max="6" width="11.28515625" bestFit="1" customWidth="1"/>
  </cols>
  <sheetData>
    <row r="1" spans="1:34" ht="10.5" customHeight="1">
      <c r="B1" s="205"/>
      <c r="D1" s="76">
        <v>44</v>
      </c>
      <c r="E1" s="76"/>
      <c r="F1" s="76">
        <v>19</v>
      </c>
    </row>
    <row r="2" spans="1:34" ht="19.5" thickBot="1">
      <c r="A2" s="73" t="s">
        <v>1036</v>
      </c>
      <c r="B2" s="77">
        <v>2200023</v>
      </c>
      <c r="C2" s="73" t="s">
        <v>1100</v>
      </c>
      <c r="D2" s="72" t="s">
        <v>1041</v>
      </c>
      <c r="E2" s="61"/>
      <c r="F2" s="238" t="s">
        <v>1043</v>
      </c>
      <c r="G2" s="238"/>
      <c r="H2" s="238"/>
      <c r="I2" s="238"/>
      <c r="AH2" s="50" t="s">
        <v>963</v>
      </c>
    </row>
    <row r="3" spans="1:34" ht="21.75">
      <c r="A3" s="73" t="s">
        <v>962</v>
      </c>
      <c r="B3" s="78" t="str">
        <f>VLOOKUP(B2,HOSTEL,2,FALSE)</f>
        <v>kvn&amp; †gvt Avjx Avigvb</v>
      </c>
      <c r="C3" s="72" t="s">
        <v>1042</v>
      </c>
      <c r="D3" s="73">
        <f>VLOOKUP($B$2,HOSTEL,$D$1,FALSE)</f>
        <v>22960</v>
      </c>
      <c r="F3" s="187" t="str">
        <f>IF(F4=0,"","Oct-21")</f>
        <v>Oct-21</v>
      </c>
      <c r="G3" s="188" t="str">
        <f>IF(G4=0,"","Nov-21")</f>
        <v>Nov-21</v>
      </c>
      <c r="H3" s="188" t="str">
        <f>IF(H4=0,"","Dec-21")</f>
        <v>Dec-21</v>
      </c>
      <c r="I3" s="189" t="str">
        <f>IF(I4=0,"","Jan-21")</f>
        <v>Jan-21</v>
      </c>
      <c r="AH3" s="65" t="s">
        <v>15</v>
      </c>
    </row>
    <row r="4" spans="1:34" ht="18.75">
      <c r="A4" s="73" t="s">
        <v>1038</v>
      </c>
      <c r="B4" s="73">
        <f>VLOOKUP(B2,HOSTEL,74,FALSE)</f>
        <v>22960</v>
      </c>
      <c r="C4" s="72" t="str">
        <f>IF(D4=0,"","2ND")</f>
        <v/>
      </c>
      <c r="D4" s="196">
        <f>VLOOKUP($B$2,HOSTEL,$D$1+1,FALSE)</f>
        <v>0</v>
      </c>
      <c r="F4" s="190">
        <f>VLOOKUP($B$2,HOSTEL,$F$1,FALSE)</f>
        <v>2160</v>
      </c>
      <c r="G4" s="75">
        <f>VLOOKUP($B$2,HOSTEL,$F$1+1,FALSE)</f>
        <v>2160</v>
      </c>
      <c r="H4" s="75">
        <f>VLOOKUP($B$2,HOSTEL,$F$1+2,FALSE)</f>
        <v>2160</v>
      </c>
      <c r="I4" s="191">
        <f>VLOOKUP($B$2,HOSTEL,$F$1+3,FALSE)</f>
        <v>2160</v>
      </c>
      <c r="AH4" s="66" t="s">
        <v>18</v>
      </c>
    </row>
    <row r="5" spans="1:34" ht="18.75">
      <c r="A5" s="73" t="s">
        <v>1039</v>
      </c>
      <c r="B5" s="79">
        <f>VLOOKUP(B2,HOSTEL,14,FALSE)</f>
        <v>0</v>
      </c>
      <c r="C5" s="72" t="str">
        <f>IF(D5=0,"","3ND")</f>
        <v/>
      </c>
      <c r="D5" s="196">
        <f>VLOOKUP($B$2,HOSTEL,$D$1+2,FALSE)</f>
        <v>0</v>
      </c>
      <c r="F5" s="192" t="str">
        <f>IF(F6=0,"","Feb-21")</f>
        <v>Feb-21</v>
      </c>
      <c r="G5" s="74" t="str">
        <f>IF(G6=0,"","Mar-21")</f>
        <v>Mar-21</v>
      </c>
      <c r="H5" s="74" t="str">
        <f>IF(H6=0,"","Apr-21")</f>
        <v>Apr-21</v>
      </c>
      <c r="I5" s="193" t="str">
        <f>IF(I6=0,"","May-21")</f>
        <v>May-21</v>
      </c>
      <c r="AH5" s="66" t="s">
        <v>21</v>
      </c>
    </row>
    <row r="6" spans="1:34" ht="18.75">
      <c r="A6" s="73" t="s">
        <v>1101</v>
      </c>
      <c r="B6" s="73">
        <f>VLOOKUP(B2,HOSTEL,11,FALSE)</f>
        <v>7200</v>
      </c>
      <c r="C6" s="72" t="str">
        <f>IF(D6=0,"","4TH")</f>
        <v/>
      </c>
      <c r="D6" s="196">
        <f>VLOOKUP($B$2,HOSTEL,$D$1+3,FALSE)</f>
        <v>0</v>
      </c>
      <c r="F6" s="190">
        <f>VLOOKUP($B$2,HOSTEL,$F$1+4,FALSE)</f>
        <v>2160</v>
      </c>
      <c r="G6" s="75">
        <f>VLOOKUP($B$2,HOSTEL,$F$1+5,FALSE)</f>
        <v>2160</v>
      </c>
      <c r="H6" s="75" t="str">
        <f>VLOOKUP($B$2,HOSTEL,$F$1+6,FALSE)</f>
        <v/>
      </c>
      <c r="I6" s="191" t="str">
        <f>VLOOKUP($B$2,HOSTEL,$F$1+7,FALSE)</f>
        <v/>
      </c>
      <c r="AH6" s="66" t="s">
        <v>430</v>
      </c>
    </row>
    <row r="7" spans="1:34" ht="18.75">
      <c r="A7" s="73" t="str">
        <f>IF(B7=0,"","H_Adm_Fees")</f>
        <v>H_Adm_Fees</v>
      </c>
      <c r="B7" s="73">
        <f>VLOOKUP(B2,HOSTEL,17,FALSE)</f>
        <v>4000</v>
      </c>
      <c r="C7" s="72" t="str">
        <f>IF(D7=0,"","5TH")</f>
        <v/>
      </c>
      <c r="D7" s="196">
        <f>VLOOKUP($B$2,HOSTEL,$D$1+4,FALSE)</f>
        <v>0</v>
      </c>
      <c r="F7" s="192" t="str">
        <f>IF(F8=0,"","June-21")</f>
        <v>June-21</v>
      </c>
      <c r="G7" s="74" t="str">
        <f>IF(G8=0,"","July-21")</f>
        <v>July-21</v>
      </c>
      <c r="H7" s="74" t="str">
        <f>IF(H8=0,"","Aug-21")</f>
        <v>Aug-21</v>
      </c>
      <c r="I7" s="193" t="str">
        <f>IF(I8=0,"","Sep-21")</f>
        <v>Sep-21</v>
      </c>
      <c r="L7" s="74"/>
      <c r="M7" s="74"/>
      <c r="N7" s="74"/>
      <c r="O7" s="74"/>
      <c r="AH7" s="66" t="s">
        <v>27</v>
      </c>
    </row>
    <row r="8" spans="1:34" ht="18.75">
      <c r="A8" s="73" t="str">
        <f>IF(B8=0,"","ADV_HOS_LEAVE CHARGE")</f>
        <v>ADV_HOS_LEAVE CHARGE</v>
      </c>
      <c r="B8" s="73">
        <f>VLOOKUP(B2,HOSTEL,18,FALSE)</f>
        <v>6000</v>
      </c>
      <c r="C8" s="72" t="str">
        <f>IF(D8=0,"","6TH")</f>
        <v/>
      </c>
      <c r="D8" s="196">
        <f>VLOOKUP($B$2,HOSTEL,$D$1+5,FALSE)</f>
        <v>0</v>
      </c>
      <c r="F8" s="194" t="str">
        <f>VLOOKUP($B$2,HOSTEL,$F$1+8,FALSE)</f>
        <v/>
      </c>
      <c r="G8" s="81" t="str">
        <f>VLOOKUP($B$2,HOSTEL,$F$1+9,FALSE)</f>
        <v/>
      </c>
      <c r="H8" s="81" t="str">
        <f>VLOOKUP($B$2,HOSTEL,$F$1+10,FALSE)</f>
        <v/>
      </c>
      <c r="I8" s="195" t="str">
        <f>VLOOKUP($B$2,HOSTEL,$F$1+11,FALSE)</f>
        <v/>
      </c>
      <c r="AH8" s="66" t="s">
        <v>433</v>
      </c>
    </row>
    <row r="9" spans="1:34" ht="18.75">
      <c r="A9" s="73" t="s">
        <v>1102</v>
      </c>
      <c r="B9" s="73">
        <f>B6*0.3</f>
        <v>2160</v>
      </c>
      <c r="C9" s="72" t="str">
        <f>IF(D9=0,"","7TH")</f>
        <v/>
      </c>
      <c r="D9" s="196">
        <f>VLOOKUP($B$2,HOSTEL,$D$1+6,FALSE)</f>
        <v>0</v>
      </c>
      <c r="F9" s="192" t="str">
        <f>IF(F10=0,"","Oct-21")</f>
        <v>Oct-21</v>
      </c>
      <c r="G9" s="74" t="str">
        <f>IF(G10=0,"","Nob-21")</f>
        <v>Nob-21</v>
      </c>
      <c r="H9" s="74" t="str">
        <f>IF(H10=0,"","Dec-21")</f>
        <v>Dec-21</v>
      </c>
      <c r="I9" s="193" t="str">
        <f>IF(I10=0,"","Jan-22")</f>
        <v>Jan-22</v>
      </c>
      <c r="AH9" s="66" t="s">
        <v>436</v>
      </c>
    </row>
    <row r="10" spans="1:34" ht="18.75">
      <c r="A10" s="197"/>
      <c r="B10" s="197"/>
      <c r="C10" s="198" t="str">
        <f>IF(D10=0,"","8TH")</f>
        <v/>
      </c>
      <c r="D10" s="199">
        <f>VLOOKUP($B$2,HOSTEL,$D$1+7,FALSE)</f>
        <v>0</v>
      </c>
      <c r="F10" s="194" t="str">
        <f>VLOOKUP($B$2,HOSTEL,$F$1+12,FALSE)</f>
        <v/>
      </c>
      <c r="G10" s="81" t="str">
        <f>VLOOKUP($B$2,HOSTEL,$F$1+13,FALSE)</f>
        <v/>
      </c>
      <c r="H10" s="81" t="str">
        <f>VLOOKUP($B$2,HOSTEL,$F$1+14,FALSE)</f>
        <v/>
      </c>
      <c r="I10" s="195" t="str">
        <f>VLOOKUP($B$2,HOSTEL,$F$1+15,FALSE)</f>
        <v/>
      </c>
      <c r="AH10" s="66" t="s">
        <v>439</v>
      </c>
    </row>
    <row r="11" spans="1:34" ht="18.75">
      <c r="A11" s="197"/>
      <c r="B11" s="197"/>
      <c r="C11" s="198" t="str">
        <f>IF(D11=0,"","9TH")</f>
        <v/>
      </c>
      <c r="D11" s="199">
        <f>VLOOKUP($B$2,HOSTEL,$D$1+8,FALSE)</f>
        <v>0</v>
      </c>
      <c r="F11" s="192" t="str">
        <f>IF(F12=0,"","Feb-22")</f>
        <v>Feb-22</v>
      </c>
      <c r="G11" s="74" t="str">
        <f>IF(G12=0,"","Mar-22")</f>
        <v>Mar-22</v>
      </c>
      <c r="H11" s="74" t="str">
        <f>IF(H12=0,"","Apr-22")</f>
        <v>Apr-22</v>
      </c>
      <c r="I11" s="193" t="str">
        <f>IF(I12=0,"","May-22")</f>
        <v>May-22</v>
      </c>
      <c r="AH11" s="66" t="s">
        <v>30</v>
      </c>
    </row>
    <row r="12" spans="1:34" ht="18.75">
      <c r="A12" s="197"/>
      <c r="B12" s="197"/>
      <c r="C12" s="198" t="str">
        <f>IF(D12=0,"","10TH")</f>
        <v/>
      </c>
      <c r="D12" s="199">
        <f>VLOOKUP($B$2,HOSTEL,$D$1+9,FALSE)</f>
        <v>0</v>
      </c>
      <c r="F12" s="194" t="str">
        <f>VLOOKUP($B$2,HOSTEL,$F$1+16,FALSE)</f>
        <v/>
      </c>
      <c r="G12" s="81" t="str">
        <f>VLOOKUP($B$2,HOSTEL,$F$1+17,FALSE)</f>
        <v/>
      </c>
      <c r="H12" s="81" t="str">
        <f>VLOOKUP($B$2,HOSTEL,$F$1+18,FALSE)</f>
        <v/>
      </c>
      <c r="I12" s="195" t="str">
        <f>VLOOKUP($B$2,HOSTEL,$F$1+19,FALSE)</f>
        <v/>
      </c>
      <c r="AH12" s="66" t="s">
        <v>33</v>
      </c>
    </row>
    <row r="13" spans="1:34" ht="18.75">
      <c r="A13" s="197"/>
      <c r="B13" s="197"/>
      <c r="C13" s="198" t="str">
        <f>IF(D13=0,"","11TH")</f>
        <v/>
      </c>
      <c r="D13" s="199">
        <f>VLOOKUP($B$2,HOSTEL,$D$1+10,FALSE)</f>
        <v>0</v>
      </c>
      <c r="F13" s="192" t="str">
        <f>IF(F14=0,"","June-22")</f>
        <v>June-22</v>
      </c>
      <c r="G13" s="201" t="str">
        <f>IF(G14=0,"","July-22")</f>
        <v>July-22</v>
      </c>
      <c r="H13" s="201" t="str">
        <f>IF(H14=0,"","Aug-22")</f>
        <v>Aug-22</v>
      </c>
      <c r="I13" s="202" t="str">
        <f>IF(I14=0,"","Sep-22")</f>
        <v>Sep-22</v>
      </c>
      <c r="AH13" s="66" t="s">
        <v>36</v>
      </c>
    </row>
    <row r="14" spans="1:34" ht="19.5" thickBot="1">
      <c r="A14" s="197"/>
      <c r="B14" s="197"/>
      <c r="C14" s="198" t="str">
        <f>IF(D14=0,"","12TH")</f>
        <v/>
      </c>
      <c r="D14" s="199">
        <f>VLOOKUP($B$2,HOSTEL,$D$1+11,FALSE)</f>
        <v>0</v>
      </c>
      <c r="F14" s="200" t="str">
        <f>VLOOKUP($B$2,HOSTEL,$F$1+20,FALSE)</f>
        <v/>
      </c>
      <c r="G14" s="204" t="str">
        <f>VLOOKUP($B$2,HOSTEL,$F$1+21,FALSE)</f>
        <v/>
      </c>
      <c r="H14" s="204" t="str">
        <f>VLOOKUP($B$2,HOSTEL,$F$1+22,FALSE)</f>
        <v/>
      </c>
      <c r="I14" s="204" t="str">
        <f>VLOOKUP($B$2,HOSTEL,$F$1+23,FALSE)</f>
        <v/>
      </c>
      <c r="AH14" s="66" t="s">
        <v>39</v>
      </c>
    </row>
    <row r="15" spans="1:34" ht="18.75">
      <c r="A15" s="61"/>
      <c r="B15" s="61"/>
      <c r="C15" s="61"/>
      <c r="D15" s="61"/>
      <c r="E15" s="61"/>
      <c r="F15" s="61"/>
      <c r="G15" s="203"/>
      <c r="H15" s="203"/>
      <c r="I15" s="203"/>
      <c r="AH15" s="66" t="s">
        <v>40</v>
      </c>
    </row>
    <row r="16" spans="1:34" ht="18.75">
      <c r="A16" t="s">
        <v>1104</v>
      </c>
      <c r="B16" s="205">
        <f ca="1">TODAY()</f>
        <v>44380</v>
      </c>
      <c r="G16" s="239" t="s">
        <v>1103</v>
      </c>
      <c r="H16" s="239"/>
      <c r="I16" s="239"/>
      <c r="AH16" s="66" t="s">
        <v>442</v>
      </c>
    </row>
    <row r="17" spans="34:34" ht="18.75">
      <c r="AH17" s="66" t="s">
        <v>42</v>
      </c>
    </row>
    <row r="18" spans="34:34" ht="18.75">
      <c r="AH18" s="66" t="s">
        <v>445</v>
      </c>
    </row>
    <row r="19" spans="34:34" ht="18.75">
      <c r="AH19" s="66" t="s">
        <v>45</v>
      </c>
    </row>
    <row r="20" spans="34:34" ht="18.75">
      <c r="AH20" s="66" t="s">
        <v>48</v>
      </c>
    </row>
    <row r="21" spans="34:34" ht="18.75">
      <c r="AH21" s="66" t="s">
        <v>50</v>
      </c>
    </row>
    <row r="22" spans="34:34" ht="18.75">
      <c r="AH22" s="66" t="s">
        <v>52</v>
      </c>
    </row>
    <row r="23" spans="34:34" ht="18.75">
      <c r="AH23" s="66" t="s">
        <v>55</v>
      </c>
    </row>
    <row r="24" spans="34:34" ht="18.75">
      <c r="AH24" s="66" t="s">
        <v>448</v>
      </c>
    </row>
    <row r="25" spans="34:34" ht="18.75">
      <c r="AH25" s="66" t="s">
        <v>451</v>
      </c>
    </row>
    <row r="26" spans="34:34" ht="18.75">
      <c r="AH26" s="66" t="s">
        <v>58</v>
      </c>
    </row>
    <row r="27" spans="34:34" ht="18.75">
      <c r="AH27" s="66" t="s">
        <v>453</v>
      </c>
    </row>
    <row r="28" spans="34:34" ht="18.75">
      <c r="AH28" s="66" t="s">
        <v>455</v>
      </c>
    </row>
    <row r="29" spans="34:34" ht="18.75">
      <c r="AH29" s="66" t="s">
        <v>457</v>
      </c>
    </row>
    <row r="30" spans="34:34" ht="18.75">
      <c r="AH30" s="66" t="s">
        <v>460</v>
      </c>
    </row>
    <row r="31" spans="34:34" ht="18.75">
      <c r="AH31" s="66" t="s">
        <v>463</v>
      </c>
    </row>
    <row r="32" spans="34:34" ht="18.75">
      <c r="AH32" s="66" t="s">
        <v>61</v>
      </c>
    </row>
    <row r="33" spans="34:34" ht="18.75">
      <c r="AH33" s="66" t="s">
        <v>466</v>
      </c>
    </row>
    <row r="34" spans="34:34" ht="18.75">
      <c r="AH34" s="66" t="s">
        <v>469</v>
      </c>
    </row>
    <row r="35" spans="34:34" ht="18.75">
      <c r="AH35" s="66" t="s">
        <v>64</v>
      </c>
    </row>
    <row r="36" spans="34:34" ht="18.75">
      <c r="AH36" s="66" t="s">
        <v>67</v>
      </c>
    </row>
    <row r="37" spans="34:34" ht="18.75">
      <c r="AH37" s="66" t="s">
        <v>70</v>
      </c>
    </row>
    <row r="38" spans="34:34" ht="18.75">
      <c r="AH38" s="66" t="s">
        <v>472</v>
      </c>
    </row>
    <row r="39" spans="34:34" ht="18.75">
      <c r="AH39" s="66" t="s">
        <v>72</v>
      </c>
    </row>
    <row r="40" spans="34:34" ht="18.75">
      <c r="AH40" s="66" t="s">
        <v>75</v>
      </c>
    </row>
    <row r="41" spans="34:34" ht="18.75">
      <c r="AH41" s="66" t="s">
        <v>475</v>
      </c>
    </row>
    <row r="42" spans="34:34" ht="18.75">
      <c r="AH42" s="66" t="s">
        <v>78</v>
      </c>
    </row>
    <row r="43" spans="34:34" ht="18.75">
      <c r="AH43" s="66" t="s">
        <v>80</v>
      </c>
    </row>
    <row r="44" spans="34:34" ht="18.75">
      <c r="AH44" s="66" t="s">
        <v>83</v>
      </c>
    </row>
    <row r="45" spans="34:34" ht="18.75">
      <c r="AH45" s="66" t="s">
        <v>85</v>
      </c>
    </row>
    <row r="46" spans="34:34" ht="18.75">
      <c r="AH46" s="66" t="s">
        <v>477</v>
      </c>
    </row>
    <row r="47" spans="34:34" ht="18.75">
      <c r="AH47" s="66" t="s">
        <v>87</v>
      </c>
    </row>
    <row r="48" spans="34:34" ht="18.75">
      <c r="AH48" s="66" t="s">
        <v>479</v>
      </c>
    </row>
    <row r="49" spans="34:34" ht="18.75">
      <c r="AH49" s="66" t="s">
        <v>481</v>
      </c>
    </row>
    <row r="50" spans="34:34" ht="18.75">
      <c r="AH50" s="66" t="s">
        <v>483</v>
      </c>
    </row>
    <row r="51" spans="34:34" ht="18.75">
      <c r="AH51" s="66" t="s">
        <v>486</v>
      </c>
    </row>
    <row r="52" spans="34:34" ht="18.75">
      <c r="AH52" s="66" t="s">
        <v>490</v>
      </c>
    </row>
    <row r="53" spans="34:34" ht="18.75">
      <c r="AH53" s="67" t="s">
        <v>90</v>
      </c>
    </row>
    <row r="54" spans="34:34" ht="18.75">
      <c r="AH54" s="66" t="s">
        <v>93</v>
      </c>
    </row>
    <row r="55" spans="34:34" ht="18.75">
      <c r="AH55" s="66" t="s">
        <v>493</v>
      </c>
    </row>
    <row r="56" spans="34:34" ht="18.75">
      <c r="AH56" s="66" t="s">
        <v>95</v>
      </c>
    </row>
    <row r="57" spans="34:34" ht="18.75">
      <c r="AH57" s="66" t="s">
        <v>98</v>
      </c>
    </row>
    <row r="58" spans="34:34" ht="18.75">
      <c r="AH58" s="66" t="s">
        <v>101</v>
      </c>
    </row>
    <row r="59" spans="34:34" ht="18.75">
      <c r="AH59" s="66" t="s">
        <v>496</v>
      </c>
    </row>
    <row r="60" spans="34:34" ht="18.75">
      <c r="AH60" s="66" t="s">
        <v>104</v>
      </c>
    </row>
    <row r="61" spans="34:34" ht="18.75">
      <c r="AH61" s="66" t="s">
        <v>107</v>
      </c>
    </row>
    <row r="62" spans="34:34" ht="18.75">
      <c r="AH62" s="66" t="s">
        <v>110</v>
      </c>
    </row>
    <row r="63" spans="34:34" ht="18.75">
      <c r="AH63" s="66" t="s">
        <v>113</v>
      </c>
    </row>
    <row r="64" spans="34:34" ht="18.75">
      <c r="AH64" s="66" t="s">
        <v>115</v>
      </c>
    </row>
    <row r="65" spans="34:34" ht="18.75">
      <c r="AH65" s="66" t="s">
        <v>498</v>
      </c>
    </row>
    <row r="66" spans="34:34" ht="18.75">
      <c r="AH66" s="66" t="s">
        <v>117</v>
      </c>
    </row>
    <row r="67" spans="34:34" ht="18.75">
      <c r="AH67" s="66" t="s">
        <v>120</v>
      </c>
    </row>
    <row r="68" spans="34:34" ht="18.75">
      <c r="AH68" s="66" t="s">
        <v>122</v>
      </c>
    </row>
    <row r="69" spans="34:34" ht="18.75">
      <c r="AH69" s="66" t="s">
        <v>500</v>
      </c>
    </row>
    <row r="70" spans="34:34" ht="18.75">
      <c r="AH70" s="66" t="s">
        <v>503</v>
      </c>
    </row>
    <row r="71" spans="34:34" ht="18.75">
      <c r="AH71" s="66" t="s">
        <v>123</v>
      </c>
    </row>
    <row r="72" spans="34:34" ht="18.75">
      <c r="AH72" s="66" t="s">
        <v>506</v>
      </c>
    </row>
    <row r="73" spans="34:34" ht="18.75">
      <c r="AH73" s="66" t="s">
        <v>508</v>
      </c>
    </row>
    <row r="74" spans="34:34" ht="18.75">
      <c r="AH74" s="66" t="s">
        <v>510</v>
      </c>
    </row>
    <row r="75" spans="34:34" ht="18.75">
      <c r="AH75" s="66" t="s">
        <v>512</v>
      </c>
    </row>
    <row r="76" spans="34:34" ht="18.75">
      <c r="AH76" s="66" t="s">
        <v>125</v>
      </c>
    </row>
    <row r="77" spans="34:34" ht="18.75">
      <c r="AH77" s="66" t="s">
        <v>513</v>
      </c>
    </row>
    <row r="78" spans="34:34" ht="18.75">
      <c r="AH78" s="66" t="s">
        <v>128</v>
      </c>
    </row>
    <row r="79" spans="34:34" ht="18.75">
      <c r="AH79" s="66" t="s">
        <v>131</v>
      </c>
    </row>
    <row r="80" spans="34:34" ht="18.75">
      <c r="AH80" s="66" t="s">
        <v>134</v>
      </c>
    </row>
    <row r="81" spans="34:34" ht="18.75">
      <c r="AH81" s="66" t="s">
        <v>137</v>
      </c>
    </row>
    <row r="82" spans="34:34" ht="18.75">
      <c r="AH82" s="66" t="s">
        <v>140</v>
      </c>
    </row>
    <row r="83" spans="34:34" ht="18.75">
      <c r="AH83" s="66" t="s">
        <v>142</v>
      </c>
    </row>
    <row r="84" spans="34:34" ht="18.75">
      <c r="AH84" s="66" t="s">
        <v>144</v>
      </c>
    </row>
    <row r="85" spans="34:34" ht="18.75">
      <c r="AH85" s="66" t="s">
        <v>515</v>
      </c>
    </row>
    <row r="86" spans="34:34" ht="18.75">
      <c r="AH86" s="66" t="s">
        <v>518</v>
      </c>
    </row>
    <row r="87" spans="34:34" ht="18.75">
      <c r="AH87" s="66" t="s">
        <v>521</v>
      </c>
    </row>
    <row r="88" spans="34:34" ht="18.75">
      <c r="AH88" s="66" t="s">
        <v>524</v>
      </c>
    </row>
    <row r="89" spans="34:34" ht="18.75">
      <c r="AH89" s="66" t="s">
        <v>145</v>
      </c>
    </row>
    <row r="90" spans="34:34" ht="18.75">
      <c r="AH90" s="66" t="s">
        <v>527</v>
      </c>
    </row>
    <row r="91" spans="34:34" ht="18.75">
      <c r="AH91" s="66" t="s">
        <v>529</v>
      </c>
    </row>
    <row r="92" spans="34:34" ht="18.75">
      <c r="AH92" s="66" t="s">
        <v>531</v>
      </c>
    </row>
    <row r="93" spans="34:34" ht="18.75">
      <c r="AH93" s="66" t="s">
        <v>147</v>
      </c>
    </row>
    <row r="94" spans="34:34" ht="18.75">
      <c r="AH94" s="66" t="s">
        <v>533</v>
      </c>
    </row>
    <row r="95" spans="34:34" ht="18.75">
      <c r="AH95" s="66" t="s">
        <v>150</v>
      </c>
    </row>
    <row r="96" spans="34:34" ht="18.75">
      <c r="AH96" s="66" t="s">
        <v>534</v>
      </c>
    </row>
    <row r="97" spans="34:34" ht="18.75">
      <c r="AH97" s="66" t="s">
        <v>536</v>
      </c>
    </row>
    <row r="98" spans="34:34" ht="18.75">
      <c r="AH98" s="66" t="s">
        <v>153</v>
      </c>
    </row>
    <row r="99" spans="34:34" ht="18.75">
      <c r="AH99" s="66" t="s">
        <v>156</v>
      </c>
    </row>
    <row r="100" spans="34:34" ht="18.75">
      <c r="AH100" s="66" t="s">
        <v>159</v>
      </c>
    </row>
    <row r="101" spans="34:34" ht="18.75">
      <c r="AH101" s="66" t="s">
        <v>539</v>
      </c>
    </row>
    <row r="102" spans="34:34" ht="18.75">
      <c r="AH102" s="66" t="s">
        <v>542</v>
      </c>
    </row>
    <row r="103" spans="34:34" ht="18.75">
      <c r="AH103" s="66" t="s">
        <v>545</v>
      </c>
    </row>
    <row r="104" spans="34:34" ht="18.75">
      <c r="AH104" s="66" t="s">
        <v>548</v>
      </c>
    </row>
    <row r="105" spans="34:34" ht="18.75">
      <c r="AH105" s="66" t="s">
        <v>551</v>
      </c>
    </row>
    <row r="106" spans="34:34" ht="18.75">
      <c r="AH106" s="66" t="s">
        <v>162</v>
      </c>
    </row>
    <row r="107" spans="34:34" ht="18.75">
      <c r="AH107" s="66" t="s">
        <v>165</v>
      </c>
    </row>
    <row r="108" spans="34:34" ht="18.75">
      <c r="AH108" s="66" t="s">
        <v>168</v>
      </c>
    </row>
    <row r="109" spans="34:34" ht="18.75">
      <c r="AH109" s="66" t="s">
        <v>554</v>
      </c>
    </row>
    <row r="110" spans="34:34" ht="18.75">
      <c r="AH110" s="66" t="s">
        <v>557</v>
      </c>
    </row>
    <row r="111" spans="34:34" ht="18.75">
      <c r="AH111" s="66" t="s">
        <v>560</v>
      </c>
    </row>
    <row r="112" spans="34:34" ht="18.75">
      <c r="AH112" s="66" t="s">
        <v>563</v>
      </c>
    </row>
    <row r="113" spans="34:34" ht="18.75">
      <c r="AH113" s="66" t="s">
        <v>566</v>
      </c>
    </row>
    <row r="114" spans="34:34" ht="18.75">
      <c r="AH114" s="66" t="s">
        <v>569</v>
      </c>
    </row>
    <row r="115" spans="34:34" ht="18.75">
      <c r="AH115" s="66" t="s">
        <v>571</v>
      </c>
    </row>
    <row r="116" spans="34:34" ht="18.75">
      <c r="AH116" s="66" t="s">
        <v>574</v>
      </c>
    </row>
    <row r="117" spans="34:34" ht="18.75">
      <c r="AH117" s="66" t="s">
        <v>577</v>
      </c>
    </row>
    <row r="118" spans="34:34" ht="18.75">
      <c r="AH118" s="66" t="s">
        <v>171</v>
      </c>
    </row>
    <row r="119" spans="34:34" ht="18.75">
      <c r="AH119" s="66" t="s">
        <v>580</v>
      </c>
    </row>
    <row r="120" spans="34:34" ht="18.75">
      <c r="AH120" s="66" t="s">
        <v>583</v>
      </c>
    </row>
    <row r="121" spans="34:34" ht="18.75">
      <c r="AH121" s="66" t="s">
        <v>173</v>
      </c>
    </row>
    <row r="122" spans="34:34" ht="18.75">
      <c r="AH122" s="66" t="s">
        <v>175</v>
      </c>
    </row>
    <row r="123" spans="34:34" ht="18.75">
      <c r="AH123" s="66" t="s">
        <v>178</v>
      </c>
    </row>
    <row r="124" spans="34:34" ht="18.75">
      <c r="AH124" s="66" t="s">
        <v>181</v>
      </c>
    </row>
    <row r="125" spans="34:34" ht="18.75">
      <c r="AH125" s="66" t="s">
        <v>184</v>
      </c>
    </row>
    <row r="126" spans="34:34" ht="18.75">
      <c r="AH126" s="66" t="s">
        <v>585</v>
      </c>
    </row>
    <row r="127" spans="34:34" ht="18.75">
      <c r="AH127" s="66" t="s">
        <v>587</v>
      </c>
    </row>
    <row r="128" spans="34:34" ht="18.75">
      <c r="AH128" s="66" t="s">
        <v>187</v>
      </c>
    </row>
    <row r="129" spans="34:34" ht="18.75">
      <c r="AH129" s="66" t="s">
        <v>190</v>
      </c>
    </row>
    <row r="130" spans="34:34" ht="18.75">
      <c r="AH130" s="66" t="s">
        <v>590</v>
      </c>
    </row>
    <row r="131" spans="34:34" ht="18.75">
      <c r="AH131" s="66" t="s">
        <v>593</v>
      </c>
    </row>
    <row r="132" spans="34:34" ht="18.75">
      <c r="AH132" s="66" t="s">
        <v>193</v>
      </c>
    </row>
    <row r="133" spans="34:34" ht="18.75">
      <c r="AH133" s="66" t="s">
        <v>594</v>
      </c>
    </row>
    <row r="134" spans="34:34" ht="18.75">
      <c r="AH134" s="66" t="s">
        <v>596</v>
      </c>
    </row>
    <row r="135" spans="34:34" ht="18.75">
      <c r="AH135" s="66" t="s">
        <v>196</v>
      </c>
    </row>
    <row r="136" spans="34:34" ht="18.75">
      <c r="AH136" s="66" t="s">
        <v>598</v>
      </c>
    </row>
    <row r="137" spans="34:34" ht="18.75">
      <c r="AH137" s="66" t="s">
        <v>600</v>
      </c>
    </row>
    <row r="138" spans="34:34" ht="18.75">
      <c r="AH138" s="66" t="s">
        <v>603</v>
      </c>
    </row>
    <row r="139" spans="34:34" ht="18.75">
      <c r="AH139" s="66" t="s">
        <v>199</v>
      </c>
    </row>
    <row r="140" spans="34:34" ht="18.75">
      <c r="AH140" s="66" t="s">
        <v>605</v>
      </c>
    </row>
    <row r="141" spans="34:34" ht="18.75">
      <c r="AH141" s="66" t="s">
        <v>606</v>
      </c>
    </row>
    <row r="142" spans="34:34" ht="18.75">
      <c r="AH142" s="66" t="s">
        <v>202</v>
      </c>
    </row>
    <row r="143" spans="34:34" ht="18.75">
      <c r="AH143" s="66" t="s">
        <v>608</v>
      </c>
    </row>
    <row r="144" spans="34:34" ht="18.75">
      <c r="AH144" s="66" t="s">
        <v>205</v>
      </c>
    </row>
    <row r="145" spans="34:34" ht="18.75">
      <c r="AH145" s="66" t="s">
        <v>610</v>
      </c>
    </row>
    <row r="146" spans="34:34" ht="18.75">
      <c r="AH146" s="66" t="s">
        <v>612</v>
      </c>
    </row>
    <row r="147" spans="34:34" ht="18.75">
      <c r="AH147" s="66" t="s">
        <v>615</v>
      </c>
    </row>
    <row r="148" spans="34:34" ht="18.75">
      <c r="AH148" s="66" t="s">
        <v>618</v>
      </c>
    </row>
    <row r="149" spans="34:34" ht="18.75">
      <c r="AH149" s="66" t="s">
        <v>620</v>
      </c>
    </row>
    <row r="150" spans="34:34" ht="18.75">
      <c r="AH150" s="66" t="s">
        <v>622</v>
      </c>
    </row>
    <row r="151" spans="34:34" ht="18.75">
      <c r="AH151" s="66" t="s">
        <v>623</v>
      </c>
    </row>
    <row r="152" spans="34:34" ht="18.75">
      <c r="AH152" s="66" t="s">
        <v>624</v>
      </c>
    </row>
    <row r="153" spans="34:34" ht="18.75">
      <c r="AH153" s="66" t="s">
        <v>207</v>
      </c>
    </row>
    <row r="154" spans="34:34" ht="18.75">
      <c r="AH154" s="66" t="s">
        <v>625</v>
      </c>
    </row>
    <row r="155" spans="34:34" ht="18.75">
      <c r="AH155" s="66" t="s">
        <v>627</v>
      </c>
    </row>
    <row r="156" spans="34:34" ht="18.75">
      <c r="AH156" s="66" t="s">
        <v>629</v>
      </c>
    </row>
    <row r="157" spans="34:34" ht="18.75">
      <c r="AH157" s="66" t="s">
        <v>631</v>
      </c>
    </row>
    <row r="158" spans="34:34" ht="18.75">
      <c r="AH158" s="66" t="s">
        <v>210</v>
      </c>
    </row>
    <row r="159" spans="34:34" ht="18.75">
      <c r="AH159" s="66" t="s">
        <v>212</v>
      </c>
    </row>
    <row r="160" spans="34:34" ht="18.75">
      <c r="AH160" s="66" t="s">
        <v>213</v>
      </c>
    </row>
    <row r="161" spans="34:34" ht="18.75">
      <c r="AH161" s="66" t="s">
        <v>214</v>
      </c>
    </row>
    <row r="162" spans="34:34" ht="18.75">
      <c r="AH162" s="66" t="s">
        <v>634</v>
      </c>
    </row>
    <row r="163" spans="34:34" ht="18.75">
      <c r="AH163" s="66" t="s">
        <v>637</v>
      </c>
    </row>
    <row r="164" spans="34:34" ht="18.75">
      <c r="AH164" s="66" t="s">
        <v>639</v>
      </c>
    </row>
    <row r="165" spans="34:34" ht="18.75">
      <c r="AH165" s="66" t="s">
        <v>641</v>
      </c>
    </row>
    <row r="166" spans="34:34" ht="18.75">
      <c r="AH166" s="66" t="s">
        <v>216</v>
      </c>
    </row>
    <row r="167" spans="34:34" ht="18.75">
      <c r="AH167" s="66" t="s">
        <v>644</v>
      </c>
    </row>
    <row r="168" spans="34:34" ht="18.75">
      <c r="AH168" s="66" t="s">
        <v>647</v>
      </c>
    </row>
    <row r="169" spans="34:34" ht="18.75">
      <c r="AH169" s="66" t="s">
        <v>218</v>
      </c>
    </row>
    <row r="170" spans="34:34" ht="18.75">
      <c r="AH170" s="66" t="s">
        <v>221</v>
      </c>
    </row>
    <row r="171" spans="34:34" ht="18.75">
      <c r="AH171" s="66" t="s">
        <v>223</v>
      </c>
    </row>
    <row r="172" spans="34:34" ht="18.75">
      <c r="AH172" s="66" t="s">
        <v>650</v>
      </c>
    </row>
    <row r="173" spans="34:34" ht="18.75">
      <c r="AH173" s="66" t="s">
        <v>653</v>
      </c>
    </row>
    <row r="174" spans="34:34" ht="18.75">
      <c r="AH174" s="66" t="s">
        <v>656</v>
      </c>
    </row>
    <row r="175" spans="34:34" ht="18.75">
      <c r="AH175" s="66" t="s">
        <v>225</v>
      </c>
    </row>
    <row r="176" spans="34:34" ht="18.75">
      <c r="AH176" s="66" t="s">
        <v>659</v>
      </c>
    </row>
    <row r="177" spans="34:34" ht="18.75">
      <c r="AH177" s="66" t="s">
        <v>661</v>
      </c>
    </row>
    <row r="178" spans="34:34" ht="18.75">
      <c r="AH178" s="66" t="s">
        <v>228</v>
      </c>
    </row>
    <row r="179" spans="34:34" ht="18.75">
      <c r="AH179" s="66" t="s">
        <v>231</v>
      </c>
    </row>
    <row r="180" spans="34:34" ht="18.75">
      <c r="AH180" s="66" t="s">
        <v>662</v>
      </c>
    </row>
    <row r="181" spans="34:34" ht="18.75">
      <c r="AH181" s="66" t="s">
        <v>663</v>
      </c>
    </row>
    <row r="182" spans="34:34" ht="18.75">
      <c r="AH182" s="66" t="s">
        <v>665</v>
      </c>
    </row>
    <row r="183" spans="34:34" ht="18.75">
      <c r="AH183" s="66" t="s">
        <v>234</v>
      </c>
    </row>
    <row r="184" spans="34:34" ht="18.75">
      <c r="AH184" s="66" t="s">
        <v>236</v>
      </c>
    </row>
    <row r="185" spans="34:34" ht="18.75">
      <c r="AH185" s="66" t="s">
        <v>667</v>
      </c>
    </row>
    <row r="186" spans="34:34" ht="18.75">
      <c r="AH186" s="66" t="s">
        <v>668</v>
      </c>
    </row>
    <row r="187" spans="34:34" ht="18.75">
      <c r="AH187" s="66" t="s">
        <v>670</v>
      </c>
    </row>
    <row r="188" spans="34:34" ht="18.75">
      <c r="AH188" s="66" t="s">
        <v>672</v>
      </c>
    </row>
    <row r="189" spans="34:34" ht="18.75">
      <c r="AH189" s="66" t="s">
        <v>673</v>
      </c>
    </row>
    <row r="190" spans="34:34" ht="18.75">
      <c r="AH190" s="66" t="s">
        <v>675</v>
      </c>
    </row>
    <row r="191" spans="34:34" ht="18.75">
      <c r="AH191" s="66" t="s">
        <v>238</v>
      </c>
    </row>
    <row r="192" spans="34:34" ht="18.75">
      <c r="AH192" s="66" t="s">
        <v>677</v>
      </c>
    </row>
    <row r="193" spans="34:34" ht="18.75">
      <c r="AH193" s="66" t="s">
        <v>241</v>
      </c>
    </row>
    <row r="194" spans="34:34" ht="18.75">
      <c r="AH194" s="66" t="s">
        <v>244</v>
      </c>
    </row>
    <row r="195" spans="34:34" ht="18.75">
      <c r="AH195" s="66" t="s">
        <v>678</v>
      </c>
    </row>
    <row r="196" spans="34:34" ht="18.75">
      <c r="AH196" s="66" t="s">
        <v>679</v>
      </c>
    </row>
    <row r="197" spans="34:34" ht="18.75">
      <c r="AH197" s="66" t="s">
        <v>247</v>
      </c>
    </row>
    <row r="198" spans="34:34" ht="18.75">
      <c r="AH198" s="66" t="s">
        <v>680</v>
      </c>
    </row>
    <row r="199" spans="34:34" ht="18.75">
      <c r="AH199" s="66" t="s">
        <v>682</v>
      </c>
    </row>
    <row r="200" spans="34:34" ht="18.75">
      <c r="AH200" s="66" t="s">
        <v>683</v>
      </c>
    </row>
    <row r="201" spans="34:34" ht="18.75">
      <c r="AH201" s="66" t="s">
        <v>686</v>
      </c>
    </row>
    <row r="202" spans="34:34" ht="18.75">
      <c r="AH202" s="66" t="s">
        <v>249</v>
      </c>
    </row>
    <row r="203" spans="34:34" ht="18.75">
      <c r="AH203" s="66" t="s">
        <v>250</v>
      </c>
    </row>
    <row r="204" spans="34:34" ht="18.75">
      <c r="AH204" s="66" t="s">
        <v>252</v>
      </c>
    </row>
    <row r="205" spans="34:34" ht="18.75">
      <c r="AH205" s="66" t="s">
        <v>689</v>
      </c>
    </row>
    <row r="206" spans="34:34" ht="18.75">
      <c r="AH206" s="66" t="s">
        <v>254</v>
      </c>
    </row>
    <row r="207" spans="34:34" ht="18.75">
      <c r="AH207" s="66" t="s">
        <v>256</v>
      </c>
    </row>
    <row r="208" spans="34:34" ht="18.75">
      <c r="AH208" s="66" t="s">
        <v>259</v>
      </c>
    </row>
    <row r="209" spans="34:34" ht="18.75">
      <c r="AH209" s="66" t="s">
        <v>691</v>
      </c>
    </row>
    <row r="210" spans="34:34" ht="18.75">
      <c r="AH210" s="66" t="s">
        <v>261</v>
      </c>
    </row>
    <row r="211" spans="34:34" ht="18.75">
      <c r="AH211" s="66" t="s">
        <v>692</v>
      </c>
    </row>
    <row r="212" spans="34:34" ht="18.75">
      <c r="AH212" s="66" t="s">
        <v>262</v>
      </c>
    </row>
    <row r="213" spans="34:34" ht="18.75">
      <c r="AH213" s="66" t="s">
        <v>263</v>
      </c>
    </row>
    <row r="214" spans="34:34" ht="18.75">
      <c r="AH214" s="66" t="s">
        <v>693</v>
      </c>
    </row>
    <row r="215" spans="34:34" ht="18.75">
      <c r="AH215" s="66" t="s">
        <v>694</v>
      </c>
    </row>
    <row r="216" spans="34:34" ht="18.75">
      <c r="AH216" s="66" t="s">
        <v>264</v>
      </c>
    </row>
    <row r="217" spans="34:34" ht="18.75">
      <c r="AH217" s="66" t="s">
        <v>695</v>
      </c>
    </row>
    <row r="218" spans="34:34" ht="18.75">
      <c r="AH218" s="66" t="s">
        <v>697</v>
      </c>
    </row>
    <row r="219" spans="34:34" ht="18.75">
      <c r="AH219" s="66" t="s">
        <v>700</v>
      </c>
    </row>
    <row r="220" spans="34:34" ht="18.75">
      <c r="AH220" s="66" t="s">
        <v>266</v>
      </c>
    </row>
    <row r="221" spans="34:34" ht="18.75">
      <c r="AH221" s="66" t="s">
        <v>268</v>
      </c>
    </row>
    <row r="222" spans="34:34" ht="18.75">
      <c r="AH222" s="66" t="s">
        <v>269</v>
      </c>
    </row>
    <row r="223" spans="34:34" ht="18.75">
      <c r="AH223" s="66" t="s">
        <v>702</v>
      </c>
    </row>
    <row r="224" spans="34:34" ht="18.75">
      <c r="AH224" s="66" t="s">
        <v>270</v>
      </c>
    </row>
    <row r="225" spans="34:34" ht="18.75">
      <c r="AH225" s="66" t="s">
        <v>703</v>
      </c>
    </row>
    <row r="226" spans="34:34" ht="18.75">
      <c r="AH226" s="66" t="s">
        <v>271</v>
      </c>
    </row>
    <row r="227" spans="34:34" ht="18.75">
      <c r="AH227" s="66" t="s">
        <v>705</v>
      </c>
    </row>
    <row r="228" spans="34:34" ht="18.75">
      <c r="AH228" s="66" t="s">
        <v>272</v>
      </c>
    </row>
    <row r="229" spans="34:34" ht="18.75">
      <c r="AH229" s="66" t="s">
        <v>708</v>
      </c>
    </row>
    <row r="230" spans="34:34" ht="18.75">
      <c r="AH230" s="66" t="s">
        <v>710</v>
      </c>
    </row>
    <row r="231" spans="34:34" ht="18.75">
      <c r="AH231" s="66" t="s">
        <v>712</v>
      </c>
    </row>
    <row r="232" spans="34:34" ht="18.75">
      <c r="AH232" s="66" t="s">
        <v>714</v>
      </c>
    </row>
    <row r="233" spans="34:34" ht="18.75">
      <c r="AH233" s="66" t="s">
        <v>715</v>
      </c>
    </row>
    <row r="234" spans="34:34" ht="18.75">
      <c r="AH234" s="66" t="s">
        <v>716</v>
      </c>
    </row>
    <row r="235" spans="34:34" ht="18.75">
      <c r="AH235" s="66" t="s">
        <v>273</v>
      </c>
    </row>
    <row r="236" spans="34:34" ht="18.75">
      <c r="AH236" s="66" t="s">
        <v>718</v>
      </c>
    </row>
    <row r="237" spans="34:34" ht="18.75">
      <c r="AH237" s="66" t="s">
        <v>720</v>
      </c>
    </row>
    <row r="238" spans="34:34" ht="18.75">
      <c r="AH238" s="66" t="s">
        <v>721</v>
      </c>
    </row>
    <row r="239" spans="34:34" ht="18.75">
      <c r="AH239" s="66" t="s">
        <v>722</v>
      </c>
    </row>
    <row r="240" spans="34:34" ht="18.75">
      <c r="AH240" s="66" t="s">
        <v>724</v>
      </c>
    </row>
    <row r="241" spans="34:34" ht="18.75">
      <c r="AH241" s="66" t="s">
        <v>726</v>
      </c>
    </row>
    <row r="242" spans="34:34" ht="18.75">
      <c r="AH242" s="66" t="s">
        <v>727</v>
      </c>
    </row>
    <row r="243" spans="34:34" ht="18.75">
      <c r="AH243" s="66" t="s">
        <v>729</v>
      </c>
    </row>
    <row r="244" spans="34:34" ht="18.75">
      <c r="AH244" s="66" t="s">
        <v>732</v>
      </c>
    </row>
    <row r="245" spans="34:34" ht="18.75">
      <c r="AH245" s="66" t="s">
        <v>734</v>
      </c>
    </row>
    <row r="246" spans="34:34" ht="18.75">
      <c r="AH246" s="66" t="s">
        <v>735</v>
      </c>
    </row>
    <row r="247" spans="34:34" ht="18.75">
      <c r="AH247" s="66" t="s">
        <v>275</v>
      </c>
    </row>
    <row r="248" spans="34:34" ht="18.75">
      <c r="AH248" s="66" t="s">
        <v>278</v>
      </c>
    </row>
    <row r="249" spans="34:34" ht="18.75">
      <c r="AH249" s="66" t="s">
        <v>281</v>
      </c>
    </row>
    <row r="250" spans="34:34" ht="18.75">
      <c r="AH250" s="66" t="s">
        <v>737</v>
      </c>
    </row>
    <row r="251" spans="34:34" ht="18.75">
      <c r="AH251" s="66" t="s">
        <v>282</v>
      </c>
    </row>
    <row r="252" spans="34:34" ht="18.75">
      <c r="AH252" s="66" t="s">
        <v>739</v>
      </c>
    </row>
    <row r="253" spans="34:34" ht="18.75">
      <c r="AH253" s="66" t="s">
        <v>740</v>
      </c>
    </row>
    <row r="254" spans="34:34" ht="18.75">
      <c r="AH254" s="66" t="s">
        <v>742</v>
      </c>
    </row>
    <row r="255" spans="34:34" ht="18.75">
      <c r="AH255" s="68" t="s">
        <v>744</v>
      </c>
    </row>
    <row r="256" spans="34:34" ht="18.75">
      <c r="AH256" s="68" t="s">
        <v>745</v>
      </c>
    </row>
    <row r="257" spans="34:34" ht="18.75">
      <c r="AH257" s="68" t="s">
        <v>747</v>
      </c>
    </row>
    <row r="258" spans="34:34" ht="18.75">
      <c r="AH258" s="68" t="s">
        <v>750</v>
      </c>
    </row>
    <row r="259" spans="34:34" ht="18.75">
      <c r="AH259" s="68" t="s">
        <v>752</v>
      </c>
    </row>
    <row r="260" spans="34:34" ht="18.75">
      <c r="AH260" s="68" t="s">
        <v>754</v>
      </c>
    </row>
    <row r="261" spans="34:34" ht="18.75">
      <c r="AH261" s="68" t="s">
        <v>283</v>
      </c>
    </row>
    <row r="262" spans="34:34" ht="18.75">
      <c r="AH262" s="68" t="s">
        <v>285</v>
      </c>
    </row>
    <row r="263" spans="34:34" ht="18.75">
      <c r="AH263" s="68" t="s">
        <v>288</v>
      </c>
    </row>
    <row r="264" spans="34:34" ht="18.75">
      <c r="AH264" s="68" t="s">
        <v>757</v>
      </c>
    </row>
    <row r="265" spans="34:34" ht="18.75">
      <c r="AH265" s="68" t="s">
        <v>759</v>
      </c>
    </row>
    <row r="266" spans="34:34" ht="18.75">
      <c r="AH266" s="68" t="s">
        <v>761</v>
      </c>
    </row>
    <row r="267" spans="34:34" ht="18.75">
      <c r="AH267" s="68" t="s">
        <v>763</v>
      </c>
    </row>
    <row r="268" spans="34:34" ht="18.75">
      <c r="AH268" s="68" t="s">
        <v>766</v>
      </c>
    </row>
    <row r="269" spans="34:34" ht="18.75">
      <c r="AH269" s="68" t="s">
        <v>768</v>
      </c>
    </row>
    <row r="270" spans="34:34" ht="18.75">
      <c r="AH270" s="68" t="s">
        <v>290</v>
      </c>
    </row>
    <row r="271" spans="34:34" ht="18.75">
      <c r="AH271" s="68" t="s">
        <v>292</v>
      </c>
    </row>
    <row r="272" spans="34:34" ht="18.75">
      <c r="AH272" s="68" t="s">
        <v>294</v>
      </c>
    </row>
    <row r="273" spans="34:34" ht="18.75">
      <c r="AH273" s="68" t="s">
        <v>769</v>
      </c>
    </row>
    <row r="274" spans="34:34" ht="18.75">
      <c r="AH274" s="68" t="s">
        <v>770</v>
      </c>
    </row>
    <row r="275" spans="34:34" ht="18.75">
      <c r="AH275" s="68" t="s">
        <v>296</v>
      </c>
    </row>
    <row r="276" spans="34:34" ht="18.75">
      <c r="AH276" s="68" t="s">
        <v>772</v>
      </c>
    </row>
    <row r="277" spans="34:34" ht="18.75">
      <c r="AH277" s="68" t="s">
        <v>774</v>
      </c>
    </row>
    <row r="278" spans="34:34" ht="18.75">
      <c r="AH278" s="68" t="s">
        <v>775</v>
      </c>
    </row>
    <row r="279" spans="34:34" ht="18.75">
      <c r="AH279" s="68" t="s">
        <v>298</v>
      </c>
    </row>
    <row r="280" spans="34:34" ht="18.75">
      <c r="AH280" s="68" t="s">
        <v>776</v>
      </c>
    </row>
    <row r="281" spans="34:34" ht="18.75">
      <c r="AH281" s="66" t="s">
        <v>777</v>
      </c>
    </row>
    <row r="282" spans="34:34" ht="18.75">
      <c r="AH282" s="66" t="s">
        <v>779</v>
      </c>
    </row>
    <row r="283" spans="34:34" ht="18.75">
      <c r="AH283" s="66" t="s">
        <v>300</v>
      </c>
    </row>
    <row r="284" spans="34:34" ht="18.75">
      <c r="AH284" s="66" t="s">
        <v>781</v>
      </c>
    </row>
    <row r="285" spans="34:34" ht="18.75">
      <c r="AH285" s="67" t="s">
        <v>303</v>
      </c>
    </row>
    <row r="286" spans="34:34" ht="18.75">
      <c r="AH286" s="66" t="s">
        <v>782</v>
      </c>
    </row>
    <row r="287" spans="34:34" ht="18.75">
      <c r="AH287" s="66" t="s">
        <v>783</v>
      </c>
    </row>
    <row r="288" spans="34:34" ht="18.75">
      <c r="AH288" s="66" t="s">
        <v>785</v>
      </c>
    </row>
    <row r="289" spans="34:34" ht="18.75">
      <c r="AH289" s="66" t="s">
        <v>787</v>
      </c>
    </row>
    <row r="290" spans="34:34" ht="18.75">
      <c r="AH290" s="66" t="s">
        <v>788</v>
      </c>
    </row>
    <row r="291" spans="34:34" ht="18.75">
      <c r="AH291" s="66" t="s">
        <v>789</v>
      </c>
    </row>
    <row r="292" spans="34:34" ht="18.75">
      <c r="AH292" s="66" t="s">
        <v>790</v>
      </c>
    </row>
    <row r="293" spans="34:34" ht="18.75">
      <c r="AH293" s="66" t="s">
        <v>791</v>
      </c>
    </row>
    <row r="294" spans="34:34" ht="18.75">
      <c r="AH294" s="66" t="s">
        <v>792</v>
      </c>
    </row>
    <row r="295" spans="34:34" ht="18.75">
      <c r="AH295" s="66" t="s">
        <v>794</v>
      </c>
    </row>
    <row r="296" spans="34:34" ht="18.75">
      <c r="AH296" s="67" t="s">
        <v>305</v>
      </c>
    </row>
    <row r="297" spans="34:34" ht="18.75">
      <c r="AH297" s="66" t="s">
        <v>797</v>
      </c>
    </row>
    <row r="298" spans="34:34" ht="18.75">
      <c r="AH298" s="66" t="s">
        <v>306</v>
      </c>
    </row>
    <row r="299" spans="34:34" ht="18.75">
      <c r="AH299" s="66" t="s">
        <v>308</v>
      </c>
    </row>
    <row r="300" spans="34:34" ht="18.75">
      <c r="AH300" s="66" t="s">
        <v>311</v>
      </c>
    </row>
    <row r="301" spans="34:34" ht="18.75">
      <c r="AH301" s="66" t="s">
        <v>799</v>
      </c>
    </row>
    <row r="302" spans="34:34" ht="18.75">
      <c r="AH302" s="66" t="s">
        <v>800</v>
      </c>
    </row>
    <row r="303" spans="34:34" ht="18.75">
      <c r="AH303" s="66" t="s">
        <v>801</v>
      </c>
    </row>
    <row r="304" spans="34:34" ht="18.75">
      <c r="AH304" s="66" t="s">
        <v>802</v>
      </c>
    </row>
    <row r="305" spans="34:34" ht="18.75">
      <c r="AH305" s="66" t="s">
        <v>803</v>
      </c>
    </row>
    <row r="306" spans="34:34" ht="18.75">
      <c r="AH306" s="66" t="s">
        <v>805</v>
      </c>
    </row>
    <row r="307" spans="34:34" ht="18.75">
      <c r="AH307" s="66" t="s">
        <v>808</v>
      </c>
    </row>
    <row r="308" spans="34:34" ht="18.75">
      <c r="AH308" s="66" t="s">
        <v>811</v>
      </c>
    </row>
    <row r="309" spans="34:34" ht="18.75">
      <c r="AH309" s="66" t="s">
        <v>813</v>
      </c>
    </row>
    <row r="310" spans="34:34" ht="18.75">
      <c r="AH310" s="66" t="s">
        <v>815</v>
      </c>
    </row>
    <row r="311" spans="34:34" ht="18.75">
      <c r="AH311" s="66" t="s">
        <v>817</v>
      </c>
    </row>
    <row r="312" spans="34:34" ht="18.75">
      <c r="AH312" s="66" t="s">
        <v>818</v>
      </c>
    </row>
    <row r="313" spans="34:34" ht="18.75">
      <c r="AH313" s="66" t="s">
        <v>819</v>
      </c>
    </row>
    <row r="314" spans="34:34" ht="18.75">
      <c r="AH314" s="66" t="s">
        <v>821</v>
      </c>
    </row>
    <row r="315" spans="34:34" ht="18.75">
      <c r="AH315" s="66" t="s">
        <v>314</v>
      </c>
    </row>
    <row r="316" spans="34:34" ht="18.75">
      <c r="AH316" s="66" t="s">
        <v>824</v>
      </c>
    </row>
    <row r="317" spans="34:34" ht="18.75">
      <c r="AH317" s="66" t="s">
        <v>316</v>
      </c>
    </row>
    <row r="318" spans="34:34" ht="18.75">
      <c r="AH318" s="66" t="s">
        <v>827</v>
      </c>
    </row>
    <row r="319" spans="34:34" ht="18.75">
      <c r="AH319" s="66" t="s">
        <v>829</v>
      </c>
    </row>
    <row r="320" spans="34:34" ht="18.75">
      <c r="AH320" s="66" t="s">
        <v>831</v>
      </c>
    </row>
    <row r="321" spans="34:34" ht="18.75">
      <c r="AH321" s="66" t="s">
        <v>319</v>
      </c>
    </row>
    <row r="322" spans="34:34" ht="18.75">
      <c r="AH322" s="66" t="s">
        <v>833</v>
      </c>
    </row>
    <row r="323" spans="34:34" ht="18.75">
      <c r="AH323" s="66" t="s">
        <v>321</v>
      </c>
    </row>
    <row r="324" spans="34:34" ht="18.75">
      <c r="AH324" s="66" t="s">
        <v>835</v>
      </c>
    </row>
    <row r="325" spans="34:34" ht="18.75">
      <c r="AH325" s="66" t="s">
        <v>837</v>
      </c>
    </row>
    <row r="326" spans="34:34" ht="18.75">
      <c r="AH326" s="66" t="s">
        <v>838</v>
      </c>
    </row>
    <row r="327" spans="34:34" ht="18.75">
      <c r="AH327" s="66" t="s">
        <v>839</v>
      </c>
    </row>
    <row r="328" spans="34:34" ht="18.75">
      <c r="AH328" s="66" t="s">
        <v>322</v>
      </c>
    </row>
    <row r="329" spans="34:34" ht="18.75">
      <c r="AH329" s="66" t="s">
        <v>324</v>
      </c>
    </row>
    <row r="330" spans="34:34" ht="18.75">
      <c r="AH330" s="66" t="s">
        <v>841</v>
      </c>
    </row>
    <row r="331" spans="34:34" ht="18.75">
      <c r="AH331" s="66" t="s">
        <v>327</v>
      </c>
    </row>
    <row r="332" spans="34:34" ht="18.75">
      <c r="AH332" s="66" t="s">
        <v>843</v>
      </c>
    </row>
    <row r="333" spans="34:34" ht="18.75">
      <c r="AH333" s="66" t="s">
        <v>329</v>
      </c>
    </row>
    <row r="334" spans="34:34" ht="18.75">
      <c r="AH334" s="66" t="s">
        <v>330</v>
      </c>
    </row>
    <row r="335" spans="34:34" ht="18.75">
      <c r="AH335" s="66" t="s">
        <v>845</v>
      </c>
    </row>
    <row r="336" spans="34:34" ht="18.75">
      <c r="AH336" s="66" t="s">
        <v>847</v>
      </c>
    </row>
    <row r="337" spans="34:34" ht="18.75">
      <c r="AH337" s="66" t="s">
        <v>848</v>
      </c>
    </row>
    <row r="338" spans="34:34" ht="18.75">
      <c r="AH338" s="66" t="s">
        <v>849</v>
      </c>
    </row>
    <row r="339" spans="34:34" ht="18.75">
      <c r="AH339" s="66" t="s">
        <v>850</v>
      </c>
    </row>
    <row r="340" spans="34:34" ht="18.75">
      <c r="AH340" s="66" t="s">
        <v>851</v>
      </c>
    </row>
    <row r="341" spans="34:34" ht="18.75">
      <c r="AH341" s="66" t="s">
        <v>852</v>
      </c>
    </row>
    <row r="342" spans="34:34" ht="18.75">
      <c r="AH342" s="66" t="s">
        <v>853</v>
      </c>
    </row>
    <row r="343" spans="34:34" ht="18.75">
      <c r="AH343" s="66" t="s">
        <v>332</v>
      </c>
    </row>
    <row r="344" spans="34:34" ht="18.75">
      <c r="AH344" s="66" t="s">
        <v>333</v>
      </c>
    </row>
    <row r="345" spans="34:34" ht="18.75">
      <c r="AH345" s="66" t="s">
        <v>855</v>
      </c>
    </row>
    <row r="346" spans="34:34" ht="18.75">
      <c r="AH346" s="66" t="s">
        <v>335</v>
      </c>
    </row>
    <row r="347" spans="34:34" ht="18.75">
      <c r="AH347" s="66" t="s">
        <v>337</v>
      </c>
    </row>
    <row r="348" spans="34:34" ht="18.75">
      <c r="AH348" s="66" t="s">
        <v>338</v>
      </c>
    </row>
    <row r="349" spans="34:34" ht="18.75">
      <c r="AH349" s="66" t="s">
        <v>857</v>
      </c>
    </row>
    <row r="350" spans="34:34" ht="18.75">
      <c r="AH350" s="66" t="s">
        <v>339</v>
      </c>
    </row>
    <row r="351" spans="34:34" ht="18.75">
      <c r="AH351" s="66" t="s">
        <v>858</v>
      </c>
    </row>
    <row r="352" spans="34:34" ht="18.75">
      <c r="AH352" s="66" t="s">
        <v>340</v>
      </c>
    </row>
    <row r="353" spans="34:34" ht="18.75">
      <c r="AH353" s="66" t="s">
        <v>859</v>
      </c>
    </row>
    <row r="354" spans="34:34" ht="18.75">
      <c r="AH354" s="66" t="s">
        <v>860</v>
      </c>
    </row>
    <row r="355" spans="34:34" ht="18.75">
      <c r="AH355" s="66" t="s">
        <v>861</v>
      </c>
    </row>
    <row r="356" spans="34:34" ht="18.75">
      <c r="AH356" s="66" t="s">
        <v>862</v>
      </c>
    </row>
    <row r="357" spans="34:34" ht="18.75">
      <c r="AH357" s="66" t="s">
        <v>863</v>
      </c>
    </row>
    <row r="358" spans="34:34" ht="18.75">
      <c r="AH358" s="66" t="s">
        <v>864</v>
      </c>
    </row>
    <row r="359" spans="34:34" ht="18.75">
      <c r="AH359" s="66" t="s">
        <v>866</v>
      </c>
    </row>
    <row r="360" spans="34:34" ht="18.75">
      <c r="AH360" s="66" t="s">
        <v>341</v>
      </c>
    </row>
    <row r="361" spans="34:34" ht="18.75">
      <c r="AH361" s="66" t="s">
        <v>869</v>
      </c>
    </row>
    <row r="362" spans="34:34" ht="18.75">
      <c r="AH362" s="66" t="s">
        <v>342</v>
      </c>
    </row>
    <row r="363" spans="34:34" ht="18.75">
      <c r="AH363" s="66" t="s">
        <v>871</v>
      </c>
    </row>
    <row r="364" spans="34:34" ht="18.75">
      <c r="AH364" s="66" t="s">
        <v>873</v>
      </c>
    </row>
    <row r="365" spans="34:34" ht="18.75">
      <c r="AH365" s="66" t="s">
        <v>875</v>
      </c>
    </row>
    <row r="366" spans="34:34" ht="18.75">
      <c r="AH366" s="66" t="s">
        <v>876</v>
      </c>
    </row>
    <row r="367" spans="34:34" ht="18.75">
      <c r="AH367" s="66" t="s">
        <v>344</v>
      </c>
    </row>
    <row r="368" spans="34:34" ht="18.75">
      <c r="AH368" s="66" t="s">
        <v>346</v>
      </c>
    </row>
    <row r="369" spans="34:34" ht="18.75">
      <c r="AH369" s="66" t="s">
        <v>347</v>
      </c>
    </row>
    <row r="370" spans="34:34" ht="18.75">
      <c r="AH370" s="66" t="s">
        <v>348</v>
      </c>
    </row>
    <row r="371" spans="34:34" ht="18.75">
      <c r="AH371" s="66" t="s">
        <v>349</v>
      </c>
    </row>
    <row r="372" spans="34:34" ht="18.75">
      <c r="AH372" s="66" t="s">
        <v>877</v>
      </c>
    </row>
    <row r="373" spans="34:34" ht="18.75">
      <c r="AH373" s="66" t="s">
        <v>878</v>
      </c>
    </row>
    <row r="374" spans="34:34" ht="18.75">
      <c r="AH374" s="66" t="s">
        <v>879</v>
      </c>
    </row>
    <row r="375" spans="34:34" ht="18.75">
      <c r="AH375" s="66" t="s">
        <v>880</v>
      </c>
    </row>
    <row r="376" spans="34:34" ht="18.75">
      <c r="AH376" s="66" t="s">
        <v>881</v>
      </c>
    </row>
    <row r="377" spans="34:34" ht="18.75">
      <c r="AH377" s="66" t="s">
        <v>882</v>
      </c>
    </row>
    <row r="378" spans="34:34" ht="18.75">
      <c r="AH378" s="66" t="s">
        <v>883</v>
      </c>
    </row>
    <row r="379" spans="34:34" ht="18.75">
      <c r="AH379" s="66" t="s">
        <v>884</v>
      </c>
    </row>
    <row r="380" spans="34:34" ht="18.75">
      <c r="AH380" s="66" t="s">
        <v>350</v>
      </c>
    </row>
    <row r="381" spans="34:34" ht="18.75">
      <c r="AH381" s="66" t="s">
        <v>885</v>
      </c>
    </row>
    <row r="382" spans="34:34" ht="18.75">
      <c r="AH382" s="66" t="s">
        <v>886</v>
      </c>
    </row>
    <row r="383" spans="34:34" ht="18.75">
      <c r="AH383" s="66" t="s">
        <v>351</v>
      </c>
    </row>
    <row r="384" spans="34:34" ht="18.75">
      <c r="AH384" s="66" t="s">
        <v>887</v>
      </c>
    </row>
    <row r="385" spans="34:34" ht="18.75">
      <c r="AH385" s="66" t="s">
        <v>888</v>
      </c>
    </row>
    <row r="386" spans="34:34" ht="18.75">
      <c r="AH386" s="66" t="s">
        <v>889</v>
      </c>
    </row>
    <row r="387" spans="34:34" ht="18.75">
      <c r="AH387" s="66" t="s">
        <v>352</v>
      </c>
    </row>
    <row r="388" spans="34:34" ht="18.75">
      <c r="AH388" s="66" t="s">
        <v>354</v>
      </c>
    </row>
    <row r="389" spans="34:34" ht="18.75">
      <c r="AH389" s="66" t="s">
        <v>890</v>
      </c>
    </row>
    <row r="390" spans="34:34" ht="18.75">
      <c r="AH390" s="66" t="s">
        <v>891</v>
      </c>
    </row>
    <row r="391" spans="34:34" ht="18.75">
      <c r="AH391" s="66" t="s">
        <v>356</v>
      </c>
    </row>
    <row r="392" spans="34:34" ht="18.75">
      <c r="AH392" s="66" t="s">
        <v>892</v>
      </c>
    </row>
    <row r="393" spans="34:34" ht="18.75">
      <c r="AH393" s="66" t="s">
        <v>893</v>
      </c>
    </row>
    <row r="394" spans="34:34" ht="18.75">
      <c r="AH394" s="66" t="s">
        <v>894</v>
      </c>
    </row>
    <row r="395" spans="34:34" ht="18.75">
      <c r="AH395" s="66" t="s">
        <v>896</v>
      </c>
    </row>
    <row r="396" spans="34:34" ht="18.75">
      <c r="AH396" s="66" t="s">
        <v>898</v>
      </c>
    </row>
    <row r="397" spans="34:34" ht="18.75">
      <c r="AH397" s="66" t="s">
        <v>899</v>
      </c>
    </row>
    <row r="398" spans="34:34" ht="18.75">
      <c r="AH398" s="66" t="s">
        <v>900</v>
      </c>
    </row>
    <row r="399" spans="34:34" ht="18.75">
      <c r="AH399" s="66" t="s">
        <v>901</v>
      </c>
    </row>
    <row r="400" spans="34:34" ht="18.75">
      <c r="AH400" s="66" t="s">
        <v>357</v>
      </c>
    </row>
    <row r="401" spans="34:34" ht="18.75">
      <c r="AH401" s="66" t="s">
        <v>358</v>
      </c>
    </row>
    <row r="402" spans="34:34" ht="18.75">
      <c r="AH402" s="66" t="s">
        <v>902</v>
      </c>
    </row>
    <row r="403" spans="34:34" ht="18.75">
      <c r="AH403" s="66" t="s">
        <v>903</v>
      </c>
    </row>
    <row r="404" spans="34:34" ht="18.75">
      <c r="AH404" s="66" t="s">
        <v>904</v>
      </c>
    </row>
    <row r="405" spans="34:34" ht="18.75">
      <c r="AH405" s="66" t="s">
        <v>905</v>
      </c>
    </row>
    <row r="406" spans="34:34" ht="18.75">
      <c r="AH406" s="66" t="s">
        <v>906</v>
      </c>
    </row>
    <row r="407" spans="34:34" ht="18.75">
      <c r="AH407" s="66" t="s">
        <v>907</v>
      </c>
    </row>
    <row r="408" spans="34:34" ht="18.75">
      <c r="AH408" s="66" t="s">
        <v>908</v>
      </c>
    </row>
    <row r="409" spans="34:34" ht="18.75">
      <c r="AH409" s="67" t="s">
        <v>360</v>
      </c>
    </row>
    <row r="410" spans="34:34" ht="18.75">
      <c r="AH410" s="67" t="s">
        <v>910</v>
      </c>
    </row>
    <row r="411" spans="34:34" ht="18.75">
      <c r="AH411" s="67" t="s">
        <v>361</v>
      </c>
    </row>
    <row r="412" spans="34:34" ht="18.75">
      <c r="AH412" s="67" t="s">
        <v>364</v>
      </c>
    </row>
    <row r="413" spans="34:34" ht="18.75">
      <c r="AH413" s="67" t="s">
        <v>913</v>
      </c>
    </row>
    <row r="414" spans="34:34" ht="18.75">
      <c r="AH414" s="67" t="s">
        <v>916</v>
      </c>
    </row>
    <row r="415" spans="34:34" ht="18.75">
      <c r="AH415" s="67" t="s">
        <v>367</v>
      </c>
    </row>
    <row r="416" spans="34:34" ht="18.75">
      <c r="AH416" s="67" t="s">
        <v>919</v>
      </c>
    </row>
    <row r="417" spans="34:34" ht="18.75">
      <c r="AH417" s="67" t="s">
        <v>370</v>
      </c>
    </row>
    <row r="418" spans="34:34" ht="18.75">
      <c r="AH418" s="67" t="s">
        <v>921</v>
      </c>
    </row>
    <row r="419" spans="34:34" ht="18.75">
      <c r="AH419" s="67" t="s">
        <v>922</v>
      </c>
    </row>
    <row r="420" spans="34:34" ht="18.75">
      <c r="AH420" s="67" t="s">
        <v>923</v>
      </c>
    </row>
    <row r="421" spans="34:34" ht="18.75">
      <c r="AH421" s="67" t="s">
        <v>373</v>
      </c>
    </row>
    <row r="422" spans="34:34" ht="18.75">
      <c r="AH422" s="67" t="s">
        <v>925</v>
      </c>
    </row>
    <row r="423" spans="34:34" ht="18.75">
      <c r="AH423" s="67" t="s">
        <v>927</v>
      </c>
    </row>
    <row r="424" spans="34:34" ht="18.75">
      <c r="AH424" s="67" t="s">
        <v>376</v>
      </c>
    </row>
    <row r="425" spans="34:34" ht="18.75">
      <c r="AH425" s="67" t="s">
        <v>930</v>
      </c>
    </row>
    <row r="426" spans="34:34" ht="18.75">
      <c r="AH426" s="67" t="s">
        <v>378</v>
      </c>
    </row>
    <row r="427" spans="34:34" ht="18.75">
      <c r="AH427" s="67" t="s">
        <v>932</v>
      </c>
    </row>
    <row r="428" spans="34:34" ht="18.75">
      <c r="AH428" s="67" t="s">
        <v>934</v>
      </c>
    </row>
    <row r="429" spans="34:34" ht="18.75">
      <c r="AH429" s="67" t="s">
        <v>380</v>
      </c>
    </row>
    <row r="430" spans="34:34" ht="18.75">
      <c r="AH430" s="67" t="s">
        <v>936</v>
      </c>
    </row>
    <row r="431" spans="34:34" ht="18.75">
      <c r="AH431" s="67" t="s">
        <v>383</v>
      </c>
    </row>
    <row r="432" spans="34:34" ht="18.75">
      <c r="AH432" s="67" t="s">
        <v>386</v>
      </c>
    </row>
    <row r="433" spans="34:34" ht="18.75">
      <c r="AH433" s="67" t="s">
        <v>937</v>
      </c>
    </row>
    <row r="434" spans="34:34" ht="18.75">
      <c r="AH434" s="67" t="s">
        <v>938</v>
      </c>
    </row>
    <row r="435" spans="34:34" ht="18.75">
      <c r="AH435" s="67" t="s">
        <v>388</v>
      </c>
    </row>
    <row r="436" spans="34:34" ht="18.75">
      <c r="AH436" s="69" t="s">
        <v>939</v>
      </c>
    </row>
    <row r="437" spans="34:34" ht="18.75">
      <c r="AH437" s="69" t="s">
        <v>390</v>
      </c>
    </row>
    <row r="438" spans="34:34" ht="18.75">
      <c r="AH438" s="69" t="s">
        <v>940</v>
      </c>
    </row>
    <row r="439" spans="34:34" ht="18.75">
      <c r="AH439" s="69" t="s">
        <v>942</v>
      </c>
    </row>
    <row r="440" spans="34:34" ht="18.75">
      <c r="AH440" s="69" t="s">
        <v>943</v>
      </c>
    </row>
    <row r="441" spans="34:34" ht="18.75">
      <c r="AH441" s="69" t="s">
        <v>944</v>
      </c>
    </row>
    <row r="442" spans="34:34" ht="18.75">
      <c r="AH442" s="69" t="s">
        <v>945</v>
      </c>
    </row>
    <row r="443" spans="34:34" ht="18.75">
      <c r="AH443" s="69" t="s">
        <v>946</v>
      </c>
    </row>
    <row r="444" spans="34:34" ht="18.75">
      <c r="AH444" s="69" t="s">
        <v>948</v>
      </c>
    </row>
    <row r="445" spans="34:34" ht="18.75">
      <c r="AH445" s="69" t="s">
        <v>393</v>
      </c>
    </row>
    <row r="446" spans="34:34" ht="18.75">
      <c r="AH446" s="69" t="s">
        <v>949</v>
      </c>
    </row>
    <row r="447" spans="34:34" ht="18.75">
      <c r="AH447" s="69" t="s">
        <v>395</v>
      </c>
    </row>
    <row r="448" spans="34:34" ht="18.75">
      <c r="AH448" s="69" t="s">
        <v>396</v>
      </c>
    </row>
    <row r="449" spans="34:34" ht="18.75">
      <c r="AH449" s="69" t="s">
        <v>398</v>
      </c>
    </row>
    <row r="450" spans="34:34" ht="18.75">
      <c r="AH450" s="69" t="s">
        <v>950</v>
      </c>
    </row>
    <row r="451" spans="34:34" ht="18.75">
      <c r="AH451" s="69" t="s">
        <v>952</v>
      </c>
    </row>
    <row r="452" spans="34:34" ht="18.75">
      <c r="AH452" s="69" t="s">
        <v>953</v>
      </c>
    </row>
    <row r="453" spans="34:34" ht="18.75">
      <c r="AH453" s="70" t="s">
        <v>400</v>
      </c>
    </row>
    <row r="454" spans="34:34" ht="18.75">
      <c r="AH454" s="71"/>
    </row>
    <row r="455" spans="34:34" ht="18.75">
      <c r="AH455" s="71"/>
    </row>
    <row r="456" spans="34:34" ht="18.75">
      <c r="AH456" s="71"/>
    </row>
    <row r="457" spans="34:34" ht="18.75">
      <c r="AH457" s="71"/>
    </row>
  </sheetData>
  <mergeCells count="2">
    <mergeCell ref="F2:I2"/>
    <mergeCell ref="G16:I16"/>
  </mergeCells>
  <conditionalFormatting sqref="B10:B14">
    <cfRule type="cellIs" dxfId="71" priority="63" operator="equal">
      <formula>0</formula>
    </cfRule>
  </conditionalFormatting>
  <conditionalFormatting sqref="D4:D14">
    <cfRule type="cellIs" dxfId="70" priority="62" operator="equal">
      <formula>0</formula>
    </cfRule>
  </conditionalFormatting>
  <conditionalFormatting sqref="F4:I4">
    <cfRule type="cellIs" dxfId="69" priority="61" operator="equal">
      <formula>2170</formula>
    </cfRule>
    <cfRule type="cellIs" dxfId="68" priority="60" operator="equal">
      <formula>2170</formula>
    </cfRule>
  </conditionalFormatting>
  <conditionalFormatting sqref="H4">
    <cfRule type="cellIs" dxfId="67" priority="59" operator="equal">
      <formula>0</formula>
    </cfRule>
  </conditionalFormatting>
  <conditionalFormatting sqref="I4">
    <cfRule type="cellIs" dxfId="66" priority="58" operator="equal">
      <formula>0</formula>
    </cfRule>
  </conditionalFormatting>
  <conditionalFormatting sqref="F6:I6">
    <cfRule type="cellIs" dxfId="65" priority="56" operator="equal">
      <formula>2170</formula>
    </cfRule>
    <cfRule type="cellIs" dxfId="64" priority="57" operator="equal">
      <formula>2170</formula>
    </cfRule>
  </conditionalFormatting>
  <conditionalFormatting sqref="F6:I6">
    <cfRule type="cellIs" dxfId="63" priority="55" operator="equal">
      <formula>0</formula>
    </cfRule>
  </conditionalFormatting>
  <conditionalFormatting sqref="F8:I8">
    <cfRule type="cellIs" dxfId="62" priority="53" operator="equal">
      <formula>2170</formula>
    </cfRule>
    <cfRule type="cellIs" dxfId="61" priority="54" operator="equal">
      <formula>2170</formula>
    </cfRule>
  </conditionalFormatting>
  <conditionalFormatting sqref="F8:I8">
    <cfRule type="cellIs" dxfId="60" priority="52" operator="equal">
      <formula>0</formula>
    </cfRule>
  </conditionalFormatting>
  <conditionalFormatting sqref="F10:I10">
    <cfRule type="cellIs" dxfId="59" priority="50" operator="equal">
      <formula>2170</formula>
    </cfRule>
    <cfRule type="cellIs" dxfId="58" priority="51" operator="equal">
      <formula>2170</formula>
    </cfRule>
  </conditionalFormatting>
  <conditionalFormatting sqref="F10:I10">
    <cfRule type="cellIs" dxfId="57" priority="49" operator="equal">
      <formula>0</formula>
    </cfRule>
  </conditionalFormatting>
  <conditionalFormatting sqref="F12:I12">
    <cfRule type="cellIs" dxfId="56" priority="47" operator="equal">
      <formula>2170</formula>
    </cfRule>
    <cfRule type="cellIs" dxfId="55" priority="48" operator="equal">
      <formula>2170</formula>
    </cfRule>
  </conditionalFormatting>
  <conditionalFormatting sqref="F12:I12">
    <cfRule type="cellIs" dxfId="54" priority="46" operator="equal">
      <formula>0</formula>
    </cfRule>
  </conditionalFormatting>
  <conditionalFormatting sqref="F14:I14">
    <cfRule type="cellIs" dxfId="53" priority="44" operator="equal">
      <formula>2170</formula>
    </cfRule>
    <cfRule type="cellIs" dxfId="52" priority="45" operator="equal">
      <formula>2170</formula>
    </cfRule>
    <cfRule type="cellIs" dxfId="51" priority="34" operator="equal">
      <formula>0</formula>
    </cfRule>
    <cfRule type="cellIs" dxfId="50" priority="1" operator="equal">
      <formula>0</formula>
    </cfRule>
  </conditionalFormatting>
  <conditionalFormatting sqref="F14:I14">
    <cfRule type="cellIs" dxfId="49" priority="43" operator="equal">
      <formula>0</formula>
    </cfRule>
  </conditionalFormatting>
  <conditionalFormatting sqref="F14:I14">
    <cfRule type="cellIs" dxfId="48" priority="41" operator="equal">
      <formula>2170</formula>
    </cfRule>
    <cfRule type="cellIs" dxfId="47" priority="42" operator="equal">
      <formula>2170</formula>
    </cfRule>
  </conditionalFormatting>
  <conditionalFormatting sqref="F14:I14">
    <cfRule type="cellIs" dxfId="46" priority="40" operator="equal">
      <formula>0</formula>
    </cfRule>
  </conditionalFormatting>
  <conditionalFormatting sqref="F5:I14">
    <cfRule type="cellIs" dxfId="45" priority="39" operator="equal">
      <formula>0</formula>
    </cfRule>
  </conditionalFormatting>
  <conditionalFormatting sqref="F13:I13">
    <cfRule type="containsBlanks" dxfId="44" priority="38">
      <formula>LEN(TRIM(F13))=0</formula>
    </cfRule>
  </conditionalFormatting>
  <conditionalFormatting sqref="F5:I12">
    <cfRule type="containsBlanks" dxfId="43" priority="37">
      <formula>LEN(TRIM(F5))=0</formula>
    </cfRule>
  </conditionalFormatting>
  <conditionalFormatting sqref="L7:O7">
    <cfRule type="cellIs" dxfId="42" priority="36" operator="equal">
      <formula>0</formula>
    </cfRule>
  </conditionalFormatting>
  <conditionalFormatting sqref="L7:O7">
    <cfRule type="containsBlanks" dxfId="41" priority="35">
      <formula>LEN(TRIM(L7))=0</formula>
    </cfRule>
  </conditionalFormatting>
  <conditionalFormatting sqref="F12:I12">
    <cfRule type="cellIs" dxfId="40" priority="31" operator="equal">
      <formula>0</formula>
    </cfRule>
    <cfRule type="cellIs" dxfId="39" priority="32" operator="equal">
      <formula>2170</formula>
    </cfRule>
    <cfRule type="cellIs" dxfId="38" priority="33" operator="equal">
      <formula>2170</formula>
    </cfRule>
  </conditionalFormatting>
  <conditionalFormatting sqref="F12:I12">
    <cfRule type="cellIs" dxfId="37" priority="30" operator="equal">
      <formula>0</formula>
    </cfRule>
  </conditionalFormatting>
  <conditionalFormatting sqref="F12:I12">
    <cfRule type="cellIs" dxfId="36" priority="28" operator="equal">
      <formula>2170</formula>
    </cfRule>
    <cfRule type="cellIs" dxfId="35" priority="29" operator="equal">
      <formula>2170</formula>
    </cfRule>
  </conditionalFormatting>
  <conditionalFormatting sqref="F12:I12">
    <cfRule type="cellIs" dxfId="34" priority="27" operator="equal">
      <formula>0</formula>
    </cfRule>
  </conditionalFormatting>
  <conditionalFormatting sqref="F10:I10">
    <cfRule type="cellIs" dxfId="33" priority="24" operator="equal">
      <formula>0</formula>
    </cfRule>
    <cfRule type="cellIs" dxfId="32" priority="25" operator="equal">
      <formula>2170</formula>
    </cfRule>
    <cfRule type="cellIs" dxfId="31" priority="26" operator="equal">
      <formula>2170</formula>
    </cfRule>
  </conditionalFormatting>
  <conditionalFormatting sqref="F10:I10">
    <cfRule type="cellIs" dxfId="30" priority="23" operator="equal">
      <formula>0</formula>
    </cfRule>
  </conditionalFormatting>
  <conditionalFormatting sqref="F10:I10">
    <cfRule type="cellIs" dxfId="29" priority="21" operator="equal">
      <formula>2170</formula>
    </cfRule>
    <cfRule type="cellIs" dxfId="28" priority="22" operator="equal">
      <formula>2170</formula>
    </cfRule>
  </conditionalFormatting>
  <conditionalFormatting sqref="F10:I10">
    <cfRule type="cellIs" dxfId="27" priority="20" operator="equal">
      <formula>0</formula>
    </cfRule>
  </conditionalFormatting>
  <conditionalFormatting sqref="F8:I8">
    <cfRule type="cellIs" dxfId="26" priority="17" operator="equal">
      <formula>0</formula>
    </cfRule>
    <cfRule type="cellIs" dxfId="25" priority="18" operator="equal">
      <formula>2170</formula>
    </cfRule>
    <cfRule type="cellIs" dxfId="24" priority="19" operator="equal">
      <formula>2170</formula>
    </cfRule>
  </conditionalFormatting>
  <conditionalFormatting sqref="F8:I8">
    <cfRule type="cellIs" dxfId="23" priority="16" operator="equal">
      <formula>0</formula>
    </cfRule>
  </conditionalFormatting>
  <conditionalFormatting sqref="F8:I8">
    <cfRule type="cellIs" dxfId="22" priority="14" operator="equal">
      <formula>2170</formula>
    </cfRule>
    <cfRule type="cellIs" dxfId="21" priority="15" operator="equal">
      <formula>2170</formula>
    </cfRule>
  </conditionalFormatting>
  <conditionalFormatting sqref="F8:I8">
    <cfRule type="cellIs" dxfId="20" priority="13" operator="equal">
      <formula>0</formula>
    </cfRule>
  </conditionalFormatting>
  <conditionalFormatting sqref="F6:I6">
    <cfRule type="cellIs" dxfId="19" priority="10" operator="equal">
      <formula>0</formula>
    </cfRule>
    <cfRule type="cellIs" dxfId="18" priority="11" operator="equal">
      <formula>2170</formula>
    </cfRule>
    <cfRule type="cellIs" dxfId="17" priority="12" operator="equal">
      <formula>2170</formula>
    </cfRule>
  </conditionalFormatting>
  <conditionalFormatting sqref="F6:I6">
    <cfRule type="cellIs" dxfId="16" priority="9" operator="equal">
      <formula>0</formula>
    </cfRule>
  </conditionalFormatting>
  <conditionalFormatting sqref="F6:I6">
    <cfRule type="cellIs" dxfId="15" priority="7" operator="equal">
      <formula>2170</formula>
    </cfRule>
    <cfRule type="cellIs" dxfId="14" priority="8" operator="equal">
      <formula>2170</formula>
    </cfRule>
  </conditionalFormatting>
  <conditionalFormatting sqref="F6:I6">
    <cfRule type="cellIs" dxfId="13" priority="6" operator="equal">
      <formula>0</formula>
    </cfRule>
  </conditionalFormatting>
  <conditionalFormatting sqref="B8">
    <cfRule type="cellIs" dxfId="12" priority="5" operator="equal">
      <formula>0</formula>
    </cfRule>
  </conditionalFormatting>
  <conditionalFormatting sqref="F6:I6">
    <cfRule type="cellIs" dxfId="11" priority="3" operator="equal">
      <formula>2170</formula>
    </cfRule>
    <cfRule type="cellIs" dxfId="10" priority="4" operator="equal">
      <formula>2170</formula>
    </cfRule>
  </conditionalFormatting>
  <conditionalFormatting sqref="F6:I6">
    <cfRule type="cellIs" dxfId="9" priority="2" operator="equal">
      <formula>0</formula>
    </cfRule>
  </conditionalFormatting>
  <dataValidations count="5">
    <dataValidation type="whole" operator="equal" allowBlank="1" showInputMessage="1" showErrorMessage="1" sqref="E1">
      <formula1>9.99999999999999E+26</formula1>
    </dataValidation>
    <dataValidation type="whole" operator="lessThan" allowBlank="1" showInputMessage="1" showErrorMessage="1" sqref="A2 C2:D14">
      <formula1>-999999999999999</formula1>
    </dataValidation>
    <dataValidation type="whole" operator="greaterThan" allowBlank="1" showInputMessage="1" showErrorMessage="1" sqref="D1">
      <formula1>9.99999999999999E+36</formula1>
    </dataValidation>
    <dataValidation type="whole" operator="greaterThan" allowBlank="1" showInputMessage="1" showErrorMessage="1" sqref="F1">
      <formula1>9999999999999990000</formula1>
    </dataValidation>
    <dataValidation type="whole" operator="greaterThan" allowBlank="1" showInputMessage="1" showErrorMessage="1" sqref="F3:I14">
      <formula1>999999999999999000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6"/>
  <sheetViews>
    <sheetView workbookViewId="0">
      <selection activeCell="A16" sqref="A16"/>
    </sheetView>
  </sheetViews>
  <sheetFormatPr defaultRowHeight="15"/>
  <cols>
    <col min="1" max="1" width="15.42578125" bestFit="1" customWidth="1"/>
    <col min="2" max="2" width="16.28515625" bestFit="1" customWidth="1"/>
    <col min="3" max="3" width="11.28515625" bestFit="1" customWidth="1"/>
  </cols>
  <sheetData>
    <row r="1" spans="1:3">
      <c r="A1" s="56" t="s">
        <v>1044</v>
      </c>
      <c r="B1" t="s">
        <v>1033</v>
      </c>
    </row>
    <row r="3" spans="1:3">
      <c r="A3" s="56" t="s">
        <v>1032</v>
      </c>
      <c r="B3" s="56" t="s">
        <v>1031</v>
      </c>
    </row>
    <row r="4" spans="1:3">
      <c r="A4" s="56" t="s">
        <v>1029</v>
      </c>
      <c r="B4">
        <v>1</v>
      </c>
      <c r="C4" t="s">
        <v>1030</v>
      </c>
    </row>
    <row r="5" spans="1:3">
      <c r="A5" s="57" t="s">
        <v>15</v>
      </c>
      <c r="B5" s="58">
        <v>12160</v>
      </c>
      <c r="C5" s="58">
        <v>12160</v>
      </c>
    </row>
    <row r="6" spans="1:3">
      <c r="A6" s="57" t="s">
        <v>18</v>
      </c>
      <c r="B6" s="58">
        <v>21550</v>
      </c>
      <c r="C6" s="58">
        <v>21550</v>
      </c>
    </row>
    <row r="7" spans="1:3">
      <c r="A7" s="57" t="s">
        <v>21</v>
      </c>
      <c r="B7" s="58">
        <v>23440</v>
      </c>
      <c r="C7" s="58">
        <v>23440</v>
      </c>
    </row>
    <row r="8" spans="1:3">
      <c r="A8" s="57" t="s">
        <v>430</v>
      </c>
      <c r="B8" s="58">
        <v>4000</v>
      </c>
      <c r="C8" s="58">
        <v>4000</v>
      </c>
    </row>
    <row r="9" spans="1:3">
      <c r="A9" s="57" t="s">
        <v>24</v>
      </c>
      <c r="B9" s="58">
        <v>7900</v>
      </c>
      <c r="C9" s="58">
        <v>7900</v>
      </c>
    </row>
    <row r="10" spans="1:3">
      <c r="A10" s="57" t="s">
        <v>27</v>
      </c>
      <c r="B10" s="58">
        <v>4000</v>
      </c>
      <c r="C10" s="58">
        <v>4000</v>
      </c>
    </row>
    <row r="11" spans="1:3">
      <c r="A11" s="57" t="s">
        <v>433</v>
      </c>
      <c r="B11" s="58">
        <v>10480</v>
      </c>
      <c r="C11" s="58">
        <v>10480</v>
      </c>
    </row>
    <row r="12" spans="1:3">
      <c r="A12" s="57" t="s">
        <v>436</v>
      </c>
      <c r="B12" s="58">
        <v>20320</v>
      </c>
      <c r="C12" s="58">
        <v>20320</v>
      </c>
    </row>
    <row r="13" spans="1:3">
      <c r="A13" s="57" t="s">
        <v>439</v>
      </c>
      <c r="B13" s="58">
        <v>21280</v>
      </c>
      <c r="C13" s="58">
        <v>21280</v>
      </c>
    </row>
    <row r="14" spans="1:3">
      <c r="A14" s="57" t="s">
        <v>30</v>
      </c>
      <c r="B14" s="58">
        <v>23440</v>
      </c>
      <c r="C14" s="58">
        <v>23440</v>
      </c>
    </row>
    <row r="15" spans="1:3">
      <c r="A15" s="57" t="s">
        <v>33</v>
      </c>
      <c r="B15" s="58">
        <v>23440</v>
      </c>
      <c r="C15" s="58">
        <v>23440</v>
      </c>
    </row>
    <row r="16" spans="1:3">
      <c r="A16" s="57" t="s">
        <v>36</v>
      </c>
      <c r="B16" s="58">
        <v>23440</v>
      </c>
      <c r="C16" s="58">
        <v>23440</v>
      </c>
    </row>
    <row r="17" spans="1:3">
      <c r="A17" s="57" t="s">
        <v>39</v>
      </c>
      <c r="B17" s="58">
        <v>21550</v>
      </c>
      <c r="C17" s="58">
        <v>21550</v>
      </c>
    </row>
    <row r="18" spans="1:3">
      <c r="A18" s="57" t="s">
        <v>40</v>
      </c>
      <c r="B18" s="58">
        <v>21710</v>
      </c>
      <c r="C18" s="58">
        <v>21710</v>
      </c>
    </row>
    <row r="19" spans="1:3">
      <c r="A19" s="57" t="s">
        <v>442</v>
      </c>
      <c r="B19" s="58">
        <v>4000</v>
      </c>
      <c r="C19" s="58">
        <v>4000</v>
      </c>
    </row>
    <row r="20" spans="1:3">
      <c r="A20" s="57" t="s">
        <v>42</v>
      </c>
      <c r="B20" s="58">
        <v>23440</v>
      </c>
      <c r="C20" s="58">
        <v>23440</v>
      </c>
    </row>
    <row r="21" spans="1:3">
      <c r="A21" s="57" t="s">
        <v>445</v>
      </c>
      <c r="B21" s="58">
        <v>23440</v>
      </c>
      <c r="C21" s="58">
        <v>23440</v>
      </c>
    </row>
    <row r="22" spans="1:3">
      <c r="A22" s="57" t="s">
        <v>45</v>
      </c>
      <c r="B22" s="58">
        <v>4000</v>
      </c>
      <c r="C22" s="58">
        <v>4000</v>
      </c>
    </row>
    <row r="23" spans="1:3">
      <c r="A23" s="57" t="s">
        <v>48</v>
      </c>
      <c r="B23" s="58">
        <v>20440</v>
      </c>
      <c r="C23" s="58">
        <v>20440</v>
      </c>
    </row>
    <row r="24" spans="1:3">
      <c r="A24" s="57" t="s">
        <v>50</v>
      </c>
      <c r="B24" s="58">
        <v>18280</v>
      </c>
      <c r="C24" s="58">
        <v>18280</v>
      </c>
    </row>
    <row r="25" spans="1:3">
      <c r="A25" s="57" t="s">
        <v>52</v>
      </c>
      <c r="B25" s="58">
        <v>20320</v>
      </c>
      <c r="C25" s="58">
        <v>20320</v>
      </c>
    </row>
    <row r="26" spans="1:3">
      <c r="A26" s="57" t="s">
        <v>55</v>
      </c>
      <c r="B26" s="58">
        <v>22810</v>
      </c>
      <c r="C26" s="58">
        <v>22810</v>
      </c>
    </row>
    <row r="27" spans="1:3">
      <c r="A27" s="57" t="s">
        <v>448</v>
      </c>
      <c r="B27" s="58">
        <v>22960</v>
      </c>
      <c r="C27" s="58">
        <v>22960</v>
      </c>
    </row>
    <row r="28" spans="1:3">
      <c r="A28" s="57" t="s">
        <v>451</v>
      </c>
      <c r="B28" s="58">
        <v>19120</v>
      </c>
      <c r="C28" s="58">
        <v>19120</v>
      </c>
    </row>
    <row r="29" spans="1:3">
      <c r="A29" s="57" t="s">
        <v>58</v>
      </c>
      <c r="B29" s="58">
        <v>21280</v>
      </c>
      <c r="C29" s="58">
        <v>21280</v>
      </c>
    </row>
    <row r="30" spans="1:3">
      <c r="A30" s="57" t="s">
        <v>453</v>
      </c>
      <c r="B30" s="58">
        <v>23440</v>
      </c>
      <c r="C30" s="58">
        <v>23440</v>
      </c>
    </row>
    <row r="31" spans="1:3">
      <c r="A31" s="57" t="s">
        <v>457</v>
      </c>
      <c r="B31" s="58">
        <v>21280</v>
      </c>
      <c r="C31" s="58">
        <v>21280</v>
      </c>
    </row>
    <row r="32" spans="1:3">
      <c r="A32" s="57" t="s">
        <v>460</v>
      </c>
      <c r="B32" s="58">
        <v>4000</v>
      </c>
      <c r="C32" s="58">
        <v>4000</v>
      </c>
    </row>
    <row r="33" spans="1:3">
      <c r="A33" s="57" t="s">
        <v>463</v>
      </c>
      <c r="B33" s="58">
        <v>4000</v>
      </c>
      <c r="C33" s="58">
        <v>4000</v>
      </c>
    </row>
    <row r="34" spans="1:3">
      <c r="A34" s="57" t="s">
        <v>61</v>
      </c>
      <c r="B34" s="58">
        <v>5950</v>
      </c>
      <c r="C34" s="58">
        <v>5950</v>
      </c>
    </row>
    <row r="35" spans="1:3">
      <c r="A35" s="57" t="s">
        <v>466</v>
      </c>
      <c r="B35" s="58">
        <v>23440</v>
      </c>
      <c r="C35" s="58">
        <v>23440</v>
      </c>
    </row>
    <row r="36" spans="1:3">
      <c r="A36" s="57" t="s">
        <v>469</v>
      </c>
      <c r="B36" s="58">
        <v>10480</v>
      </c>
      <c r="C36" s="58">
        <v>10480</v>
      </c>
    </row>
    <row r="37" spans="1:3">
      <c r="A37" s="57" t="s">
        <v>64</v>
      </c>
      <c r="B37" s="58">
        <v>21700</v>
      </c>
      <c r="C37" s="58">
        <v>21700</v>
      </c>
    </row>
    <row r="38" spans="1:3">
      <c r="A38" s="57" t="s">
        <v>67</v>
      </c>
      <c r="B38" s="58">
        <v>19600</v>
      </c>
      <c r="C38" s="58">
        <v>19600</v>
      </c>
    </row>
    <row r="39" spans="1:3">
      <c r="A39" s="57" t="s">
        <v>472</v>
      </c>
      <c r="B39" s="58">
        <v>16480</v>
      </c>
      <c r="C39" s="58">
        <v>16480</v>
      </c>
    </row>
    <row r="40" spans="1:3">
      <c r="A40" s="57" t="s">
        <v>72</v>
      </c>
      <c r="B40" s="58">
        <v>17650</v>
      </c>
      <c r="C40" s="58">
        <v>17650</v>
      </c>
    </row>
    <row r="41" spans="1:3">
      <c r="A41" s="57" t="s">
        <v>75</v>
      </c>
      <c r="B41" s="58">
        <v>23650</v>
      </c>
      <c r="C41" s="58">
        <v>23650</v>
      </c>
    </row>
    <row r="42" spans="1:3">
      <c r="A42" s="57" t="s">
        <v>475</v>
      </c>
      <c r="B42" s="58">
        <v>16960</v>
      </c>
      <c r="C42" s="58">
        <v>16960</v>
      </c>
    </row>
    <row r="43" spans="1:3">
      <c r="A43" s="57" t="s">
        <v>78</v>
      </c>
      <c r="B43" s="58">
        <v>21280</v>
      </c>
      <c r="C43" s="58">
        <v>21280</v>
      </c>
    </row>
    <row r="44" spans="1:3">
      <c r="A44" s="57" t="s">
        <v>80</v>
      </c>
      <c r="B44" s="58">
        <v>19600</v>
      </c>
      <c r="C44" s="58">
        <v>19600</v>
      </c>
    </row>
    <row r="45" spans="1:3">
      <c r="A45" s="57" t="s">
        <v>83</v>
      </c>
      <c r="B45" s="58">
        <v>21550</v>
      </c>
      <c r="C45" s="58">
        <v>21550</v>
      </c>
    </row>
    <row r="46" spans="1:3">
      <c r="A46" s="57" t="s">
        <v>87</v>
      </c>
      <c r="B46" s="58">
        <v>21550</v>
      </c>
      <c r="C46" s="58">
        <v>21550</v>
      </c>
    </row>
    <row r="47" spans="1:3">
      <c r="A47" s="57" t="s">
        <v>479</v>
      </c>
      <c r="B47" s="58">
        <v>10480</v>
      </c>
      <c r="C47" s="58">
        <v>10480</v>
      </c>
    </row>
    <row r="48" spans="1:3">
      <c r="A48" s="57" t="s">
        <v>483</v>
      </c>
      <c r="B48" s="58">
        <v>8320</v>
      </c>
      <c r="C48" s="58">
        <v>8320</v>
      </c>
    </row>
    <row r="49" spans="1:3">
      <c r="A49" s="57" t="s">
        <v>486</v>
      </c>
      <c r="B49" s="58">
        <v>12000</v>
      </c>
      <c r="C49" s="58">
        <v>12000</v>
      </c>
    </row>
    <row r="50" spans="1:3">
      <c r="A50" s="57" t="s">
        <v>490</v>
      </c>
      <c r="B50" s="58">
        <v>13480</v>
      </c>
      <c r="C50" s="58">
        <v>13480</v>
      </c>
    </row>
    <row r="51" spans="1:3">
      <c r="A51" s="57" t="s">
        <v>90</v>
      </c>
      <c r="B51" s="58">
        <v>13000</v>
      </c>
      <c r="C51" s="58">
        <v>13000</v>
      </c>
    </row>
    <row r="52" spans="1:3">
      <c r="A52" s="57" t="s">
        <v>493</v>
      </c>
      <c r="B52" s="58">
        <v>18640</v>
      </c>
      <c r="C52" s="58">
        <v>18640</v>
      </c>
    </row>
    <row r="53" spans="1:3">
      <c r="A53" s="57" t="s">
        <v>95</v>
      </c>
      <c r="B53" s="58">
        <v>19600</v>
      </c>
      <c r="C53" s="58">
        <v>19600</v>
      </c>
    </row>
    <row r="54" spans="1:3">
      <c r="A54" s="57" t="s">
        <v>98</v>
      </c>
      <c r="B54" s="58">
        <v>19600</v>
      </c>
      <c r="C54" s="58">
        <v>19600</v>
      </c>
    </row>
    <row r="55" spans="1:3">
      <c r="A55" s="57" t="s">
        <v>101</v>
      </c>
      <c r="B55" s="58">
        <v>12640</v>
      </c>
      <c r="C55" s="58">
        <v>12640</v>
      </c>
    </row>
    <row r="56" spans="1:3">
      <c r="A56" s="57" t="s">
        <v>496</v>
      </c>
      <c r="B56" s="58">
        <v>4000</v>
      </c>
      <c r="C56" s="58">
        <v>4000</v>
      </c>
    </row>
    <row r="57" spans="1:3">
      <c r="A57" s="57" t="s">
        <v>104</v>
      </c>
      <c r="B57" s="58">
        <v>7900</v>
      </c>
      <c r="C57" s="58">
        <v>7900</v>
      </c>
    </row>
    <row r="58" spans="1:3">
      <c r="A58" s="57" t="s">
        <v>107</v>
      </c>
      <c r="B58" s="58">
        <v>21550</v>
      </c>
      <c r="C58" s="58">
        <v>21550</v>
      </c>
    </row>
    <row r="59" spans="1:3">
      <c r="A59" s="57" t="s">
        <v>110</v>
      </c>
      <c r="B59" s="58">
        <v>23500</v>
      </c>
      <c r="C59" s="58">
        <v>23500</v>
      </c>
    </row>
    <row r="60" spans="1:3">
      <c r="A60" s="57" t="s">
        <v>113</v>
      </c>
      <c r="B60" s="58">
        <v>15700</v>
      </c>
      <c r="C60" s="58">
        <v>15700</v>
      </c>
    </row>
    <row r="61" spans="1:3">
      <c r="A61" s="57" t="s">
        <v>117</v>
      </c>
      <c r="B61" s="58">
        <v>19600</v>
      </c>
      <c r="C61" s="58">
        <v>19600</v>
      </c>
    </row>
    <row r="62" spans="1:3">
      <c r="A62" s="57" t="s">
        <v>120</v>
      </c>
      <c r="B62" s="58">
        <v>27550</v>
      </c>
      <c r="C62" s="58">
        <v>27550</v>
      </c>
    </row>
    <row r="63" spans="1:3">
      <c r="A63" s="57" t="s">
        <v>500</v>
      </c>
      <c r="B63" s="58">
        <v>23440</v>
      </c>
      <c r="C63" s="58">
        <v>23440</v>
      </c>
    </row>
    <row r="64" spans="1:3">
      <c r="A64" s="57" t="s">
        <v>503</v>
      </c>
      <c r="B64" s="58">
        <v>27280</v>
      </c>
      <c r="C64" s="58">
        <v>27280</v>
      </c>
    </row>
    <row r="65" spans="1:3">
      <c r="A65" s="57" t="s">
        <v>506</v>
      </c>
      <c r="B65" s="58">
        <v>4000</v>
      </c>
      <c r="C65" s="58">
        <v>4000</v>
      </c>
    </row>
    <row r="66" spans="1:3">
      <c r="A66" s="57" t="s">
        <v>510</v>
      </c>
      <c r="B66" s="58">
        <v>4000</v>
      </c>
      <c r="C66" s="58">
        <v>4000</v>
      </c>
    </row>
    <row r="67" spans="1:3">
      <c r="A67" s="57" t="s">
        <v>125</v>
      </c>
      <c r="B67" s="58">
        <v>17650</v>
      </c>
      <c r="C67" s="58">
        <v>17650</v>
      </c>
    </row>
    <row r="68" spans="1:3">
      <c r="A68" s="57" t="s">
        <v>128</v>
      </c>
      <c r="B68" s="58">
        <v>21550</v>
      </c>
      <c r="C68" s="58">
        <v>21550</v>
      </c>
    </row>
    <row r="69" spans="1:3">
      <c r="A69" s="57" t="s">
        <v>131</v>
      </c>
      <c r="B69" s="58">
        <v>23440</v>
      </c>
      <c r="C69" s="58">
        <v>23440</v>
      </c>
    </row>
    <row r="70" spans="1:3">
      <c r="A70" s="57" t="s">
        <v>134</v>
      </c>
      <c r="B70" s="58">
        <v>21550</v>
      </c>
      <c r="C70" s="58">
        <v>21550</v>
      </c>
    </row>
    <row r="71" spans="1:3">
      <c r="A71" s="57" t="s">
        <v>137</v>
      </c>
      <c r="B71" s="58">
        <v>21280</v>
      </c>
      <c r="C71" s="58">
        <v>21280</v>
      </c>
    </row>
    <row r="72" spans="1:3">
      <c r="A72" s="57" t="s">
        <v>140</v>
      </c>
      <c r="B72" s="58">
        <v>15700</v>
      </c>
      <c r="C72" s="58">
        <v>15700</v>
      </c>
    </row>
    <row r="73" spans="1:3">
      <c r="A73" s="57" t="s">
        <v>142</v>
      </c>
      <c r="B73" s="58">
        <v>7500</v>
      </c>
      <c r="C73" s="58">
        <v>7500</v>
      </c>
    </row>
    <row r="74" spans="1:3">
      <c r="A74" s="57" t="s">
        <v>515</v>
      </c>
      <c r="B74" s="58">
        <v>12640</v>
      </c>
      <c r="C74" s="58">
        <v>12640</v>
      </c>
    </row>
    <row r="75" spans="1:3">
      <c r="A75" s="57" t="s">
        <v>518</v>
      </c>
      <c r="B75" s="58">
        <v>22360</v>
      </c>
      <c r="C75" s="58">
        <v>22360</v>
      </c>
    </row>
    <row r="76" spans="1:3">
      <c r="A76" s="57" t="s">
        <v>521</v>
      </c>
      <c r="B76" s="58">
        <v>12100</v>
      </c>
      <c r="C76" s="58">
        <v>12100</v>
      </c>
    </row>
    <row r="77" spans="1:3">
      <c r="A77" s="57" t="s">
        <v>524</v>
      </c>
      <c r="B77" s="58">
        <v>14960</v>
      </c>
      <c r="C77" s="58">
        <v>14960</v>
      </c>
    </row>
    <row r="78" spans="1:3">
      <c r="A78" s="57" t="s">
        <v>527</v>
      </c>
      <c r="B78" s="58">
        <v>14200</v>
      </c>
      <c r="C78" s="58">
        <v>14200</v>
      </c>
    </row>
    <row r="79" spans="1:3">
      <c r="A79" s="57" t="s">
        <v>531</v>
      </c>
      <c r="B79" s="58">
        <v>21280</v>
      </c>
      <c r="C79" s="58">
        <v>21280</v>
      </c>
    </row>
    <row r="80" spans="1:3">
      <c r="A80" s="57" t="s">
        <v>147</v>
      </c>
      <c r="B80" s="58">
        <v>23440</v>
      </c>
      <c r="C80" s="58">
        <v>23440</v>
      </c>
    </row>
    <row r="81" spans="1:3">
      <c r="A81" s="57" t="s">
        <v>150</v>
      </c>
      <c r="B81" s="58">
        <v>19600</v>
      </c>
      <c r="C81" s="58">
        <v>19600</v>
      </c>
    </row>
    <row r="82" spans="1:3">
      <c r="A82" s="57" t="s">
        <v>536</v>
      </c>
      <c r="B82" s="58">
        <v>21280</v>
      </c>
      <c r="C82" s="58">
        <v>21280</v>
      </c>
    </row>
    <row r="83" spans="1:3">
      <c r="A83" s="57" t="s">
        <v>153</v>
      </c>
      <c r="B83" s="58">
        <v>19600</v>
      </c>
      <c r="C83" s="58">
        <v>19600</v>
      </c>
    </row>
    <row r="84" spans="1:3">
      <c r="A84" s="57" t="s">
        <v>156</v>
      </c>
      <c r="B84" s="58">
        <v>18400</v>
      </c>
      <c r="C84" s="58">
        <v>18400</v>
      </c>
    </row>
    <row r="85" spans="1:3">
      <c r="A85" s="57" t="s">
        <v>159</v>
      </c>
      <c r="B85" s="58">
        <v>21550</v>
      </c>
      <c r="C85" s="58">
        <v>21550</v>
      </c>
    </row>
    <row r="86" spans="1:3">
      <c r="A86" s="57" t="s">
        <v>539</v>
      </c>
      <c r="B86" s="58">
        <v>22360</v>
      </c>
      <c r="C86" s="58">
        <v>22360</v>
      </c>
    </row>
    <row r="87" spans="1:3">
      <c r="A87" s="57" t="s">
        <v>542</v>
      </c>
      <c r="B87" s="58">
        <v>13750</v>
      </c>
      <c r="C87" s="58">
        <v>13750</v>
      </c>
    </row>
    <row r="88" spans="1:3">
      <c r="A88" s="57" t="s">
        <v>545</v>
      </c>
      <c r="B88" s="58">
        <v>14800</v>
      </c>
      <c r="C88" s="58">
        <v>14800</v>
      </c>
    </row>
    <row r="89" spans="1:3">
      <c r="A89" s="57" t="s">
        <v>548</v>
      </c>
      <c r="B89" s="58">
        <v>21280</v>
      </c>
      <c r="C89" s="58">
        <v>21280</v>
      </c>
    </row>
    <row r="90" spans="1:3">
      <c r="A90" s="57" t="s">
        <v>551</v>
      </c>
      <c r="B90" s="58">
        <v>11800</v>
      </c>
      <c r="C90" s="58">
        <v>11800</v>
      </c>
    </row>
    <row r="91" spans="1:3">
      <c r="A91" s="57" t="s">
        <v>162</v>
      </c>
      <c r="B91" s="58">
        <v>4000</v>
      </c>
      <c r="C91" s="58">
        <v>4000</v>
      </c>
    </row>
    <row r="92" spans="1:3">
      <c r="A92" s="57" t="s">
        <v>165</v>
      </c>
      <c r="B92" s="58">
        <v>11800</v>
      </c>
      <c r="C92" s="58">
        <v>11800</v>
      </c>
    </row>
    <row r="93" spans="1:3">
      <c r="A93" s="57" t="s">
        <v>168</v>
      </c>
      <c r="B93" s="58">
        <v>23440</v>
      </c>
      <c r="C93" s="58">
        <v>23440</v>
      </c>
    </row>
    <row r="94" spans="1:3">
      <c r="A94" s="57" t="s">
        <v>554</v>
      </c>
      <c r="B94" s="58">
        <v>21700</v>
      </c>
      <c r="C94" s="58">
        <v>21700</v>
      </c>
    </row>
    <row r="95" spans="1:3">
      <c r="A95" s="57" t="s">
        <v>557</v>
      </c>
      <c r="B95" s="58">
        <v>14800</v>
      </c>
      <c r="C95" s="58">
        <v>14800</v>
      </c>
    </row>
    <row r="96" spans="1:3">
      <c r="A96" s="57" t="s">
        <v>560</v>
      </c>
      <c r="B96" s="58">
        <v>27280</v>
      </c>
      <c r="C96" s="58">
        <v>27280</v>
      </c>
    </row>
    <row r="97" spans="1:3">
      <c r="A97" s="57" t="s">
        <v>563</v>
      </c>
      <c r="B97" s="58">
        <v>23440</v>
      </c>
      <c r="C97" s="58">
        <v>23440</v>
      </c>
    </row>
    <row r="98" spans="1:3">
      <c r="A98" s="57" t="s">
        <v>566</v>
      </c>
      <c r="B98" s="58">
        <v>14320</v>
      </c>
      <c r="C98" s="58">
        <v>14320</v>
      </c>
    </row>
    <row r="99" spans="1:3">
      <c r="A99" s="57" t="s">
        <v>569</v>
      </c>
      <c r="B99" s="58">
        <v>22360</v>
      </c>
      <c r="C99" s="58">
        <v>22360</v>
      </c>
    </row>
    <row r="100" spans="1:3">
      <c r="A100" s="57" t="s">
        <v>571</v>
      </c>
      <c r="B100" s="58">
        <v>6040</v>
      </c>
      <c r="C100" s="58">
        <v>6040</v>
      </c>
    </row>
    <row r="101" spans="1:3">
      <c r="A101" s="57" t="s">
        <v>574</v>
      </c>
      <c r="B101" s="58">
        <v>22360</v>
      </c>
      <c r="C101" s="58">
        <v>22360</v>
      </c>
    </row>
    <row r="102" spans="1:3">
      <c r="A102" s="57" t="s">
        <v>577</v>
      </c>
      <c r="B102" s="58">
        <v>20320</v>
      </c>
      <c r="C102" s="58">
        <v>20320</v>
      </c>
    </row>
    <row r="103" spans="1:3">
      <c r="A103" s="57" t="s">
        <v>171</v>
      </c>
      <c r="B103" s="58">
        <v>0</v>
      </c>
      <c r="C103" s="58">
        <v>0</v>
      </c>
    </row>
    <row r="104" spans="1:3">
      <c r="A104" s="57" t="s">
        <v>580</v>
      </c>
      <c r="B104" s="58">
        <v>13750</v>
      </c>
      <c r="C104" s="58">
        <v>13750</v>
      </c>
    </row>
    <row r="105" spans="1:3">
      <c r="A105" s="57" t="s">
        <v>583</v>
      </c>
      <c r="B105" s="58">
        <v>18850</v>
      </c>
      <c r="C105" s="58">
        <v>18850</v>
      </c>
    </row>
    <row r="106" spans="1:3">
      <c r="A106" s="57" t="s">
        <v>175</v>
      </c>
      <c r="B106" s="58">
        <v>21280</v>
      </c>
      <c r="C106" s="58">
        <v>21280</v>
      </c>
    </row>
    <row r="107" spans="1:3">
      <c r="A107" s="57" t="s">
        <v>178</v>
      </c>
      <c r="B107" s="58">
        <v>19750</v>
      </c>
      <c r="C107" s="58">
        <v>19750</v>
      </c>
    </row>
    <row r="108" spans="1:3">
      <c r="A108" s="57" t="s">
        <v>181</v>
      </c>
      <c r="B108" s="58">
        <v>17800</v>
      </c>
      <c r="C108" s="58">
        <v>17800</v>
      </c>
    </row>
    <row r="109" spans="1:3">
      <c r="A109" s="57" t="s">
        <v>184</v>
      </c>
      <c r="B109" s="58">
        <v>15260</v>
      </c>
      <c r="C109" s="58">
        <v>15260</v>
      </c>
    </row>
    <row r="110" spans="1:3">
      <c r="A110" s="57" t="s">
        <v>587</v>
      </c>
      <c r="B110" s="58">
        <v>20320</v>
      </c>
      <c r="C110" s="58">
        <v>20320</v>
      </c>
    </row>
    <row r="111" spans="1:3">
      <c r="A111" s="57" t="s">
        <v>187</v>
      </c>
      <c r="B111" s="58">
        <v>18400</v>
      </c>
      <c r="C111" s="58">
        <v>18400</v>
      </c>
    </row>
    <row r="112" spans="1:3">
      <c r="A112" s="57" t="s">
        <v>190</v>
      </c>
      <c r="B112" s="58">
        <v>13000</v>
      </c>
      <c r="C112" s="58">
        <v>13000</v>
      </c>
    </row>
    <row r="113" spans="1:3">
      <c r="A113" s="57" t="s">
        <v>590</v>
      </c>
      <c r="B113" s="58">
        <v>24280</v>
      </c>
      <c r="C113" s="58">
        <v>24280</v>
      </c>
    </row>
    <row r="114" spans="1:3">
      <c r="A114" s="57" t="s">
        <v>593</v>
      </c>
      <c r="B114" s="58">
        <v>12160</v>
      </c>
      <c r="C114" s="58">
        <v>12160</v>
      </c>
    </row>
    <row r="115" spans="1:3">
      <c r="A115" s="57" t="s">
        <v>193</v>
      </c>
      <c r="B115" s="58">
        <v>21280</v>
      </c>
      <c r="C115" s="58">
        <v>21280</v>
      </c>
    </row>
    <row r="116" spans="1:3">
      <c r="A116" s="57" t="s">
        <v>596</v>
      </c>
      <c r="B116" s="58">
        <v>19600</v>
      </c>
      <c r="C116" s="58">
        <v>19600</v>
      </c>
    </row>
    <row r="117" spans="1:3">
      <c r="A117" s="57" t="s">
        <v>196</v>
      </c>
      <c r="B117" s="58">
        <v>21550</v>
      </c>
      <c r="C117" s="58">
        <v>21550</v>
      </c>
    </row>
    <row r="118" spans="1:3">
      <c r="A118" s="57" t="s">
        <v>600</v>
      </c>
      <c r="B118" s="58">
        <v>27280</v>
      </c>
      <c r="C118" s="58">
        <v>27280</v>
      </c>
    </row>
    <row r="119" spans="1:3">
      <c r="A119" s="57" t="s">
        <v>603</v>
      </c>
      <c r="B119" s="58">
        <v>27280</v>
      </c>
      <c r="C119" s="58">
        <v>27280</v>
      </c>
    </row>
    <row r="120" spans="1:3">
      <c r="A120" s="57" t="s">
        <v>199</v>
      </c>
      <c r="B120" s="58">
        <v>19600</v>
      </c>
      <c r="C120" s="58">
        <v>19600</v>
      </c>
    </row>
    <row r="121" spans="1:3">
      <c r="A121" s="57" t="s">
        <v>202</v>
      </c>
      <c r="B121" s="58">
        <v>4000</v>
      </c>
      <c r="C121" s="58">
        <v>4000</v>
      </c>
    </row>
    <row r="122" spans="1:3">
      <c r="A122" s="57" t="s">
        <v>608</v>
      </c>
      <c r="B122" s="58">
        <v>22360</v>
      </c>
      <c r="C122" s="58">
        <v>22360</v>
      </c>
    </row>
    <row r="123" spans="1:3">
      <c r="A123" s="57" t="s">
        <v>205</v>
      </c>
      <c r="B123" s="58">
        <v>23440</v>
      </c>
      <c r="C123" s="58">
        <v>23440</v>
      </c>
    </row>
    <row r="124" spans="1:3">
      <c r="A124" s="57" t="s">
        <v>612</v>
      </c>
      <c r="B124" s="58">
        <v>17200</v>
      </c>
      <c r="C124" s="58">
        <v>17200</v>
      </c>
    </row>
    <row r="125" spans="1:3">
      <c r="A125" s="57" t="s">
        <v>615</v>
      </c>
      <c r="B125" s="58">
        <v>17200</v>
      </c>
      <c r="C125" s="58">
        <v>17200</v>
      </c>
    </row>
    <row r="126" spans="1:3">
      <c r="A126" s="57" t="s">
        <v>618</v>
      </c>
      <c r="B126" s="58">
        <v>16240</v>
      </c>
      <c r="C126" s="58">
        <v>16240</v>
      </c>
    </row>
    <row r="127" spans="1:3">
      <c r="A127" s="57" t="s">
        <v>620</v>
      </c>
      <c r="B127" s="58">
        <v>4000</v>
      </c>
      <c r="C127" s="58">
        <v>4000</v>
      </c>
    </row>
    <row r="128" spans="1:3">
      <c r="A128" s="57" t="s">
        <v>207</v>
      </c>
      <c r="B128" s="58">
        <v>18160</v>
      </c>
      <c r="C128" s="58">
        <v>18160</v>
      </c>
    </row>
    <row r="129" spans="1:3">
      <c r="A129" s="57" t="s">
        <v>627</v>
      </c>
      <c r="B129" s="58">
        <v>25120</v>
      </c>
      <c r="C129" s="58">
        <v>25120</v>
      </c>
    </row>
    <row r="130" spans="1:3">
      <c r="A130" s="57" t="s">
        <v>631</v>
      </c>
      <c r="B130" s="58">
        <v>20480</v>
      </c>
      <c r="C130" s="58">
        <v>20480</v>
      </c>
    </row>
    <row r="131" spans="1:3">
      <c r="A131" s="57" t="s">
        <v>210</v>
      </c>
      <c r="B131" s="58">
        <v>23500</v>
      </c>
      <c r="C131" s="58">
        <v>23500</v>
      </c>
    </row>
    <row r="132" spans="1:3">
      <c r="A132" s="57" t="s">
        <v>634</v>
      </c>
      <c r="B132" s="58">
        <v>23440</v>
      </c>
      <c r="C132" s="58">
        <v>23440</v>
      </c>
    </row>
    <row r="133" spans="1:3">
      <c r="A133" s="57" t="s">
        <v>637</v>
      </c>
      <c r="B133" s="58">
        <v>17200</v>
      </c>
      <c r="C133" s="58">
        <v>17200</v>
      </c>
    </row>
    <row r="134" spans="1:3">
      <c r="A134" s="57" t="s">
        <v>641</v>
      </c>
      <c r="B134" s="58">
        <v>16960</v>
      </c>
      <c r="C134" s="58">
        <v>16960</v>
      </c>
    </row>
    <row r="135" spans="1:3">
      <c r="A135" s="57" t="s">
        <v>644</v>
      </c>
      <c r="B135" s="58">
        <v>4000</v>
      </c>
      <c r="C135" s="58">
        <v>4000</v>
      </c>
    </row>
    <row r="136" spans="1:3">
      <c r="A136" s="57" t="s">
        <v>647</v>
      </c>
      <c r="B136" s="58">
        <v>14800</v>
      </c>
      <c r="C136" s="58">
        <v>14800</v>
      </c>
    </row>
    <row r="137" spans="1:3">
      <c r="A137" s="57" t="s">
        <v>218</v>
      </c>
      <c r="B137" s="58">
        <v>13750</v>
      </c>
      <c r="C137" s="58">
        <v>13750</v>
      </c>
    </row>
    <row r="138" spans="1:3">
      <c r="A138" s="57" t="s">
        <v>221</v>
      </c>
      <c r="B138" s="58">
        <v>15700</v>
      </c>
      <c r="C138" s="58">
        <v>15700</v>
      </c>
    </row>
    <row r="139" spans="1:3">
      <c r="A139" s="57" t="s">
        <v>650</v>
      </c>
      <c r="B139" s="58">
        <v>14320</v>
      </c>
      <c r="C139" s="58">
        <v>14320</v>
      </c>
    </row>
    <row r="140" spans="1:3">
      <c r="A140" s="57" t="s">
        <v>653</v>
      </c>
      <c r="B140" s="58">
        <v>23440</v>
      </c>
      <c r="C140" s="58">
        <v>23440</v>
      </c>
    </row>
    <row r="141" spans="1:3">
      <c r="A141" s="57" t="s">
        <v>656</v>
      </c>
      <c r="B141" s="58">
        <v>19750</v>
      </c>
      <c r="C141" s="58">
        <v>19750</v>
      </c>
    </row>
    <row r="142" spans="1:3">
      <c r="A142" s="57" t="s">
        <v>225</v>
      </c>
      <c r="B142" s="58">
        <v>9400</v>
      </c>
      <c r="C142" s="58">
        <v>9400</v>
      </c>
    </row>
    <row r="143" spans="1:3">
      <c r="A143" s="57" t="s">
        <v>659</v>
      </c>
      <c r="B143" s="58">
        <v>14800</v>
      </c>
      <c r="C143" s="58">
        <v>14800</v>
      </c>
    </row>
    <row r="144" spans="1:3">
      <c r="A144" s="57" t="s">
        <v>228</v>
      </c>
      <c r="B144" s="58">
        <v>25600</v>
      </c>
      <c r="C144" s="58">
        <v>25600</v>
      </c>
    </row>
    <row r="145" spans="1:3">
      <c r="A145" s="57" t="s">
        <v>231</v>
      </c>
      <c r="B145" s="58">
        <v>19600</v>
      </c>
      <c r="C145" s="58">
        <v>19600</v>
      </c>
    </row>
    <row r="146" spans="1:3">
      <c r="A146" s="57" t="s">
        <v>665</v>
      </c>
      <c r="B146" s="58">
        <v>23440</v>
      </c>
      <c r="C146" s="58">
        <v>23440</v>
      </c>
    </row>
    <row r="147" spans="1:3">
      <c r="A147" s="57" t="s">
        <v>234</v>
      </c>
      <c r="B147" s="58">
        <v>21550</v>
      </c>
      <c r="C147" s="58">
        <v>21550</v>
      </c>
    </row>
    <row r="148" spans="1:3">
      <c r="A148" s="57" t="s">
        <v>670</v>
      </c>
      <c r="B148" s="58">
        <v>7520</v>
      </c>
      <c r="C148" s="58">
        <v>7520</v>
      </c>
    </row>
    <row r="149" spans="1:3">
      <c r="A149" s="57" t="s">
        <v>675</v>
      </c>
      <c r="B149" s="58">
        <v>24280</v>
      </c>
      <c r="C149" s="58">
        <v>24280</v>
      </c>
    </row>
    <row r="150" spans="1:3">
      <c r="A150" s="57" t="s">
        <v>238</v>
      </c>
      <c r="B150" s="58">
        <v>22360</v>
      </c>
      <c r="C150" s="58">
        <v>22360</v>
      </c>
    </row>
    <row r="151" spans="1:3">
      <c r="A151" s="57" t="s">
        <v>241</v>
      </c>
      <c r="B151" s="58">
        <v>4000</v>
      </c>
      <c r="C151" s="58">
        <v>4000</v>
      </c>
    </row>
    <row r="152" spans="1:3">
      <c r="A152" s="57" t="s">
        <v>244</v>
      </c>
      <c r="B152" s="58">
        <v>20200</v>
      </c>
      <c r="C152" s="58">
        <v>20200</v>
      </c>
    </row>
    <row r="153" spans="1:3">
      <c r="A153" s="57" t="s">
        <v>247</v>
      </c>
      <c r="B153" s="58">
        <v>18400</v>
      </c>
      <c r="C153" s="58">
        <v>18400</v>
      </c>
    </row>
    <row r="154" spans="1:3">
      <c r="A154" s="57" t="s">
        <v>680</v>
      </c>
      <c r="B154" s="58">
        <v>19120</v>
      </c>
      <c r="C154" s="58">
        <v>19120</v>
      </c>
    </row>
    <row r="155" spans="1:3">
      <c r="A155" s="57" t="s">
        <v>683</v>
      </c>
      <c r="B155" s="58">
        <v>11320</v>
      </c>
      <c r="C155" s="58">
        <v>11320</v>
      </c>
    </row>
    <row r="156" spans="1:3">
      <c r="A156" s="57" t="s">
        <v>686</v>
      </c>
      <c r="B156" s="58">
        <v>14320</v>
      </c>
      <c r="C156" s="58">
        <v>14320</v>
      </c>
    </row>
    <row r="157" spans="1:3">
      <c r="A157" s="57" t="s">
        <v>252</v>
      </c>
      <c r="B157" s="58">
        <v>19600</v>
      </c>
      <c r="C157" s="58">
        <v>19600</v>
      </c>
    </row>
    <row r="158" spans="1:3">
      <c r="A158" s="57" t="s">
        <v>689</v>
      </c>
      <c r="B158" s="58">
        <v>22360</v>
      </c>
      <c r="C158" s="58">
        <v>22360</v>
      </c>
    </row>
    <row r="159" spans="1:3">
      <c r="A159" s="57" t="s">
        <v>256</v>
      </c>
      <c r="B159" s="58">
        <v>4000</v>
      </c>
      <c r="C159" s="58">
        <v>4000</v>
      </c>
    </row>
    <row r="160" spans="1:3">
      <c r="A160" s="57" t="s">
        <v>259</v>
      </c>
      <c r="B160" s="58">
        <v>21550</v>
      </c>
      <c r="C160" s="58">
        <v>21550</v>
      </c>
    </row>
    <row r="161" spans="1:3">
      <c r="A161" s="57" t="s">
        <v>697</v>
      </c>
      <c r="B161" s="58">
        <v>14800</v>
      </c>
      <c r="C161" s="58">
        <v>14800</v>
      </c>
    </row>
    <row r="162" spans="1:3">
      <c r="A162" s="57" t="s">
        <v>700</v>
      </c>
      <c r="B162" s="58">
        <v>15640</v>
      </c>
      <c r="C162" s="58">
        <v>15640</v>
      </c>
    </row>
    <row r="163" spans="1:3">
      <c r="A163" s="57" t="s">
        <v>266</v>
      </c>
      <c r="B163" s="58">
        <v>11800</v>
      </c>
      <c r="C163" s="58">
        <v>11800</v>
      </c>
    </row>
    <row r="164" spans="1:3">
      <c r="A164" s="57" t="s">
        <v>705</v>
      </c>
      <c r="B164" s="58">
        <v>4000</v>
      </c>
      <c r="C164" s="58">
        <v>4000</v>
      </c>
    </row>
    <row r="165" spans="1:3">
      <c r="A165" s="57" t="s">
        <v>708</v>
      </c>
      <c r="B165" s="58">
        <v>4000</v>
      </c>
      <c r="C165" s="58">
        <v>4000</v>
      </c>
    </row>
    <row r="166" spans="1:3">
      <c r="A166" s="57" t="s">
        <v>712</v>
      </c>
      <c r="B166" s="58">
        <v>14200</v>
      </c>
      <c r="C166" s="58">
        <v>14200</v>
      </c>
    </row>
    <row r="167" spans="1:3">
      <c r="A167" s="57" t="s">
        <v>718</v>
      </c>
      <c r="B167" s="58">
        <v>4000</v>
      </c>
      <c r="C167" s="58">
        <v>4000</v>
      </c>
    </row>
    <row r="168" spans="1:3">
      <c r="A168" s="57" t="s">
        <v>724</v>
      </c>
      <c r="B168" s="58">
        <v>24280</v>
      </c>
      <c r="C168" s="58">
        <v>24280</v>
      </c>
    </row>
    <row r="169" spans="1:3">
      <c r="A169" s="57" t="s">
        <v>729</v>
      </c>
      <c r="B169" s="58">
        <v>27280</v>
      </c>
      <c r="C169" s="58">
        <v>27280</v>
      </c>
    </row>
    <row r="170" spans="1:3">
      <c r="A170" s="57" t="s">
        <v>732</v>
      </c>
      <c r="B170" s="58">
        <v>20800</v>
      </c>
      <c r="C170" s="58">
        <v>20800</v>
      </c>
    </row>
    <row r="171" spans="1:3">
      <c r="A171" s="57" t="s">
        <v>275</v>
      </c>
      <c r="B171" s="58">
        <v>21550</v>
      </c>
      <c r="C171" s="58">
        <v>21550</v>
      </c>
    </row>
    <row r="172" spans="1:3">
      <c r="A172" s="57" t="s">
        <v>278</v>
      </c>
      <c r="B172" s="58">
        <v>21550</v>
      </c>
      <c r="C172" s="58">
        <v>21550</v>
      </c>
    </row>
    <row r="173" spans="1:3">
      <c r="A173" s="57" t="s">
        <v>281</v>
      </c>
      <c r="B173" s="58">
        <v>19630</v>
      </c>
      <c r="C173" s="58">
        <v>19630</v>
      </c>
    </row>
    <row r="174" spans="1:3">
      <c r="A174" s="57" t="s">
        <v>737</v>
      </c>
      <c r="B174" s="58">
        <v>18160</v>
      </c>
      <c r="C174" s="58">
        <v>18160</v>
      </c>
    </row>
    <row r="175" spans="1:3">
      <c r="A175" s="57" t="s">
        <v>742</v>
      </c>
      <c r="B175" s="58">
        <v>21550</v>
      </c>
      <c r="C175" s="58">
        <v>21550</v>
      </c>
    </row>
    <row r="176" spans="1:3">
      <c r="A176" s="57" t="s">
        <v>747</v>
      </c>
      <c r="B176" s="58">
        <v>20320</v>
      </c>
      <c r="C176" s="58">
        <v>20320</v>
      </c>
    </row>
    <row r="177" spans="1:3">
      <c r="A177" s="57" t="s">
        <v>750</v>
      </c>
      <c r="B177" s="58">
        <v>27280</v>
      </c>
      <c r="C177" s="58">
        <v>27280</v>
      </c>
    </row>
    <row r="178" spans="1:3">
      <c r="A178" s="57" t="s">
        <v>754</v>
      </c>
      <c r="B178" s="58">
        <v>16960</v>
      </c>
      <c r="C178" s="58">
        <v>16960</v>
      </c>
    </row>
    <row r="179" spans="1:3">
      <c r="A179" s="57" t="s">
        <v>285</v>
      </c>
      <c r="B179" s="58">
        <v>25600</v>
      </c>
      <c r="C179" s="58">
        <v>25600</v>
      </c>
    </row>
    <row r="180" spans="1:3">
      <c r="A180" s="57" t="s">
        <v>288</v>
      </c>
      <c r="B180" s="58">
        <v>19600</v>
      </c>
      <c r="C180" s="58">
        <v>19600</v>
      </c>
    </row>
    <row r="181" spans="1:3">
      <c r="A181" s="57" t="s">
        <v>757</v>
      </c>
      <c r="B181" s="58">
        <v>24800</v>
      </c>
      <c r="C181" s="58">
        <v>24800</v>
      </c>
    </row>
    <row r="182" spans="1:3">
      <c r="A182" s="57" t="s">
        <v>761</v>
      </c>
      <c r="B182" s="58">
        <v>10900</v>
      </c>
      <c r="C182" s="58">
        <v>10900</v>
      </c>
    </row>
    <row r="183" spans="1:3">
      <c r="A183" s="57" t="s">
        <v>763</v>
      </c>
      <c r="B183" s="58">
        <v>13900</v>
      </c>
      <c r="C183" s="58">
        <v>13900</v>
      </c>
    </row>
    <row r="184" spans="1:3">
      <c r="A184" s="57" t="s">
        <v>766</v>
      </c>
      <c r="B184" s="58">
        <v>6000</v>
      </c>
      <c r="C184" s="58">
        <v>6000</v>
      </c>
    </row>
    <row r="185" spans="1:3">
      <c r="A185" s="57" t="s">
        <v>292</v>
      </c>
      <c r="B185" s="58">
        <v>21730</v>
      </c>
      <c r="C185" s="58">
        <v>21730</v>
      </c>
    </row>
    <row r="186" spans="1:3">
      <c r="A186" s="57" t="s">
        <v>296</v>
      </c>
      <c r="B186" s="58">
        <v>11800</v>
      </c>
      <c r="C186" s="58">
        <v>11800</v>
      </c>
    </row>
    <row r="187" spans="1:3">
      <c r="A187" s="57" t="s">
        <v>772</v>
      </c>
      <c r="B187" s="58">
        <v>14800</v>
      </c>
      <c r="C187" s="58">
        <v>14800</v>
      </c>
    </row>
    <row r="188" spans="1:3">
      <c r="A188" s="57" t="s">
        <v>779</v>
      </c>
      <c r="B188" s="58">
        <v>12640</v>
      </c>
      <c r="C188" s="58">
        <v>12640</v>
      </c>
    </row>
    <row r="189" spans="1:3">
      <c r="A189" s="57" t="s">
        <v>300</v>
      </c>
      <c r="B189" s="58">
        <v>11800</v>
      </c>
      <c r="C189" s="58">
        <v>11800</v>
      </c>
    </row>
    <row r="190" spans="1:3">
      <c r="A190" s="57" t="s">
        <v>303</v>
      </c>
      <c r="B190" s="58">
        <v>21550</v>
      </c>
      <c r="C190" s="58">
        <v>21550</v>
      </c>
    </row>
    <row r="191" spans="1:3">
      <c r="A191" s="57" t="s">
        <v>785</v>
      </c>
      <c r="B191" s="58">
        <v>11700</v>
      </c>
      <c r="C191" s="58">
        <v>11700</v>
      </c>
    </row>
    <row r="192" spans="1:3">
      <c r="A192" s="57" t="s">
        <v>794</v>
      </c>
      <c r="B192" s="58">
        <v>4000</v>
      </c>
      <c r="C192" s="58">
        <v>4000</v>
      </c>
    </row>
    <row r="193" spans="1:3">
      <c r="A193" s="57" t="s">
        <v>797</v>
      </c>
      <c r="B193" s="58">
        <v>4000</v>
      </c>
      <c r="C193" s="58">
        <v>4000</v>
      </c>
    </row>
    <row r="194" spans="1:3">
      <c r="A194" s="57" t="s">
        <v>308</v>
      </c>
      <c r="B194" s="58">
        <v>21550</v>
      </c>
      <c r="C194" s="58">
        <v>21550</v>
      </c>
    </row>
    <row r="195" spans="1:3">
      <c r="A195" s="57" t="s">
        <v>311</v>
      </c>
      <c r="B195" s="58">
        <v>21550</v>
      </c>
      <c r="C195" s="58">
        <v>21550</v>
      </c>
    </row>
    <row r="196" spans="1:3">
      <c r="A196" s="57" t="s">
        <v>805</v>
      </c>
      <c r="B196" s="58">
        <v>16120</v>
      </c>
      <c r="C196" s="58">
        <v>16120</v>
      </c>
    </row>
    <row r="197" spans="1:3">
      <c r="A197" s="57" t="s">
        <v>808</v>
      </c>
      <c r="B197" s="58">
        <v>18160</v>
      </c>
      <c r="C197" s="58">
        <v>18160</v>
      </c>
    </row>
    <row r="198" spans="1:3">
      <c r="A198" s="57" t="s">
        <v>811</v>
      </c>
      <c r="B198" s="58">
        <v>18160</v>
      </c>
      <c r="C198" s="58">
        <v>18160</v>
      </c>
    </row>
    <row r="199" spans="1:3">
      <c r="A199" s="57" t="s">
        <v>815</v>
      </c>
      <c r="B199" s="58">
        <v>4000</v>
      </c>
      <c r="C199" s="58">
        <v>4000</v>
      </c>
    </row>
    <row r="200" spans="1:3">
      <c r="A200" s="57" t="s">
        <v>821</v>
      </c>
      <c r="B200" s="58">
        <v>21280</v>
      </c>
      <c r="C200" s="58">
        <v>21280</v>
      </c>
    </row>
    <row r="201" spans="1:3">
      <c r="A201" s="57" t="s">
        <v>314</v>
      </c>
      <c r="B201" s="58">
        <v>19600</v>
      </c>
      <c r="C201" s="58">
        <v>19600</v>
      </c>
    </row>
    <row r="202" spans="1:3">
      <c r="A202" s="57" t="s">
        <v>824</v>
      </c>
      <c r="B202" s="58">
        <v>21280</v>
      </c>
      <c r="C202" s="58">
        <v>21280</v>
      </c>
    </row>
    <row r="203" spans="1:3">
      <c r="A203" s="57" t="s">
        <v>316</v>
      </c>
      <c r="B203" s="58">
        <v>21550</v>
      </c>
      <c r="C203" s="58">
        <v>21550</v>
      </c>
    </row>
    <row r="204" spans="1:3">
      <c r="A204" s="57" t="s">
        <v>827</v>
      </c>
      <c r="B204" s="58">
        <v>16480</v>
      </c>
      <c r="C204" s="58">
        <v>16480</v>
      </c>
    </row>
    <row r="205" spans="1:3">
      <c r="A205" s="57" t="s">
        <v>831</v>
      </c>
      <c r="B205" s="58">
        <v>25780</v>
      </c>
      <c r="C205" s="58">
        <v>25780</v>
      </c>
    </row>
    <row r="206" spans="1:3">
      <c r="A206" s="57" t="s">
        <v>319</v>
      </c>
      <c r="B206" s="58">
        <v>11800</v>
      </c>
      <c r="C206" s="58">
        <v>11800</v>
      </c>
    </row>
    <row r="207" spans="1:3">
      <c r="A207" s="57" t="s">
        <v>835</v>
      </c>
      <c r="B207" s="58">
        <v>12640</v>
      </c>
      <c r="C207" s="58">
        <v>12640</v>
      </c>
    </row>
    <row r="208" spans="1:3">
      <c r="A208" s="57" t="s">
        <v>324</v>
      </c>
      <c r="B208" s="58">
        <v>23650</v>
      </c>
      <c r="C208" s="58">
        <v>23650</v>
      </c>
    </row>
    <row r="209" spans="1:3">
      <c r="A209" s="57" t="s">
        <v>841</v>
      </c>
      <c r="B209" s="58">
        <v>12640</v>
      </c>
      <c r="C209" s="58">
        <v>12640</v>
      </c>
    </row>
    <row r="210" spans="1:3">
      <c r="A210" s="57" t="s">
        <v>327</v>
      </c>
      <c r="B210" s="58">
        <v>21700</v>
      </c>
      <c r="C210" s="58">
        <v>21700</v>
      </c>
    </row>
    <row r="211" spans="1:3">
      <c r="A211" s="57" t="s">
        <v>330</v>
      </c>
      <c r="B211" s="58">
        <v>25600</v>
      </c>
      <c r="C211" s="58">
        <v>25600</v>
      </c>
    </row>
    <row r="212" spans="1:3">
      <c r="A212" s="57" t="s">
        <v>845</v>
      </c>
      <c r="B212" s="58">
        <v>12160</v>
      </c>
      <c r="C212" s="58">
        <v>12160</v>
      </c>
    </row>
    <row r="213" spans="1:3">
      <c r="A213" s="57" t="s">
        <v>855</v>
      </c>
      <c r="B213" s="58">
        <v>4000</v>
      </c>
      <c r="C213" s="58">
        <v>4000</v>
      </c>
    </row>
    <row r="214" spans="1:3">
      <c r="A214" s="57" t="s">
        <v>335</v>
      </c>
      <c r="B214" s="58">
        <v>19600</v>
      </c>
      <c r="C214" s="58">
        <v>19600</v>
      </c>
    </row>
    <row r="215" spans="1:3">
      <c r="A215" s="57" t="s">
        <v>866</v>
      </c>
      <c r="B215" s="58">
        <v>19600</v>
      </c>
      <c r="C215" s="58">
        <v>19600</v>
      </c>
    </row>
    <row r="216" spans="1:3">
      <c r="A216" s="57" t="s">
        <v>869</v>
      </c>
      <c r="B216" s="58">
        <v>21550</v>
      </c>
      <c r="C216" s="58">
        <v>21550</v>
      </c>
    </row>
    <row r="217" spans="1:3">
      <c r="A217" s="57" t="s">
        <v>873</v>
      </c>
      <c r="B217" s="58">
        <v>16960</v>
      </c>
      <c r="C217" s="58">
        <v>16960</v>
      </c>
    </row>
    <row r="218" spans="1:3">
      <c r="A218" s="57" t="s">
        <v>344</v>
      </c>
      <c r="B218" s="58">
        <v>22960</v>
      </c>
      <c r="C218" s="58">
        <v>22960</v>
      </c>
    </row>
    <row r="219" spans="1:3">
      <c r="A219" s="57" t="s">
        <v>354</v>
      </c>
      <c r="B219" s="58">
        <v>4000</v>
      </c>
      <c r="C219" s="58">
        <v>4000</v>
      </c>
    </row>
    <row r="220" spans="1:3">
      <c r="A220" s="57" t="s">
        <v>896</v>
      </c>
      <c r="B220" s="58">
        <v>23440</v>
      </c>
      <c r="C220" s="58">
        <v>23440</v>
      </c>
    </row>
    <row r="221" spans="1:3">
      <c r="A221" s="57" t="s">
        <v>360</v>
      </c>
      <c r="B221" s="58">
        <v>17650</v>
      </c>
      <c r="C221" s="58">
        <v>17650</v>
      </c>
    </row>
    <row r="222" spans="1:3">
      <c r="A222" s="57" t="s">
        <v>910</v>
      </c>
      <c r="B222" s="58">
        <v>23440</v>
      </c>
      <c r="C222" s="58">
        <v>23440</v>
      </c>
    </row>
    <row r="223" spans="1:3">
      <c r="A223" s="57" t="s">
        <v>361</v>
      </c>
      <c r="B223" s="58">
        <v>19600</v>
      </c>
      <c r="C223" s="58">
        <v>19600</v>
      </c>
    </row>
    <row r="224" spans="1:3">
      <c r="A224" s="57" t="s">
        <v>364</v>
      </c>
      <c r="B224" s="58">
        <v>7900</v>
      </c>
      <c r="C224" s="58">
        <v>7900</v>
      </c>
    </row>
    <row r="225" spans="1:3">
      <c r="A225" s="57" t="s">
        <v>913</v>
      </c>
      <c r="B225" s="58">
        <v>23440</v>
      </c>
      <c r="C225" s="58">
        <v>23440</v>
      </c>
    </row>
    <row r="226" spans="1:3">
      <c r="A226" s="57" t="s">
        <v>916</v>
      </c>
      <c r="B226" s="58">
        <v>4000</v>
      </c>
      <c r="C226" s="58">
        <v>4000</v>
      </c>
    </row>
    <row r="227" spans="1:3">
      <c r="A227" s="57" t="s">
        <v>367</v>
      </c>
      <c r="B227" s="58">
        <v>21700</v>
      </c>
      <c r="C227" s="58">
        <v>21700</v>
      </c>
    </row>
    <row r="228" spans="1:3">
      <c r="A228" s="57" t="s">
        <v>919</v>
      </c>
      <c r="B228" s="58">
        <v>23440</v>
      </c>
      <c r="C228" s="58">
        <v>23440</v>
      </c>
    </row>
    <row r="229" spans="1:3">
      <c r="A229" s="57" t="s">
        <v>370</v>
      </c>
      <c r="B229" s="58">
        <v>17650</v>
      </c>
      <c r="C229" s="58">
        <v>17650</v>
      </c>
    </row>
    <row r="230" spans="1:3">
      <c r="A230" s="57" t="s">
        <v>373</v>
      </c>
      <c r="B230" s="58">
        <v>23440</v>
      </c>
      <c r="C230" s="58">
        <v>23440</v>
      </c>
    </row>
    <row r="231" spans="1:3">
      <c r="A231" s="57" t="s">
        <v>925</v>
      </c>
      <c r="B231" s="58">
        <v>19120</v>
      </c>
      <c r="C231" s="58">
        <v>19120</v>
      </c>
    </row>
    <row r="232" spans="1:3">
      <c r="A232" s="57" t="s">
        <v>927</v>
      </c>
      <c r="B232" s="58">
        <v>21280</v>
      </c>
      <c r="C232" s="58">
        <v>21280</v>
      </c>
    </row>
    <row r="233" spans="1:3">
      <c r="A233" s="57" t="s">
        <v>376</v>
      </c>
      <c r="B233" s="58">
        <v>15850</v>
      </c>
      <c r="C233" s="58">
        <v>15850</v>
      </c>
    </row>
    <row r="234" spans="1:3">
      <c r="A234" s="57" t="s">
        <v>930</v>
      </c>
      <c r="B234" s="58">
        <v>23440</v>
      </c>
      <c r="C234" s="58">
        <v>23440</v>
      </c>
    </row>
    <row r="235" spans="1:3">
      <c r="A235" s="57" t="s">
        <v>934</v>
      </c>
      <c r="B235" s="58">
        <v>23440</v>
      </c>
      <c r="C235" s="58">
        <v>23440</v>
      </c>
    </row>
    <row r="236" spans="1:3">
      <c r="A236" s="57" t="s">
        <v>380</v>
      </c>
      <c r="B236" s="58">
        <v>4000</v>
      </c>
      <c r="C236" s="58">
        <v>4000</v>
      </c>
    </row>
    <row r="237" spans="1:3">
      <c r="A237" s="57" t="s">
        <v>383</v>
      </c>
      <c r="B237" s="58">
        <v>4000</v>
      </c>
      <c r="C237" s="58">
        <v>4000</v>
      </c>
    </row>
    <row r="238" spans="1:3">
      <c r="A238" s="57" t="s">
        <v>386</v>
      </c>
      <c r="B238" s="58">
        <v>6160</v>
      </c>
      <c r="C238" s="58">
        <v>6160</v>
      </c>
    </row>
    <row r="239" spans="1:3">
      <c r="A239" s="57" t="s">
        <v>390</v>
      </c>
      <c r="B239" s="58">
        <v>13750</v>
      </c>
      <c r="C239" s="58">
        <v>13750</v>
      </c>
    </row>
    <row r="240" spans="1:3">
      <c r="A240" s="57" t="s">
        <v>940</v>
      </c>
      <c r="B240" s="58">
        <v>17800</v>
      </c>
      <c r="C240" s="58">
        <v>17800</v>
      </c>
    </row>
    <row r="241" spans="1:3">
      <c r="A241" s="57" t="s">
        <v>946</v>
      </c>
      <c r="B241" s="58">
        <v>19850</v>
      </c>
      <c r="C241" s="58">
        <v>19850</v>
      </c>
    </row>
    <row r="242" spans="1:3">
      <c r="A242" s="57" t="s">
        <v>393</v>
      </c>
      <c r="B242" s="58">
        <v>4000</v>
      </c>
      <c r="C242" s="58">
        <v>4000</v>
      </c>
    </row>
    <row r="243" spans="1:3">
      <c r="A243" s="57" t="s">
        <v>398</v>
      </c>
      <c r="B243" s="58">
        <v>21550</v>
      </c>
      <c r="C243" s="58">
        <v>21550</v>
      </c>
    </row>
    <row r="244" spans="1:3">
      <c r="A244" s="57" t="s">
        <v>950</v>
      </c>
      <c r="B244" s="58">
        <v>21280</v>
      </c>
      <c r="C244" s="58">
        <v>21280</v>
      </c>
    </row>
    <row r="245" spans="1:3">
      <c r="A245" s="57" t="s">
        <v>953</v>
      </c>
      <c r="B245" s="58">
        <v>27280</v>
      </c>
      <c r="C245" s="58">
        <v>27280</v>
      </c>
    </row>
    <row r="246" spans="1:3">
      <c r="A246" s="57" t="s">
        <v>1030</v>
      </c>
      <c r="B246" s="58">
        <v>4119030</v>
      </c>
      <c r="C246" s="58">
        <v>4119030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H244"/>
  <sheetViews>
    <sheetView workbookViewId="0">
      <pane xSplit="4" ySplit="7" topLeftCell="E244" activePane="bottomRight" state="frozen"/>
      <selection pane="topRight" activeCell="E1" sqref="E1"/>
      <selection pane="bottomLeft" activeCell="A8" sqref="A8"/>
      <selection pane="bottomRight" activeCell="B10" sqref="B10"/>
    </sheetView>
  </sheetViews>
  <sheetFormatPr defaultRowHeight="15"/>
  <cols>
    <col min="1" max="1" width="18" style="55" customWidth="1"/>
    <col min="2" max="2" width="11.42578125" style="55" customWidth="1"/>
    <col min="3" max="3" width="10.85546875" style="55" customWidth="1"/>
    <col min="4" max="4" width="10.5703125" style="55" customWidth="1"/>
    <col min="5" max="5" width="13.28515625" bestFit="1" customWidth="1"/>
    <col min="6" max="6" width="9.5703125" customWidth="1"/>
  </cols>
  <sheetData>
    <row r="3" spans="1:8">
      <c r="A3" s="53" t="s">
        <v>963</v>
      </c>
      <c r="B3" s="54" t="s">
        <v>1025</v>
      </c>
      <c r="C3" s="55" t="s">
        <v>1022</v>
      </c>
      <c r="D3" s="55" t="s">
        <v>1024</v>
      </c>
      <c r="E3" t="s">
        <v>1026</v>
      </c>
      <c r="F3" t="s">
        <v>1027</v>
      </c>
      <c r="G3" t="s">
        <v>1028</v>
      </c>
      <c r="H3" t="s">
        <v>1044</v>
      </c>
    </row>
    <row r="4" spans="1:8" ht="20.25">
      <c r="A4" s="6" t="s">
        <v>430</v>
      </c>
      <c r="B4">
        <v>1</v>
      </c>
      <c r="C4" s="60">
        <v>4000</v>
      </c>
      <c r="D4" s="64">
        <v>44360</v>
      </c>
      <c r="E4" t="s">
        <v>1035</v>
      </c>
      <c r="F4">
        <v>101</v>
      </c>
      <c r="G4" s="61" t="str">
        <f>TEXT(Table1[[#This Row],[Date]],"mmm-yy")</f>
        <v>Jun-21</v>
      </c>
      <c r="H4" s="80" t="str">
        <f>TEXT(Table1[[#This Row],[Date]],"mmm")</f>
        <v>Jun</v>
      </c>
    </row>
    <row r="5" spans="1:8" ht="20.25">
      <c r="A5" s="6" t="s">
        <v>433</v>
      </c>
      <c r="B5">
        <f>COUNTIF($A$4:A5,A5)</f>
        <v>1</v>
      </c>
      <c r="C5" s="60">
        <v>10480</v>
      </c>
      <c r="D5" s="64">
        <v>44360</v>
      </c>
      <c r="E5" t="s">
        <v>1035</v>
      </c>
      <c r="F5">
        <v>102</v>
      </c>
      <c r="G5" s="61" t="str">
        <f>TEXT(Table1[[#This Row],[Date]],"mmm-yy")</f>
        <v>Jun-21</v>
      </c>
      <c r="H5" s="80" t="str">
        <f>TEXT(Table1[[#This Row],[Date]],"mmm")</f>
        <v>Jun</v>
      </c>
    </row>
    <row r="6" spans="1:8" ht="20.25">
      <c r="A6" s="6" t="s">
        <v>436</v>
      </c>
      <c r="B6">
        <f>COUNTIF($A$4:A6,A6)</f>
        <v>1</v>
      </c>
      <c r="C6" s="60">
        <v>20320</v>
      </c>
      <c r="D6" s="64">
        <v>44360</v>
      </c>
      <c r="E6" t="s">
        <v>1035</v>
      </c>
      <c r="F6">
        <v>103</v>
      </c>
      <c r="G6" s="61" t="str">
        <f>TEXT(Table1[[#This Row],[Date]],"mmm-yy")</f>
        <v>Jun-21</v>
      </c>
      <c r="H6" s="80" t="str">
        <f>TEXT(Table1[[#This Row],[Date]],"mmm")</f>
        <v>Jun</v>
      </c>
    </row>
    <row r="7" spans="1:8" ht="20.25">
      <c r="A7" s="6" t="s">
        <v>439</v>
      </c>
      <c r="B7">
        <f>COUNTIF($A$4:A7,A7)</f>
        <v>1</v>
      </c>
      <c r="C7" s="60">
        <v>21280</v>
      </c>
      <c r="D7" s="64">
        <v>44360</v>
      </c>
      <c r="E7" t="s">
        <v>1035</v>
      </c>
      <c r="G7" s="61" t="str">
        <f>TEXT(Table1[[#This Row],[Date]],"mmm-yy")</f>
        <v>Jun-21</v>
      </c>
      <c r="H7" s="80" t="str">
        <f>TEXT(Table1[[#This Row],[Date]],"mmm")</f>
        <v>Jun</v>
      </c>
    </row>
    <row r="8" spans="1:8" ht="20.25">
      <c r="A8" s="6" t="s">
        <v>442</v>
      </c>
      <c r="B8">
        <f>COUNTIF($A$4:A8,A8)</f>
        <v>1</v>
      </c>
      <c r="C8" s="60">
        <v>4000</v>
      </c>
      <c r="D8" s="64">
        <v>44360</v>
      </c>
      <c r="E8" t="s">
        <v>1035</v>
      </c>
      <c r="G8" s="61" t="str">
        <f>TEXT(Table1[[#This Row],[Date]],"mmm-yy")</f>
        <v>Jun-21</v>
      </c>
      <c r="H8" s="80" t="str">
        <f>TEXT(Table1[[#This Row],[Date]],"mmm")</f>
        <v>Jun</v>
      </c>
    </row>
    <row r="9" spans="1:8" ht="20.25">
      <c r="A9" s="6" t="s">
        <v>445</v>
      </c>
      <c r="B9">
        <f>COUNTIF($A$4:A9,A9)</f>
        <v>1</v>
      </c>
      <c r="C9" s="60">
        <v>23440</v>
      </c>
      <c r="D9" s="64">
        <v>44360</v>
      </c>
      <c r="E9" t="s">
        <v>1035</v>
      </c>
      <c r="G9" s="61" t="str">
        <f>TEXT(Table1[[#This Row],[Date]],"mmm-yy")</f>
        <v>Jun-21</v>
      </c>
      <c r="H9" s="80" t="str">
        <f>TEXT(Table1[[#This Row],[Date]],"mmm")</f>
        <v>Jun</v>
      </c>
    </row>
    <row r="10" spans="1:8" ht="20.25">
      <c r="A10" s="6" t="s">
        <v>448</v>
      </c>
      <c r="B10">
        <f>COUNTIF($A$4:A10,A10)</f>
        <v>1</v>
      </c>
      <c r="C10" s="60">
        <v>22960</v>
      </c>
      <c r="D10" s="64">
        <v>44360</v>
      </c>
      <c r="E10" t="s">
        <v>1035</v>
      </c>
      <c r="G10" s="61" t="str">
        <f>TEXT(Table1[[#This Row],[Date]],"mmm-yy")</f>
        <v>Jun-21</v>
      </c>
      <c r="H10" s="80" t="str">
        <f>TEXT(Table1[[#This Row],[Date]],"mmm")</f>
        <v>Jun</v>
      </c>
    </row>
    <row r="11" spans="1:8" ht="20.25">
      <c r="A11" s="6" t="s">
        <v>451</v>
      </c>
      <c r="B11">
        <f>COUNTIF($A$4:A11,A11)</f>
        <v>1</v>
      </c>
      <c r="C11" s="60">
        <v>19120</v>
      </c>
      <c r="D11" s="64">
        <v>44360</v>
      </c>
      <c r="E11" t="s">
        <v>1035</v>
      </c>
      <c r="G11" s="61" t="str">
        <f>TEXT(Table1[[#This Row],[Date]],"mmm-yy")</f>
        <v>Jun-21</v>
      </c>
      <c r="H11" s="80" t="str">
        <f>TEXT(Table1[[#This Row],[Date]],"mmm")</f>
        <v>Jun</v>
      </c>
    </row>
    <row r="12" spans="1:8" ht="20.25">
      <c r="A12" s="6" t="s">
        <v>453</v>
      </c>
      <c r="B12">
        <f>COUNTIF($A$4:A12,A12)</f>
        <v>1</v>
      </c>
      <c r="C12" s="60">
        <v>23440</v>
      </c>
      <c r="D12" s="64">
        <v>44360</v>
      </c>
      <c r="E12" t="s">
        <v>1035</v>
      </c>
      <c r="G12" s="61" t="str">
        <f>TEXT(Table1[[#This Row],[Date]],"mmm-yy")</f>
        <v>Jun-21</v>
      </c>
      <c r="H12" s="80" t="str">
        <f>TEXT(Table1[[#This Row],[Date]],"mmm")</f>
        <v>Jun</v>
      </c>
    </row>
    <row r="13" spans="1:8" ht="20.25">
      <c r="A13" s="6" t="s">
        <v>457</v>
      </c>
      <c r="B13">
        <f>COUNTIF($A$4:A13,A13)</f>
        <v>1</v>
      </c>
      <c r="C13" s="60">
        <v>21280</v>
      </c>
      <c r="D13" s="64">
        <v>44360</v>
      </c>
      <c r="E13" t="s">
        <v>1035</v>
      </c>
      <c r="G13" s="61" t="str">
        <f>TEXT(Table1[[#This Row],[Date]],"mmm-yy")</f>
        <v>Jun-21</v>
      </c>
      <c r="H13" s="80" t="str">
        <f>TEXT(Table1[[#This Row],[Date]],"mmm")</f>
        <v>Jun</v>
      </c>
    </row>
    <row r="14" spans="1:8" ht="20.25">
      <c r="A14" s="6" t="s">
        <v>460</v>
      </c>
      <c r="B14">
        <f>COUNTIF($A$4:A14,A14)</f>
        <v>1</v>
      </c>
      <c r="C14" s="60">
        <v>4000</v>
      </c>
      <c r="D14" s="64">
        <v>44360</v>
      </c>
      <c r="E14" t="s">
        <v>1035</v>
      </c>
      <c r="G14" s="61" t="str">
        <f>TEXT(Table1[[#This Row],[Date]],"mmm-yy")</f>
        <v>Jun-21</v>
      </c>
      <c r="H14" s="80" t="str">
        <f>TEXT(Table1[[#This Row],[Date]],"mmm")</f>
        <v>Jun</v>
      </c>
    </row>
    <row r="15" spans="1:8" ht="20.25">
      <c r="A15" s="6" t="s">
        <v>463</v>
      </c>
      <c r="B15">
        <f>COUNTIF($A$4:A15,A15)</f>
        <v>1</v>
      </c>
      <c r="C15" s="60">
        <v>4000</v>
      </c>
      <c r="D15" s="64">
        <v>44360</v>
      </c>
      <c r="E15" t="s">
        <v>1035</v>
      </c>
      <c r="G15" s="61" t="str">
        <f>TEXT(Table1[[#This Row],[Date]],"mmm-yy")</f>
        <v>Jun-21</v>
      </c>
      <c r="H15" s="80" t="str">
        <f>TEXT(Table1[[#This Row],[Date]],"mmm")</f>
        <v>Jun</v>
      </c>
    </row>
    <row r="16" spans="1:8" ht="20.25">
      <c r="A16" s="6" t="s">
        <v>466</v>
      </c>
      <c r="B16">
        <f>COUNTIF($A$4:A16,A16)</f>
        <v>1</v>
      </c>
      <c r="C16" s="60">
        <v>23440</v>
      </c>
      <c r="D16" s="64">
        <v>44360</v>
      </c>
      <c r="E16" t="s">
        <v>1035</v>
      </c>
      <c r="G16" s="61" t="str">
        <f>TEXT(Table1[[#This Row],[Date]],"mmm-yy")</f>
        <v>Jun-21</v>
      </c>
      <c r="H16" s="80" t="str">
        <f>TEXT(Table1[[#This Row],[Date]],"mmm")</f>
        <v>Jun</v>
      </c>
    </row>
    <row r="17" spans="1:8" ht="20.25">
      <c r="A17" s="6" t="s">
        <v>469</v>
      </c>
      <c r="B17">
        <f>COUNTIF($A$4:A17,A17)</f>
        <v>1</v>
      </c>
      <c r="C17" s="60">
        <v>10480</v>
      </c>
      <c r="D17" s="64">
        <v>44360</v>
      </c>
      <c r="E17" t="s">
        <v>1035</v>
      </c>
      <c r="G17" s="61" t="str">
        <f>TEXT(Table1[[#This Row],[Date]],"mmm-yy")</f>
        <v>Jun-21</v>
      </c>
      <c r="H17" s="80" t="str">
        <f>TEXT(Table1[[#This Row],[Date]],"mmm")</f>
        <v>Jun</v>
      </c>
    </row>
    <row r="18" spans="1:8" ht="20.25">
      <c r="A18" s="6" t="s">
        <v>472</v>
      </c>
      <c r="B18">
        <f>COUNTIF($A$4:A18,A18)</f>
        <v>1</v>
      </c>
      <c r="C18" s="60">
        <v>16480</v>
      </c>
      <c r="D18" s="64">
        <v>44360</v>
      </c>
      <c r="E18" t="s">
        <v>1035</v>
      </c>
      <c r="G18" s="61" t="str">
        <f>TEXT(Table1[[#This Row],[Date]],"mmm-yy")</f>
        <v>Jun-21</v>
      </c>
      <c r="H18" s="80" t="str">
        <f>TEXT(Table1[[#This Row],[Date]],"mmm")</f>
        <v>Jun</v>
      </c>
    </row>
    <row r="19" spans="1:8" ht="20.25">
      <c r="A19" s="6" t="s">
        <v>475</v>
      </c>
      <c r="B19">
        <f>COUNTIF($A$4:A19,A19)</f>
        <v>1</v>
      </c>
      <c r="C19" s="60">
        <v>16960</v>
      </c>
      <c r="D19" s="64">
        <v>44360</v>
      </c>
      <c r="E19" t="s">
        <v>1035</v>
      </c>
      <c r="G19" s="61" t="str">
        <f>TEXT(Table1[[#This Row],[Date]],"mmm-yy")</f>
        <v>Jun-21</v>
      </c>
      <c r="H19" s="80" t="str">
        <f>TEXT(Table1[[#This Row],[Date]],"mmm")</f>
        <v>Jun</v>
      </c>
    </row>
    <row r="20" spans="1:8" ht="20.25">
      <c r="A20" s="6" t="s">
        <v>479</v>
      </c>
      <c r="B20">
        <f>COUNTIF($A$4:A20,A20)</f>
        <v>1</v>
      </c>
      <c r="C20" s="60">
        <v>10480</v>
      </c>
      <c r="D20" s="64">
        <v>44360</v>
      </c>
      <c r="E20" t="s">
        <v>1035</v>
      </c>
      <c r="G20" s="61" t="str">
        <f>TEXT(Table1[[#This Row],[Date]],"mmm-yy")</f>
        <v>Jun-21</v>
      </c>
      <c r="H20" s="80" t="str">
        <f>TEXT(Table1[[#This Row],[Date]],"mmm")</f>
        <v>Jun</v>
      </c>
    </row>
    <row r="21" spans="1:8" ht="20.25">
      <c r="A21" s="6" t="s">
        <v>483</v>
      </c>
      <c r="B21">
        <f>COUNTIF($A$4:A21,A21)</f>
        <v>1</v>
      </c>
      <c r="C21" s="60">
        <v>8320</v>
      </c>
      <c r="D21" s="64">
        <v>44360</v>
      </c>
      <c r="E21" t="s">
        <v>1035</v>
      </c>
      <c r="G21" s="61" t="str">
        <f>TEXT(Table1[[#This Row],[Date]],"mmm-yy")</f>
        <v>Jun-21</v>
      </c>
      <c r="H21" s="80" t="str">
        <f>TEXT(Table1[[#This Row],[Date]],"mmm")</f>
        <v>Jun</v>
      </c>
    </row>
    <row r="22" spans="1:8" ht="20.25">
      <c r="A22" s="6" t="s">
        <v>486</v>
      </c>
      <c r="B22">
        <f>COUNTIF($A$4:A22,A22)</f>
        <v>1</v>
      </c>
      <c r="C22" s="60">
        <v>12000</v>
      </c>
      <c r="D22" s="64">
        <v>44360</v>
      </c>
      <c r="E22" t="s">
        <v>1035</v>
      </c>
      <c r="G22" s="61" t="str">
        <f>TEXT(Table1[[#This Row],[Date]],"mmm-yy")</f>
        <v>Jun-21</v>
      </c>
      <c r="H22" s="80" t="str">
        <f>TEXT(Table1[[#This Row],[Date]],"mmm")</f>
        <v>Jun</v>
      </c>
    </row>
    <row r="23" spans="1:8" ht="20.25">
      <c r="A23" s="6" t="s">
        <v>490</v>
      </c>
      <c r="B23">
        <f>COUNTIF($A$4:A23,A23)</f>
        <v>1</v>
      </c>
      <c r="C23" s="60">
        <v>13480</v>
      </c>
      <c r="D23" s="64">
        <v>44360</v>
      </c>
      <c r="E23" t="s">
        <v>1035</v>
      </c>
      <c r="G23" s="61" t="str">
        <f>TEXT(Table1[[#This Row],[Date]],"mmm-yy")</f>
        <v>Jun-21</v>
      </c>
      <c r="H23" s="80" t="str">
        <f>TEXT(Table1[[#This Row],[Date]],"mmm")</f>
        <v>Jun</v>
      </c>
    </row>
    <row r="24" spans="1:8" ht="20.25">
      <c r="A24" s="6" t="s">
        <v>493</v>
      </c>
      <c r="B24">
        <f>COUNTIF($A$4:A24,A24)</f>
        <v>1</v>
      </c>
      <c r="C24" s="60">
        <v>18640</v>
      </c>
      <c r="D24" s="64">
        <v>44360</v>
      </c>
      <c r="E24" t="s">
        <v>1035</v>
      </c>
      <c r="G24" s="61" t="str">
        <f>TEXT(Table1[[#This Row],[Date]],"mmm-yy")</f>
        <v>Jun-21</v>
      </c>
      <c r="H24" s="80" t="str">
        <f>TEXT(Table1[[#This Row],[Date]],"mmm")</f>
        <v>Jun</v>
      </c>
    </row>
    <row r="25" spans="1:8" ht="20.25">
      <c r="A25" s="6" t="s">
        <v>496</v>
      </c>
      <c r="B25">
        <f>COUNTIF($A$4:A25,A25)</f>
        <v>1</v>
      </c>
      <c r="C25" s="60">
        <v>4000</v>
      </c>
      <c r="D25" s="64">
        <v>44360</v>
      </c>
      <c r="E25" t="s">
        <v>1035</v>
      </c>
      <c r="G25" s="61" t="str">
        <f>TEXT(Table1[[#This Row],[Date]],"mmm-yy")</f>
        <v>Jun-21</v>
      </c>
      <c r="H25" s="80" t="str">
        <f>TEXT(Table1[[#This Row],[Date]],"mmm")</f>
        <v>Jun</v>
      </c>
    </row>
    <row r="26" spans="1:8" ht="20.25">
      <c r="A26" s="6" t="s">
        <v>500</v>
      </c>
      <c r="B26">
        <f>COUNTIF($A$4:A26,A26)</f>
        <v>1</v>
      </c>
      <c r="C26" s="60">
        <v>23440</v>
      </c>
      <c r="D26" s="64">
        <v>44360</v>
      </c>
      <c r="E26" t="s">
        <v>1035</v>
      </c>
      <c r="G26" s="61" t="str">
        <f>TEXT(Table1[[#This Row],[Date]],"mmm-yy")</f>
        <v>Jun-21</v>
      </c>
      <c r="H26" s="80" t="str">
        <f>TEXT(Table1[[#This Row],[Date]],"mmm")</f>
        <v>Jun</v>
      </c>
    </row>
    <row r="27" spans="1:8" ht="20.25">
      <c r="A27" s="6" t="s">
        <v>503</v>
      </c>
      <c r="B27">
        <f>COUNTIF($A$4:A27,A27)</f>
        <v>1</v>
      </c>
      <c r="C27" s="60">
        <v>27280</v>
      </c>
      <c r="D27" s="64">
        <v>44360</v>
      </c>
      <c r="E27" t="s">
        <v>1035</v>
      </c>
      <c r="G27" s="61" t="str">
        <f>TEXT(Table1[[#This Row],[Date]],"mmm-yy")</f>
        <v>Jun-21</v>
      </c>
      <c r="H27" s="80" t="str">
        <f>TEXT(Table1[[#This Row],[Date]],"mmm")</f>
        <v>Jun</v>
      </c>
    </row>
    <row r="28" spans="1:8" ht="20.25">
      <c r="A28" s="6" t="s">
        <v>506</v>
      </c>
      <c r="B28">
        <f>COUNTIF($A$4:A28,A28)</f>
        <v>1</v>
      </c>
      <c r="C28" s="60">
        <v>4000</v>
      </c>
      <c r="D28" s="64">
        <v>44360</v>
      </c>
      <c r="E28" t="s">
        <v>1035</v>
      </c>
      <c r="G28" s="61" t="str">
        <f>TEXT(Table1[[#This Row],[Date]],"mmm-yy")</f>
        <v>Jun-21</v>
      </c>
      <c r="H28" s="80" t="str">
        <f>TEXT(Table1[[#This Row],[Date]],"mmm")</f>
        <v>Jun</v>
      </c>
    </row>
    <row r="29" spans="1:8" ht="20.25">
      <c r="A29" s="6" t="s">
        <v>510</v>
      </c>
      <c r="B29">
        <f>COUNTIF($A$4:A29,A29)</f>
        <v>1</v>
      </c>
      <c r="C29" s="60">
        <v>4000</v>
      </c>
      <c r="D29" s="64">
        <v>44360</v>
      </c>
      <c r="E29" t="s">
        <v>1035</v>
      </c>
      <c r="G29" s="61" t="str">
        <f>TEXT(Table1[[#This Row],[Date]],"mmm-yy")</f>
        <v>Jun-21</v>
      </c>
      <c r="H29" s="80" t="str">
        <f>TEXT(Table1[[#This Row],[Date]],"mmm")</f>
        <v>Jun</v>
      </c>
    </row>
    <row r="30" spans="1:8" ht="20.25">
      <c r="A30" s="6" t="s">
        <v>515</v>
      </c>
      <c r="B30">
        <f>COUNTIF($A$4:A30,A30)</f>
        <v>1</v>
      </c>
      <c r="C30" s="60">
        <v>12640</v>
      </c>
      <c r="D30" s="64">
        <v>44360</v>
      </c>
      <c r="E30" t="s">
        <v>1035</v>
      </c>
      <c r="G30" s="61" t="str">
        <f>TEXT(Table1[[#This Row],[Date]],"mmm-yy")</f>
        <v>Jun-21</v>
      </c>
      <c r="H30" s="80" t="str">
        <f>TEXT(Table1[[#This Row],[Date]],"mmm")</f>
        <v>Jun</v>
      </c>
    </row>
    <row r="31" spans="1:8" ht="20.25">
      <c r="A31" s="6" t="s">
        <v>518</v>
      </c>
      <c r="B31">
        <f>COUNTIF($A$4:A31,A31)</f>
        <v>1</v>
      </c>
      <c r="C31" s="60">
        <v>22360</v>
      </c>
      <c r="D31" s="64">
        <v>44360</v>
      </c>
      <c r="E31" t="s">
        <v>1035</v>
      </c>
      <c r="G31" s="61" t="str">
        <f>TEXT(Table1[[#This Row],[Date]],"mmm-yy")</f>
        <v>Jun-21</v>
      </c>
      <c r="H31" s="80" t="str">
        <f>TEXT(Table1[[#This Row],[Date]],"mmm")</f>
        <v>Jun</v>
      </c>
    </row>
    <row r="32" spans="1:8" ht="20.25">
      <c r="A32" s="6" t="s">
        <v>521</v>
      </c>
      <c r="B32">
        <f>COUNTIF($A$4:A32,A32)</f>
        <v>1</v>
      </c>
      <c r="C32" s="60">
        <v>12100</v>
      </c>
      <c r="D32" s="64">
        <v>44360</v>
      </c>
      <c r="E32" t="s">
        <v>1035</v>
      </c>
      <c r="G32" s="61" t="str">
        <f>TEXT(Table1[[#This Row],[Date]],"mmm-yy")</f>
        <v>Jun-21</v>
      </c>
      <c r="H32" s="80" t="str">
        <f>TEXT(Table1[[#This Row],[Date]],"mmm")</f>
        <v>Jun</v>
      </c>
    </row>
    <row r="33" spans="1:8" ht="20.25">
      <c r="A33" s="6" t="s">
        <v>524</v>
      </c>
      <c r="B33">
        <f>COUNTIF($A$4:A33,A33)</f>
        <v>1</v>
      </c>
      <c r="C33" s="60">
        <v>14960</v>
      </c>
      <c r="D33" s="64">
        <v>44360</v>
      </c>
      <c r="E33" t="s">
        <v>1035</v>
      </c>
      <c r="G33" s="61" t="str">
        <f>TEXT(Table1[[#This Row],[Date]],"mmm-yy")</f>
        <v>Jun-21</v>
      </c>
      <c r="H33" s="80" t="str">
        <f>TEXT(Table1[[#This Row],[Date]],"mmm")</f>
        <v>Jun</v>
      </c>
    </row>
    <row r="34" spans="1:8" ht="20.25">
      <c r="A34" s="6" t="s">
        <v>527</v>
      </c>
      <c r="B34">
        <f>COUNTIF($A$4:A34,A34)</f>
        <v>1</v>
      </c>
      <c r="C34" s="60">
        <v>14200</v>
      </c>
      <c r="D34" s="64">
        <v>44360</v>
      </c>
      <c r="E34" t="s">
        <v>1035</v>
      </c>
      <c r="G34" s="61" t="str">
        <f>TEXT(Table1[[#This Row],[Date]],"mmm-yy")</f>
        <v>Jun-21</v>
      </c>
      <c r="H34" s="80" t="str">
        <f>TEXT(Table1[[#This Row],[Date]],"mmm")</f>
        <v>Jun</v>
      </c>
    </row>
    <row r="35" spans="1:8" ht="20.25">
      <c r="A35" s="6" t="s">
        <v>531</v>
      </c>
      <c r="B35">
        <f>COUNTIF($A$4:A35,A35)</f>
        <v>1</v>
      </c>
      <c r="C35" s="60">
        <v>21280</v>
      </c>
      <c r="D35" s="64">
        <v>44360</v>
      </c>
      <c r="E35" t="s">
        <v>1035</v>
      </c>
      <c r="G35" s="61" t="str">
        <f>TEXT(Table1[[#This Row],[Date]],"mmm-yy")</f>
        <v>Jun-21</v>
      </c>
      <c r="H35" s="80" t="str">
        <f>TEXT(Table1[[#This Row],[Date]],"mmm")</f>
        <v>Jun</v>
      </c>
    </row>
    <row r="36" spans="1:8" ht="20.25">
      <c r="A36" s="6" t="s">
        <v>536</v>
      </c>
      <c r="B36">
        <f>COUNTIF($A$4:A36,A36)</f>
        <v>1</v>
      </c>
      <c r="C36" s="60">
        <v>21280</v>
      </c>
      <c r="D36" s="64">
        <v>44360</v>
      </c>
      <c r="E36" t="s">
        <v>1035</v>
      </c>
      <c r="G36" s="61" t="str">
        <f>TEXT(Table1[[#This Row],[Date]],"mmm-yy")</f>
        <v>Jun-21</v>
      </c>
      <c r="H36" s="80" t="str">
        <f>TEXT(Table1[[#This Row],[Date]],"mmm")</f>
        <v>Jun</v>
      </c>
    </row>
    <row r="37" spans="1:8" ht="20.25">
      <c r="A37" s="6" t="s">
        <v>539</v>
      </c>
      <c r="B37">
        <f>COUNTIF($A$4:A37,A37)</f>
        <v>1</v>
      </c>
      <c r="C37" s="60">
        <v>22360</v>
      </c>
      <c r="D37" s="64">
        <v>44360</v>
      </c>
      <c r="E37" t="s">
        <v>1035</v>
      </c>
      <c r="G37" s="61" t="str">
        <f>TEXT(Table1[[#This Row],[Date]],"mmm-yy")</f>
        <v>Jun-21</v>
      </c>
      <c r="H37" s="80" t="str">
        <f>TEXT(Table1[[#This Row],[Date]],"mmm")</f>
        <v>Jun</v>
      </c>
    </row>
    <row r="38" spans="1:8" ht="20.25">
      <c r="A38" s="6" t="s">
        <v>542</v>
      </c>
      <c r="B38">
        <f>COUNTIF($A$4:A38,A38)</f>
        <v>1</v>
      </c>
      <c r="C38" s="60">
        <v>13750</v>
      </c>
      <c r="D38" s="64">
        <v>44360</v>
      </c>
      <c r="E38" t="s">
        <v>1035</v>
      </c>
      <c r="G38" s="61" t="str">
        <f>TEXT(Table1[[#This Row],[Date]],"mmm-yy")</f>
        <v>Jun-21</v>
      </c>
      <c r="H38" s="80" t="str">
        <f>TEXT(Table1[[#This Row],[Date]],"mmm")</f>
        <v>Jun</v>
      </c>
    </row>
    <row r="39" spans="1:8" ht="20.25">
      <c r="A39" s="6" t="s">
        <v>545</v>
      </c>
      <c r="B39">
        <f>COUNTIF($A$4:A39,A39)</f>
        <v>1</v>
      </c>
      <c r="C39" s="60">
        <v>14800</v>
      </c>
      <c r="D39" s="64">
        <v>44360</v>
      </c>
      <c r="E39" t="s">
        <v>1035</v>
      </c>
      <c r="G39" s="61" t="str">
        <f>TEXT(Table1[[#This Row],[Date]],"mmm-yy")</f>
        <v>Jun-21</v>
      </c>
      <c r="H39" s="80" t="str">
        <f>TEXT(Table1[[#This Row],[Date]],"mmm")</f>
        <v>Jun</v>
      </c>
    </row>
    <row r="40" spans="1:8" ht="20.25">
      <c r="A40" s="6" t="s">
        <v>548</v>
      </c>
      <c r="B40">
        <f>COUNTIF($A$4:A40,A40)</f>
        <v>1</v>
      </c>
      <c r="C40" s="60">
        <v>21280</v>
      </c>
      <c r="D40" s="64">
        <v>44360</v>
      </c>
      <c r="E40" t="s">
        <v>1035</v>
      </c>
      <c r="G40" s="61" t="str">
        <f>TEXT(Table1[[#This Row],[Date]],"mmm-yy")</f>
        <v>Jun-21</v>
      </c>
      <c r="H40" s="80" t="str">
        <f>TEXT(Table1[[#This Row],[Date]],"mmm")</f>
        <v>Jun</v>
      </c>
    </row>
    <row r="41" spans="1:8" ht="20.25">
      <c r="A41" s="6" t="s">
        <v>551</v>
      </c>
      <c r="B41">
        <f>COUNTIF($A$4:A41,A41)</f>
        <v>1</v>
      </c>
      <c r="C41" s="60">
        <v>11800</v>
      </c>
      <c r="D41" s="64">
        <v>44360</v>
      </c>
      <c r="E41" t="s">
        <v>1035</v>
      </c>
      <c r="G41" s="61" t="str">
        <f>TEXT(Table1[[#This Row],[Date]],"mmm-yy")</f>
        <v>Jun-21</v>
      </c>
      <c r="H41" s="80" t="str">
        <f>TEXT(Table1[[#This Row],[Date]],"mmm")</f>
        <v>Jun</v>
      </c>
    </row>
    <row r="42" spans="1:8" ht="20.25">
      <c r="A42" s="6" t="s">
        <v>554</v>
      </c>
      <c r="B42">
        <f>COUNTIF($A$4:A42,A42)</f>
        <v>1</v>
      </c>
      <c r="C42" s="60">
        <v>21700</v>
      </c>
      <c r="D42" s="64">
        <v>44360</v>
      </c>
      <c r="E42" t="s">
        <v>1035</v>
      </c>
      <c r="G42" s="61" t="str">
        <f>TEXT(Table1[[#This Row],[Date]],"mmm-yy")</f>
        <v>Jun-21</v>
      </c>
      <c r="H42" s="80" t="str">
        <f>TEXT(Table1[[#This Row],[Date]],"mmm")</f>
        <v>Jun</v>
      </c>
    </row>
    <row r="43" spans="1:8" ht="20.25">
      <c r="A43" s="6" t="s">
        <v>557</v>
      </c>
      <c r="B43">
        <f>COUNTIF($A$4:A43,A43)</f>
        <v>1</v>
      </c>
      <c r="C43" s="60">
        <v>14800</v>
      </c>
      <c r="D43" s="64">
        <v>44360</v>
      </c>
      <c r="E43" t="s">
        <v>1035</v>
      </c>
      <c r="G43" s="61" t="str">
        <f>TEXT(Table1[[#This Row],[Date]],"mmm-yy")</f>
        <v>Jun-21</v>
      </c>
      <c r="H43" s="80" t="str">
        <f>TEXT(Table1[[#This Row],[Date]],"mmm")</f>
        <v>Jun</v>
      </c>
    </row>
    <row r="44" spans="1:8" ht="20.25">
      <c r="A44" s="6" t="s">
        <v>560</v>
      </c>
      <c r="B44">
        <f>COUNTIF($A$4:A44,A44)</f>
        <v>1</v>
      </c>
      <c r="C44" s="60">
        <v>27280</v>
      </c>
      <c r="D44" s="64">
        <v>44360</v>
      </c>
      <c r="E44" t="s">
        <v>1035</v>
      </c>
      <c r="G44" s="61" t="str">
        <f>TEXT(Table1[[#This Row],[Date]],"mmm-yy")</f>
        <v>Jun-21</v>
      </c>
      <c r="H44" s="80" t="str">
        <f>TEXT(Table1[[#This Row],[Date]],"mmm")</f>
        <v>Jun</v>
      </c>
    </row>
    <row r="45" spans="1:8" ht="20.25">
      <c r="A45" s="6" t="s">
        <v>563</v>
      </c>
      <c r="B45">
        <f>COUNTIF($A$4:A45,A45)</f>
        <v>1</v>
      </c>
      <c r="C45" s="60">
        <v>23440</v>
      </c>
      <c r="D45" s="64">
        <v>44360</v>
      </c>
      <c r="E45" t="s">
        <v>1035</v>
      </c>
      <c r="G45" s="61" t="str">
        <f>TEXT(Table1[[#This Row],[Date]],"mmm-yy")</f>
        <v>Jun-21</v>
      </c>
      <c r="H45" s="80" t="str">
        <f>TEXT(Table1[[#This Row],[Date]],"mmm")</f>
        <v>Jun</v>
      </c>
    </row>
    <row r="46" spans="1:8" ht="20.25">
      <c r="A46" s="6" t="s">
        <v>566</v>
      </c>
      <c r="B46">
        <f>COUNTIF($A$4:A46,A46)</f>
        <v>1</v>
      </c>
      <c r="C46" s="60">
        <v>14320</v>
      </c>
      <c r="D46" s="64">
        <v>44360</v>
      </c>
      <c r="E46" t="s">
        <v>1035</v>
      </c>
      <c r="G46" s="61" t="str">
        <f>TEXT(Table1[[#This Row],[Date]],"mmm-yy")</f>
        <v>Jun-21</v>
      </c>
      <c r="H46" s="80" t="str">
        <f>TEXT(Table1[[#This Row],[Date]],"mmm")</f>
        <v>Jun</v>
      </c>
    </row>
    <row r="47" spans="1:8" ht="20.25">
      <c r="A47" s="6" t="s">
        <v>569</v>
      </c>
      <c r="B47">
        <f>COUNTIF($A$4:A47,A47)</f>
        <v>1</v>
      </c>
      <c r="C47" s="60">
        <v>22360</v>
      </c>
      <c r="D47" s="64">
        <v>44360</v>
      </c>
      <c r="E47" t="s">
        <v>1035</v>
      </c>
      <c r="G47" s="61" t="str">
        <f>TEXT(Table1[[#This Row],[Date]],"mmm-yy")</f>
        <v>Jun-21</v>
      </c>
      <c r="H47" s="80" t="str">
        <f>TEXT(Table1[[#This Row],[Date]],"mmm")</f>
        <v>Jun</v>
      </c>
    </row>
    <row r="48" spans="1:8" ht="20.25">
      <c r="A48" s="6" t="s">
        <v>571</v>
      </c>
      <c r="B48">
        <f>COUNTIF($A$4:A48,A48)</f>
        <v>1</v>
      </c>
      <c r="C48" s="60">
        <v>6040</v>
      </c>
      <c r="D48" s="64">
        <v>44360</v>
      </c>
      <c r="E48" t="s">
        <v>1035</v>
      </c>
      <c r="G48" s="61" t="str">
        <f>TEXT(Table1[[#This Row],[Date]],"mmm-yy")</f>
        <v>Jun-21</v>
      </c>
      <c r="H48" s="80" t="str">
        <f>TEXT(Table1[[#This Row],[Date]],"mmm")</f>
        <v>Jun</v>
      </c>
    </row>
    <row r="49" spans="1:8" ht="20.25">
      <c r="A49" s="6" t="s">
        <v>574</v>
      </c>
      <c r="B49">
        <f>COUNTIF($A$4:A49,A49)</f>
        <v>1</v>
      </c>
      <c r="C49" s="60">
        <v>22360</v>
      </c>
      <c r="D49" s="64">
        <v>44360</v>
      </c>
      <c r="E49" t="s">
        <v>1035</v>
      </c>
      <c r="G49" s="61" t="str">
        <f>TEXT(Table1[[#This Row],[Date]],"mmm-yy")</f>
        <v>Jun-21</v>
      </c>
      <c r="H49" s="80" t="str">
        <f>TEXT(Table1[[#This Row],[Date]],"mmm")</f>
        <v>Jun</v>
      </c>
    </row>
    <row r="50" spans="1:8" ht="20.25">
      <c r="A50" s="6" t="s">
        <v>577</v>
      </c>
      <c r="B50">
        <f>COUNTIF($A$4:A50,A50)</f>
        <v>1</v>
      </c>
      <c r="C50" s="60">
        <v>20320</v>
      </c>
      <c r="D50" s="64">
        <v>44360</v>
      </c>
      <c r="E50" t="s">
        <v>1035</v>
      </c>
      <c r="G50" s="61" t="str">
        <f>TEXT(Table1[[#This Row],[Date]],"mmm-yy")</f>
        <v>Jun-21</v>
      </c>
      <c r="H50" s="80" t="str">
        <f>TEXT(Table1[[#This Row],[Date]],"mmm")</f>
        <v>Jun</v>
      </c>
    </row>
    <row r="51" spans="1:8" ht="20.25">
      <c r="A51" s="6" t="s">
        <v>580</v>
      </c>
      <c r="B51">
        <f>COUNTIF($A$4:A51,A51)</f>
        <v>1</v>
      </c>
      <c r="C51" s="60">
        <v>13750</v>
      </c>
      <c r="D51" s="64">
        <v>44360</v>
      </c>
      <c r="E51" t="s">
        <v>1035</v>
      </c>
      <c r="G51" s="61" t="str">
        <f>TEXT(Table1[[#This Row],[Date]],"mmm-yy")</f>
        <v>Jun-21</v>
      </c>
      <c r="H51" s="80" t="str">
        <f>TEXT(Table1[[#This Row],[Date]],"mmm")</f>
        <v>Jun</v>
      </c>
    </row>
    <row r="52" spans="1:8" ht="20.25">
      <c r="A52" s="6" t="s">
        <v>583</v>
      </c>
      <c r="B52">
        <f>COUNTIF($A$4:A52,A52)</f>
        <v>1</v>
      </c>
      <c r="C52" s="60">
        <v>18850</v>
      </c>
      <c r="D52" s="64">
        <v>44360</v>
      </c>
      <c r="E52" t="s">
        <v>1035</v>
      </c>
      <c r="G52" s="61" t="str">
        <f>TEXT(Table1[[#This Row],[Date]],"mmm-yy")</f>
        <v>Jun-21</v>
      </c>
      <c r="H52" s="80" t="str">
        <f>TEXT(Table1[[#This Row],[Date]],"mmm")</f>
        <v>Jun</v>
      </c>
    </row>
    <row r="53" spans="1:8" ht="20.25">
      <c r="A53" s="6" t="s">
        <v>587</v>
      </c>
      <c r="B53">
        <f>COUNTIF($A$4:A53,A53)</f>
        <v>1</v>
      </c>
      <c r="C53" s="60">
        <v>20320</v>
      </c>
      <c r="D53" s="64">
        <v>44360</v>
      </c>
      <c r="E53" t="s">
        <v>1035</v>
      </c>
      <c r="G53" s="61" t="str">
        <f>TEXT(Table1[[#This Row],[Date]],"mmm-yy")</f>
        <v>Jun-21</v>
      </c>
      <c r="H53" s="80" t="str">
        <f>TEXT(Table1[[#This Row],[Date]],"mmm")</f>
        <v>Jun</v>
      </c>
    </row>
    <row r="54" spans="1:8" ht="20.25">
      <c r="A54" s="6" t="s">
        <v>590</v>
      </c>
      <c r="B54">
        <f>COUNTIF($A$4:A54,A54)</f>
        <v>1</v>
      </c>
      <c r="C54" s="60">
        <v>24280</v>
      </c>
      <c r="D54" s="64">
        <v>44360</v>
      </c>
      <c r="E54" t="s">
        <v>1035</v>
      </c>
      <c r="G54" s="61" t="str">
        <f>TEXT(Table1[[#This Row],[Date]],"mmm-yy")</f>
        <v>Jun-21</v>
      </c>
      <c r="H54" s="80" t="str">
        <f>TEXT(Table1[[#This Row],[Date]],"mmm")</f>
        <v>Jun</v>
      </c>
    </row>
    <row r="55" spans="1:8" ht="20.25">
      <c r="A55" s="8" t="s">
        <v>593</v>
      </c>
      <c r="B55">
        <f>COUNTIF($A$4:A55,A55)</f>
        <v>1</v>
      </c>
      <c r="C55" s="60">
        <v>12160</v>
      </c>
      <c r="D55" s="64">
        <v>44360</v>
      </c>
      <c r="E55" t="s">
        <v>1035</v>
      </c>
      <c r="G55" s="61" t="str">
        <f>TEXT(Table1[[#This Row],[Date]],"mmm-yy")</f>
        <v>Jun-21</v>
      </c>
      <c r="H55" s="80" t="str">
        <f>TEXT(Table1[[#This Row],[Date]],"mmm")</f>
        <v>Jun</v>
      </c>
    </row>
    <row r="56" spans="1:8" ht="20.25">
      <c r="A56" s="6" t="s">
        <v>596</v>
      </c>
      <c r="B56">
        <f>COUNTIF($A$4:A56,A56)</f>
        <v>1</v>
      </c>
      <c r="C56" s="60">
        <v>19600</v>
      </c>
      <c r="D56" s="64">
        <v>44360</v>
      </c>
      <c r="E56" t="s">
        <v>1035</v>
      </c>
      <c r="G56" s="61" t="str">
        <f>TEXT(Table1[[#This Row],[Date]],"mmm-yy")</f>
        <v>Jun-21</v>
      </c>
      <c r="H56" s="80" t="str">
        <f>TEXT(Table1[[#This Row],[Date]],"mmm")</f>
        <v>Jun</v>
      </c>
    </row>
    <row r="57" spans="1:8" ht="20.25">
      <c r="A57" s="6" t="s">
        <v>600</v>
      </c>
      <c r="B57">
        <f>COUNTIF($A$4:A57,A57)</f>
        <v>1</v>
      </c>
      <c r="C57" s="60">
        <v>27280</v>
      </c>
      <c r="D57" s="64">
        <v>44360</v>
      </c>
      <c r="E57" t="s">
        <v>1035</v>
      </c>
      <c r="G57" s="61" t="str">
        <f>TEXT(Table1[[#This Row],[Date]],"mmm-yy")</f>
        <v>Jun-21</v>
      </c>
      <c r="H57" s="80" t="str">
        <f>TEXT(Table1[[#This Row],[Date]],"mmm")</f>
        <v>Jun</v>
      </c>
    </row>
    <row r="58" spans="1:8" ht="20.25">
      <c r="A58" s="6" t="s">
        <v>603</v>
      </c>
      <c r="B58">
        <f>COUNTIF($A$4:A58,A58)</f>
        <v>1</v>
      </c>
      <c r="C58" s="60">
        <v>27280</v>
      </c>
      <c r="D58" s="64">
        <v>44360</v>
      </c>
      <c r="E58" t="s">
        <v>1035</v>
      </c>
      <c r="G58" s="61" t="str">
        <f>TEXT(Table1[[#This Row],[Date]],"mmm-yy")</f>
        <v>Jun-21</v>
      </c>
      <c r="H58" s="80" t="str">
        <f>TEXT(Table1[[#This Row],[Date]],"mmm")</f>
        <v>Jun</v>
      </c>
    </row>
    <row r="59" spans="1:8" ht="20.25">
      <c r="A59" s="6" t="s">
        <v>608</v>
      </c>
      <c r="B59">
        <f>COUNTIF($A$4:A59,A59)</f>
        <v>1</v>
      </c>
      <c r="C59" s="60">
        <v>22360</v>
      </c>
      <c r="D59" s="64">
        <v>44360</v>
      </c>
      <c r="E59" t="s">
        <v>1035</v>
      </c>
      <c r="G59" s="61" t="str">
        <f>TEXT(Table1[[#This Row],[Date]],"mmm-yy")</f>
        <v>Jun-21</v>
      </c>
      <c r="H59" s="80" t="str">
        <f>TEXT(Table1[[#This Row],[Date]],"mmm")</f>
        <v>Jun</v>
      </c>
    </row>
    <row r="60" spans="1:8" ht="20.25">
      <c r="A60" s="6" t="s">
        <v>612</v>
      </c>
      <c r="B60">
        <f>COUNTIF($A$4:A60,A60)</f>
        <v>1</v>
      </c>
      <c r="C60" s="60">
        <v>17200</v>
      </c>
      <c r="D60" s="64">
        <v>44360</v>
      </c>
      <c r="E60" t="s">
        <v>1035</v>
      </c>
      <c r="G60" s="61" t="str">
        <f>TEXT(Table1[[#This Row],[Date]],"mmm-yy")</f>
        <v>Jun-21</v>
      </c>
      <c r="H60" s="80" t="str">
        <f>TEXT(Table1[[#This Row],[Date]],"mmm")</f>
        <v>Jun</v>
      </c>
    </row>
    <row r="61" spans="1:8" ht="20.25">
      <c r="A61" s="6" t="s">
        <v>615</v>
      </c>
      <c r="B61">
        <f>COUNTIF($A$4:A61,A61)</f>
        <v>1</v>
      </c>
      <c r="C61" s="60">
        <v>17200</v>
      </c>
      <c r="D61" s="64">
        <v>44360</v>
      </c>
      <c r="E61" t="s">
        <v>1035</v>
      </c>
      <c r="G61" s="61" t="str">
        <f>TEXT(Table1[[#This Row],[Date]],"mmm-yy")</f>
        <v>Jun-21</v>
      </c>
      <c r="H61" s="80" t="str">
        <f>TEXT(Table1[[#This Row],[Date]],"mmm")</f>
        <v>Jun</v>
      </c>
    </row>
    <row r="62" spans="1:8" ht="20.25">
      <c r="A62" s="6" t="s">
        <v>618</v>
      </c>
      <c r="B62">
        <f>COUNTIF($A$4:A62,A62)</f>
        <v>1</v>
      </c>
      <c r="C62" s="60">
        <v>16240</v>
      </c>
      <c r="D62" s="64">
        <v>44360</v>
      </c>
      <c r="E62" t="s">
        <v>1035</v>
      </c>
      <c r="G62" s="61" t="str">
        <f>TEXT(Table1[[#This Row],[Date]],"mmm-yy")</f>
        <v>Jun-21</v>
      </c>
      <c r="H62" s="80" t="str">
        <f>TEXT(Table1[[#This Row],[Date]],"mmm")</f>
        <v>Jun</v>
      </c>
    </row>
    <row r="63" spans="1:8" ht="20.25">
      <c r="A63" s="6" t="s">
        <v>620</v>
      </c>
      <c r="B63">
        <f>COUNTIF($A$4:A63,A63)</f>
        <v>1</v>
      </c>
      <c r="C63" s="60">
        <v>4000</v>
      </c>
      <c r="D63" s="64">
        <v>44360</v>
      </c>
      <c r="E63" t="s">
        <v>1035</v>
      </c>
      <c r="G63" s="61" t="str">
        <f>TEXT(Table1[[#This Row],[Date]],"mmm-yy")</f>
        <v>Jun-21</v>
      </c>
      <c r="H63" s="80" t="str">
        <f>TEXT(Table1[[#This Row],[Date]],"mmm")</f>
        <v>Jun</v>
      </c>
    </row>
    <row r="64" spans="1:8" ht="20.25">
      <c r="A64" s="6" t="s">
        <v>627</v>
      </c>
      <c r="B64">
        <f>COUNTIF($A$4:A64,A64)</f>
        <v>1</v>
      </c>
      <c r="C64" s="60">
        <v>25120</v>
      </c>
      <c r="D64" s="64">
        <v>44360</v>
      </c>
      <c r="E64" t="s">
        <v>1035</v>
      </c>
      <c r="G64" s="61" t="str">
        <f>TEXT(Table1[[#This Row],[Date]],"mmm-yy")</f>
        <v>Jun-21</v>
      </c>
      <c r="H64" s="80" t="str">
        <f>TEXT(Table1[[#This Row],[Date]],"mmm")</f>
        <v>Jun</v>
      </c>
    </row>
    <row r="65" spans="1:8" ht="20.25">
      <c r="A65" s="6" t="s">
        <v>631</v>
      </c>
      <c r="B65">
        <f>COUNTIF($A$4:A65,A65)</f>
        <v>1</v>
      </c>
      <c r="C65" s="60">
        <v>20480</v>
      </c>
      <c r="D65" s="64">
        <v>44360</v>
      </c>
      <c r="E65" t="s">
        <v>1035</v>
      </c>
      <c r="G65" s="61" t="str">
        <f>TEXT(Table1[[#This Row],[Date]],"mmm-yy")</f>
        <v>Jun-21</v>
      </c>
      <c r="H65" s="80" t="str">
        <f>TEXT(Table1[[#This Row],[Date]],"mmm")</f>
        <v>Jun</v>
      </c>
    </row>
    <row r="66" spans="1:8" ht="20.25">
      <c r="A66" s="6" t="s">
        <v>634</v>
      </c>
      <c r="B66">
        <f>COUNTIF($A$4:A66,A66)</f>
        <v>1</v>
      </c>
      <c r="C66" s="60">
        <v>23440</v>
      </c>
      <c r="D66" s="64">
        <v>44360</v>
      </c>
      <c r="E66" t="s">
        <v>1035</v>
      </c>
      <c r="G66" s="61" t="str">
        <f>TEXT(Table1[[#This Row],[Date]],"mmm-yy")</f>
        <v>Jun-21</v>
      </c>
      <c r="H66" s="80" t="str">
        <f>TEXT(Table1[[#This Row],[Date]],"mmm")</f>
        <v>Jun</v>
      </c>
    </row>
    <row r="67" spans="1:8" ht="20.25">
      <c r="A67" s="6" t="s">
        <v>637</v>
      </c>
      <c r="B67">
        <f>COUNTIF($A$4:A67,A67)</f>
        <v>1</v>
      </c>
      <c r="C67" s="60">
        <v>17200</v>
      </c>
      <c r="D67" s="64">
        <v>44360</v>
      </c>
      <c r="E67" t="s">
        <v>1035</v>
      </c>
      <c r="G67" s="61" t="str">
        <f>TEXT(Table1[[#This Row],[Date]],"mmm-yy")</f>
        <v>Jun-21</v>
      </c>
      <c r="H67" s="80" t="str">
        <f>TEXT(Table1[[#This Row],[Date]],"mmm")</f>
        <v>Jun</v>
      </c>
    </row>
    <row r="68" spans="1:8" ht="20.25">
      <c r="A68" s="6" t="s">
        <v>641</v>
      </c>
      <c r="B68">
        <f>COUNTIF($A$4:A68,A68)</f>
        <v>1</v>
      </c>
      <c r="C68" s="60">
        <v>16960</v>
      </c>
      <c r="D68" s="64">
        <v>44360</v>
      </c>
      <c r="E68" t="s">
        <v>1035</v>
      </c>
      <c r="G68" s="61" t="str">
        <f>TEXT(Table1[[#This Row],[Date]],"mmm-yy")</f>
        <v>Jun-21</v>
      </c>
      <c r="H68" s="80" t="str">
        <f>TEXT(Table1[[#This Row],[Date]],"mmm")</f>
        <v>Jun</v>
      </c>
    </row>
    <row r="69" spans="1:8" ht="20.25">
      <c r="A69" s="6" t="s">
        <v>644</v>
      </c>
      <c r="B69">
        <f>COUNTIF($A$4:A69,A69)</f>
        <v>1</v>
      </c>
      <c r="C69" s="60">
        <v>4000</v>
      </c>
      <c r="D69" s="64">
        <v>44360</v>
      </c>
      <c r="E69" t="s">
        <v>1035</v>
      </c>
      <c r="G69" s="61" t="str">
        <f>TEXT(Table1[[#This Row],[Date]],"mmm-yy")</f>
        <v>Jun-21</v>
      </c>
      <c r="H69" s="80" t="str">
        <f>TEXT(Table1[[#This Row],[Date]],"mmm")</f>
        <v>Jun</v>
      </c>
    </row>
    <row r="70" spans="1:8" ht="20.25">
      <c r="A70" s="6" t="s">
        <v>647</v>
      </c>
      <c r="B70">
        <f>COUNTIF($A$4:A70,A70)</f>
        <v>1</v>
      </c>
      <c r="C70" s="60">
        <v>14800</v>
      </c>
      <c r="D70" s="64">
        <v>44360</v>
      </c>
      <c r="E70" t="s">
        <v>1035</v>
      </c>
      <c r="G70" s="61" t="str">
        <f>TEXT(Table1[[#This Row],[Date]],"mmm-yy")</f>
        <v>Jun-21</v>
      </c>
      <c r="H70" s="80" t="str">
        <f>TEXT(Table1[[#This Row],[Date]],"mmm")</f>
        <v>Jun</v>
      </c>
    </row>
    <row r="71" spans="1:8" ht="20.25">
      <c r="A71" s="6" t="s">
        <v>650</v>
      </c>
      <c r="B71">
        <f>COUNTIF($A$4:A71,A71)</f>
        <v>1</v>
      </c>
      <c r="C71" s="60">
        <v>14320</v>
      </c>
      <c r="D71" s="64">
        <v>44360</v>
      </c>
      <c r="E71" t="s">
        <v>1035</v>
      </c>
      <c r="G71" s="61" t="str">
        <f>TEXT(Table1[[#This Row],[Date]],"mmm-yy")</f>
        <v>Jun-21</v>
      </c>
      <c r="H71" s="80" t="str">
        <f>TEXT(Table1[[#This Row],[Date]],"mmm")</f>
        <v>Jun</v>
      </c>
    </row>
    <row r="72" spans="1:8" ht="20.25">
      <c r="A72" s="6" t="s">
        <v>653</v>
      </c>
      <c r="B72">
        <f>COUNTIF($A$4:A72,A72)</f>
        <v>1</v>
      </c>
      <c r="C72" s="60">
        <v>23440</v>
      </c>
      <c r="D72" s="64">
        <v>44360</v>
      </c>
      <c r="E72" t="s">
        <v>1035</v>
      </c>
      <c r="G72" s="61" t="str">
        <f>TEXT(Table1[[#This Row],[Date]],"mmm-yy")</f>
        <v>Jun-21</v>
      </c>
      <c r="H72" s="80" t="str">
        <f>TEXT(Table1[[#This Row],[Date]],"mmm")</f>
        <v>Jun</v>
      </c>
    </row>
    <row r="73" spans="1:8" ht="20.25">
      <c r="A73" s="6" t="s">
        <v>656</v>
      </c>
      <c r="B73">
        <f>COUNTIF($A$4:A73,A73)</f>
        <v>1</v>
      </c>
      <c r="C73" s="60">
        <v>19750</v>
      </c>
      <c r="D73" s="64">
        <v>44360</v>
      </c>
      <c r="E73" t="s">
        <v>1035</v>
      </c>
      <c r="G73" s="61" t="str">
        <f>TEXT(Table1[[#This Row],[Date]],"mmm-yy")</f>
        <v>Jun-21</v>
      </c>
      <c r="H73" s="80" t="str">
        <f>TEXT(Table1[[#This Row],[Date]],"mmm")</f>
        <v>Jun</v>
      </c>
    </row>
    <row r="74" spans="1:8" ht="20.25">
      <c r="A74" s="6" t="s">
        <v>659</v>
      </c>
      <c r="B74">
        <f>COUNTIF($A$4:A74,A74)</f>
        <v>1</v>
      </c>
      <c r="C74" s="60">
        <v>14800</v>
      </c>
      <c r="D74" s="64">
        <v>44360</v>
      </c>
      <c r="E74" t="s">
        <v>1035</v>
      </c>
      <c r="G74" s="61" t="str">
        <f>TEXT(Table1[[#This Row],[Date]],"mmm-yy")</f>
        <v>Jun-21</v>
      </c>
      <c r="H74" s="80" t="str">
        <f>TEXT(Table1[[#This Row],[Date]],"mmm")</f>
        <v>Jun</v>
      </c>
    </row>
    <row r="75" spans="1:8" ht="20.25">
      <c r="A75" s="6" t="s">
        <v>665</v>
      </c>
      <c r="B75">
        <f>COUNTIF($A$4:A75,A75)</f>
        <v>1</v>
      </c>
      <c r="C75" s="60">
        <v>23440</v>
      </c>
      <c r="D75" s="64">
        <v>44360</v>
      </c>
      <c r="E75" t="s">
        <v>1035</v>
      </c>
      <c r="G75" s="61" t="str">
        <f>TEXT(Table1[[#This Row],[Date]],"mmm-yy")</f>
        <v>Jun-21</v>
      </c>
      <c r="H75" s="80" t="str">
        <f>TEXT(Table1[[#This Row],[Date]],"mmm")</f>
        <v>Jun</v>
      </c>
    </row>
    <row r="76" spans="1:8" ht="20.25">
      <c r="A76" s="6" t="s">
        <v>670</v>
      </c>
      <c r="B76">
        <f>COUNTIF($A$4:A76,A76)</f>
        <v>1</v>
      </c>
      <c r="C76" s="60">
        <v>7520</v>
      </c>
      <c r="D76" s="64">
        <v>44360</v>
      </c>
      <c r="E76" t="s">
        <v>1035</v>
      </c>
      <c r="G76" s="61" t="str">
        <f>TEXT(Table1[[#This Row],[Date]],"mmm-yy")</f>
        <v>Jun-21</v>
      </c>
      <c r="H76" s="80" t="str">
        <f>TEXT(Table1[[#This Row],[Date]],"mmm")</f>
        <v>Jun</v>
      </c>
    </row>
    <row r="77" spans="1:8" ht="20.25">
      <c r="A77" s="6" t="s">
        <v>675</v>
      </c>
      <c r="B77">
        <f>COUNTIF($A$4:A77,A77)</f>
        <v>1</v>
      </c>
      <c r="C77" s="60">
        <v>24280</v>
      </c>
      <c r="D77" s="64">
        <v>44360</v>
      </c>
      <c r="E77" t="s">
        <v>1035</v>
      </c>
      <c r="G77" s="61" t="str">
        <f>TEXT(Table1[[#This Row],[Date]],"mmm-yy")</f>
        <v>Jun-21</v>
      </c>
      <c r="H77" s="80" t="str">
        <f>TEXT(Table1[[#This Row],[Date]],"mmm")</f>
        <v>Jun</v>
      </c>
    </row>
    <row r="78" spans="1:8" ht="20.25">
      <c r="A78" s="6" t="s">
        <v>680</v>
      </c>
      <c r="B78">
        <f>COUNTIF($A$4:A78,A78)</f>
        <v>1</v>
      </c>
      <c r="C78" s="60">
        <v>19120</v>
      </c>
      <c r="D78" s="64">
        <v>44360</v>
      </c>
      <c r="E78" t="s">
        <v>1035</v>
      </c>
      <c r="G78" s="61" t="str">
        <f>TEXT(Table1[[#This Row],[Date]],"mmm-yy")</f>
        <v>Jun-21</v>
      </c>
      <c r="H78" s="80" t="str">
        <f>TEXT(Table1[[#This Row],[Date]],"mmm")</f>
        <v>Jun</v>
      </c>
    </row>
    <row r="79" spans="1:8" ht="20.25">
      <c r="A79" s="6" t="s">
        <v>683</v>
      </c>
      <c r="B79">
        <f>COUNTIF($A$4:A79,A79)</f>
        <v>1</v>
      </c>
      <c r="C79" s="60">
        <v>11320</v>
      </c>
      <c r="D79" s="64">
        <v>44360</v>
      </c>
      <c r="E79" t="s">
        <v>1035</v>
      </c>
      <c r="G79" s="61" t="str">
        <f>TEXT(Table1[[#This Row],[Date]],"mmm-yy")</f>
        <v>Jun-21</v>
      </c>
      <c r="H79" s="80" t="str">
        <f>TEXT(Table1[[#This Row],[Date]],"mmm")</f>
        <v>Jun</v>
      </c>
    </row>
    <row r="80" spans="1:8" ht="20.25">
      <c r="A80" s="6" t="s">
        <v>686</v>
      </c>
      <c r="B80">
        <f>COUNTIF($A$4:A80,A80)</f>
        <v>1</v>
      </c>
      <c r="C80" s="60">
        <v>14320</v>
      </c>
      <c r="D80" s="64">
        <v>44360</v>
      </c>
      <c r="E80" t="s">
        <v>1035</v>
      </c>
      <c r="G80" s="61" t="str">
        <f>TEXT(Table1[[#This Row],[Date]],"mmm-yy")</f>
        <v>Jun-21</v>
      </c>
      <c r="H80" s="80" t="str">
        <f>TEXT(Table1[[#This Row],[Date]],"mmm")</f>
        <v>Jun</v>
      </c>
    </row>
    <row r="81" spans="1:8" ht="20.25">
      <c r="A81" s="6" t="s">
        <v>689</v>
      </c>
      <c r="B81">
        <f>COUNTIF($A$4:A81,A81)</f>
        <v>1</v>
      </c>
      <c r="C81" s="60">
        <v>22360</v>
      </c>
      <c r="D81" s="64">
        <v>44360</v>
      </c>
      <c r="E81" t="s">
        <v>1035</v>
      </c>
      <c r="G81" s="61" t="str">
        <f>TEXT(Table1[[#This Row],[Date]],"mmm-yy")</f>
        <v>Jun-21</v>
      </c>
      <c r="H81" s="80" t="str">
        <f>TEXT(Table1[[#This Row],[Date]],"mmm")</f>
        <v>Jun</v>
      </c>
    </row>
    <row r="82" spans="1:8" ht="20.25">
      <c r="A82" s="6" t="s">
        <v>697</v>
      </c>
      <c r="B82">
        <f>COUNTIF($A$4:A82,A82)</f>
        <v>1</v>
      </c>
      <c r="C82" s="60">
        <v>14800</v>
      </c>
      <c r="D82" s="64">
        <v>44360</v>
      </c>
      <c r="E82" t="s">
        <v>1035</v>
      </c>
      <c r="G82" s="61" t="str">
        <f>TEXT(Table1[[#This Row],[Date]],"mmm-yy")</f>
        <v>Jun-21</v>
      </c>
      <c r="H82" s="80" t="str">
        <f>TEXT(Table1[[#This Row],[Date]],"mmm")</f>
        <v>Jun</v>
      </c>
    </row>
    <row r="83" spans="1:8" ht="20.25">
      <c r="A83" s="6" t="s">
        <v>700</v>
      </c>
      <c r="B83">
        <f>COUNTIF($A$4:A83,A83)</f>
        <v>1</v>
      </c>
      <c r="C83" s="60">
        <v>15640</v>
      </c>
      <c r="D83" s="64">
        <v>44360</v>
      </c>
      <c r="E83" t="s">
        <v>1035</v>
      </c>
      <c r="G83" s="61" t="str">
        <f>TEXT(Table1[[#This Row],[Date]],"mmm-yy")</f>
        <v>Jun-21</v>
      </c>
      <c r="H83" s="80" t="str">
        <f>TEXT(Table1[[#This Row],[Date]],"mmm")</f>
        <v>Jun</v>
      </c>
    </row>
    <row r="84" spans="1:8" ht="20.25">
      <c r="A84" s="6" t="s">
        <v>705</v>
      </c>
      <c r="B84">
        <f>COUNTIF($A$4:A84,A84)</f>
        <v>1</v>
      </c>
      <c r="C84" s="60">
        <v>4000</v>
      </c>
      <c r="D84" s="64">
        <v>44360</v>
      </c>
      <c r="E84" t="s">
        <v>1035</v>
      </c>
      <c r="G84" s="61" t="str">
        <f>TEXT(Table1[[#This Row],[Date]],"mmm-yy")</f>
        <v>Jun-21</v>
      </c>
      <c r="H84" s="80" t="str">
        <f>TEXT(Table1[[#This Row],[Date]],"mmm")</f>
        <v>Jun</v>
      </c>
    </row>
    <row r="85" spans="1:8" ht="20.25">
      <c r="A85" s="6" t="s">
        <v>708</v>
      </c>
      <c r="B85">
        <f>COUNTIF($A$4:A85,A85)</f>
        <v>1</v>
      </c>
      <c r="C85" s="60">
        <v>4000</v>
      </c>
      <c r="D85" s="64">
        <v>44360</v>
      </c>
      <c r="E85" t="s">
        <v>1035</v>
      </c>
      <c r="G85" s="61" t="str">
        <f>TEXT(Table1[[#This Row],[Date]],"mmm-yy")</f>
        <v>Jun-21</v>
      </c>
      <c r="H85" s="80" t="str">
        <f>TEXT(Table1[[#This Row],[Date]],"mmm")</f>
        <v>Jun</v>
      </c>
    </row>
    <row r="86" spans="1:8" ht="20.25">
      <c r="A86" s="6" t="s">
        <v>712</v>
      </c>
      <c r="B86">
        <f>COUNTIF($A$4:A86,A86)</f>
        <v>1</v>
      </c>
      <c r="C86" s="60">
        <v>14200</v>
      </c>
      <c r="D86" s="64">
        <v>44360</v>
      </c>
      <c r="E86" t="s">
        <v>1035</v>
      </c>
      <c r="G86" s="61" t="str">
        <f>TEXT(Table1[[#This Row],[Date]],"mmm-yy")</f>
        <v>Jun-21</v>
      </c>
      <c r="H86" s="80" t="str">
        <f>TEXT(Table1[[#This Row],[Date]],"mmm")</f>
        <v>Jun</v>
      </c>
    </row>
    <row r="87" spans="1:8" ht="20.25">
      <c r="A87" s="6" t="s">
        <v>718</v>
      </c>
      <c r="B87">
        <f>COUNTIF($A$4:A87,A87)</f>
        <v>1</v>
      </c>
      <c r="C87" s="60">
        <v>4000</v>
      </c>
      <c r="D87" s="64">
        <v>44360</v>
      </c>
      <c r="E87" t="s">
        <v>1035</v>
      </c>
      <c r="G87" s="61" t="str">
        <f>TEXT(Table1[[#This Row],[Date]],"mmm-yy")</f>
        <v>Jun-21</v>
      </c>
      <c r="H87" s="80" t="str">
        <f>TEXT(Table1[[#This Row],[Date]],"mmm")</f>
        <v>Jun</v>
      </c>
    </row>
    <row r="88" spans="1:8" ht="20.25">
      <c r="A88" s="6" t="s">
        <v>724</v>
      </c>
      <c r="B88">
        <f>COUNTIF($A$4:A88,A88)</f>
        <v>1</v>
      </c>
      <c r="C88" s="60">
        <v>24280</v>
      </c>
      <c r="D88" s="64">
        <v>44360</v>
      </c>
      <c r="E88" t="s">
        <v>1035</v>
      </c>
      <c r="G88" s="61" t="str">
        <f>TEXT(Table1[[#This Row],[Date]],"mmm-yy")</f>
        <v>Jun-21</v>
      </c>
      <c r="H88" s="80" t="str">
        <f>TEXT(Table1[[#This Row],[Date]],"mmm")</f>
        <v>Jun</v>
      </c>
    </row>
    <row r="89" spans="1:8" ht="20.25">
      <c r="A89" s="6" t="s">
        <v>729</v>
      </c>
      <c r="B89">
        <f>COUNTIF($A$4:A89,A89)</f>
        <v>1</v>
      </c>
      <c r="C89" s="60">
        <v>27280</v>
      </c>
      <c r="D89" s="64">
        <v>44360</v>
      </c>
      <c r="E89" t="s">
        <v>1035</v>
      </c>
      <c r="G89" s="61" t="str">
        <f>TEXT(Table1[[#This Row],[Date]],"mmm-yy")</f>
        <v>Jun-21</v>
      </c>
      <c r="H89" s="80" t="str">
        <f>TEXT(Table1[[#This Row],[Date]],"mmm")</f>
        <v>Jun</v>
      </c>
    </row>
    <row r="90" spans="1:8" ht="20.25">
      <c r="A90" s="6" t="s">
        <v>732</v>
      </c>
      <c r="B90">
        <f>COUNTIF($A$4:A90,A90)</f>
        <v>1</v>
      </c>
      <c r="C90" s="60">
        <v>20800</v>
      </c>
      <c r="D90" s="64">
        <v>44360</v>
      </c>
      <c r="E90" t="s">
        <v>1035</v>
      </c>
      <c r="G90" s="61" t="str">
        <f>TEXT(Table1[[#This Row],[Date]],"mmm-yy")</f>
        <v>Jun-21</v>
      </c>
      <c r="H90" s="80" t="str">
        <f>TEXT(Table1[[#This Row],[Date]],"mmm")</f>
        <v>Jun</v>
      </c>
    </row>
    <row r="91" spans="1:8" ht="20.25">
      <c r="A91" s="6" t="s">
        <v>737</v>
      </c>
      <c r="B91">
        <f>COUNTIF($A$4:A91,A91)</f>
        <v>1</v>
      </c>
      <c r="C91" s="60">
        <v>18160</v>
      </c>
      <c r="D91" s="64">
        <v>44360</v>
      </c>
      <c r="E91" t="s">
        <v>1035</v>
      </c>
      <c r="G91" s="61" t="str">
        <f>TEXT(Table1[[#This Row],[Date]],"mmm-yy")</f>
        <v>Jun-21</v>
      </c>
      <c r="H91" s="80" t="str">
        <f>TEXT(Table1[[#This Row],[Date]],"mmm")</f>
        <v>Jun</v>
      </c>
    </row>
    <row r="92" spans="1:8" ht="20.25">
      <c r="A92" s="6" t="s">
        <v>742</v>
      </c>
      <c r="B92">
        <f>COUNTIF($A$4:A92,A92)</f>
        <v>1</v>
      </c>
      <c r="C92" s="60">
        <v>21550</v>
      </c>
      <c r="D92" s="64">
        <v>44360</v>
      </c>
      <c r="E92" t="s">
        <v>1035</v>
      </c>
      <c r="G92" s="61" t="str">
        <f>TEXT(Table1[[#This Row],[Date]],"mmm-yy")</f>
        <v>Jun-21</v>
      </c>
      <c r="H92" s="80" t="str">
        <f>TEXT(Table1[[#This Row],[Date]],"mmm")</f>
        <v>Jun</v>
      </c>
    </row>
    <row r="93" spans="1:8" ht="20.25">
      <c r="A93" s="6" t="s">
        <v>747</v>
      </c>
      <c r="B93">
        <f>COUNTIF($A$4:A93,A93)</f>
        <v>1</v>
      </c>
      <c r="C93" s="60">
        <v>20320</v>
      </c>
      <c r="D93" s="64">
        <v>44360</v>
      </c>
      <c r="E93" t="s">
        <v>1035</v>
      </c>
      <c r="G93" s="61" t="str">
        <f>TEXT(Table1[[#This Row],[Date]],"mmm-yy")</f>
        <v>Jun-21</v>
      </c>
      <c r="H93" s="80" t="str">
        <f>TEXT(Table1[[#This Row],[Date]],"mmm")</f>
        <v>Jun</v>
      </c>
    </row>
    <row r="94" spans="1:8" ht="20.25">
      <c r="A94" s="6" t="s">
        <v>750</v>
      </c>
      <c r="B94">
        <f>COUNTIF($A$4:A94,A94)</f>
        <v>1</v>
      </c>
      <c r="C94" s="60">
        <v>27280</v>
      </c>
      <c r="D94" s="64">
        <v>44360</v>
      </c>
      <c r="E94" t="s">
        <v>1035</v>
      </c>
      <c r="G94" s="61" t="str">
        <f>TEXT(Table1[[#This Row],[Date]],"mmm-yy")</f>
        <v>Jun-21</v>
      </c>
      <c r="H94" s="80" t="str">
        <f>TEXT(Table1[[#This Row],[Date]],"mmm")</f>
        <v>Jun</v>
      </c>
    </row>
    <row r="95" spans="1:8" ht="20.25">
      <c r="A95" s="6" t="s">
        <v>754</v>
      </c>
      <c r="B95">
        <f>COUNTIF($A$4:A95,A95)</f>
        <v>1</v>
      </c>
      <c r="C95" s="60">
        <v>16960</v>
      </c>
      <c r="D95" s="64">
        <v>44360</v>
      </c>
      <c r="E95" t="s">
        <v>1035</v>
      </c>
      <c r="G95" s="61" t="str">
        <f>TEXT(Table1[[#This Row],[Date]],"mmm-yy")</f>
        <v>Jun-21</v>
      </c>
      <c r="H95" s="80" t="str">
        <f>TEXT(Table1[[#This Row],[Date]],"mmm")</f>
        <v>Jun</v>
      </c>
    </row>
    <row r="96" spans="1:8" ht="20.25">
      <c r="A96" s="6" t="s">
        <v>757</v>
      </c>
      <c r="B96">
        <f>COUNTIF($A$4:A96,A96)</f>
        <v>1</v>
      </c>
      <c r="C96" s="60">
        <v>24800</v>
      </c>
      <c r="D96" s="64">
        <v>44360</v>
      </c>
      <c r="E96" t="s">
        <v>1035</v>
      </c>
      <c r="G96" s="61" t="str">
        <f>TEXT(Table1[[#This Row],[Date]],"mmm-yy")</f>
        <v>Jun-21</v>
      </c>
      <c r="H96" s="80" t="str">
        <f>TEXT(Table1[[#This Row],[Date]],"mmm")</f>
        <v>Jun</v>
      </c>
    </row>
    <row r="97" spans="1:8" ht="20.25">
      <c r="A97" s="6" t="s">
        <v>761</v>
      </c>
      <c r="B97">
        <f>COUNTIF($A$4:A97,A97)</f>
        <v>1</v>
      </c>
      <c r="C97" s="60">
        <v>10900</v>
      </c>
      <c r="D97" s="64">
        <v>44360</v>
      </c>
      <c r="E97" t="s">
        <v>1035</v>
      </c>
      <c r="G97" s="61" t="str">
        <f>TEXT(Table1[[#This Row],[Date]],"mmm-yy")</f>
        <v>Jun-21</v>
      </c>
      <c r="H97" s="80" t="str">
        <f>TEXT(Table1[[#This Row],[Date]],"mmm")</f>
        <v>Jun</v>
      </c>
    </row>
    <row r="98" spans="1:8" ht="20.25">
      <c r="A98" s="6" t="s">
        <v>763</v>
      </c>
      <c r="B98">
        <f>COUNTIF($A$4:A98,A98)</f>
        <v>1</v>
      </c>
      <c r="C98" s="60">
        <v>13900</v>
      </c>
      <c r="D98" s="64">
        <v>44360</v>
      </c>
      <c r="E98" t="s">
        <v>1035</v>
      </c>
      <c r="G98" s="61" t="str">
        <f>TEXT(Table1[[#This Row],[Date]],"mmm-yy")</f>
        <v>Jun-21</v>
      </c>
      <c r="H98" s="80" t="str">
        <f>TEXT(Table1[[#This Row],[Date]],"mmm")</f>
        <v>Jun</v>
      </c>
    </row>
    <row r="99" spans="1:8" ht="20.25">
      <c r="A99" s="6" t="s">
        <v>766</v>
      </c>
      <c r="B99">
        <f>COUNTIF($A$4:A99,A99)</f>
        <v>1</v>
      </c>
      <c r="C99" s="60">
        <v>6000</v>
      </c>
      <c r="D99" s="64">
        <v>44360</v>
      </c>
      <c r="E99" t="s">
        <v>1035</v>
      </c>
      <c r="G99" s="61" t="str">
        <f>TEXT(Table1[[#This Row],[Date]],"mmm-yy")</f>
        <v>Jun-21</v>
      </c>
      <c r="H99" s="80" t="str">
        <f>TEXT(Table1[[#This Row],[Date]],"mmm")</f>
        <v>Jun</v>
      </c>
    </row>
    <row r="100" spans="1:8" ht="20.25">
      <c r="A100" s="6" t="s">
        <v>772</v>
      </c>
      <c r="B100">
        <f>COUNTIF($A$4:A100,A100)</f>
        <v>1</v>
      </c>
      <c r="C100" s="60">
        <v>14800</v>
      </c>
      <c r="D100" s="64">
        <v>44360</v>
      </c>
      <c r="E100" t="s">
        <v>1035</v>
      </c>
      <c r="G100" s="61" t="str">
        <f>TEXT(Table1[[#This Row],[Date]],"mmm-yy")</f>
        <v>Jun-21</v>
      </c>
      <c r="H100" s="80" t="str">
        <f>TEXT(Table1[[#This Row],[Date]],"mmm")</f>
        <v>Jun</v>
      </c>
    </row>
    <row r="101" spans="1:8" ht="20.25">
      <c r="A101" s="6" t="s">
        <v>779</v>
      </c>
      <c r="B101">
        <f>COUNTIF($A$4:A101,A101)</f>
        <v>1</v>
      </c>
      <c r="C101" s="60">
        <v>12640</v>
      </c>
      <c r="D101" s="64">
        <v>44360</v>
      </c>
      <c r="E101" t="s">
        <v>1035</v>
      </c>
      <c r="G101" s="61" t="str">
        <f>TEXT(Table1[[#This Row],[Date]],"mmm-yy")</f>
        <v>Jun-21</v>
      </c>
      <c r="H101" s="80" t="str">
        <f>TEXT(Table1[[#This Row],[Date]],"mmm")</f>
        <v>Jun</v>
      </c>
    </row>
    <row r="102" spans="1:8" ht="20.25">
      <c r="A102" s="6" t="s">
        <v>785</v>
      </c>
      <c r="B102">
        <f>COUNTIF($A$4:A102,A102)</f>
        <v>1</v>
      </c>
      <c r="C102" s="60">
        <v>11700</v>
      </c>
      <c r="D102" s="64">
        <v>44360</v>
      </c>
      <c r="E102" t="s">
        <v>1035</v>
      </c>
      <c r="G102" s="61" t="str">
        <f>TEXT(Table1[[#This Row],[Date]],"mmm-yy")</f>
        <v>Jun-21</v>
      </c>
      <c r="H102" s="80" t="str">
        <f>TEXT(Table1[[#This Row],[Date]],"mmm")</f>
        <v>Jun</v>
      </c>
    </row>
    <row r="103" spans="1:8" ht="20.25">
      <c r="A103" s="6" t="s">
        <v>794</v>
      </c>
      <c r="B103">
        <f>COUNTIF($A$4:A103,A103)</f>
        <v>1</v>
      </c>
      <c r="C103" s="60">
        <v>4000</v>
      </c>
      <c r="D103" s="64">
        <v>44360</v>
      </c>
      <c r="E103" t="s">
        <v>1035</v>
      </c>
      <c r="G103" s="61" t="str">
        <f>TEXT(Table1[[#This Row],[Date]],"mmm-yy")</f>
        <v>Jun-21</v>
      </c>
      <c r="H103" s="80" t="str">
        <f>TEXT(Table1[[#This Row],[Date]],"mmm")</f>
        <v>Jun</v>
      </c>
    </row>
    <row r="104" spans="1:8" ht="20.25">
      <c r="A104" s="6" t="s">
        <v>797</v>
      </c>
      <c r="B104">
        <f>COUNTIF($A$4:A104,A104)</f>
        <v>1</v>
      </c>
      <c r="C104" s="60">
        <v>4000</v>
      </c>
      <c r="D104" s="64">
        <v>44360</v>
      </c>
      <c r="E104" t="s">
        <v>1035</v>
      </c>
      <c r="G104" s="61" t="str">
        <f>TEXT(Table1[[#This Row],[Date]],"mmm-yy")</f>
        <v>Jun-21</v>
      </c>
      <c r="H104" s="80" t="str">
        <f>TEXT(Table1[[#This Row],[Date]],"mmm")</f>
        <v>Jun</v>
      </c>
    </row>
    <row r="105" spans="1:8" ht="20.25">
      <c r="A105" s="6" t="s">
        <v>805</v>
      </c>
      <c r="B105">
        <f>COUNTIF($A$4:A105,A105)</f>
        <v>1</v>
      </c>
      <c r="C105" s="60">
        <v>16120</v>
      </c>
      <c r="D105" s="64">
        <v>44360</v>
      </c>
      <c r="E105" t="s">
        <v>1035</v>
      </c>
      <c r="G105" s="61" t="str">
        <f>TEXT(Table1[[#This Row],[Date]],"mmm-yy")</f>
        <v>Jun-21</v>
      </c>
      <c r="H105" s="80" t="str">
        <f>TEXT(Table1[[#This Row],[Date]],"mmm")</f>
        <v>Jun</v>
      </c>
    </row>
    <row r="106" spans="1:8" ht="20.25">
      <c r="A106" s="6" t="s">
        <v>808</v>
      </c>
      <c r="B106">
        <f>COUNTIF($A$4:A106,A106)</f>
        <v>1</v>
      </c>
      <c r="C106" s="60">
        <v>18160</v>
      </c>
      <c r="D106" s="64">
        <v>44360</v>
      </c>
      <c r="E106" t="s">
        <v>1035</v>
      </c>
      <c r="G106" s="61" t="str">
        <f>TEXT(Table1[[#This Row],[Date]],"mmm-yy")</f>
        <v>Jun-21</v>
      </c>
      <c r="H106" s="80" t="str">
        <f>TEXT(Table1[[#This Row],[Date]],"mmm")</f>
        <v>Jun</v>
      </c>
    </row>
    <row r="107" spans="1:8" ht="20.25">
      <c r="A107" s="6" t="s">
        <v>811</v>
      </c>
      <c r="B107">
        <f>COUNTIF($A$4:A107,A107)</f>
        <v>1</v>
      </c>
      <c r="C107" s="60">
        <v>18160</v>
      </c>
      <c r="D107" s="64">
        <v>44360</v>
      </c>
      <c r="E107" t="s">
        <v>1035</v>
      </c>
      <c r="G107" s="61" t="str">
        <f>TEXT(Table1[[#This Row],[Date]],"mmm-yy")</f>
        <v>Jun-21</v>
      </c>
      <c r="H107" s="80" t="str">
        <f>TEXT(Table1[[#This Row],[Date]],"mmm")</f>
        <v>Jun</v>
      </c>
    </row>
    <row r="108" spans="1:8" ht="20.25">
      <c r="A108" s="6" t="s">
        <v>815</v>
      </c>
      <c r="B108">
        <f>COUNTIF($A$4:A108,A108)</f>
        <v>1</v>
      </c>
      <c r="C108" s="60">
        <v>4000</v>
      </c>
      <c r="D108" s="64">
        <v>44360</v>
      </c>
      <c r="E108" t="s">
        <v>1035</v>
      </c>
      <c r="G108" s="61" t="str">
        <f>TEXT(Table1[[#This Row],[Date]],"mmm-yy")</f>
        <v>Jun-21</v>
      </c>
      <c r="H108" s="80" t="str">
        <f>TEXT(Table1[[#This Row],[Date]],"mmm")</f>
        <v>Jun</v>
      </c>
    </row>
    <row r="109" spans="1:8" ht="20.25">
      <c r="A109" s="6" t="s">
        <v>821</v>
      </c>
      <c r="B109">
        <f>COUNTIF($A$4:A109,A109)</f>
        <v>1</v>
      </c>
      <c r="C109" s="60">
        <v>21280</v>
      </c>
      <c r="D109" s="64">
        <v>44360</v>
      </c>
      <c r="E109" t="s">
        <v>1035</v>
      </c>
      <c r="G109" s="61" t="str">
        <f>TEXT(Table1[[#This Row],[Date]],"mmm-yy")</f>
        <v>Jun-21</v>
      </c>
      <c r="H109" s="80" t="str">
        <f>TEXT(Table1[[#This Row],[Date]],"mmm")</f>
        <v>Jun</v>
      </c>
    </row>
    <row r="110" spans="1:8" ht="20.25">
      <c r="A110" s="6" t="s">
        <v>824</v>
      </c>
      <c r="B110">
        <f>COUNTIF($A$4:A110,A110)</f>
        <v>1</v>
      </c>
      <c r="C110" s="60">
        <v>21280</v>
      </c>
      <c r="D110" s="64">
        <v>44360</v>
      </c>
      <c r="E110" t="s">
        <v>1035</v>
      </c>
      <c r="G110" s="61" t="str">
        <f>TEXT(Table1[[#This Row],[Date]],"mmm-yy")</f>
        <v>Jun-21</v>
      </c>
      <c r="H110" s="80" t="str">
        <f>TEXT(Table1[[#This Row],[Date]],"mmm")</f>
        <v>Jun</v>
      </c>
    </row>
    <row r="111" spans="1:8" ht="20.25">
      <c r="A111" s="6" t="s">
        <v>827</v>
      </c>
      <c r="B111">
        <f>COUNTIF($A$4:A111,A111)</f>
        <v>1</v>
      </c>
      <c r="C111" s="60">
        <v>16480</v>
      </c>
      <c r="D111" s="64">
        <v>44360</v>
      </c>
      <c r="E111" t="s">
        <v>1035</v>
      </c>
      <c r="G111" s="61" t="str">
        <f>TEXT(Table1[[#This Row],[Date]],"mmm-yy")</f>
        <v>Jun-21</v>
      </c>
      <c r="H111" s="80" t="str">
        <f>TEXT(Table1[[#This Row],[Date]],"mmm")</f>
        <v>Jun</v>
      </c>
    </row>
    <row r="112" spans="1:8" ht="20.25">
      <c r="A112" s="6" t="s">
        <v>831</v>
      </c>
      <c r="B112">
        <f>COUNTIF($A$4:A112,A112)</f>
        <v>1</v>
      </c>
      <c r="C112" s="60">
        <v>25780</v>
      </c>
      <c r="D112" s="64">
        <v>44360</v>
      </c>
      <c r="E112" t="s">
        <v>1035</v>
      </c>
      <c r="G112" s="61" t="str">
        <f>TEXT(Table1[[#This Row],[Date]],"mmm-yy")</f>
        <v>Jun-21</v>
      </c>
      <c r="H112" s="80" t="str">
        <f>TEXT(Table1[[#This Row],[Date]],"mmm")</f>
        <v>Jun</v>
      </c>
    </row>
    <row r="113" spans="1:8" ht="20.25">
      <c r="A113" s="6" t="s">
        <v>835</v>
      </c>
      <c r="B113">
        <f>COUNTIF($A$4:A113,A113)</f>
        <v>1</v>
      </c>
      <c r="C113" s="60">
        <v>12640</v>
      </c>
      <c r="D113" s="64">
        <v>44360</v>
      </c>
      <c r="E113" t="s">
        <v>1035</v>
      </c>
      <c r="G113" s="61" t="str">
        <f>TEXT(Table1[[#This Row],[Date]],"mmm-yy")</f>
        <v>Jun-21</v>
      </c>
      <c r="H113" s="80" t="str">
        <f>TEXT(Table1[[#This Row],[Date]],"mmm")</f>
        <v>Jun</v>
      </c>
    </row>
    <row r="114" spans="1:8" ht="20.25">
      <c r="A114" s="6" t="s">
        <v>841</v>
      </c>
      <c r="B114">
        <f>COUNTIF($A$4:A114,A114)</f>
        <v>1</v>
      </c>
      <c r="C114" s="60">
        <v>12640</v>
      </c>
      <c r="D114" s="64">
        <v>44360</v>
      </c>
      <c r="E114" t="s">
        <v>1035</v>
      </c>
      <c r="G114" s="61" t="str">
        <f>TEXT(Table1[[#This Row],[Date]],"mmm-yy")</f>
        <v>Jun-21</v>
      </c>
      <c r="H114" s="80" t="str">
        <f>TEXT(Table1[[#This Row],[Date]],"mmm")</f>
        <v>Jun</v>
      </c>
    </row>
    <row r="115" spans="1:8" ht="20.25">
      <c r="A115" s="6" t="s">
        <v>845</v>
      </c>
      <c r="B115">
        <f>COUNTIF($A$4:A115,A115)</f>
        <v>1</v>
      </c>
      <c r="C115" s="60">
        <v>12160</v>
      </c>
      <c r="D115" s="64">
        <v>44360</v>
      </c>
      <c r="E115" t="s">
        <v>1035</v>
      </c>
      <c r="G115" s="61" t="str">
        <f>TEXT(Table1[[#This Row],[Date]],"mmm-yy")</f>
        <v>Jun-21</v>
      </c>
      <c r="H115" s="80" t="str">
        <f>TEXT(Table1[[#This Row],[Date]],"mmm")</f>
        <v>Jun</v>
      </c>
    </row>
    <row r="116" spans="1:8" ht="20.25">
      <c r="A116" s="6" t="s">
        <v>855</v>
      </c>
      <c r="B116">
        <f>COUNTIF($A$4:A116,A116)</f>
        <v>1</v>
      </c>
      <c r="C116" s="60">
        <v>4000</v>
      </c>
      <c r="D116" s="64">
        <v>44360</v>
      </c>
      <c r="E116" t="s">
        <v>1035</v>
      </c>
      <c r="G116" s="61" t="str">
        <f>TEXT(Table1[[#This Row],[Date]],"mmm-yy")</f>
        <v>Jun-21</v>
      </c>
      <c r="H116" s="80" t="str">
        <f>TEXT(Table1[[#This Row],[Date]],"mmm")</f>
        <v>Jun</v>
      </c>
    </row>
    <row r="117" spans="1:8" ht="20.25">
      <c r="A117" s="6" t="s">
        <v>866</v>
      </c>
      <c r="B117">
        <f>COUNTIF($A$4:A117,A117)</f>
        <v>1</v>
      </c>
      <c r="C117" s="60">
        <v>19600</v>
      </c>
      <c r="D117" s="64">
        <v>44360</v>
      </c>
      <c r="E117" t="s">
        <v>1035</v>
      </c>
      <c r="G117" s="61" t="str">
        <f>TEXT(Table1[[#This Row],[Date]],"mmm-yy")</f>
        <v>Jun-21</v>
      </c>
      <c r="H117" s="80" t="str">
        <f>TEXT(Table1[[#This Row],[Date]],"mmm")</f>
        <v>Jun</v>
      </c>
    </row>
    <row r="118" spans="1:8" ht="20.25">
      <c r="A118" s="6" t="s">
        <v>869</v>
      </c>
      <c r="B118">
        <f>COUNTIF($A$4:A118,A118)</f>
        <v>1</v>
      </c>
      <c r="C118" s="60">
        <v>21550</v>
      </c>
      <c r="D118" s="64">
        <v>44360</v>
      </c>
      <c r="E118" t="s">
        <v>1035</v>
      </c>
      <c r="G118" s="61" t="str">
        <f>TEXT(Table1[[#This Row],[Date]],"mmm-yy")</f>
        <v>Jun-21</v>
      </c>
      <c r="H118" s="80" t="str">
        <f>TEXT(Table1[[#This Row],[Date]],"mmm")</f>
        <v>Jun</v>
      </c>
    </row>
    <row r="119" spans="1:8" ht="20.25">
      <c r="A119" s="6" t="s">
        <v>873</v>
      </c>
      <c r="B119">
        <f>COUNTIF($A$4:A119,A119)</f>
        <v>1</v>
      </c>
      <c r="C119" s="60">
        <v>16960</v>
      </c>
      <c r="D119" s="64">
        <v>44360</v>
      </c>
      <c r="E119" t="s">
        <v>1035</v>
      </c>
      <c r="G119" s="61" t="str">
        <f>TEXT(Table1[[#This Row],[Date]],"mmm-yy")</f>
        <v>Jun-21</v>
      </c>
      <c r="H119" s="80" t="str">
        <f>TEXT(Table1[[#This Row],[Date]],"mmm")</f>
        <v>Jun</v>
      </c>
    </row>
    <row r="120" spans="1:8" ht="20.25">
      <c r="A120" s="6" t="s">
        <v>896</v>
      </c>
      <c r="B120">
        <f>COUNTIF($A$4:A120,A120)</f>
        <v>1</v>
      </c>
      <c r="C120" s="60">
        <v>23440</v>
      </c>
      <c r="D120" s="64">
        <v>44360</v>
      </c>
      <c r="E120" t="s">
        <v>1035</v>
      </c>
      <c r="G120" s="61" t="str">
        <f>TEXT(Table1[[#This Row],[Date]],"mmm-yy")</f>
        <v>Jun-21</v>
      </c>
      <c r="H120" s="80" t="str">
        <f>TEXT(Table1[[#This Row],[Date]],"mmm")</f>
        <v>Jun</v>
      </c>
    </row>
    <row r="121" spans="1:8" ht="20.25">
      <c r="A121" s="6" t="s">
        <v>910</v>
      </c>
      <c r="B121">
        <f>COUNTIF($A$4:A121,A121)</f>
        <v>1</v>
      </c>
      <c r="C121" s="60">
        <v>23440</v>
      </c>
      <c r="D121" s="64">
        <v>44360</v>
      </c>
      <c r="E121" t="s">
        <v>1035</v>
      </c>
      <c r="G121" s="61" t="str">
        <f>TEXT(Table1[[#This Row],[Date]],"mmm-yy")</f>
        <v>Jun-21</v>
      </c>
      <c r="H121" s="80" t="str">
        <f>TEXT(Table1[[#This Row],[Date]],"mmm")</f>
        <v>Jun</v>
      </c>
    </row>
    <row r="122" spans="1:8" ht="20.25">
      <c r="A122" s="6" t="s">
        <v>913</v>
      </c>
      <c r="B122">
        <f>COUNTIF($A$4:A122,A122)</f>
        <v>1</v>
      </c>
      <c r="C122" s="60">
        <v>23440</v>
      </c>
      <c r="D122" s="64">
        <v>44360</v>
      </c>
      <c r="E122" t="s">
        <v>1035</v>
      </c>
      <c r="G122" s="61" t="str">
        <f>TEXT(Table1[[#This Row],[Date]],"mmm-yy")</f>
        <v>Jun-21</v>
      </c>
      <c r="H122" s="80" t="str">
        <f>TEXT(Table1[[#This Row],[Date]],"mmm")</f>
        <v>Jun</v>
      </c>
    </row>
    <row r="123" spans="1:8" ht="20.25">
      <c r="A123" s="6" t="s">
        <v>916</v>
      </c>
      <c r="B123">
        <f>COUNTIF($A$4:A123,A123)</f>
        <v>1</v>
      </c>
      <c r="C123" s="60">
        <v>4000</v>
      </c>
      <c r="D123" s="64">
        <v>44360</v>
      </c>
      <c r="E123" t="s">
        <v>1035</v>
      </c>
      <c r="G123" s="61" t="str">
        <f>TEXT(Table1[[#This Row],[Date]],"mmm-yy")</f>
        <v>Jun-21</v>
      </c>
      <c r="H123" s="80" t="str">
        <f>TEXT(Table1[[#This Row],[Date]],"mmm")</f>
        <v>Jun</v>
      </c>
    </row>
    <row r="124" spans="1:8" ht="20.25">
      <c r="A124" s="6" t="s">
        <v>919</v>
      </c>
      <c r="B124">
        <f>COUNTIF($A$4:A124,A124)</f>
        <v>1</v>
      </c>
      <c r="C124" s="60">
        <v>23440</v>
      </c>
      <c r="D124" s="64">
        <v>44360</v>
      </c>
      <c r="E124" t="s">
        <v>1035</v>
      </c>
      <c r="G124" s="61" t="str">
        <f>TEXT(Table1[[#This Row],[Date]],"mmm-yy")</f>
        <v>Jun-21</v>
      </c>
      <c r="H124" s="80" t="str">
        <f>TEXT(Table1[[#This Row],[Date]],"mmm")</f>
        <v>Jun</v>
      </c>
    </row>
    <row r="125" spans="1:8" ht="20.25">
      <c r="A125" s="6" t="s">
        <v>925</v>
      </c>
      <c r="B125">
        <f>COUNTIF($A$4:A125,A125)</f>
        <v>1</v>
      </c>
      <c r="C125" s="60">
        <v>19120</v>
      </c>
      <c r="D125" s="64">
        <v>44360</v>
      </c>
      <c r="E125" t="s">
        <v>1035</v>
      </c>
      <c r="G125" s="61" t="str">
        <f>TEXT(Table1[[#This Row],[Date]],"mmm-yy")</f>
        <v>Jun-21</v>
      </c>
      <c r="H125" s="80" t="str">
        <f>TEXT(Table1[[#This Row],[Date]],"mmm")</f>
        <v>Jun</v>
      </c>
    </row>
    <row r="126" spans="1:8" ht="20.25">
      <c r="A126" s="6" t="s">
        <v>927</v>
      </c>
      <c r="B126">
        <f>COUNTIF($A$4:A126,A126)</f>
        <v>1</v>
      </c>
      <c r="C126" s="60">
        <v>21280</v>
      </c>
      <c r="D126" s="64">
        <v>44360</v>
      </c>
      <c r="E126" t="s">
        <v>1035</v>
      </c>
      <c r="G126" s="61" t="str">
        <f>TEXT(Table1[[#This Row],[Date]],"mmm-yy")</f>
        <v>Jun-21</v>
      </c>
      <c r="H126" s="80" t="str">
        <f>TEXT(Table1[[#This Row],[Date]],"mmm")</f>
        <v>Jun</v>
      </c>
    </row>
    <row r="127" spans="1:8" ht="20.25">
      <c r="A127" s="6" t="s">
        <v>930</v>
      </c>
      <c r="B127">
        <f>COUNTIF($A$4:A127,A127)</f>
        <v>1</v>
      </c>
      <c r="C127" s="60">
        <v>23440</v>
      </c>
      <c r="D127" s="64">
        <v>44360</v>
      </c>
      <c r="E127" t="s">
        <v>1035</v>
      </c>
      <c r="G127" s="61" t="str">
        <f>TEXT(Table1[[#This Row],[Date]],"mmm-yy")</f>
        <v>Jun-21</v>
      </c>
      <c r="H127" s="80" t="str">
        <f>TEXT(Table1[[#This Row],[Date]],"mmm")</f>
        <v>Jun</v>
      </c>
    </row>
    <row r="128" spans="1:8" ht="20.25">
      <c r="A128" s="6" t="s">
        <v>934</v>
      </c>
      <c r="B128">
        <f>COUNTIF($A$4:A128,A128)</f>
        <v>1</v>
      </c>
      <c r="C128" s="60">
        <v>23440</v>
      </c>
      <c r="D128" s="64">
        <v>44360</v>
      </c>
      <c r="E128" t="s">
        <v>1035</v>
      </c>
      <c r="G128" s="61" t="str">
        <f>TEXT(Table1[[#This Row],[Date]],"mmm-yy")</f>
        <v>Jun-21</v>
      </c>
      <c r="H128" s="80" t="str">
        <f>TEXT(Table1[[#This Row],[Date]],"mmm")</f>
        <v>Jun</v>
      </c>
    </row>
    <row r="129" spans="1:8" ht="20.25">
      <c r="A129" s="6" t="s">
        <v>940</v>
      </c>
      <c r="B129">
        <f>COUNTIF($A$4:A129,A129)</f>
        <v>1</v>
      </c>
      <c r="C129" s="60">
        <v>17800</v>
      </c>
      <c r="D129" s="64">
        <v>44360</v>
      </c>
      <c r="E129" t="s">
        <v>1035</v>
      </c>
      <c r="G129" s="61" t="str">
        <f>TEXT(Table1[[#This Row],[Date]],"mmm-yy")</f>
        <v>Jun-21</v>
      </c>
      <c r="H129" s="80" t="str">
        <f>TEXT(Table1[[#This Row],[Date]],"mmm")</f>
        <v>Jun</v>
      </c>
    </row>
    <row r="130" spans="1:8" ht="20.25">
      <c r="A130" s="6" t="s">
        <v>946</v>
      </c>
      <c r="B130">
        <f>COUNTIF($A$4:A130,A130)</f>
        <v>1</v>
      </c>
      <c r="C130" s="60">
        <v>19850</v>
      </c>
      <c r="D130" s="64">
        <v>44360</v>
      </c>
      <c r="E130" t="s">
        <v>1035</v>
      </c>
      <c r="G130" s="61" t="str">
        <f>TEXT(Table1[[#This Row],[Date]],"mmm-yy")</f>
        <v>Jun-21</v>
      </c>
      <c r="H130" s="80" t="str">
        <f>TEXT(Table1[[#This Row],[Date]],"mmm")</f>
        <v>Jun</v>
      </c>
    </row>
    <row r="131" spans="1:8" ht="20.25">
      <c r="A131" s="6" t="s">
        <v>950</v>
      </c>
      <c r="B131">
        <f>COUNTIF($A$4:A131,A131)</f>
        <v>1</v>
      </c>
      <c r="C131" s="60">
        <v>21280</v>
      </c>
      <c r="D131" s="64">
        <v>44360</v>
      </c>
      <c r="E131" t="s">
        <v>1035</v>
      </c>
      <c r="G131" s="61" t="str">
        <f>TEXT(Table1[[#This Row],[Date]],"mmm-yy")</f>
        <v>Jun-21</v>
      </c>
      <c r="H131" s="80" t="str">
        <f>TEXT(Table1[[#This Row],[Date]],"mmm")</f>
        <v>Jun</v>
      </c>
    </row>
    <row r="132" spans="1:8" ht="20.25">
      <c r="A132" s="6" t="s">
        <v>953</v>
      </c>
      <c r="B132">
        <f>COUNTIF($A$4:A132,A132)</f>
        <v>1</v>
      </c>
      <c r="C132" s="60">
        <v>27280</v>
      </c>
      <c r="D132" s="64">
        <v>44360</v>
      </c>
      <c r="E132" t="s">
        <v>1035</v>
      </c>
      <c r="G132" s="61" t="str">
        <f>TEXT(Table1[[#This Row],[Date]],"mmm-yy")</f>
        <v>Jun-21</v>
      </c>
      <c r="H132" s="80" t="str">
        <f>TEXT(Table1[[#This Row],[Date]],"mmm")</f>
        <v>Jun</v>
      </c>
    </row>
    <row r="133" spans="1:8" ht="20.25">
      <c r="A133" s="6" t="s">
        <v>15</v>
      </c>
      <c r="B133">
        <f>COUNTIF($A$4:A133,A133)</f>
        <v>1</v>
      </c>
      <c r="C133" s="60">
        <v>12160</v>
      </c>
      <c r="D133" s="64">
        <v>44360</v>
      </c>
      <c r="E133" t="s">
        <v>1035</v>
      </c>
      <c r="G133" s="61" t="str">
        <f>TEXT(Table1[[#This Row],[Date]],"mmm-yy")</f>
        <v>Jun-21</v>
      </c>
      <c r="H133" s="80" t="str">
        <f>TEXT(Table1[[#This Row],[Date]],"mmm")</f>
        <v>Jun</v>
      </c>
    </row>
    <row r="134" spans="1:8" ht="20.25">
      <c r="A134" s="6" t="s">
        <v>18</v>
      </c>
      <c r="B134">
        <f>COUNTIF($A$4:A134,A134)</f>
        <v>1</v>
      </c>
      <c r="C134" s="60">
        <v>21550</v>
      </c>
      <c r="D134" s="64">
        <v>44360</v>
      </c>
      <c r="E134" t="s">
        <v>1035</v>
      </c>
      <c r="G134" s="61" t="str">
        <f>TEXT(Table1[[#This Row],[Date]],"mmm-yy")</f>
        <v>Jun-21</v>
      </c>
      <c r="H134" s="80" t="str">
        <f>TEXT(Table1[[#This Row],[Date]],"mmm")</f>
        <v>Jun</v>
      </c>
    </row>
    <row r="135" spans="1:8" ht="20.25">
      <c r="A135" s="6" t="s">
        <v>21</v>
      </c>
      <c r="B135">
        <f>COUNTIF($A$4:A135,A135)</f>
        <v>1</v>
      </c>
      <c r="C135" s="60">
        <v>23440</v>
      </c>
      <c r="D135" s="64">
        <v>44360</v>
      </c>
      <c r="E135" t="s">
        <v>1035</v>
      </c>
      <c r="G135" s="61" t="str">
        <f>TEXT(Table1[[#This Row],[Date]],"mmm-yy")</f>
        <v>Jun-21</v>
      </c>
      <c r="H135" s="80" t="str">
        <f>TEXT(Table1[[#This Row],[Date]],"mmm")</f>
        <v>Jun</v>
      </c>
    </row>
    <row r="136" spans="1:8" ht="20.25">
      <c r="A136" s="6" t="s">
        <v>24</v>
      </c>
      <c r="B136">
        <f>COUNTIF($A$4:A136,A136)</f>
        <v>1</v>
      </c>
      <c r="C136" s="60">
        <v>7900</v>
      </c>
      <c r="D136" s="64">
        <v>44360</v>
      </c>
      <c r="E136" t="s">
        <v>1035</v>
      </c>
      <c r="G136" s="61" t="str">
        <f>TEXT(Table1[[#This Row],[Date]],"mmm-yy")</f>
        <v>Jun-21</v>
      </c>
      <c r="H136" s="80" t="str">
        <f>TEXT(Table1[[#This Row],[Date]],"mmm")</f>
        <v>Jun</v>
      </c>
    </row>
    <row r="137" spans="1:8" ht="20.25">
      <c r="A137" s="6" t="s">
        <v>27</v>
      </c>
      <c r="B137">
        <f>COUNTIF($A$4:A137,A137)</f>
        <v>1</v>
      </c>
      <c r="C137" s="60">
        <v>4000</v>
      </c>
      <c r="D137" s="64">
        <v>44360</v>
      </c>
      <c r="E137" t="s">
        <v>1035</v>
      </c>
      <c r="G137" s="61" t="str">
        <f>TEXT(Table1[[#This Row],[Date]],"mmm-yy")</f>
        <v>Jun-21</v>
      </c>
      <c r="H137" s="80" t="str">
        <f>TEXT(Table1[[#This Row],[Date]],"mmm")</f>
        <v>Jun</v>
      </c>
    </row>
    <row r="138" spans="1:8" ht="20.25">
      <c r="A138" s="6" t="s">
        <v>30</v>
      </c>
      <c r="B138">
        <f>COUNTIF($A$4:A138,A138)</f>
        <v>1</v>
      </c>
      <c r="C138" s="60">
        <v>23440</v>
      </c>
      <c r="D138" s="64">
        <v>44360</v>
      </c>
      <c r="E138" t="s">
        <v>1035</v>
      </c>
      <c r="G138" s="61" t="str">
        <f>TEXT(Table1[[#This Row],[Date]],"mmm-yy")</f>
        <v>Jun-21</v>
      </c>
      <c r="H138" s="80" t="str">
        <f>TEXT(Table1[[#This Row],[Date]],"mmm")</f>
        <v>Jun</v>
      </c>
    </row>
    <row r="139" spans="1:8" ht="20.25">
      <c r="A139" s="6" t="s">
        <v>33</v>
      </c>
      <c r="B139">
        <f>COUNTIF($A$4:A139,A139)</f>
        <v>1</v>
      </c>
      <c r="C139" s="60">
        <v>23440</v>
      </c>
      <c r="D139" s="64">
        <v>44360</v>
      </c>
      <c r="E139" t="s">
        <v>1035</v>
      </c>
      <c r="G139" s="61" t="str">
        <f>TEXT(Table1[[#This Row],[Date]],"mmm-yy")</f>
        <v>Jun-21</v>
      </c>
      <c r="H139" s="80" t="str">
        <f>TEXT(Table1[[#This Row],[Date]],"mmm")</f>
        <v>Jun</v>
      </c>
    </row>
    <row r="140" spans="1:8" ht="20.25">
      <c r="A140" s="6" t="s">
        <v>36</v>
      </c>
      <c r="B140">
        <f>COUNTIF($A$4:A140,A140)</f>
        <v>1</v>
      </c>
      <c r="C140" s="60">
        <v>23440</v>
      </c>
      <c r="D140" s="64">
        <v>44360</v>
      </c>
      <c r="E140" t="s">
        <v>1035</v>
      </c>
      <c r="G140" s="61" t="str">
        <f>TEXT(Table1[[#This Row],[Date]],"mmm-yy")</f>
        <v>Jun-21</v>
      </c>
      <c r="H140" s="80" t="str">
        <f>TEXT(Table1[[#This Row],[Date]],"mmm")</f>
        <v>Jun</v>
      </c>
    </row>
    <row r="141" spans="1:8" ht="20.25">
      <c r="A141" s="6" t="s">
        <v>39</v>
      </c>
      <c r="B141">
        <f>COUNTIF($A$4:A141,A141)</f>
        <v>1</v>
      </c>
      <c r="C141" s="60">
        <v>21550</v>
      </c>
      <c r="D141" s="64">
        <v>44360</v>
      </c>
      <c r="E141" t="s">
        <v>1035</v>
      </c>
      <c r="G141" s="61" t="str">
        <f>TEXT(Table1[[#This Row],[Date]],"mmm-yy")</f>
        <v>Jun-21</v>
      </c>
      <c r="H141" s="80" t="str">
        <f>TEXT(Table1[[#This Row],[Date]],"mmm")</f>
        <v>Jun</v>
      </c>
    </row>
    <row r="142" spans="1:8" ht="20.25">
      <c r="A142" s="6" t="s">
        <v>40</v>
      </c>
      <c r="B142">
        <f>COUNTIF($A$4:A142,A142)</f>
        <v>1</v>
      </c>
      <c r="C142" s="60">
        <v>21710</v>
      </c>
      <c r="D142" s="64">
        <v>44360</v>
      </c>
      <c r="E142" t="s">
        <v>1035</v>
      </c>
      <c r="G142" s="61" t="str">
        <f>TEXT(Table1[[#This Row],[Date]],"mmm-yy")</f>
        <v>Jun-21</v>
      </c>
      <c r="H142" s="80" t="str">
        <f>TEXT(Table1[[#This Row],[Date]],"mmm")</f>
        <v>Jun</v>
      </c>
    </row>
    <row r="143" spans="1:8" ht="20.25">
      <c r="A143" s="6" t="s">
        <v>42</v>
      </c>
      <c r="B143">
        <f>COUNTIF($A$4:A143,A143)</f>
        <v>1</v>
      </c>
      <c r="C143" s="60">
        <v>23440</v>
      </c>
      <c r="D143" s="64">
        <v>44360</v>
      </c>
      <c r="E143" t="s">
        <v>1035</v>
      </c>
      <c r="G143" s="61" t="str">
        <f>TEXT(Table1[[#This Row],[Date]],"mmm-yy")</f>
        <v>Jun-21</v>
      </c>
      <c r="H143" s="80" t="str">
        <f>TEXT(Table1[[#This Row],[Date]],"mmm")</f>
        <v>Jun</v>
      </c>
    </row>
    <row r="144" spans="1:8" ht="20.25">
      <c r="A144" s="6" t="s">
        <v>45</v>
      </c>
      <c r="B144">
        <f>COUNTIF($A$4:A144,A144)</f>
        <v>1</v>
      </c>
      <c r="C144" s="60">
        <v>4000</v>
      </c>
      <c r="D144" s="64">
        <v>44360</v>
      </c>
      <c r="E144" t="s">
        <v>1035</v>
      </c>
      <c r="G144" s="61" t="str">
        <f>TEXT(Table1[[#This Row],[Date]],"mmm-yy")</f>
        <v>Jun-21</v>
      </c>
      <c r="H144" s="80" t="str">
        <f>TEXT(Table1[[#This Row],[Date]],"mmm")</f>
        <v>Jun</v>
      </c>
    </row>
    <row r="145" spans="1:8" ht="20.25">
      <c r="A145" s="6" t="s">
        <v>48</v>
      </c>
      <c r="B145">
        <f>COUNTIF($A$4:A145,A145)</f>
        <v>1</v>
      </c>
      <c r="C145" s="60">
        <v>20440</v>
      </c>
      <c r="D145" s="64">
        <v>44360</v>
      </c>
      <c r="E145" t="s">
        <v>1035</v>
      </c>
      <c r="G145" s="61" t="str">
        <f>TEXT(Table1[[#This Row],[Date]],"mmm-yy")</f>
        <v>Jun-21</v>
      </c>
      <c r="H145" s="80" t="str">
        <f>TEXT(Table1[[#This Row],[Date]],"mmm")</f>
        <v>Jun</v>
      </c>
    </row>
    <row r="146" spans="1:8" ht="20.25">
      <c r="A146" s="6" t="s">
        <v>50</v>
      </c>
      <c r="B146">
        <f>COUNTIF($A$4:A146,A146)</f>
        <v>1</v>
      </c>
      <c r="C146" s="60">
        <v>18280</v>
      </c>
      <c r="D146" s="64">
        <v>44360</v>
      </c>
      <c r="E146" t="s">
        <v>1035</v>
      </c>
      <c r="G146" s="61" t="str">
        <f>TEXT(Table1[[#This Row],[Date]],"mmm-yy")</f>
        <v>Jun-21</v>
      </c>
      <c r="H146" s="80" t="str">
        <f>TEXT(Table1[[#This Row],[Date]],"mmm")</f>
        <v>Jun</v>
      </c>
    </row>
    <row r="147" spans="1:8" ht="20.25">
      <c r="A147" s="6" t="s">
        <v>52</v>
      </c>
      <c r="B147">
        <f>COUNTIF($A$4:A147,A147)</f>
        <v>1</v>
      </c>
      <c r="C147" s="60">
        <v>20320</v>
      </c>
      <c r="D147" s="64">
        <v>44360</v>
      </c>
      <c r="E147" t="s">
        <v>1035</v>
      </c>
      <c r="G147" s="61" t="str">
        <f>TEXT(Table1[[#This Row],[Date]],"mmm-yy")</f>
        <v>Jun-21</v>
      </c>
      <c r="H147" s="80" t="str">
        <f>TEXT(Table1[[#This Row],[Date]],"mmm")</f>
        <v>Jun</v>
      </c>
    </row>
    <row r="148" spans="1:8" ht="20.25">
      <c r="A148" s="6" t="s">
        <v>55</v>
      </c>
      <c r="B148">
        <f>COUNTIF($A$4:A148,A148)</f>
        <v>1</v>
      </c>
      <c r="C148" s="60">
        <v>22810</v>
      </c>
      <c r="D148" s="64">
        <v>44360</v>
      </c>
      <c r="E148" t="s">
        <v>1035</v>
      </c>
      <c r="G148" s="61" t="str">
        <f>TEXT(Table1[[#This Row],[Date]],"mmm-yy")</f>
        <v>Jun-21</v>
      </c>
      <c r="H148" s="80" t="str">
        <f>TEXT(Table1[[#This Row],[Date]],"mmm")</f>
        <v>Jun</v>
      </c>
    </row>
    <row r="149" spans="1:8" ht="20.25">
      <c r="A149" s="6" t="s">
        <v>58</v>
      </c>
      <c r="B149">
        <f>COUNTIF($A$4:A149,A149)</f>
        <v>1</v>
      </c>
      <c r="C149" s="60">
        <v>21280</v>
      </c>
      <c r="D149" s="64">
        <v>44360</v>
      </c>
      <c r="E149" t="s">
        <v>1035</v>
      </c>
      <c r="G149" s="61" t="str">
        <f>TEXT(Table1[[#This Row],[Date]],"mmm-yy")</f>
        <v>Jun-21</v>
      </c>
      <c r="H149" s="80" t="str">
        <f>TEXT(Table1[[#This Row],[Date]],"mmm")</f>
        <v>Jun</v>
      </c>
    </row>
    <row r="150" spans="1:8" ht="20.25">
      <c r="A150" s="6" t="s">
        <v>61</v>
      </c>
      <c r="B150">
        <f>COUNTIF($A$4:A150,A150)</f>
        <v>1</v>
      </c>
      <c r="C150" s="60">
        <v>5950</v>
      </c>
      <c r="D150" s="64">
        <v>44360</v>
      </c>
      <c r="E150" t="s">
        <v>1035</v>
      </c>
      <c r="G150" s="61" t="str">
        <f>TEXT(Table1[[#This Row],[Date]],"mmm-yy")</f>
        <v>Jun-21</v>
      </c>
      <c r="H150" s="80" t="str">
        <f>TEXT(Table1[[#This Row],[Date]],"mmm")</f>
        <v>Jun</v>
      </c>
    </row>
    <row r="151" spans="1:8" ht="20.25">
      <c r="A151" s="6" t="s">
        <v>64</v>
      </c>
      <c r="B151">
        <f>COUNTIF($A$4:A151,A151)</f>
        <v>1</v>
      </c>
      <c r="C151" s="60">
        <v>21700</v>
      </c>
      <c r="D151" s="64">
        <v>44360</v>
      </c>
      <c r="E151" t="s">
        <v>1035</v>
      </c>
      <c r="G151" s="61" t="str">
        <f>TEXT(Table1[[#This Row],[Date]],"mmm-yy")</f>
        <v>Jun-21</v>
      </c>
      <c r="H151" s="80" t="str">
        <f>TEXT(Table1[[#This Row],[Date]],"mmm")</f>
        <v>Jun</v>
      </c>
    </row>
    <row r="152" spans="1:8" ht="20.25">
      <c r="A152" s="6" t="s">
        <v>67</v>
      </c>
      <c r="B152">
        <f>COUNTIF($A$4:A152,A152)</f>
        <v>1</v>
      </c>
      <c r="C152" s="60">
        <v>19600</v>
      </c>
      <c r="D152" s="64">
        <v>44360</v>
      </c>
      <c r="E152" t="s">
        <v>1035</v>
      </c>
      <c r="G152" s="61" t="str">
        <f>TEXT(Table1[[#This Row],[Date]],"mmm-yy")</f>
        <v>Jun-21</v>
      </c>
      <c r="H152" s="80" t="str">
        <f>TEXT(Table1[[#This Row],[Date]],"mmm")</f>
        <v>Jun</v>
      </c>
    </row>
    <row r="153" spans="1:8" ht="20.25">
      <c r="A153" s="6" t="s">
        <v>72</v>
      </c>
      <c r="B153">
        <f>COUNTIF($A$4:A153,A153)</f>
        <v>1</v>
      </c>
      <c r="C153" s="60">
        <v>17650</v>
      </c>
      <c r="D153" s="64">
        <v>44360</v>
      </c>
      <c r="E153" t="s">
        <v>1035</v>
      </c>
      <c r="G153" s="61" t="str">
        <f>TEXT(Table1[[#This Row],[Date]],"mmm-yy")</f>
        <v>Jun-21</v>
      </c>
      <c r="H153" s="80" t="str">
        <f>TEXT(Table1[[#This Row],[Date]],"mmm")</f>
        <v>Jun</v>
      </c>
    </row>
    <row r="154" spans="1:8" ht="20.25">
      <c r="A154" s="6" t="s">
        <v>75</v>
      </c>
      <c r="B154">
        <f>COUNTIF($A$4:A154,A154)</f>
        <v>1</v>
      </c>
      <c r="C154" s="60">
        <v>23650</v>
      </c>
      <c r="D154" s="64">
        <v>44360</v>
      </c>
      <c r="E154" t="s">
        <v>1035</v>
      </c>
      <c r="G154" s="61" t="str">
        <f>TEXT(Table1[[#This Row],[Date]],"mmm-yy")</f>
        <v>Jun-21</v>
      </c>
      <c r="H154" s="80" t="str">
        <f>TEXT(Table1[[#This Row],[Date]],"mmm")</f>
        <v>Jun</v>
      </c>
    </row>
    <row r="155" spans="1:8" ht="20.25">
      <c r="A155" s="6" t="s">
        <v>78</v>
      </c>
      <c r="B155">
        <f>COUNTIF($A$4:A155,A155)</f>
        <v>1</v>
      </c>
      <c r="C155" s="60">
        <v>21280</v>
      </c>
      <c r="D155" s="64">
        <v>44360</v>
      </c>
      <c r="E155" t="s">
        <v>1035</v>
      </c>
      <c r="G155" s="61" t="str">
        <f>TEXT(Table1[[#This Row],[Date]],"mmm-yy")</f>
        <v>Jun-21</v>
      </c>
      <c r="H155" s="80" t="str">
        <f>TEXT(Table1[[#This Row],[Date]],"mmm")</f>
        <v>Jun</v>
      </c>
    </row>
    <row r="156" spans="1:8" ht="20.25">
      <c r="A156" s="6" t="s">
        <v>80</v>
      </c>
      <c r="B156">
        <f>COUNTIF($A$4:A156,A156)</f>
        <v>1</v>
      </c>
      <c r="C156" s="60">
        <v>19600</v>
      </c>
      <c r="D156" s="64">
        <v>44360</v>
      </c>
      <c r="E156" t="s">
        <v>1035</v>
      </c>
      <c r="G156" s="61" t="str">
        <f>TEXT(Table1[[#This Row],[Date]],"mmm-yy")</f>
        <v>Jun-21</v>
      </c>
      <c r="H156" s="80" t="str">
        <f>TEXT(Table1[[#This Row],[Date]],"mmm")</f>
        <v>Jun</v>
      </c>
    </row>
    <row r="157" spans="1:8" ht="20.25">
      <c r="A157" s="6" t="s">
        <v>83</v>
      </c>
      <c r="B157">
        <f>COUNTIF($A$4:A157,A157)</f>
        <v>1</v>
      </c>
      <c r="C157" s="60">
        <v>21550</v>
      </c>
      <c r="D157" s="64">
        <v>44360</v>
      </c>
      <c r="E157" t="s">
        <v>1035</v>
      </c>
      <c r="G157" s="61" t="str">
        <f>TEXT(Table1[[#This Row],[Date]],"mmm-yy")</f>
        <v>Jun-21</v>
      </c>
      <c r="H157" s="80" t="str">
        <f>TEXT(Table1[[#This Row],[Date]],"mmm")</f>
        <v>Jun</v>
      </c>
    </row>
    <row r="158" spans="1:8" ht="20.25">
      <c r="A158" s="6" t="s">
        <v>87</v>
      </c>
      <c r="B158">
        <f>COUNTIF($A$4:A158,A158)</f>
        <v>1</v>
      </c>
      <c r="C158" s="60">
        <v>21550</v>
      </c>
      <c r="D158" s="64">
        <v>44360</v>
      </c>
      <c r="E158" t="s">
        <v>1035</v>
      </c>
      <c r="G158" s="61" t="str">
        <f>TEXT(Table1[[#This Row],[Date]],"mmm-yy")</f>
        <v>Jun-21</v>
      </c>
      <c r="H158" s="80" t="str">
        <f>TEXT(Table1[[#This Row],[Date]],"mmm")</f>
        <v>Jun</v>
      </c>
    </row>
    <row r="159" spans="1:8" ht="20.25">
      <c r="A159" s="6" t="s">
        <v>90</v>
      </c>
      <c r="B159">
        <f>COUNTIF($A$4:A159,A159)</f>
        <v>1</v>
      </c>
      <c r="C159" s="60">
        <v>13000</v>
      </c>
      <c r="D159" s="64">
        <v>44360</v>
      </c>
      <c r="E159" t="s">
        <v>1035</v>
      </c>
      <c r="G159" s="61" t="str">
        <f>TEXT(Table1[[#This Row],[Date]],"mmm-yy")</f>
        <v>Jun-21</v>
      </c>
      <c r="H159" s="80" t="str">
        <f>TEXT(Table1[[#This Row],[Date]],"mmm")</f>
        <v>Jun</v>
      </c>
    </row>
    <row r="160" spans="1:8" ht="20.25">
      <c r="A160" s="6" t="s">
        <v>95</v>
      </c>
      <c r="B160">
        <f>COUNTIF($A$4:A160,A160)</f>
        <v>1</v>
      </c>
      <c r="C160" s="60">
        <v>19600</v>
      </c>
      <c r="D160" s="64">
        <v>44360</v>
      </c>
      <c r="E160" t="s">
        <v>1035</v>
      </c>
      <c r="G160" s="61" t="str">
        <f>TEXT(Table1[[#This Row],[Date]],"mmm-yy")</f>
        <v>Jun-21</v>
      </c>
      <c r="H160" s="80" t="str">
        <f>TEXT(Table1[[#This Row],[Date]],"mmm")</f>
        <v>Jun</v>
      </c>
    </row>
    <row r="161" spans="1:8" ht="20.25">
      <c r="A161" s="6" t="s">
        <v>98</v>
      </c>
      <c r="B161">
        <f>COUNTIF($A$4:A161,A161)</f>
        <v>1</v>
      </c>
      <c r="C161" s="60">
        <v>19600</v>
      </c>
      <c r="D161" s="64">
        <v>44360</v>
      </c>
      <c r="E161" t="s">
        <v>1035</v>
      </c>
      <c r="G161" s="61" t="str">
        <f>TEXT(Table1[[#This Row],[Date]],"mmm-yy")</f>
        <v>Jun-21</v>
      </c>
      <c r="H161" s="80" t="str">
        <f>TEXT(Table1[[#This Row],[Date]],"mmm")</f>
        <v>Jun</v>
      </c>
    </row>
    <row r="162" spans="1:8" ht="20.25">
      <c r="A162" s="6" t="s">
        <v>101</v>
      </c>
      <c r="B162">
        <f>COUNTIF($A$4:A162,A162)</f>
        <v>1</v>
      </c>
      <c r="C162" s="60">
        <v>12640</v>
      </c>
      <c r="D162" s="64">
        <v>44360</v>
      </c>
      <c r="E162" t="s">
        <v>1035</v>
      </c>
      <c r="G162" s="61" t="str">
        <f>TEXT(Table1[[#This Row],[Date]],"mmm-yy")</f>
        <v>Jun-21</v>
      </c>
      <c r="H162" s="80" t="str">
        <f>TEXT(Table1[[#This Row],[Date]],"mmm")</f>
        <v>Jun</v>
      </c>
    </row>
    <row r="163" spans="1:8" ht="20.25">
      <c r="A163" s="6" t="s">
        <v>104</v>
      </c>
      <c r="B163">
        <f>COUNTIF($A$4:A163,A163)</f>
        <v>1</v>
      </c>
      <c r="C163" s="60">
        <v>7900</v>
      </c>
      <c r="D163" s="64">
        <v>44360</v>
      </c>
      <c r="E163" t="s">
        <v>1035</v>
      </c>
      <c r="G163" s="61" t="str">
        <f>TEXT(Table1[[#This Row],[Date]],"mmm-yy")</f>
        <v>Jun-21</v>
      </c>
      <c r="H163" s="80" t="str">
        <f>TEXT(Table1[[#This Row],[Date]],"mmm")</f>
        <v>Jun</v>
      </c>
    </row>
    <row r="164" spans="1:8" ht="20.25">
      <c r="A164" s="6" t="s">
        <v>107</v>
      </c>
      <c r="B164">
        <f>COUNTIF($A$4:A164,A164)</f>
        <v>1</v>
      </c>
      <c r="C164" s="60">
        <v>21550</v>
      </c>
      <c r="D164" s="64">
        <v>44360</v>
      </c>
      <c r="E164" t="s">
        <v>1035</v>
      </c>
      <c r="G164" s="61" t="str">
        <f>TEXT(Table1[[#This Row],[Date]],"mmm-yy")</f>
        <v>Jun-21</v>
      </c>
      <c r="H164" s="80" t="str">
        <f>TEXT(Table1[[#This Row],[Date]],"mmm")</f>
        <v>Jun</v>
      </c>
    </row>
    <row r="165" spans="1:8" ht="20.25">
      <c r="A165" s="6" t="s">
        <v>110</v>
      </c>
      <c r="B165">
        <f>COUNTIF($A$4:A165,A165)</f>
        <v>1</v>
      </c>
      <c r="C165" s="60">
        <v>23500</v>
      </c>
      <c r="D165" s="64">
        <v>44360</v>
      </c>
      <c r="E165" t="s">
        <v>1035</v>
      </c>
      <c r="G165" s="61" t="str">
        <f>TEXT(Table1[[#This Row],[Date]],"mmm-yy")</f>
        <v>Jun-21</v>
      </c>
      <c r="H165" s="80" t="str">
        <f>TEXT(Table1[[#This Row],[Date]],"mmm")</f>
        <v>Jun</v>
      </c>
    </row>
    <row r="166" spans="1:8" ht="20.25">
      <c r="A166" s="6" t="s">
        <v>113</v>
      </c>
      <c r="B166">
        <f>COUNTIF($A$4:A166,A166)</f>
        <v>1</v>
      </c>
      <c r="C166" s="60">
        <v>15700</v>
      </c>
      <c r="D166" s="64">
        <v>44360</v>
      </c>
      <c r="E166" t="s">
        <v>1035</v>
      </c>
      <c r="G166" s="61" t="str">
        <f>TEXT(Table1[[#This Row],[Date]],"mmm-yy")</f>
        <v>Jun-21</v>
      </c>
      <c r="H166" s="80" t="str">
        <f>TEXT(Table1[[#This Row],[Date]],"mmm")</f>
        <v>Jun</v>
      </c>
    </row>
    <row r="167" spans="1:8" ht="20.25">
      <c r="A167" s="6" t="s">
        <v>117</v>
      </c>
      <c r="B167">
        <f>COUNTIF($A$4:A167,A167)</f>
        <v>1</v>
      </c>
      <c r="C167" s="60">
        <v>19600</v>
      </c>
      <c r="D167" s="64">
        <v>44360</v>
      </c>
      <c r="E167" t="s">
        <v>1035</v>
      </c>
      <c r="G167" s="61" t="str">
        <f>TEXT(Table1[[#This Row],[Date]],"mmm-yy")</f>
        <v>Jun-21</v>
      </c>
      <c r="H167" s="80" t="str">
        <f>TEXT(Table1[[#This Row],[Date]],"mmm")</f>
        <v>Jun</v>
      </c>
    </row>
    <row r="168" spans="1:8" ht="20.25">
      <c r="A168" s="6" t="s">
        <v>120</v>
      </c>
      <c r="B168">
        <f>COUNTIF($A$4:A168,A168)</f>
        <v>1</v>
      </c>
      <c r="C168" s="60">
        <v>27550</v>
      </c>
      <c r="D168" s="64">
        <v>44360</v>
      </c>
      <c r="E168" t="s">
        <v>1035</v>
      </c>
      <c r="G168" s="61" t="str">
        <f>TEXT(Table1[[#This Row],[Date]],"mmm-yy")</f>
        <v>Jun-21</v>
      </c>
      <c r="H168" s="80" t="str">
        <f>TEXT(Table1[[#This Row],[Date]],"mmm")</f>
        <v>Jun</v>
      </c>
    </row>
    <row r="169" spans="1:8" ht="20.25">
      <c r="A169" s="6" t="s">
        <v>125</v>
      </c>
      <c r="B169">
        <f>COUNTIF($A$4:A169,A169)</f>
        <v>1</v>
      </c>
      <c r="C169" s="60">
        <v>17650</v>
      </c>
      <c r="D169" s="64">
        <v>44360</v>
      </c>
      <c r="E169" t="s">
        <v>1035</v>
      </c>
      <c r="G169" s="61" t="str">
        <f>TEXT(Table1[[#This Row],[Date]],"mmm-yy")</f>
        <v>Jun-21</v>
      </c>
      <c r="H169" s="80" t="str">
        <f>TEXT(Table1[[#This Row],[Date]],"mmm")</f>
        <v>Jun</v>
      </c>
    </row>
    <row r="170" spans="1:8" ht="20.25">
      <c r="A170" s="6" t="s">
        <v>128</v>
      </c>
      <c r="B170">
        <f>COUNTIF($A$4:A170,A170)</f>
        <v>1</v>
      </c>
      <c r="C170" s="60">
        <v>21550</v>
      </c>
      <c r="D170" s="64">
        <v>44360</v>
      </c>
      <c r="E170" t="s">
        <v>1035</v>
      </c>
      <c r="G170" s="61" t="str">
        <f>TEXT(Table1[[#This Row],[Date]],"mmm-yy")</f>
        <v>Jun-21</v>
      </c>
      <c r="H170" s="80" t="str">
        <f>TEXT(Table1[[#This Row],[Date]],"mmm")</f>
        <v>Jun</v>
      </c>
    </row>
    <row r="171" spans="1:8" ht="20.25">
      <c r="A171" s="6" t="s">
        <v>131</v>
      </c>
      <c r="B171">
        <f>COUNTIF($A$4:A171,A171)</f>
        <v>1</v>
      </c>
      <c r="C171" s="60">
        <v>23440</v>
      </c>
      <c r="D171" s="64">
        <v>44360</v>
      </c>
      <c r="E171" t="s">
        <v>1035</v>
      </c>
      <c r="G171" s="61" t="str">
        <f>TEXT(Table1[[#This Row],[Date]],"mmm-yy")</f>
        <v>Jun-21</v>
      </c>
      <c r="H171" s="80" t="str">
        <f>TEXT(Table1[[#This Row],[Date]],"mmm")</f>
        <v>Jun</v>
      </c>
    </row>
    <row r="172" spans="1:8" ht="20.25">
      <c r="A172" s="6" t="s">
        <v>134</v>
      </c>
      <c r="B172">
        <f>COUNTIF($A$4:A172,A172)</f>
        <v>1</v>
      </c>
      <c r="C172" s="60">
        <v>21550</v>
      </c>
      <c r="D172" s="64">
        <v>44360</v>
      </c>
      <c r="E172" t="s">
        <v>1035</v>
      </c>
      <c r="G172" s="61" t="str">
        <f>TEXT(Table1[[#This Row],[Date]],"mmm-yy")</f>
        <v>Jun-21</v>
      </c>
      <c r="H172" s="80" t="str">
        <f>TEXT(Table1[[#This Row],[Date]],"mmm")</f>
        <v>Jun</v>
      </c>
    </row>
    <row r="173" spans="1:8" ht="20.25">
      <c r="A173" s="6" t="s">
        <v>137</v>
      </c>
      <c r="B173">
        <f>COUNTIF($A$4:A173,A173)</f>
        <v>1</v>
      </c>
      <c r="C173" s="60">
        <v>21280</v>
      </c>
      <c r="D173" s="64">
        <v>44360</v>
      </c>
      <c r="E173" t="s">
        <v>1035</v>
      </c>
      <c r="G173" s="61" t="str">
        <f>TEXT(Table1[[#This Row],[Date]],"mmm-yy")</f>
        <v>Jun-21</v>
      </c>
      <c r="H173" s="80" t="str">
        <f>TEXT(Table1[[#This Row],[Date]],"mmm")</f>
        <v>Jun</v>
      </c>
    </row>
    <row r="174" spans="1:8" ht="20.25">
      <c r="A174" s="6" t="s">
        <v>140</v>
      </c>
      <c r="B174">
        <f>COUNTIF($A$4:A174,A174)</f>
        <v>1</v>
      </c>
      <c r="C174" s="60">
        <v>15700</v>
      </c>
      <c r="D174" s="64">
        <v>44360</v>
      </c>
      <c r="E174" t="s">
        <v>1035</v>
      </c>
      <c r="G174" s="61" t="str">
        <f>TEXT(Table1[[#This Row],[Date]],"mmm-yy")</f>
        <v>Jun-21</v>
      </c>
      <c r="H174" s="80" t="str">
        <f>TEXT(Table1[[#This Row],[Date]],"mmm")</f>
        <v>Jun</v>
      </c>
    </row>
    <row r="175" spans="1:8" ht="20.25">
      <c r="A175" s="6" t="s">
        <v>142</v>
      </c>
      <c r="B175">
        <f>COUNTIF($A$4:A175,A175)</f>
        <v>1</v>
      </c>
      <c r="C175" s="60">
        <v>7500</v>
      </c>
      <c r="D175" s="64">
        <v>44360</v>
      </c>
      <c r="E175" t="s">
        <v>1035</v>
      </c>
      <c r="G175" s="61" t="str">
        <f>TEXT(Table1[[#This Row],[Date]],"mmm-yy")</f>
        <v>Jun-21</v>
      </c>
      <c r="H175" s="80" t="str">
        <f>TEXT(Table1[[#This Row],[Date]],"mmm")</f>
        <v>Jun</v>
      </c>
    </row>
    <row r="176" spans="1:8" ht="20.25">
      <c r="A176" s="6" t="s">
        <v>147</v>
      </c>
      <c r="B176">
        <f>COUNTIF($A$4:A176,A176)</f>
        <v>1</v>
      </c>
      <c r="C176" s="60">
        <v>23440</v>
      </c>
      <c r="D176" s="64">
        <v>44360</v>
      </c>
      <c r="E176" t="s">
        <v>1035</v>
      </c>
      <c r="G176" s="61" t="str">
        <f>TEXT(Table1[[#This Row],[Date]],"mmm-yy")</f>
        <v>Jun-21</v>
      </c>
      <c r="H176" s="80" t="str">
        <f>TEXT(Table1[[#This Row],[Date]],"mmm")</f>
        <v>Jun</v>
      </c>
    </row>
    <row r="177" spans="1:8" ht="20.25">
      <c r="A177" s="6" t="s">
        <v>150</v>
      </c>
      <c r="B177">
        <f>COUNTIF($A$4:A177,A177)</f>
        <v>1</v>
      </c>
      <c r="C177" s="60">
        <v>19600</v>
      </c>
      <c r="D177" s="64">
        <v>44360</v>
      </c>
      <c r="E177" t="s">
        <v>1035</v>
      </c>
      <c r="G177" s="61" t="str">
        <f>TEXT(Table1[[#This Row],[Date]],"mmm-yy")</f>
        <v>Jun-21</v>
      </c>
      <c r="H177" s="80" t="str">
        <f>TEXT(Table1[[#This Row],[Date]],"mmm")</f>
        <v>Jun</v>
      </c>
    </row>
    <row r="178" spans="1:8" ht="20.25">
      <c r="A178" s="6" t="s">
        <v>153</v>
      </c>
      <c r="B178">
        <f>COUNTIF($A$4:A178,A178)</f>
        <v>1</v>
      </c>
      <c r="C178" s="60">
        <v>19600</v>
      </c>
      <c r="D178" s="64">
        <v>44360</v>
      </c>
      <c r="E178" t="s">
        <v>1035</v>
      </c>
      <c r="G178" s="61" t="str">
        <f>TEXT(Table1[[#This Row],[Date]],"mmm-yy")</f>
        <v>Jun-21</v>
      </c>
      <c r="H178" s="80" t="str">
        <f>TEXT(Table1[[#This Row],[Date]],"mmm")</f>
        <v>Jun</v>
      </c>
    </row>
    <row r="179" spans="1:8" ht="20.25">
      <c r="A179" s="6" t="s">
        <v>156</v>
      </c>
      <c r="B179">
        <f>COUNTIF($A$4:A179,A179)</f>
        <v>1</v>
      </c>
      <c r="C179" s="60">
        <v>18400</v>
      </c>
      <c r="D179" s="64">
        <v>44360</v>
      </c>
      <c r="E179" t="s">
        <v>1035</v>
      </c>
      <c r="G179" s="61" t="str">
        <f>TEXT(Table1[[#This Row],[Date]],"mmm-yy")</f>
        <v>Jun-21</v>
      </c>
      <c r="H179" s="80" t="str">
        <f>TEXT(Table1[[#This Row],[Date]],"mmm")</f>
        <v>Jun</v>
      </c>
    </row>
    <row r="180" spans="1:8" ht="20.25">
      <c r="A180" s="6" t="s">
        <v>159</v>
      </c>
      <c r="B180">
        <f>COUNTIF($A$4:A180,A180)</f>
        <v>1</v>
      </c>
      <c r="C180" s="60">
        <v>21550</v>
      </c>
      <c r="D180" s="64">
        <v>44360</v>
      </c>
      <c r="E180" t="s">
        <v>1035</v>
      </c>
      <c r="G180" s="61" t="str">
        <f>TEXT(Table1[[#This Row],[Date]],"mmm-yy")</f>
        <v>Jun-21</v>
      </c>
      <c r="H180" s="80" t="str">
        <f>TEXT(Table1[[#This Row],[Date]],"mmm")</f>
        <v>Jun</v>
      </c>
    </row>
    <row r="181" spans="1:8" ht="20.25">
      <c r="A181" s="6" t="s">
        <v>162</v>
      </c>
      <c r="B181">
        <f>COUNTIF($A$4:A181,A181)</f>
        <v>1</v>
      </c>
      <c r="C181" s="60">
        <v>4000</v>
      </c>
      <c r="D181" s="64">
        <v>44360</v>
      </c>
      <c r="E181" t="s">
        <v>1035</v>
      </c>
      <c r="G181" s="61" t="str">
        <f>TEXT(Table1[[#This Row],[Date]],"mmm-yy")</f>
        <v>Jun-21</v>
      </c>
      <c r="H181" s="80" t="str">
        <f>TEXT(Table1[[#This Row],[Date]],"mmm")</f>
        <v>Jun</v>
      </c>
    </row>
    <row r="182" spans="1:8" ht="20.25">
      <c r="A182" s="6" t="s">
        <v>165</v>
      </c>
      <c r="B182">
        <f>COUNTIF($A$4:A182,A182)</f>
        <v>1</v>
      </c>
      <c r="C182" s="60">
        <v>11800</v>
      </c>
      <c r="D182" s="64">
        <v>44360</v>
      </c>
      <c r="E182" t="s">
        <v>1035</v>
      </c>
      <c r="G182" s="61" t="str">
        <f>TEXT(Table1[[#This Row],[Date]],"mmm-yy")</f>
        <v>Jun-21</v>
      </c>
      <c r="H182" s="80" t="str">
        <f>TEXT(Table1[[#This Row],[Date]],"mmm")</f>
        <v>Jun</v>
      </c>
    </row>
    <row r="183" spans="1:8" ht="20.25">
      <c r="A183" s="6" t="s">
        <v>168</v>
      </c>
      <c r="B183">
        <f>COUNTIF($A$4:A183,A183)</f>
        <v>1</v>
      </c>
      <c r="C183" s="60">
        <v>23440</v>
      </c>
      <c r="D183" s="64">
        <v>44360</v>
      </c>
      <c r="E183" t="s">
        <v>1035</v>
      </c>
      <c r="G183" s="61" t="str">
        <f>TEXT(Table1[[#This Row],[Date]],"mmm-yy")</f>
        <v>Jun-21</v>
      </c>
      <c r="H183" s="80" t="str">
        <f>TEXT(Table1[[#This Row],[Date]],"mmm")</f>
        <v>Jun</v>
      </c>
    </row>
    <row r="184" spans="1:8" ht="20.25">
      <c r="A184" s="6" t="s">
        <v>171</v>
      </c>
      <c r="B184">
        <f>COUNTIF($A$4:A184,A184)</f>
        <v>1</v>
      </c>
      <c r="C184" s="60">
        <v>0</v>
      </c>
      <c r="D184" s="64">
        <v>44360</v>
      </c>
      <c r="E184" t="s">
        <v>1035</v>
      </c>
      <c r="G184" s="61" t="str">
        <f>TEXT(Table1[[#This Row],[Date]],"mmm-yy")</f>
        <v>Jun-21</v>
      </c>
      <c r="H184" s="80" t="str">
        <f>TEXT(Table1[[#This Row],[Date]],"mmm")</f>
        <v>Jun</v>
      </c>
    </row>
    <row r="185" spans="1:8" ht="20.25">
      <c r="A185" s="6" t="s">
        <v>175</v>
      </c>
      <c r="B185">
        <f>COUNTIF($A$4:A185,A185)</f>
        <v>1</v>
      </c>
      <c r="C185" s="60">
        <v>21280</v>
      </c>
      <c r="D185" s="64">
        <v>44360</v>
      </c>
      <c r="E185" t="s">
        <v>1035</v>
      </c>
      <c r="G185" s="61" t="str">
        <f>TEXT(Table1[[#This Row],[Date]],"mmm-yy")</f>
        <v>Jun-21</v>
      </c>
      <c r="H185" s="80" t="str">
        <f>TEXT(Table1[[#This Row],[Date]],"mmm")</f>
        <v>Jun</v>
      </c>
    </row>
    <row r="186" spans="1:8" ht="20.25">
      <c r="A186" s="6" t="s">
        <v>178</v>
      </c>
      <c r="B186">
        <f>COUNTIF($A$4:A186,A186)</f>
        <v>1</v>
      </c>
      <c r="C186" s="60">
        <v>19750</v>
      </c>
      <c r="D186" s="64">
        <v>44360</v>
      </c>
      <c r="E186" t="s">
        <v>1035</v>
      </c>
      <c r="G186" s="61" t="str">
        <f>TEXT(Table1[[#This Row],[Date]],"mmm-yy")</f>
        <v>Jun-21</v>
      </c>
      <c r="H186" s="80" t="str">
        <f>TEXT(Table1[[#This Row],[Date]],"mmm")</f>
        <v>Jun</v>
      </c>
    </row>
    <row r="187" spans="1:8" ht="20.25">
      <c r="A187" s="6" t="s">
        <v>181</v>
      </c>
      <c r="B187">
        <f>COUNTIF($A$4:A187,A187)</f>
        <v>1</v>
      </c>
      <c r="C187" s="60">
        <v>17800</v>
      </c>
      <c r="D187" s="64">
        <v>44360</v>
      </c>
      <c r="E187" t="s">
        <v>1035</v>
      </c>
      <c r="G187" s="61" t="str">
        <f>TEXT(Table1[[#This Row],[Date]],"mmm-yy")</f>
        <v>Jun-21</v>
      </c>
      <c r="H187" s="80" t="str">
        <f>TEXT(Table1[[#This Row],[Date]],"mmm")</f>
        <v>Jun</v>
      </c>
    </row>
    <row r="188" spans="1:8" ht="20.25">
      <c r="A188" s="6" t="s">
        <v>184</v>
      </c>
      <c r="B188">
        <f>COUNTIF($A$4:A188,A188)</f>
        <v>1</v>
      </c>
      <c r="C188" s="60">
        <v>15260</v>
      </c>
      <c r="D188" s="64">
        <v>44360</v>
      </c>
      <c r="E188" t="s">
        <v>1035</v>
      </c>
      <c r="G188" s="61" t="str">
        <f>TEXT(Table1[[#This Row],[Date]],"mmm-yy")</f>
        <v>Jun-21</v>
      </c>
      <c r="H188" s="80" t="str">
        <f>TEXT(Table1[[#This Row],[Date]],"mmm")</f>
        <v>Jun</v>
      </c>
    </row>
    <row r="189" spans="1:8" ht="20.25">
      <c r="A189" s="6" t="s">
        <v>187</v>
      </c>
      <c r="B189">
        <f>COUNTIF($A$4:A189,A189)</f>
        <v>1</v>
      </c>
      <c r="C189" s="60">
        <v>18400</v>
      </c>
      <c r="D189" s="64">
        <v>44360</v>
      </c>
      <c r="E189" t="s">
        <v>1035</v>
      </c>
      <c r="G189" s="61" t="str">
        <f>TEXT(Table1[[#This Row],[Date]],"mmm-yy")</f>
        <v>Jun-21</v>
      </c>
      <c r="H189" s="80" t="str">
        <f>TEXT(Table1[[#This Row],[Date]],"mmm")</f>
        <v>Jun</v>
      </c>
    </row>
    <row r="190" spans="1:8" ht="20.25">
      <c r="A190" s="6" t="s">
        <v>190</v>
      </c>
      <c r="B190">
        <f>COUNTIF($A$4:A190,A190)</f>
        <v>1</v>
      </c>
      <c r="C190" s="60">
        <v>13000</v>
      </c>
      <c r="D190" s="64">
        <v>44360</v>
      </c>
      <c r="E190" t="s">
        <v>1035</v>
      </c>
      <c r="G190" s="61" t="str">
        <f>TEXT(Table1[[#This Row],[Date]],"mmm-yy")</f>
        <v>Jun-21</v>
      </c>
      <c r="H190" s="80" t="str">
        <f>TEXT(Table1[[#This Row],[Date]],"mmm")</f>
        <v>Jun</v>
      </c>
    </row>
    <row r="191" spans="1:8" ht="20.25">
      <c r="A191" s="6" t="s">
        <v>193</v>
      </c>
      <c r="B191">
        <f>COUNTIF($A$4:A191,A191)</f>
        <v>1</v>
      </c>
      <c r="C191" s="60">
        <v>21280</v>
      </c>
      <c r="D191" s="64">
        <v>44360</v>
      </c>
      <c r="E191" t="s">
        <v>1035</v>
      </c>
      <c r="G191" s="61" t="str">
        <f>TEXT(Table1[[#This Row],[Date]],"mmm-yy")</f>
        <v>Jun-21</v>
      </c>
      <c r="H191" s="80" t="str">
        <f>TEXT(Table1[[#This Row],[Date]],"mmm")</f>
        <v>Jun</v>
      </c>
    </row>
    <row r="192" spans="1:8" ht="20.25">
      <c r="A192" s="6" t="s">
        <v>196</v>
      </c>
      <c r="B192">
        <f>COUNTIF($A$4:A192,A192)</f>
        <v>1</v>
      </c>
      <c r="C192" s="60">
        <v>21550</v>
      </c>
      <c r="D192" s="64">
        <v>44360</v>
      </c>
      <c r="E192" t="s">
        <v>1035</v>
      </c>
      <c r="G192" s="61" t="str">
        <f>TEXT(Table1[[#This Row],[Date]],"mmm-yy")</f>
        <v>Jun-21</v>
      </c>
      <c r="H192" s="80" t="str">
        <f>TEXT(Table1[[#This Row],[Date]],"mmm")</f>
        <v>Jun</v>
      </c>
    </row>
    <row r="193" spans="1:8" ht="20.25">
      <c r="A193" s="6" t="s">
        <v>199</v>
      </c>
      <c r="B193">
        <f>COUNTIF($A$4:A193,A193)</f>
        <v>1</v>
      </c>
      <c r="C193" s="60">
        <v>19600</v>
      </c>
      <c r="D193" s="64">
        <v>44360</v>
      </c>
      <c r="E193" t="s">
        <v>1035</v>
      </c>
      <c r="G193" s="61" t="str">
        <f>TEXT(Table1[[#This Row],[Date]],"mmm-yy")</f>
        <v>Jun-21</v>
      </c>
      <c r="H193" s="80" t="str">
        <f>TEXT(Table1[[#This Row],[Date]],"mmm")</f>
        <v>Jun</v>
      </c>
    </row>
    <row r="194" spans="1:8" ht="20.25">
      <c r="A194" s="6" t="s">
        <v>202</v>
      </c>
      <c r="B194">
        <f>COUNTIF($A$4:A194,A194)</f>
        <v>1</v>
      </c>
      <c r="C194" s="60">
        <v>4000</v>
      </c>
      <c r="D194" s="64">
        <v>44360</v>
      </c>
      <c r="E194" t="s">
        <v>1035</v>
      </c>
      <c r="G194" s="61" t="str">
        <f>TEXT(Table1[[#This Row],[Date]],"mmm-yy")</f>
        <v>Jun-21</v>
      </c>
      <c r="H194" s="80" t="str">
        <f>TEXT(Table1[[#This Row],[Date]],"mmm")</f>
        <v>Jun</v>
      </c>
    </row>
    <row r="195" spans="1:8" ht="20.25">
      <c r="A195" s="6" t="s">
        <v>205</v>
      </c>
      <c r="B195">
        <f>COUNTIF($A$4:A195,A195)</f>
        <v>1</v>
      </c>
      <c r="C195" s="60">
        <v>23440</v>
      </c>
      <c r="D195" s="64">
        <v>44360</v>
      </c>
      <c r="E195" t="s">
        <v>1035</v>
      </c>
      <c r="G195" s="61" t="str">
        <f>TEXT(Table1[[#This Row],[Date]],"mmm-yy")</f>
        <v>Jun-21</v>
      </c>
      <c r="H195" s="80" t="str">
        <f>TEXT(Table1[[#This Row],[Date]],"mmm")</f>
        <v>Jun</v>
      </c>
    </row>
    <row r="196" spans="1:8" ht="20.25">
      <c r="A196" s="6" t="s">
        <v>207</v>
      </c>
      <c r="B196">
        <f>COUNTIF($A$4:A196,A196)</f>
        <v>1</v>
      </c>
      <c r="C196" s="60">
        <v>18160</v>
      </c>
      <c r="D196" s="64">
        <v>44360</v>
      </c>
      <c r="E196" t="s">
        <v>1035</v>
      </c>
      <c r="G196" s="61" t="str">
        <f>TEXT(Table1[[#This Row],[Date]],"mmm-yy")</f>
        <v>Jun-21</v>
      </c>
      <c r="H196" s="80" t="str">
        <f>TEXT(Table1[[#This Row],[Date]],"mmm")</f>
        <v>Jun</v>
      </c>
    </row>
    <row r="197" spans="1:8" ht="20.25">
      <c r="A197" s="6" t="s">
        <v>210</v>
      </c>
      <c r="B197">
        <f>COUNTIF($A$4:A197,A197)</f>
        <v>1</v>
      </c>
      <c r="C197" s="60">
        <v>23500</v>
      </c>
      <c r="D197" s="64">
        <v>44360</v>
      </c>
      <c r="E197" t="s">
        <v>1035</v>
      </c>
      <c r="G197" s="61" t="str">
        <f>TEXT(Table1[[#This Row],[Date]],"mmm-yy")</f>
        <v>Jun-21</v>
      </c>
      <c r="H197" s="80" t="str">
        <f>TEXT(Table1[[#This Row],[Date]],"mmm")</f>
        <v>Jun</v>
      </c>
    </row>
    <row r="198" spans="1:8" ht="20.25">
      <c r="A198" s="6" t="s">
        <v>218</v>
      </c>
      <c r="B198">
        <f>COUNTIF($A$4:A198,A198)</f>
        <v>1</v>
      </c>
      <c r="C198" s="60">
        <v>13750</v>
      </c>
      <c r="D198" s="64">
        <v>44360</v>
      </c>
      <c r="E198" t="s">
        <v>1035</v>
      </c>
      <c r="G198" s="61" t="str">
        <f>TEXT(Table1[[#This Row],[Date]],"mmm-yy")</f>
        <v>Jun-21</v>
      </c>
      <c r="H198" s="80" t="str">
        <f>TEXT(Table1[[#This Row],[Date]],"mmm")</f>
        <v>Jun</v>
      </c>
    </row>
    <row r="199" spans="1:8" ht="20.25">
      <c r="A199" s="6" t="s">
        <v>221</v>
      </c>
      <c r="B199">
        <f>COUNTIF($A$4:A199,A199)</f>
        <v>1</v>
      </c>
      <c r="C199" s="60">
        <v>15700</v>
      </c>
      <c r="D199" s="64">
        <v>44360</v>
      </c>
      <c r="E199" t="s">
        <v>1035</v>
      </c>
      <c r="G199" s="61" t="str">
        <f>TEXT(Table1[[#This Row],[Date]],"mmm-yy")</f>
        <v>Jun-21</v>
      </c>
      <c r="H199" s="80" t="str">
        <f>TEXT(Table1[[#This Row],[Date]],"mmm")</f>
        <v>Jun</v>
      </c>
    </row>
    <row r="200" spans="1:8" ht="20.25">
      <c r="A200" s="6" t="s">
        <v>225</v>
      </c>
      <c r="B200">
        <f>COUNTIF($A$4:A200,A200)</f>
        <v>1</v>
      </c>
      <c r="C200" s="60">
        <v>9400</v>
      </c>
      <c r="D200" s="64">
        <v>44360</v>
      </c>
      <c r="E200" t="s">
        <v>1035</v>
      </c>
      <c r="G200" s="61" t="str">
        <f>TEXT(Table1[[#This Row],[Date]],"mmm-yy")</f>
        <v>Jun-21</v>
      </c>
      <c r="H200" s="80" t="str">
        <f>TEXT(Table1[[#This Row],[Date]],"mmm")</f>
        <v>Jun</v>
      </c>
    </row>
    <row r="201" spans="1:8" ht="20.25">
      <c r="A201" s="6" t="s">
        <v>228</v>
      </c>
      <c r="B201">
        <f>COUNTIF($A$4:A201,A201)</f>
        <v>1</v>
      </c>
      <c r="C201" s="60">
        <v>25600</v>
      </c>
      <c r="D201" s="64">
        <v>44360</v>
      </c>
      <c r="E201" t="s">
        <v>1035</v>
      </c>
      <c r="G201" s="61" t="str">
        <f>TEXT(Table1[[#This Row],[Date]],"mmm-yy")</f>
        <v>Jun-21</v>
      </c>
      <c r="H201" s="80" t="str">
        <f>TEXT(Table1[[#This Row],[Date]],"mmm")</f>
        <v>Jun</v>
      </c>
    </row>
    <row r="202" spans="1:8" ht="20.25">
      <c r="A202" s="6" t="s">
        <v>231</v>
      </c>
      <c r="B202">
        <f>COUNTIF($A$4:A202,A202)</f>
        <v>1</v>
      </c>
      <c r="C202" s="60">
        <v>19600</v>
      </c>
      <c r="D202" s="64">
        <v>44360</v>
      </c>
      <c r="E202" t="s">
        <v>1035</v>
      </c>
      <c r="G202" s="61" t="str">
        <f>TEXT(Table1[[#This Row],[Date]],"mmm-yy")</f>
        <v>Jun-21</v>
      </c>
      <c r="H202" s="80" t="str">
        <f>TEXT(Table1[[#This Row],[Date]],"mmm")</f>
        <v>Jun</v>
      </c>
    </row>
    <row r="203" spans="1:8" ht="20.25">
      <c r="A203" s="6" t="s">
        <v>234</v>
      </c>
      <c r="B203">
        <f>COUNTIF($A$4:A203,A203)</f>
        <v>1</v>
      </c>
      <c r="C203" s="60">
        <v>21550</v>
      </c>
      <c r="D203" s="64">
        <v>44360</v>
      </c>
      <c r="E203" t="s">
        <v>1035</v>
      </c>
      <c r="G203" s="61" t="str">
        <f>TEXT(Table1[[#This Row],[Date]],"mmm-yy")</f>
        <v>Jun-21</v>
      </c>
      <c r="H203" s="80" t="str">
        <f>TEXT(Table1[[#This Row],[Date]],"mmm")</f>
        <v>Jun</v>
      </c>
    </row>
    <row r="204" spans="1:8" ht="20.25">
      <c r="A204" s="6" t="s">
        <v>238</v>
      </c>
      <c r="B204">
        <f>COUNTIF($A$4:A204,A204)</f>
        <v>1</v>
      </c>
      <c r="C204" s="60">
        <v>22360</v>
      </c>
      <c r="D204" s="64">
        <v>44360</v>
      </c>
      <c r="E204" t="s">
        <v>1035</v>
      </c>
      <c r="G204" s="61" t="str">
        <f>TEXT(Table1[[#This Row],[Date]],"mmm-yy")</f>
        <v>Jun-21</v>
      </c>
      <c r="H204" s="80" t="str">
        <f>TEXT(Table1[[#This Row],[Date]],"mmm")</f>
        <v>Jun</v>
      </c>
    </row>
    <row r="205" spans="1:8" ht="20.25">
      <c r="A205" s="6" t="s">
        <v>241</v>
      </c>
      <c r="B205">
        <f>COUNTIF($A$4:A205,A205)</f>
        <v>1</v>
      </c>
      <c r="C205" s="60">
        <v>4000</v>
      </c>
      <c r="D205" s="64">
        <v>44360</v>
      </c>
      <c r="E205" t="s">
        <v>1035</v>
      </c>
      <c r="G205" s="61" t="str">
        <f>TEXT(Table1[[#This Row],[Date]],"mmm-yy")</f>
        <v>Jun-21</v>
      </c>
      <c r="H205" s="80" t="str">
        <f>TEXT(Table1[[#This Row],[Date]],"mmm")</f>
        <v>Jun</v>
      </c>
    </row>
    <row r="206" spans="1:8" ht="20.25">
      <c r="A206" s="6" t="s">
        <v>244</v>
      </c>
      <c r="B206">
        <f>COUNTIF($A$4:A206,A206)</f>
        <v>1</v>
      </c>
      <c r="C206" s="60">
        <v>20200</v>
      </c>
      <c r="D206" s="64">
        <v>44360</v>
      </c>
      <c r="E206" t="s">
        <v>1035</v>
      </c>
      <c r="G206" s="61" t="str">
        <f>TEXT(Table1[[#This Row],[Date]],"mmm-yy")</f>
        <v>Jun-21</v>
      </c>
      <c r="H206" s="80" t="str">
        <f>TEXT(Table1[[#This Row],[Date]],"mmm")</f>
        <v>Jun</v>
      </c>
    </row>
    <row r="207" spans="1:8" ht="20.25">
      <c r="A207" s="6" t="s">
        <v>247</v>
      </c>
      <c r="B207">
        <f>COUNTIF($A$4:A207,A207)</f>
        <v>1</v>
      </c>
      <c r="C207" s="60">
        <v>18400</v>
      </c>
      <c r="D207" s="64">
        <v>44360</v>
      </c>
      <c r="E207" t="s">
        <v>1035</v>
      </c>
      <c r="G207" s="61" t="str">
        <f>TEXT(Table1[[#This Row],[Date]],"mmm-yy")</f>
        <v>Jun-21</v>
      </c>
      <c r="H207" s="80" t="str">
        <f>TEXT(Table1[[#This Row],[Date]],"mmm")</f>
        <v>Jun</v>
      </c>
    </row>
    <row r="208" spans="1:8" ht="20.25">
      <c r="A208" s="6" t="s">
        <v>252</v>
      </c>
      <c r="B208">
        <f>COUNTIF($A$4:A208,A208)</f>
        <v>1</v>
      </c>
      <c r="C208" s="60">
        <v>19600</v>
      </c>
      <c r="D208" s="64">
        <v>44360</v>
      </c>
      <c r="E208" t="s">
        <v>1035</v>
      </c>
      <c r="G208" s="61" t="str">
        <f>TEXT(Table1[[#This Row],[Date]],"mmm-yy")</f>
        <v>Jun-21</v>
      </c>
      <c r="H208" s="80" t="str">
        <f>TEXT(Table1[[#This Row],[Date]],"mmm")</f>
        <v>Jun</v>
      </c>
    </row>
    <row r="209" spans="1:8" ht="20.25">
      <c r="A209" s="6" t="s">
        <v>256</v>
      </c>
      <c r="B209">
        <f>COUNTIF($A$4:A209,A209)</f>
        <v>1</v>
      </c>
      <c r="C209" s="60">
        <v>4000</v>
      </c>
      <c r="D209" s="64">
        <v>44360</v>
      </c>
      <c r="E209" t="s">
        <v>1035</v>
      </c>
      <c r="G209" s="61" t="str">
        <f>TEXT(Table1[[#This Row],[Date]],"mmm-yy")</f>
        <v>Jun-21</v>
      </c>
      <c r="H209" s="80" t="str">
        <f>TEXT(Table1[[#This Row],[Date]],"mmm")</f>
        <v>Jun</v>
      </c>
    </row>
    <row r="210" spans="1:8" ht="20.25">
      <c r="A210" s="6" t="s">
        <v>259</v>
      </c>
      <c r="B210">
        <f>COUNTIF($A$4:A210,A210)</f>
        <v>1</v>
      </c>
      <c r="C210" s="60">
        <v>21550</v>
      </c>
      <c r="D210" s="64">
        <v>44360</v>
      </c>
      <c r="E210" t="s">
        <v>1035</v>
      </c>
      <c r="G210" s="61" t="str">
        <f>TEXT(Table1[[#This Row],[Date]],"mmm-yy")</f>
        <v>Jun-21</v>
      </c>
      <c r="H210" s="80" t="str">
        <f>TEXT(Table1[[#This Row],[Date]],"mmm")</f>
        <v>Jun</v>
      </c>
    </row>
    <row r="211" spans="1:8" ht="20.25">
      <c r="A211" s="6" t="s">
        <v>266</v>
      </c>
      <c r="B211">
        <f>COUNTIF($A$4:A211,A211)</f>
        <v>1</v>
      </c>
      <c r="C211" s="60">
        <v>11800</v>
      </c>
      <c r="D211" s="64">
        <v>44360</v>
      </c>
      <c r="E211" t="s">
        <v>1035</v>
      </c>
      <c r="G211" s="61" t="str">
        <f>TEXT(Table1[[#This Row],[Date]],"mmm-yy")</f>
        <v>Jun-21</v>
      </c>
      <c r="H211" s="80" t="str">
        <f>TEXT(Table1[[#This Row],[Date]],"mmm")</f>
        <v>Jun</v>
      </c>
    </row>
    <row r="212" spans="1:8" ht="20.25">
      <c r="A212" s="6" t="s">
        <v>275</v>
      </c>
      <c r="B212">
        <f>COUNTIF($A$4:A212,A212)</f>
        <v>1</v>
      </c>
      <c r="C212" s="60">
        <v>21550</v>
      </c>
      <c r="D212" s="64">
        <v>44360</v>
      </c>
      <c r="E212" t="s">
        <v>1035</v>
      </c>
      <c r="G212" s="61" t="str">
        <f>TEXT(Table1[[#This Row],[Date]],"mmm-yy")</f>
        <v>Jun-21</v>
      </c>
      <c r="H212" s="80" t="str">
        <f>TEXT(Table1[[#This Row],[Date]],"mmm")</f>
        <v>Jun</v>
      </c>
    </row>
    <row r="213" spans="1:8" ht="20.25">
      <c r="A213" s="6" t="s">
        <v>278</v>
      </c>
      <c r="B213">
        <f>COUNTIF($A$4:A213,A213)</f>
        <v>1</v>
      </c>
      <c r="C213" s="60">
        <v>21550</v>
      </c>
      <c r="D213" s="64">
        <v>44360</v>
      </c>
      <c r="E213" t="s">
        <v>1035</v>
      </c>
      <c r="G213" s="61" t="str">
        <f>TEXT(Table1[[#This Row],[Date]],"mmm-yy")</f>
        <v>Jun-21</v>
      </c>
      <c r="H213" s="80" t="str">
        <f>TEXT(Table1[[#This Row],[Date]],"mmm")</f>
        <v>Jun</v>
      </c>
    </row>
    <row r="214" spans="1:8" ht="20.25">
      <c r="A214" s="6" t="s">
        <v>281</v>
      </c>
      <c r="B214">
        <f>COUNTIF($A$4:A214,A214)</f>
        <v>1</v>
      </c>
      <c r="C214" s="60">
        <v>19630</v>
      </c>
      <c r="D214" s="64">
        <v>44360</v>
      </c>
      <c r="E214" t="s">
        <v>1035</v>
      </c>
      <c r="G214" s="61" t="str">
        <f>TEXT(Table1[[#This Row],[Date]],"mmm-yy")</f>
        <v>Jun-21</v>
      </c>
      <c r="H214" s="80" t="str">
        <f>TEXT(Table1[[#This Row],[Date]],"mmm")</f>
        <v>Jun</v>
      </c>
    </row>
    <row r="215" spans="1:8" ht="20.25">
      <c r="A215" s="6" t="s">
        <v>285</v>
      </c>
      <c r="B215">
        <f>COUNTIF($A$4:A215,A215)</f>
        <v>1</v>
      </c>
      <c r="C215" s="60">
        <v>25600</v>
      </c>
      <c r="D215" s="64">
        <v>44360</v>
      </c>
      <c r="E215" t="s">
        <v>1035</v>
      </c>
      <c r="G215" s="61" t="str">
        <f>TEXT(Table1[[#This Row],[Date]],"mmm-yy")</f>
        <v>Jun-21</v>
      </c>
      <c r="H215" s="80" t="str">
        <f>TEXT(Table1[[#This Row],[Date]],"mmm")</f>
        <v>Jun</v>
      </c>
    </row>
    <row r="216" spans="1:8" ht="20.25">
      <c r="A216" s="6" t="s">
        <v>288</v>
      </c>
      <c r="B216">
        <f>COUNTIF($A$4:A216,A216)</f>
        <v>1</v>
      </c>
      <c r="C216" s="60">
        <v>19600</v>
      </c>
      <c r="D216" s="64">
        <v>44360</v>
      </c>
      <c r="E216" t="s">
        <v>1035</v>
      </c>
      <c r="G216" s="61" t="str">
        <f>TEXT(Table1[[#This Row],[Date]],"mmm-yy")</f>
        <v>Jun-21</v>
      </c>
      <c r="H216" s="80" t="str">
        <f>TEXT(Table1[[#This Row],[Date]],"mmm")</f>
        <v>Jun</v>
      </c>
    </row>
    <row r="217" spans="1:8" ht="20.25">
      <c r="A217" s="6" t="s">
        <v>292</v>
      </c>
      <c r="B217">
        <f>COUNTIF($A$4:A217,A217)</f>
        <v>1</v>
      </c>
      <c r="C217" s="60">
        <v>21730</v>
      </c>
      <c r="D217" s="64">
        <v>44360</v>
      </c>
      <c r="E217" t="s">
        <v>1035</v>
      </c>
      <c r="G217" s="61" t="str">
        <f>TEXT(Table1[[#This Row],[Date]],"mmm-yy")</f>
        <v>Jun-21</v>
      </c>
      <c r="H217" s="80" t="str">
        <f>TEXT(Table1[[#This Row],[Date]],"mmm")</f>
        <v>Jun</v>
      </c>
    </row>
    <row r="218" spans="1:8" ht="20.25">
      <c r="A218" s="6" t="s">
        <v>296</v>
      </c>
      <c r="B218">
        <f>COUNTIF($A$4:A218,A218)</f>
        <v>1</v>
      </c>
      <c r="C218" s="60">
        <v>11800</v>
      </c>
      <c r="D218" s="64">
        <v>44360</v>
      </c>
      <c r="E218" t="s">
        <v>1035</v>
      </c>
      <c r="G218" s="61" t="str">
        <f>TEXT(Table1[[#This Row],[Date]],"mmm-yy")</f>
        <v>Jun-21</v>
      </c>
      <c r="H218" s="80" t="str">
        <f>TEXT(Table1[[#This Row],[Date]],"mmm")</f>
        <v>Jun</v>
      </c>
    </row>
    <row r="219" spans="1:8" ht="20.25">
      <c r="A219" s="6" t="s">
        <v>300</v>
      </c>
      <c r="B219">
        <f>COUNTIF($A$4:A219,A219)</f>
        <v>1</v>
      </c>
      <c r="C219" s="60">
        <v>11800</v>
      </c>
      <c r="D219" s="64">
        <v>44360</v>
      </c>
      <c r="E219" t="s">
        <v>1035</v>
      </c>
      <c r="G219" s="61" t="str">
        <f>TEXT(Table1[[#This Row],[Date]],"mmm-yy")</f>
        <v>Jun-21</v>
      </c>
      <c r="H219" s="80" t="str">
        <f>TEXT(Table1[[#This Row],[Date]],"mmm")</f>
        <v>Jun</v>
      </c>
    </row>
    <row r="220" spans="1:8" ht="20.25">
      <c r="A220" s="6" t="s">
        <v>303</v>
      </c>
      <c r="B220">
        <f>COUNTIF($A$4:A220,A220)</f>
        <v>1</v>
      </c>
      <c r="C220" s="60">
        <v>21550</v>
      </c>
      <c r="D220" s="64">
        <v>44360</v>
      </c>
      <c r="E220" t="s">
        <v>1035</v>
      </c>
      <c r="G220" s="61" t="str">
        <f>TEXT(Table1[[#This Row],[Date]],"mmm-yy")</f>
        <v>Jun-21</v>
      </c>
      <c r="H220" s="80" t="str">
        <f>TEXT(Table1[[#This Row],[Date]],"mmm")</f>
        <v>Jun</v>
      </c>
    </row>
    <row r="221" spans="1:8" ht="20.25">
      <c r="A221" s="6" t="s">
        <v>308</v>
      </c>
      <c r="B221">
        <f>COUNTIF($A$4:A221,A221)</f>
        <v>1</v>
      </c>
      <c r="C221" s="60">
        <v>21550</v>
      </c>
      <c r="D221" s="64">
        <v>44360</v>
      </c>
      <c r="E221" t="s">
        <v>1035</v>
      </c>
      <c r="G221" s="61" t="str">
        <f>TEXT(Table1[[#This Row],[Date]],"mmm-yy")</f>
        <v>Jun-21</v>
      </c>
      <c r="H221" s="80" t="str">
        <f>TEXT(Table1[[#This Row],[Date]],"mmm")</f>
        <v>Jun</v>
      </c>
    </row>
    <row r="222" spans="1:8" ht="20.25">
      <c r="A222" s="6" t="s">
        <v>311</v>
      </c>
      <c r="B222">
        <f>COUNTIF($A$4:A222,A222)</f>
        <v>1</v>
      </c>
      <c r="C222" s="60">
        <v>21550</v>
      </c>
      <c r="D222" s="64">
        <v>44360</v>
      </c>
      <c r="E222" t="s">
        <v>1035</v>
      </c>
      <c r="G222" s="61" t="str">
        <f>TEXT(Table1[[#This Row],[Date]],"mmm-yy")</f>
        <v>Jun-21</v>
      </c>
      <c r="H222" s="80" t="str">
        <f>TEXT(Table1[[#This Row],[Date]],"mmm")</f>
        <v>Jun</v>
      </c>
    </row>
    <row r="223" spans="1:8" ht="20.25">
      <c r="A223" s="6" t="s">
        <v>314</v>
      </c>
      <c r="B223">
        <f>COUNTIF($A$4:A223,A223)</f>
        <v>1</v>
      </c>
      <c r="C223" s="60">
        <v>19600</v>
      </c>
      <c r="D223" s="64">
        <v>44360</v>
      </c>
      <c r="E223" t="s">
        <v>1035</v>
      </c>
      <c r="G223" s="61" t="str">
        <f>TEXT(Table1[[#This Row],[Date]],"mmm-yy")</f>
        <v>Jun-21</v>
      </c>
      <c r="H223" s="80" t="str">
        <f>TEXT(Table1[[#This Row],[Date]],"mmm")</f>
        <v>Jun</v>
      </c>
    </row>
    <row r="224" spans="1:8" ht="20.25">
      <c r="A224" s="6" t="s">
        <v>316</v>
      </c>
      <c r="B224">
        <f>COUNTIF($A$4:A224,A224)</f>
        <v>1</v>
      </c>
      <c r="C224" s="60">
        <v>21550</v>
      </c>
      <c r="D224" s="64">
        <v>44360</v>
      </c>
      <c r="E224" t="s">
        <v>1035</v>
      </c>
      <c r="G224" s="61" t="str">
        <f>TEXT(Table1[[#This Row],[Date]],"mmm-yy")</f>
        <v>Jun-21</v>
      </c>
      <c r="H224" s="80" t="str">
        <f>TEXT(Table1[[#This Row],[Date]],"mmm")</f>
        <v>Jun</v>
      </c>
    </row>
    <row r="225" spans="1:8" ht="20.25">
      <c r="A225" s="6" t="s">
        <v>319</v>
      </c>
      <c r="B225">
        <f>COUNTIF($A$4:A225,A225)</f>
        <v>1</v>
      </c>
      <c r="C225" s="60">
        <v>11800</v>
      </c>
      <c r="D225" s="64">
        <v>44360</v>
      </c>
      <c r="E225" t="s">
        <v>1035</v>
      </c>
      <c r="G225" s="61" t="str">
        <f>TEXT(Table1[[#This Row],[Date]],"mmm-yy")</f>
        <v>Jun-21</v>
      </c>
      <c r="H225" s="80" t="str">
        <f>TEXT(Table1[[#This Row],[Date]],"mmm")</f>
        <v>Jun</v>
      </c>
    </row>
    <row r="226" spans="1:8" ht="20.25">
      <c r="A226" s="6" t="s">
        <v>324</v>
      </c>
      <c r="B226">
        <f>COUNTIF($A$4:A226,A226)</f>
        <v>1</v>
      </c>
      <c r="C226" s="60">
        <v>23650</v>
      </c>
      <c r="D226" s="64">
        <v>44360</v>
      </c>
      <c r="E226" t="s">
        <v>1035</v>
      </c>
      <c r="G226" s="61" t="str">
        <f>TEXT(Table1[[#This Row],[Date]],"mmm-yy")</f>
        <v>Jun-21</v>
      </c>
      <c r="H226" s="80" t="str">
        <f>TEXT(Table1[[#This Row],[Date]],"mmm")</f>
        <v>Jun</v>
      </c>
    </row>
    <row r="227" spans="1:8" ht="20.25">
      <c r="A227" s="6" t="s">
        <v>327</v>
      </c>
      <c r="B227">
        <f>COUNTIF($A$4:A227,A227)</f>
        <v>1</v>
      </c>
      <c r="C227" s="60">
        <v>21700</v>
      </c>
      <c r="D227" s="64">
        <v>44360</v>
      </c>
      <c r="E227" t="s">
        <v>1035</v>
      </c>
      <c r="G227" s="61" t="str">
        <f>TEXT(Table1[[#This Row],[Date]],"mmm-yy")</f>
        <v>Jun-21</v>
      </c>
      <c r="H227" s="80" t="str">
        <f>TEXT(Table1[[#This Row],[Date]],"mmm")</f>
        <v>Jun</v>
      </c>
    </row>
    <row r="228" spans="1:8" ht="20.25">
      <c r="A228" s="6" t="s">
        <v>330</v>
      </c>
      <c r="B228">
        <f>COUNTIF($A$4:A228,A228)</f>
        <v>1</v>
      </c>
      <c r="C228" s="60">
        <v>25600</v>
      </c>
      <c r="D228" s="64">
        <v>44360</v>
      </c>
      <c r="E228" t="s">
        <v>1035</v>
      </c>
      <c r="G228" s="61" t="str">
        <f>TEXT(Table1[[#This Row],[Date]],"mmm-yy")</f>
        <v>Jun-21</v>
      </c>
      <c r="H228" s="80" t="str">
        <f>TEXT(Table1[[#This Row],[Date]],"mmm")</f>
        <v>Jun</v>
      </c>
    </row>
    <row r="229" spans="1:8" ht="20.25">
      <c r="A229" s="6" t="s">
        <v>335</v>
      </c>
      <c r="B229">
        <f>COUNTIF($A$4:A229,A229)</f>
        <v>1</v>
      </c>
      <c r="C229" s="60">
        <v>19600</v>
      </c>
      <c r="D229" s="64">
        <v>44360</v>
      </c>
      <c r="E229" t="s">
        <v>1035</v>
      </c>
      <c r="G229" s="61" t="str">
        <f>TEXT(Table1[[#This Row],[Date]],"mmm-yy")</f>
        <v>Jun-21</v>
      </c>
      <c r="H229" s="80" t="str">
        <f>TEXT(Table1[[#This Row],[Date]],"mmm")</f>
        <v>Jun</v>
      </c>
    </row>
    <row r="230" spans="1:8" ht="20.25">
      <c r="A230" s="6" t="s">
        <v>344</v>
      </c>
      <c r="B230">
        <f>COUNTIF($A$4:A230,A230)</f>
        <v>1</v>
      </c>
      <c r="C230" s="60">
        <v>22960</v>
      </c>
      <c r="D230" s="64">
        <v>44360</v>
      </c>
      <c r="E230" t="s">
        <v>1035</v>
      </c>
      <c r="G230" s="61" t="str">
        <f>TEXT(Table1[[#This Row],[Date]],"mmm-yy")</f>
        <v>Jun-21</v>
      </c>
      <c r="H230" s="80" t="str">
        <f>TEXT(Table1[[#This Row],[Date]],"mmm")</f>
        <v>Jun</v>
      </c>
    </row>
    <row r="231" spans="1:8" ht="20.25">
      <c r="A231" s="6" t="s">
        <v>354</v>
      </c>
      <c r="B231">
        <f>COUNTIF($A$4:A231,A231)</f>
        <v>1</v>
      </c>
      <c r="C231" s="60">
        <v>4000</v>
      </c>
      <c r="D231" s="64">
        <v>44360</v>
      </c>
      <c r="E231" t="s">
        <v>1035</v>
      </c>
      <c r="G231" s="61" t="str">
        <f>TEXT(Table1[[#This Row],[Date]],"mmm-yy")</f>
        <v>Jun-21</v>
      </c>
      <c r="H231" s="80" t="str">
        <f>TEXT(Table1[[#This Row],[Date]],"mmm")</f>
        <v>Jun</v>
      </c>
    </row>
    <row r="232" spans="1:8" ht="20.25">
      <c r="A232" s="6" t="s">
        <v>360</v>
      </c>
      <c r="B232">
        <f>COUNTIF($A$4:A232,A232)</f>
        <v>1</v>
      </c>
      <c r="C232" s="60">
        <v>17650</v>
      </c>
      <c r="D232" s="64">
        <v>44360</v>
      </c>
      <c r="E232" t="s">
        <v>1035</v>
      </c>
      <c r="G232" s="61" t="str">
        <f>TEXT(Table1[[#This Row],[Date]],"mmm-yy")</f>
        <v>Jun-21</v>
      </c>
      <c r="H232" s="80" t="str">
        <f>TEXT(Table1[[#This Row],[Date]],"mmm")</f>
        <v>Jun</v>
      </c>
    </row>
    <row r="233" spans="1:8" ht="20.25">
      <c r="A233" s="6" t="s">
        <v>361</v>
      </c>
      <c r="B233">
        <f>COUNTIF($A$4:A233,A233)</f>
        <v>1</v>
      </c>
      <c r="C233" s="60">
        <v>19600</v>
      </c>
      <c r="D233" s="64">
        <v>44360</v>
      </c>
      <c r="E233" t="s">
        <v>1035</v>
      </c>
      <c r="G233" s="61" t="str">
        <f>TEXT(Table1[[#This Row],[Date]],"mmm-yy")</f>
        <v>Jun-21</v>
      </c>
      <c r="H233" s="80" t="str">
        <f>TEXT(Table1[[#This Row],[Date]],"mmm")</f>
        <v>Jun</v>
      </c>
    </row>
    <row r="234" spans="1:8" ht="20.25">
      <c r="A234" s="6" t="s">
        <v>364</v>
      </c>
      <c r="B234">
        <f>COUNTIF($A$4:A234,A234)</f>
        <v>1</v>
      </c>
      <c r="C234" s="60">
        <v>7900</v>
      </c>
      <c r="D234" s="64">
        <v>44360</v>
      </c>
      <c r="E234" t="s">
        <v>1035</v>
      </c>
      <c r="G234" s="61" t="str">
        <f>TEXT(Table1[[#This Row],[Date]],"mmm-yy")</f>
        <v>Jun-21</v>
      </c>
      <c r="H234" s="80" t="str">
        <f>TEXT(Table1[[#This Row],[Date]],"mmm")</f>
        <v>Jun</v>
      </c>
    </row>
    <row r="235" spans="1:8" ht="20.25">
      <c r="A235" s="6" t="s">
        <v>367</v>
      </c>
      <c r="B235">
        <f>COUNTIF($A$4:A235,A235)</f>
        <v>1</v>
      </c>
      <c r="C235" s="60">
        <v>21700</v>
      </c>
      <c r="D235" s="64">
        <v>44360</v>
      </c>
      <c r="E235" t="s">
        <v>1035</v>
      </c>
      <c r="G235" s="61" t="str">
        <f>TEXT(Table1[[#This Row],[Date]],"mmm-yy")</f>
        <v>Jun-21</v>
      </c>
      <c r="H235" s="80" t="str">
        <f>TEXT(Table1[[#This Row],[Date]],"mmm")</f>
        <v>Jun</v>
      </c>
    </row>
    <row r="236" spans="1:8" ht="20.25">
      <c r="A236" s="6" t="s">
        <v>370</v>
      </c>
      <c r="B236">
        <f>COUNTIF($A$4:A236,A236)</f>
        <v>1</v>
      </c>
      <c r="C236" s="60">
        <v>17650</v>
      </c>
      <c r="D236" s="64">
        <v>44360</v>
      </c>
      <c r="E236" t="s">
        <v>1035</v>
      </c>
      <c r="G236" s="61" t="str">
        <f>TEXT(Table1[[#This Row],[Date]],"mmm-yy")</f>
        <v>Jun-21</v>
      </c>
      <c r="H236" s="80" t="str">
        <f>TEXT(Table1[[#This Row],[Date]],"mmm")</f>
        <v>Jun</v>
      </c>
    </row>
    <row r="237" spans="1:8" ht="20.25">
      <c r="A237" s="6" t="s">
        <v>373</v>
      </c>
      <c r="B237">
        <f>COUNTIF($A$4:A237,A237)</f>
        <v>1</v>
      </c>
      <c r="C237" s="60">
        <v>23440</v>
      </c>
      <c r="D237" s="64">
        <v>44360</v>
      </c>
      <c r="E237" t="s">
        <v>1035</v>
      </c>
      <c r="G237" s="61" t="str">
        <f>TEXT(Table1[[#This Row],[Date]],"mmm-yy")</f>
        <v>Jun-21</v>
      </c>
      <c r="H237" s="80" t="str">
        <f>TEXT(Table1[[#This Row],[Date]],"mmm")</f>
        <v>Jun</v>
      </c>
    </row>
    <row r="238" spans="1:8" ht="20.25">
      <c r="A238" s="6" t="s">
        <v>376</v>
      </c>
      <c r="B238">
        <f>COUNTIF($A$4:A238,A238)</f>
        <v>1</v>
      </c>
      <c r="C238" s="60">
        <v>15850</v>
      </c>
      <c r="D238" s="64">
        <v>44360</v>
      </c>
      <c r="E238" t="s">
        <v>1035</v>
      </c>
      <c r="G238" s="61" t="str">
        <f>TEXT(Table1[[#This Row],[Date]],"mmm-yy")</f>
        <v>Jun-21</v>
      </c>
      <c r="H238" s="80" t="str">
        <f>TEXT(Table1[[#This Row],[Date]],"mmm")</f>
        <v>Jun</v>
      </c>
    </row>
    <row r="239" spans="1:8" ht="20.25">
      <c r="A239" s="6" t="s">
        <v>380</v>
      </c>
      <c r="B239">
        <f>COUNTIF($A$4:A239,A239)</f>
        <v>1</v>
      </c>
      <c r="C239" s="60">
        <v>4000</v>
      </c>
      <c r="D239" s="64">
        <v>44360</v>
      </c>
      <c r="E239" t="s">
        <v>1035</v>
      </c>
      <c r="G239" s="61" t="str">
        <f>TEXT(Table1[[#This Row],[Date]],"mmm-yy")</f>
        <v>Jun-21</v>
      </c>
      <c r="H239" s="80" t="str">
        <f>TEXT(Table1[[#This Row],[Date]],"mmm")</f>
        <v>Jun</v>
      </c>
    </row>
    <row r="240" spans="1:8" ht="20.25">
      <c r="A240" s="6" t="s">
        <v>383</v>
      </c>
      <c r="B240">
        <f>COUNTIF($A$4:A240,A240)</f>
        <v>1</v>
      </c>
      <c r="C240" s="60">
        <v>4000</v>
      </c>
      <c r="D240" s="64">
        <v>44360</v>
      </c>
      <c r="E240" t="s">
        <v>1035</v>
      </c>
      <c r="G240" s="61" t="str">
        <f>TEXT(Table1[[#This Row],[Date]],"mmm-yy")</f>
        <v>Jun-21</v>
      </c>
      <c r="H240" s="80" t="str">
        <f>TEXT(Table1[[#This Row],[Date]],"mmm")</f>
        <v>Jun</v>
      </c>
    </row>
    <row r="241" spans="1:8" ht="20.25">
      <c r="A241" s="6" t="s">
        <v>386</v>
      </c>
      <c r="B241">
        <f>COUNTIF($A$4:A241,A241)</f>
        <v>1</v>
      </c>
      <c r="C241" s="60">
        <v>6160</v>
      </c>
      <c r="D241" s="64">
        <v>44360</v>
      </c>
      <c r="E241" t="s">
        <v>1035</v>
      </c>
      <c r="G241" s="61" t="str">
        <f>TEXT(Table1[[#This Row],[Date]],"mmm-yy")</f>
        <v>Jun-21</v>
      </c>
      <c r="H241" s="80" t="str">
        <f>TEXT(Table1[[#This Row],[Date]],"mmm")</f>
        <v>Jun</v>
      </c>
    </row>
    <row r="242" spans="1:8" ht="20.25">
      <c r="A242" s="6" t="s">
        <v>390</v>
      </c>
      <c r="B242">
        <f>COUNTIF($A$4:A242,A242)</f>
        <v>1</v>
      </c>
      <c r="C242" s="60">
        <v>13750</v>
      </c>
      <c r="D242" s="64">
        <v>44360</v>
      </c>
      <c r="E242" t="s">
        <v>1035</v>
      </c>
      <c r="G242" s="61" t="str">
        <f>TEXT(Table1[[#This Row],[Date]],"mmm-yy")</f>
        <v>Jun-21</v>
      </c>
      <c r="H242" s="80" t="str">
        <f>TEXT(Table1[[#This Row],[Date]],"mmm")</f>
        <v>Jun</v>
      </c>
    </row>
    <row r="243" spans="1:8" ht="20.25">
      <c r="A243" s="6" t="s">
        <v>393</v>
      </c>
      <c r="B243">
        <f>COUNTIF($A$4:A243,A243)</f>
        <v>1</v>
      </c>
      <c r="C243" s="60">
        <v>4000</v>
      </c>
      <c r="D243" s="64">
        <v>44360</v>
      </c>
      <c r="E243" t="s">
        <v>1035</v>
      </c>
      <c r="G243" s="61" t="str">
        <f>TEXT(Table1[[#This Row],[Date]],"mmm-yy")</f>
        <v>Jun-21</v>
      </c>
      <c r="H243" s="80" t="str">
        <f>TEXT(Table1[[#This Row],[Date]],"mmm")</f>
        <v>Jun</v>
      </c>
    </row>
    <row r="244" spans="1:8" ht="20.25">
      <c r="A244" s="6" t="s">
        <v>398</v>
      </c>
      <c r="B244">
        <f>COUNTIF($A$4:A244,A244)</f>
        <v>1</v>
      </c>
      <c r="C244" s="60">
        <v>21550</v>
      </c>
      <c r="D244" s="64">
        <v>44360</v>
      </c>
      <c r="E244" t="s">
        <v>1035</v>
      </c>
      <c r="G244" s="61" t="str">
        <f>TEXT(Table1[[#This Row],[Date]],"mmm-yy")</f>
        <v>Jun-21</v>
      </c>
      <c r="H244" s="80" t="str">
        <f>TEXT(Table1[[#This Row],[Date]],"mmm")</f>
        <v>Jun</v>
      </c>
    </row>
  </sheetData>
  <dataValidations count="1">
    <dataValidation type="list" allowBlank="1" showInputMessage="1" showErrorMessage="1" sqref="E4:E244">
      <formula1>"Cash, Bkash, Rocket, DBBL, upto13june21"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AE456"/>
  <sheetViews>
    <sheetView workbookViewId="0">
      <selection activeCell="F9" sqref="F9"/>
    </sheetView>
  </sheetViews>
  <sheetFormatPr defaultRowHeight="15"/>
  <sheetData>
    <row r="2" spans="1:3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4" spans="1:31">
      <c r="A4" s="59" t="s">
        <v>1029</v>
      </c>
      <c r="B4" s="59">
        <v>1</v>
      </c>
      <c r="C4" s="59">
        <v>2</v>
      </c>
      <c r="D4" s="59">
        <v>3</v>
      </c>
      <c r="E4" s="59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</row>
    <row r="5" spans="1:31">
      <c r="A5" t="s">
        <v>15</v>
      </c>
      <c r="B5">
        <v>12160</v>
      </c>
    </row>
    <row r="6" spans="1:31">
      <c r="A6" t="s">
        <v>18</v>
      </c>
      <c r="B6">
        <v>21550</v>
      </c>
    </row>
    <row r="7" spans="1:31">
      <c r="A7" t="s">
        <v>21</v>
      </c>
      <c r="B7">
        <v>23440</v>
      </c>
    </row>
    <row r="8" spans="1:31">
      <c r="A8" t="s">
        <v>430</v>
      </c>
      <c r="B8">
        <v>4000</v>
      </c>
    </row>
    <row r="9" spans="1:31">
      <c r="A9" t="s">
        <v>24</v>
      </c>
      <c r="B9">
        <v>7900</v>
      </c>
    </row>
    <row r="10" spans="1:31">
      <c r="A10" t="s">
        <v>27</v>
      </c>
      <c r="B10">
        <v>4000</v>
      </c>
    </row>
    <row r="11" spans="1:31">
      <c r="A11" t="s">
        <v>433</v>
      </c>
      <c r="B11">
        <v>10480</v>
      </c>
    </row>
    <row r="12" spans="1:31">
      <c r="A12" t="s">
        <v>436</v>
      </c>
      <c r="B12">
        <v>20320</v>
      </c>
    </row>
    <row r="13" spans="1:31">
      <c r="A13" t="s">
        <v>439</v>
      </c>
      <c r="B13">
        <v>21280</v>
      </c>
    </row>
    <row r="14" spans="1:31">
      <c r="A14" t="s">
        <v>30</v>
      </c>
      <c r="B14">
        <v>23440</v>
      </c>
    </row>
    <row r="15" spans="1:31">
      <c r="A15" t="s">
        <v>33</v>
      </c>
      <c r="B15">
        <v>23440</v>
      </c>
    </row>
    <row r="16" spans="1:31">
      <c r="A16" t="s">
        <v>36</v>
      </c>
      <c r="B16">
        <v>23440</v>
      </c>
    </row>
    <row r="17" spans="1:2">
      <c r="A17" t="s">
        <v>39</v>
      </c>
      <c r="B17">
        <v>21550</v>
      </c>
    </row>
    <row r="18" spans="1:2">
      <c r="A18" t="s">
        <v>40</v>
      </c>
      <c r="B18">
        <v>21710</v>
      </c>
    </row>
    <row r="19" spans="1:2">
      <c r="A19" t="s">
        <v>442</v>
      </c>
      <c r="B19">
        <v>4000</v>
      </c>
    </row>
    <row r="20" spans="1:2">
      <c r="A20" t="s">
        <v>42</v>
      </c>
      <c r="B20">
        <v>23440</v>
      </c>
    </row>
    <row r="21" spans="1:2">
      <c r="A21" t="s">
        <v>445</v>
      </c>
      <c r="B21">
        <v>23440</v>
      </c>
    </row>
    <row r="22" spans="1:2">
      <c r="A22" t="s">
        <v>45</v>
      </c>
      <c r="B22">
        <v>4000</v>
      </c>
    </row>
    <row r="23" spans="1:2">
      <c r="A23" t="s">
        <v>48</v>
      </c>
      <c r="B23">
        <v>20440</v>
      </c>
    </row>
    <row r="24" spans="1:2">
      <c r="A24" t="s">
        <v>50</v>
      </c>
      <c r="B24">
        <v>18280</v>
      </c>
    </row>
    <row r="25" spans="1:2">
      <c r="A25" t="s">
        <v>52</v>
      </c>
      <c r="B25">
        <v>20320</v>
      </c>
    </row>
    <row r="26" spans="1:2">
      <c r="A26" t="s">
        <v>55</v>
      </c>
      <c r="B26">
        <v>22810</v>
      </c>
    </row>
    <row r="27" spans="1:2">
      <c r="A27" t="s">
        <v>448</v>
      </c>
      <c r="B27">
        <v>22960</v>
      </c>
    </row>
    <row r="28" spans="1:2">
      <c r="A28" t="s">
        <v>451</v>
      </c>
      <c r="B28">
        <v>19120</v>
      </c>
    </row>
    <row r="29" spans="1:2">
      <c r="A29" t="s">
        <v>58</v>
      </c>
      <c r="B29">
        <v>21280</v>
      </c>
    </row>
    <row r="30" spans="1:2">
      <c r="A30" t="s">
        <v>453</v>
      </c>
      <c r="B30">
        <v>23440</v>
      </c>
    </row>
    <row r="31" spans="1:2">
      <c r="A31" t="s">
        <v>457</v>
      </c>
      <c r="B31">
        <v>21280</v>
      </c>
    </row>
    <row r="32" spans="1:2">
      <c r="A32" t="s">
        <v>460</v>
      </c>
      <c r="B32">
        <v>4000</v>
      </c>
    </row>
    <row r="33" spans="1:2">
      <c r="A33" t="s">
        <v>463</v>
      </c>
      <c r="B33">
        <v>4000</v>
      </c>
    </row>
    <row r="34" spans="1:2">
      <c r="A34" t="s">
        <v>61</v>
      </c>
      <c r="B34">
        <v>5950</v>
      </c>
    </row>
    <row r="35" spans="1:2">
      <c r="A35" t="s">
        <v>466</v>
      </c>
      <c r="B35">
        <v>23440</v>
      </c>
    </row>
    <row r="36" spans="1:2">
      <c r="A36" t="s">
        <v>469</v>
      </c>
      <c r="B36">
        <v>10480</v>
      </c>
    </row>
    <row r="37" spans="1:2">
      <c r="A37" t="s">
        <v>64</v>
      </c>
      <c r="B37">
        <v>21700</v>
      </c>
    </row>
    <row r="38" spans="1:2">
      <c r="A38" t="s">
        <v>67</v>
      </c>
      <c r="B38">
        <v>19600</v>
      </c>
    </row>
    <row r="39" spans="1:2">
      <c r="A39" t="s">
        <v>472</v>
      </c>
      <c r="B39">
        <v>16480</v>
      </c>
    </row>
    <row r="40" spans="1:2">
      <c r="A40" t="s">
        <v>72</v>
      </c>
      <c r="B40">
        <v>17650</v>
      </c>
    </row>
    <row r="41" spans="1:2">
      <c r="A41" t="s">
        <v>75</v>
      </c>
      <c r="B41">
        <v>23650</v>
      </c>
    </row>
    <row r="42" spans="1:2">
      <c r="A42" t="s">
        <v>475</v>
      </c>
      <c r="B42">
        <v>16960</v>
      </c>
    </row>
    <row r="43" spans="1:2">
      <c r="A43" t="s">
        <v>78</v>
      </c>
      <c r="B43">
        <v>21280</v>
      </c>
    </row>
    <row r="44" spans="1:2">
      <c r="A44" t="s">
        <v>80</v>
      </c>
      <c r="B44">
        <v>19600</v>
      </c>
    </row>
    <row r="45" spans="1:2">
      <c r="A45" t="s">
        <v>83</v>
      </c>
      <c r="B45">
        <v>21550</v>
      </c>
    </row>
    <row r="46" spans="1:2">
      <c r="A46" t="s">
        <v>87</v>
      </c>
      <c r="B46">
        <v>21550</v>
      </c>
    </row>
    <row r="47" spans="1:2">
      <c r="A47" t="s">
        <v>479</v>
      </c>
      <c r="B47">
        <v>10480</v>
      </c>
    </row>
    <row r="48" spans="1:2">
      <c r="A48" t="s">
        <v>483</v>
      </c>
      <c r="B48">
        <v>8320</v>
      </c>
    </row>
    <row r="49" spans="1:2">
      <c r="A49" t="s">
        <v>486</v>
      </c>
      <c r="B49">
        <v>12000</v>
      </c>
    </row>
    <row r="50" spans="1:2">
      <c r="A50" t="s">
        <v>490</v>
      </c>
      <c r="B50">
        <v>13480</v>
      </c>
    </row>
    <row r="51" spans="1:2">
      <c r="A51" t="s">
        <v>90</v>
      </c>
      <c r="B51">
        <v>13000</v>
      </c>
    </row>
    <row r="52" spans="1:2">
      <c r="A52" t="s">
        <v>493</v>
      </c>
      <c r="B52">
        <v>18640</v>
      </c>
    </row>
    <row r="53" spans="1:2">
      <c r="A53" t="s">
        <v>95</v>
      </c>
      <c r="B53">
        <v>19600</v>
      </c>
    </row>
    <row r="54" spans="1:2">
      <c r="A54" t="s">
        <v>98</v>
      </c>
      <c r="B54">
        <v>19600</v>
      </c>
    </row>
    <row r="55" spans="1:2">
      <c r="A55" t="s">
        <v>101</v>
      </c>
      <c r="B55">
        <v>12640</v>
      </c>
    </row>
    <row r="56" spans="1:2">
      <c r="A56" t="s">
        <v>496</v>
      </c>
      <c r="B56">
        <v>4000</v>
      </c>
    </row>
    <row r="57" spans="1:2">
      <c r="A57" t="s">
        <v>104</v>
      </c>
      <c r="B57">
        <v>7900</v>
      </c>
    </row>
    <row r="58" spans="1:2">
      <c r="A58" t="s">
        <v>107</v>
      </c>
      <c r="B58">
        <v>21550</v>
      </c>
    </row>
    <row r="59" spans="1:2">
      <c r="A59" t="s">
        <v>110</v>
      </c>
      <c r="B59">
        <v>23500</v>
      </c>
    </row>
    <row r="60" spans="1:2">
      <c r="A60" t="s">
        <v>113</v>
      </c>
      <c r="B60">
        <v>15700</v>
      </c>
    </row>
    <row r="61" spans="1:2">
      <c r="A61" t="s">
        <v>117</v>
      </c>
      <c r="B61">
        <v>19600</v>
      </c>
    </row>
    <row r="62" spans="1:2">
      <c r="A62" t="s">
        <v>120</v>
      </c>
      <c r="B62">
        <v>27550</v>
      </c>
    </row>
    <row r="63" spans="1:2">
      <c r="A63" t="s">
        <v>500</v>
      </c>
      <c r="B63">
        <v>23440</v>
      </c>
    </row>
    <row r="64" spans="1:2">
      <c r="A64" t="s">
        <v>503</v>
      </c>
      <c r="B64">
        <v>27280</v>
      </c>
    </row>
    <row r="65" spans="1:2">
      <c r="A65" t="s">
        <v>506</v>
      </c>
      <c r="B65">
        <v>4000</v>
      </c>
    </row>
    <row r="66" spans="1:2">
      <c r="A66" t="s">
        <v>510</v>
      </c>
      <c r="B66">
        <v>4000</v>
      </c>
    </row>
    <row r="67" spans="1:2">
      <c r="A67" t="s">
        <v>125</v>
      </c>
      <c r="B67">
        <v>17650</v>
      </c>
    </row>
    <row r="68" spans="1:2">
      <c r="A68" t="s">
        <v>128</v>
      </c>
      <c r="B68">
        <v>21550</v>
      </c>
    </row>
    <row r="69" spans="1:2">
      <c r="A69" t="s">
        <v>131</v>
      </c>
      <c r="B69">
        <v>23440</v>
      </c>
    </row>
    <row r="70" spans="1:2">
      <c r="A70" t="s">
        <v>134</v>
      </c>
      <c r="B70">
        <v>21550</v>
      </c>
    </row>
    <row r="71" spans="1:2">
      <c r="A71" t="s">
        <v>137</v>
      </c>
      <c r="B71">
        <v>21280</v>
      </c>
    </row>
    <row r="72" spans="1:2">
      <c r="A72" t="s">
        <v>140</v>
      </c>
      <c r="B72">
        <v>15700</v>
      </c>
    </row>
    <row r="73" spans="1:2">
      <c r="A73" t="s">
        <v>142</v>
      </c>
      <c r="B73">
        <v>7500</v>
      </c>
    </row>
    <row r="74" spans="1:2">
      <c r="A74" t="s">
        <v>515</v>
      </c>
      <c r="B74">
        <v>12640</v>
      </c>
    </row>
    <row r="75" spans="1:2">
      <c r="A75" t="s">
        <v>518</v>
      </c>
      <c r="B75">
        <v>22360</v>
      </c>
    </row>
    <row r="76" spans="1:2">
      <c r="A76" t="s">
        <v>521</v>
      </c>
      <c r="B76">
        <v>12100</v>
      </c>
    </row>
    <row r="77" spans="1:2">
      <c r="A77" t="s">
        <v>524</v>
      </c>
      <c r="B77">
        <v>14960</v>
      </c>
    </row>
    <row r="78" spans="1:2">
      <c r="A78" t="s">
        <v>527</v>
      </c>
      <c r="B78">
        <v>14200</v>
      </c>
    </row>
    <row r="79" spans="1:2">
      <c r="A79" t="s">
        <v>531</v>
      </c>
      <c r="B79">
        <v>21280</v>
      </c>
    </row>
    <row r="80" spans="1:2">
      <c r="A80" t="s">
        <v>147</v>
      </c>
      <c r="B80">
        <v>23440</v>
      </c>
    </row>
    <row r="81" spans="1:2">
      <c r="A81" t="s">
        <v>150</v>
      </c>
      <c r="B81">
        <v>19600</v>
      </c>
    </row>
    <row r="82" spans="1:2">
      <c r="A82" t="s">
        <v>536</v>
      </c>
      <c r="B82">
        <v>21280</v>
      </c>
    </row>
    <row r="83" spans="1:2">
      <c r="A83" t="s">
        <v>153</v>
      </c>
      <c r="B83">
        <v>19600</v>
      </c>
    </row>
    <row r="84" spans="1:2">
      <c r="A84" t="s">
        <v>156</v>
      </c>
      <c r="B84">
        <v>18400</v>
      </c>
    </row>
    <row r="85" spans="1:2">
      <c r="A85" t="s">
        <v>159</v>
      </c>
      <c r="B85">
        <v>21550</v>
      </c>
    </row>
    <row r="86" spans="1:2">
      <c r="A86" t="s">
        <v>539</v>
      </c>
      <c r="B86">
        <v>22360</v>
      </c>
    </row>
    <row r="87" spans="1:2">
      <c r="A87" t="s">
        <v>542</v>
      </c>
      <c r="B87">
        <v>13750</v>
      </c>
    </row>
    <row r="88" spans="1:2">
      <c r="A88" t="s">
        <v>545</v>
      </c>
      <c r="B88">
        <v>14800</v>
      </c>
    </row>
    <row r="89" spans="1:2">
      <c r="A89" t="s">
        <v>548</v>
      </c>
      <c r="B89">
        <v>21280</v>
      </c>
    </row>
    <row r="90" spans="1:2">
      <c r="A90" t="s">
        <v>551</v>
      </c>
      <c r="B90">
        <v>11800</v>
      </c>
    </row>
    <row r="91" spans="1:2">
      <c r="A91" t="s">
        <v>162</v>
      </c>
      <c r="B91">
        <v>4000</v>
      </c>
    </row>
    <row r="92" spans="1:2">
      <c r="A92" t="s">
        <v>165</v>
      </c>
      <c r="B92">
        <v>11800</v>
      </c>
    </row>
    <row r="93" spans="1:2">
      <c r="A93" t="s">
        <v>168</v>
      </c>
      <c r="B93">
        <v>23440</v>
      </c>
    </row>
    <row r="94" spans="1:2">
      <c r="A94" t="s">
        <v>554</v>
      </c>
      <c r="B94">
        <v>21700</v>
      </c>
    </row>
    <row r="95" spans="1:2">
      <c r="A95" t="s">
        <v>557</v>
      </c>
      <c r="B95">
        <v>14800</v>
      </c>
    </row>
    <row r="96" spans="1:2">
      <c r="A96" t="s">
        <v>560</v>
      </c>
      <c r="B96">
        <v>27280</v>
      </c>
    </row>
    <row r="97" spans="1:2">
      <c r="A97" t="s">
        <v>563</v>
      </c>
      <c r="B97">
        <v>23440</v>
      </c>
    </row>
    <row r="98" spans="1:2">
      <c r="A98" t="s">
        <v>566</v>
      </c>
      <c r="B98">
        <v>14320</v>
      </c>
    </row>
    <row r="99" spans="1:2">
      <c r="A99" t="s">
        <v>569</v>
      </c>
      <c r="B99">
        <v>22360</v>
      </c>
    </row>
    <row r="100" spans="1:2">
      <c r="A100" t="s">
        <v>571</v>
      </c>
      <c r="B100">
        <v>6040</v>
      </c>
    </row>
    <row r="101" spans="1:2">
      <c r="A101" t="s">
        <v>574</v>
      </c>
      <c r="B101">
        <v>22360</v>
      </c>
    </row>
    <row r="102" spans="1:2">
      <c r="A102" t="s">
        <v>577</v>
      </c>
      <c r="B102">
        <v>20320</v>
      </c>
    </row>
    <row r="103" spans="1:2">
      <c r="A103" t="s">
        <v>171</v>
      </c>
      <c r="B103">
        <v>0</v>
      </c>
    </row>
    <row r="104" spans="1:2">
      <c r="A104" t="s">
        <v>580</v>
      </c>
      <c r="B104">
        <v>13750</v>
      </c>
    </row>
    <row r="105" spans="1:2">
      <c r="A105" t="s">
        <v>583</v>
      </c>
      <c r="B105">
        <v>18850</v>
      </c>
    </row>
    <row r="106" spans="1:2">
      <c r="A106" t="s">
        <v>175</v>
      </c>
      <c r="B106">
        <v>21280</v>
      </c>
    </row>
    <row r="107" spans="1:2">
      <c r="A107" t="s">
        <v>178</v>
      </c>
      <c r="B107">
        <v>19750</v>
      </c>
    </row>
    <row r="108" spans="1:2">
      <c r="A108" t="s">
        <v>181</v>
      </c>
      <c r="B108">
        <v>17800</v>
      </c>
    </row>
    <row r="109" spans="1:2">
      <c r="A109" t="s">
        <v>184</v>
      </c>
      <c r="B109">
        <v>15260</v>
      </c>
    </row>
    <row r="110" spans="1:2">
      <c r="A110" t="s">
        <v>587</v>
      </c>
      <c r="B110">
        <v>20320</v>
      </c>
    </row>
    <row r="111" spans="1:2">
      <c r="A111" t="s">
        <v>187</v>
      </c>
      <c r="B111">
        <v>18400</v>
      </c>
    </row>
    <row r="112" spans="1:2">
      <c r="A112" t="s">
        <v>190</v>
      </c>
      <c r="B112">
        <v>13000</v>
      </c>
    </row>
    <row r="113" spans="1:2">
      <c r="A113" t="s">
        <v>590</v>
      </c>
      <c r="B113">
        <v>24280</v>
      </c>
    </row>
    <row r="114" spans="1:2">
      <c r="A114" t="s">
        <v>593</v>
      </c>
      <c r="B114">
        <v>12160</v>
      </c>
    </row>
    <row r="115" spans="1:2">
      <c r="A115" t="s">
        <v>193</v>
      </c>
      <c r="B115">
        <v>21280</v>
      </c>
    </row>
    <row r="116" spans="1:2">
      <c r="A116" t="s">
        <v>596</v>
      </c>
      <c r="B116">
        <v>19600</v>
      </c>
    </row>
    <row r="117" spans="1:2">
      <c r="A117" t="s">
        <v>196</v>
      </c>
      <c r="B117">
        <v>21550</v>
      </c>
    </row>
    <row r="118" spans="1:2">
      <c r="A118" t="s">
        <v>600</v>
      </c>
      <c r="B118">
        <v>27280</v>
      </c>
    </row>
    <row r="119" spans="1:2">
      <c r="A119" t="s">
        <v>603</v>
      </c>
      <c r="B119">
        <v>27280</v>
      </c>
    </row>
    <row r="120" spans="1:2">
      <c r="A120" t="s">
        <v>199</v>
      </c>
      <c r="B120">
        <v>19600</v>
      </c>
    </row>
    <row r="121" spans="1:2">
      <c r="A121" t="s">
        <v>202</v>
      </c>
      <c r="B121">
        <v>4000</v>
      </c>
    </row>
    <row r="122" spans="1:2">
      <c r="A122" t="s">
        <v>608</v>
      </c>
      <c r="B122">
        <v>22360</v>
      </c>
    </row>
    <row r="123" spans="1:2">
      <c r="A123" t="s">
        <v>205</v>
      </c>
      <c r="B123">
        <v>23440</v>
      </c>
    </row>
    <row r="124" spans="1:2">
      <c r="A124" t="s">
        <v>612</v>
      </c>
      <c r="B124">
        <v>17200</v>
      </c>
    </row>
    <row r="125" spans="1:2">
      <c r="A125" t="s">
        <v>615</v>
      </c>
      <c r="B125">
        <v>17200</v>
      </c>
    </row>
    <row r="126" spans="1:2">
      <c r="A126" t="s">
        <v>618</v>
      </c>
      <c r="B126">
        <v>16240</v>
      </c>
    </row>
    <row r="127" spans="1:2">
      <c r="A127" t="s">
        <v>620</v>
      </c>
      <c r="B127">
        <v>4000</v>
      </c>
    </row>
    <row r="128" spans="1:2">
      <c r="A128" t="s">
        <v>207</v>
      </c>
      <c r="B128">
        <v>18160</v>
      </c>
    </row>
    <row r="129" spans="1:2">
      <c r="A129" t="s">
        <v>627</v>
      </c>
      <c r="B129">
        <v>25120</v>
      </c>
    </row>
    <row r="130" spans="1:2">
      <c r="A130" t="s">
        <v>631</v>
      </c>
      <c r="B130">
        <v>20480</v>
      </c>
    </row>
    <row r="131" spans="1:2">
      <c r="A131" t="s">
        <v>210</v>
      </c>
      <c r="B131">
        <v>23500</v>
      </c>
    </row>
    <row r="132" spans="1:2">
      <c r="A132" t="s">
        <v>634</v>
      </c>
      <c r="B132">
        <v>23440</v>
      </c>
    </row>
    <row r="133" spans="1:2">
      <c r="A133" t="s">
        <v>637</v>
      </c>
      <c r="B133">
        <v>17200</v>
      </c>
    </row>
    <row r="134" spans="1:2">
      <c r="A134" t="s">
        <v>641</v>
      </c>
      <c r="B134">
        <v>16960</v>
      </c>
    </row>
    <row r="135" spans="1:2">
      <c r="A135" t="s">
        <v>644</v>
      </c>
      <c r="B135">
        <v>4000</v>
      </c>
    </row>
    <row r="136" spans="1:2">
      <c r="A136" t="s">
        <v>647</v>
      </c>
      <c r="B136">
        <v>14800</v>
      </c>
    </row>
    <row r="137" spans="1:2">
      <c r="A137" t="s">
        <v>218</v>
      </c>
      <c r="B137">
        <v>13750</v>
      </c>
    </row>
    <row r="138" spans="1:2">
      <c r="A138" t="s">
        <v>221</v>
      </c>
      <c r="B138">
        <v>15700</v>
      </c>
    </row>
    <row r="139" spans="1:2">
      <c r="A139" t="s">
        <v>650</v>
      </c>
      <c r="B139">
        <v>14320</v>
      </c>
    </row>
    <row r="140" spans="1:2">
      <c r="A140" t="s">
        <v>653</v>
      </c>
      <c r="B140">
        <v>23440</v>
      </c>
    </row>
    <row r="141" spans="1:2">
      <c r="A141" t="s">
        <v>656</v>
      </c>
      <c r="B141">
        <v>19750</v>
      </c>
    </row>
    <row r="142" spans="1:2">
      <c r="A142" t="s">
        <v>225</v>
      </c>
      <c r="B142">
        <v>9400</v>
      </c>
    </row>
    <row r="143" spans="1:2">
      <c r="A143" t="s">
        <v>659</v>
      </c>
      <c r="B143">
        <v>14800</v>
      </c>
    </row>
    <row r="144" spans="1:2">
      <c r="A144" t="s">
        <v>228</v>
      </c>
      <c r="B144">
        <v>25600</v>
      </c>
    </row>
    <row r="145" spans="1:2">
      <c r="A145" t="s">
        <v>231</v>
      </c>
      <c r="B145">
        <v>19600</v>
      </c>
    </row>
    <row r="146" spans="1:2">
      <c r="A146" t="s">
        <v>665</v>
      </c>
      <c r="B146">
        <v>23440</v>
      </c>
    </row>
    <row r="147" spans="1:2">
      <c r="A147" t="s">
        <v>234</v>
      </c>
      <c r="B147">
        <v>21550</v>
      </c>
    </row>
    <row r="148" spans="1:2">
      <c r="A148" t="s">
        <v>670</v>
      </c>
      <c r="B148">
        <v>7520</v>
      </c>
    </row>
    <row r="149" spans="1:2">
      <c r="A149" t="s">
        <v>675</v>
      </c>
      <c r="B149">
        <v>24280</v>
      </c>
    </row>
    <row r="150" spans="1:2">
      <c r="A150" t="s">
        <v>238</v>
      </c>
      <c r="B150">
        <v>22360</v>
      </c>
    </row>
    <row r="151" spans="1:2">
      <c r="A151" t="s">
        <v>241</v>
      </c>
      <c r="B151">
        <v>4000</v>
      </c>
    </row>
    <row r="152" spans="1:2">
      <c r="A152" t="s">
        <v>244</v>
      </c>
      <c r="B152">
        <v>20200</v>
      </c>
    </row>
    <row r="153" spans="1:2">
      <c r="A153" t="s">
        <v>247</v>
      </c>
      <c r="B153">
        <v>18400</v>
      </c>
    </row>
    <row r="154" spans="1:2">
      <c r="A154" t="s">
        <v>680</v>
      </c>
      <c r="B154">
        <v>19120</v>
      </c>
    </row>
    <row r="155" spans="1:2">
      <c r="A155" t="s">
        <v>683</v>
      </c>
      <c r="B155">
        <v>11320</v>
      </c>
    </row>
    <row r="156" spans="1:2">
      <c r="A156" t="s">
        <v>686</v>
      </c>
      <c r="B156">
        <v>14320</v>
      </c>
    </row>
    <row r="157" spans="1:2">
      <c r="A157" t="s">
        <v>252</v>
      </c>
      <c r="B157">
        <v>19600</v>
      </c>
    </row>
    <row r="158" spans="1:2">
      <c r="A158" t="s">
        <v>689</v>
      </c>
      <c r="B158">
        <v>22360</v>
      </c>
    </row>
    <row r="159" spans="1:2">
      <c r="A159" t="s">
        <v>256</v>
      </c>
      <c r="B159">
        <v>4000</v>
      </c>
    </row>
    <row r="160" spans="1:2">
      <c r="A160" t="s">
        <v>259</v>
      </c>
      <c r="B160">
        <v>21550</v>
      </c>
    </row>
    <row r="161" spans="1:2">
      <c r="A161" t="s">
        <v>697</v>
      </c>
      <c r="B161">
        <v>14800</v>
      </c>
    </row>
    <row r="162" spans="1:2">
      <c r="A162" t="s">
        <v>700</v>
      </c>
      <c r="B162">
        <v>15640</v>
      </c>
    </row>
    <row r="163" spans="1:2">
      <c r="A163" t="s">
        <v>266</v>
      </c>
      <c r="B163">
        <v>11800</v>
      </c>
    </row>
    <row r="164" spans="1:2">
      <c r="A164" t="s">
        <v>705</v>
      </c>
      <c r="B164">
        <v>4000</v>
      </c>
    </row>
    <row r="165" spans="1:2">
      <c r="A165" t="s">
        <v>708</v>
      </c>
      <c r="B165">
        <v>4000</v>
      </c>
    </row>
    <row r="166" spans="1:2">
      <c r="A166" t="s">
        <v>712</v>
      </c>
      <c r="B166">
        <v>14200</v>
      </c>
    </row>
    <row r="167" spans="1:2">
      <c r="A167" t="s">
        <v>718</v>
      </c>
      <c r="B167">
        <v>4000</v>
      </c>
    </row>
    <row r="168" spans="1:2">
      <c r="A168" t="s">
        <v>724</v>
      </c>
      <c r="B168">
        <v>24280</v>
      </c>
    </row>
    <row r="169" spans="1:2">
      <c r="A169" t="s">
        <v>729</v>
      </c>
      <c r="B169">
        <v>27280</v>
      </c>
    </row>
    <row r="170" spans="1:2">
      <c r="A170" t="s">
        <v>732</v>
      </c>
      <c r="B170">
        <v>20800</v>
      </c>
    </row>
    <row r="171" spans="1:2">
      <c r="A171" t="s">
        <v>275</v>
      </c>
      <c r="B171">
        <v>21550</v>
      </c>
    </row>
    <row r="172" spans="1:2">
      <c r="A172" t="s">
        <v>278</v>
      </c>
      <c r="B172">
        <v>21550</v>
      </c>
    </row>
    <row r="173" spans="1:2">
      <c r="A173" t="s">
        <v>281</v>
      </c>
      <c r="B173">
        <v>19630</v>
      </c>
    </row>
    <row r="174" spans="1:2">
      <c r="A174" t="s">
        <v>737</v>
      </c>
      <c r="B174">
        <v>18160</v>
      </c>
    </row>
    <row r="175" spans="1:2">
      <c r="A175" t="s">
        <v>742</v>
      </c>
      <c r="B175">
        <v>21550</v>
      </c>
    </row>
    <row r="176" spans="1:2">
      <c r="A176" t="s">
        <v>747</v>
      </c>
      <c r="B176">
        <v>20320</v>
      </c>
    </row>
    <row r="177" spans="1:2">
      <c r="A177" t="s">
        <v>750</v>
      </c>
      <c r="B177">
        <v>27280</v>
      </c>
    </row>
    <row r="178" spans="1:2">
      <c r="A178" t="s">
        <v>754</v>
      </c>
      <c r="B178">
        <v>16960</v>
      </c>
    </row>
    <row r="179" spans="1:2">
      <c r="A179" t="s">
        <v>285</v>
      </c>
      <c r="B179">
        <v>25600</v>
      </c>
    </row>
    <row r="180" spans="1:2">
      <c r="A180" t="s">
        <v>288</v>
      </c>
      <c r="B180">
        <v>19600</v>
      </c>
    </row>
    <row r="181" spans="1:2">
      <c r="A181" t="s">
        <v>757</v>
      </c>
      <c r="B181">
        <v>24800</v>
      </c>
    </row>
    <row r="182" spans="1:2">
      <c r="A182" t="s">
        <v>761</v>
      </c>
      <c r="B182">
        <v>10900</v>
      </c>
    </row>
    <row r="183" spans="1:2">
      <c r="A183" t="s">
        <v>763</v>
      </c>
      <c r="B183">
        <v>13900</v>
      </c>
    </row>
    <row r="184" spans="1:2">
      <c r="A184" t="s">
        <v>766</v>
      </c>
      <c r="B184">
        <v>6000</v>
      </c>
    </row>
    <row r="185" spans="1:2">
      <c r="A185" t="s">
        <v>292</v>
      </c>
      <c r="B185">
        <v>21730</v>
      </c>
    </row>
    <row r="186" spans="1:2">
      <c r="A186" t="s">
        <v>296</v>
      </c>
      <c r="B186">
        <v>11800</v>
      </c>
    </row>
    <row r="187" spans="1:2">
      <c r="A187" t="s">
        <v>772</v>
      </c>
      <c r="B187">
        <v>14800</v>
      </c>
    </row>
    <row r="188" spans="1:2">
      <c r="A188" t="s">
        <v>779</v>
      </c>
      <c r="B188">
        <v>12640</v>
      </c>
    </row>
    <row r="189" spans="1:2">
      <c r="A189" t="s">
        <v>300</v>
      </c>
      <c r="B189">
        <v>11800</v>
      </c>
    </row>
    <row r="190" spans="1:2">
      <c r="A190" t="s">
        <v>303</v>
      </c>
      <c r="B190">
        <v>21550</v>
      </c>
    </row>
    <row r="191" spans="1:2">
      <c r="A191" t="s">
        <v>785</v>
      </c>
      <c r="B191">
        <v>11700</v>
      </c>
    </row>
    <row r="192" spans="1:2">
      <c r="A192" t="s">
        <v>794</v>
      </c>
      <c r="B192">
        <v>4000</v>
      </c>
    </row>
    <row r="193" spans="1:2">
      <c r="A193" t="s">
        <v>797</v>
      </c>
      <c r="B193">
        <v>4000</v>
      </c>
    </row>
    <row r="194" spans="1:2">
      <c r="A194" t="s">
        <v>308</v>
      </c>
      <c r="B194">
        <v>21550</v>
      </c>
    </row>
    <row r="195" spans="1:2">
      <c r="A195" t="s">
        <v>311</v>
      </c>
      <c r="B195">
        <v>21550</v>
      </c>
    </row>
    <row r="196" spans="1:2">
      <c r="A196" t="s">
        <v>805</v>
      </c>
      <c r="B196">
        <v>16120</v>
      </c>
    </row>
    <row r="197" spans="1:2">
      <c r="A197" t="s">
        <v>808</v>
      </c>
      <c r="B197">
        <v>18160</v>
      </c>
    </row>
    <row r="198" spans="1:2">
      <c r="A198" t="s">
        <v>811</v>
      </c>
      <c r="B198">
        <v>18160</v>
      </c>
    </row>
    <row r="199" spans="1:2">
      <c r="A199" t="s">
        <v>815</v>
      </c>
      <c r="B199">
        <v>4000</v>
      </c>
    </row>
    <row r="200" spans="1:2">
      <c r="A200" t="s">
        <v>821</v>
      </c>
      <c r="B200">
        <v>21280</v>
      </c>
    </row>
    <row r="201" spans="1:2">
      <c r="A201" t="s">
        <v>314</v>
      </c>
      <c r="B201">
        <v>19600</v>
      </c>
    </row>
    <row r="202" spans="1:2">
      <c r="A202" t="s">
        <v>824</v>
      </c>
      <c r="B202">
        <v>21280</v>
      </c>
    </row>
    <row r="203" spans="1:2">
      <c r="A203" t="s">
        <v>316</v>
      </c>
      <c r="B203">
        <v>21550</v>
      </c>
    </row>
    <row r="204" spans="1:2">
      <c r="A204" t="s">
        <v>827</v>
      </c>
      <c r="B204">
        <v>16480</v>
      </c>
    </row>
    <row r="205" spans="1:2">
      <c r="A205" t="s">
        <v>831</v>
      </c>
      <c r="B205">
        <v>25780</v>
      </c>
    </row>
    <row r="206" spans="1:2">
      <c r="A206" t="s">
        <v>319</v>
      </c>
      <c r="B206">
        <v>11800</v>
      </c>
    </row>
    <row r="207" spans="1:2">
      <c r="A207" t="s">
        <v>835</v>
      </c>
      <c r="B207">
        <v>12640</v>
      </c>
    </row>
    <row r="208" spans="1:2">
      <c r="A208" t="s">
        <v>324</v>
      </c>
      <c r="B208">
        <v>23650</v>
      </c>
    </row>
    <row r="209" spans="1:2">
      <c r="A209" t="s">
        <v>841</v>
      </c>
      <c r="B209">
        <v>12640</v>
      </c>
    </row>
    <row r="210" spans="1:2">
      <c r="A210" t="s">
        <v>327</v>
      </c>
      <c r="B210">
        <v>21700</v>
      </c>
    </row>
    <row r="211" spans="1:2">
      <c r="A211" t="s">
        <v>330</v>
      </c>
      <c r="B211">
        <v>25600</v>
      </c>
    </row>
    <row r="212" spans="1:2">
      <c r="A212" t="s">
        <v>845</v>
      </c>
      <c r="B212">
        <v>12160</v>
      </c>
    </row>
    <row r="213" spans="1:2">
      <c r="A213" t="s">
        <v>855</v>
      </c>
      <c r="B213">
        <v>4000</v>
      </c>
    </row>
    <row r="214" spans="1:2">
      <c r="A214" t="s">
        <v>335</v>
      </c>
      <c r="B214">
        <v>19600</v>
      </c>
    </row>
    <row r="215" spans="1:2">
      <c r="A215" t="s">
        <v>866</v>
      </c>
      <c r="B215">
        <v>19600</v>
      </c>
    </row>
    <row r="216" spans="1:2">
      <c r="A216" t="s">
        <v>869</v>
      </c>
      <c r="B216">
        <v>21550</v>
      </c>
    </row>
    <row r="217" spans="1:2">
      <c r="A217" t="s">
        <v>873</v>
      </c>
      <c r="B217">
        <v>16960</v>
      </c>
    </row>
    <row r="218" spans="1:2">
      <c r="A218" t="s">
        <v>344</v>
      </c>
      <c r="B218">
        <v>22960</v>
      </c>
    </row>
    <row r="219" spans="1:2">
      <c r="A219" t="s">
        <v>354</v>
      </c>
      <c r="B219">
        <v>4000</v>
      </c>
    </row>
    <row r="220" spans="1:2">
      <c r="A220" t="s">
        <v>896</v>
      </c>
      <c r="B220">
        <v>23440</v>
      </c>
    </row>
    <row r="221" spans="1:2">
      <c r="A221" t="s">
        <v>360</v>
      </c>
      <c r="B221">
        <v>17650</v>
      </c>
    </row>
    <row r="222" spans="1:2">
      <c r="A222" t="s">
        <v>910</v>
      </c>
      <c r="B222">
        <v>23440</v>
      </c>
    </row>
    <row r="223" spans="1:2">
      <c r="A223" t="s">
        <v>361</v>
      </c>
      <c r="B223">
        <v>19600</v>
      </c>
    </row>
    <row r="224" spans="1:2">
      <c r="A224" t="s">
        <v>364</v>
      </c>
      <c r="B224">
        <v>7900</v>
      </c>
    </row>
    <row r="225" spans="1:2">
      <c r="A225" t="s">
        <v>913</v>
      </c>
      <c r="B225">
        <v>23440</v>
      </c>
    </row>
    <row r="226" spans="1:2">
      <c r="A226" t="s">
        <v>916</v>
      </c>
      <c r="B226">
        <v>4000</v>
      </c>
    </row>
    <row r="227" spans="1:2">
      <c r="A227" t="s">
        <v>367</v>
      </c>
      <c r="B227">
        <v>21700</v>
      </c>
    </row>
    <row r="228" spans="1:2">
      <c r="A228" t="s">
        <v>919</v>
      </c>
      <c r="B228">
        <v>23440</v>
      </c>
    </row>
    <row r="229" spans="1:2">
      <c r="A229" t="s">
        <v>370</v>
      </c>
      <c r="B229">
        <v>17650</v>
      </c>
    </row>
    <row r="230" spans="1:2">
      <c r="A230" t="s">
        <v>373</v>
      </c>
      <c r="B230">
        <v>23440</v>
      </c>
    </row>
    <row r="231" spans="1:2">
      <c r="A231" t="s">
        <v>925</v>
      </c>
      <c r="B231">
        <v>19120</v>
      </c>
    </row>
    <row r="232" spans="1:2">
      <c r="A232" t="s">
        <v>927</v>
      </c>
      <c r="B232">
        <v>21280</v>
      </c>
    </row>
    <row r="233" spans="1:2">
      <c r="A233" t="s">
        <v>376</v>
      </c>
      <c r="B233">
        <v>15850</v>
      </c>
    </row>
    <row r="234" spans="1:2">
      <c r="A234" t="s">
        <v>930</v>
      </c>
      <c r="B234">
        <v>23440</v>
      </c>
    </row>
    <row r="235" spans="1:2">
      <c r="A235" t="s">
        <v>934</v>
      </c>
      <c r="B235">
        <v>23440</v>
      </c>
    </row>
    <row r="236" spans="1:2">
      <c r="A236" t="s">
        <v>380</v>
      </c>
      <c r="B236">
        <v>4000</v>
      </c>
    </row>
    <row r="237" spans="1:2">
      <c r="A237" t="s">
        <v>383</v>
      </c>
      <c r="B237">
        <v>4000</v>
      </c>
    </row>
    <row r="238" spans="1:2">
      <c r="A238" t="s">
        <v>386</v>
      </c>
      <c r="B238">
        <v>6160</v>
      </c>
    </row>
    <row r="239" spans="1:2">
      <c r="A239" t="s">
        <v>390</v>
      </c>
      <c r="B239">
        <v>13750</v>
      </c>
    </row>
    <row r="240" spans="1:2">
      <c r="A240" t="s">
        <v>940</v>
      </c>
      <c r="B240">
        <v>17800</v>
      </c>
    </row>
    <row r="241" spans="1:2">
      <c r="A241" t="s">
        <v>946</v>
      </c>
      <c r="B241">
        <v>19850</v>
      </c>
    </row>
    <row r="242" spans="1:2">
      <c r="A242" t="s">
        <v>393</v>
      </c>
      <c r="B242">
        <v>4000</v>
      </c>
    </row>
    <row r="243" spans="1:2">
      <c r="A243" t="s">
        <v>398</v>
      </c>
      <c r="B243">
        <v>21550</v>
      </c>
    </row>
    <row r="244" spans="1:2">
      <c r="A244" t="s">
        <v>950</v>
      </c>
      <c r="B244">
        <v>21280</v>
      </c>
    </row>
    <row r="245" spans="1:2">
      <c r="A245" t="s">
        <v>953</v>
      </c>
      <c r="B245">
        <v>27280</v>
      </c>
    </row>
    <row r="246" spans="1:2">
      <c r="A246" t="s">
        <v>729</v>
      </c>
      <c r="B246">
        <v>52460</v>
      </c>
    </row>
    <row r="247" spans="1:2">
      <c r="A247" t="s">
        <v>732</v>
      </c>
      <c r="B247">
        <v>54560</v>
      </c>
    </row>
    <row r="248" spans="1:2">
      <c r="A248" t="s">
        <v>734</v>
      </c>
      <c r="B248">
        <v>41540</v>
      </c>
    </row>
    <row r="249" spans="1:2">
      <c r="A249" t="s">
        <v>735</v>
      </c>
      <c r="B249">
        <v>54560</v>
      </c>
    </row>
    <row r="250" spans="1:2">
      <c r="A250" t="s">
        <v>275</v>
      </c>
      <c r="B250">
        <v>57080</v>
      </c>
    </row>
    <row r="251" spans="1:2">
      <c r="A251" t="s">
        <v>278</v>
      </c>
      <c r="B251">
        <v>57080</v>
      </c>
    </row>
    <row r="252" spans="1:2">
      <c r="A252" t="s">
        <v>281</v>
      </c>
      <c r="B252">
        <v>43220</v>
      </c>
    </row>
    <row r="253" spans="1:2">
      <c r="A253" t="s">
        <v>737</v>
      </c>
      <c r="B253">
        <v>38600</v>
      </c>
    </row>
    <row r="254" spans="1:2">
      <c r="A254" t="s">
        <v>282</v>
      </c>
      <c r="B254">
        <v>57080</v>
      </c>
    </row>
    <row r="255" spans="1:2">
      <c r="A255" t="s">
        <v>739</v>
      </c>
      <c r="B255">
        <v>52460</v>
      </c>
    </row>
    <row r="256" spans="1:2">
      <c r="A256" t="s">
        <v>740</v>
      </c>
      <c r="B256">
        <v>52460</v>
      </c>
    </row>
    <row r="257" spans="1:2">
      <c r="A257" t="s">
        <v>742</v>
      </c>
      <c r="B257">
        <v>57080</v>
      </c>
    </row>
    <row r="258" spans="1:2">
      <c r="A258" t="s">
        <v>744</v>
      </c>
      <c r="B258">
        <v>38600</v>
      </c>
    </row>
    <row r="259" spans="1:2">
      <c r="A259" t="s">
        <v>745</v>
      </c>
      <c r="B259">
        <v>52460</v>
      </c>
    </row>
    <row r="260" spans="1:2">
      <c r="A260" t="s">
        <v>747</v>
      </c>
      <c r="B260">
        <v>49460</v>
      </c>
    </row>
    <row r="261" spans="1:2">
      <c r="A261" t="s">
        <v>750</v>
      </c>
      <c r="B261">
        <v>49080</v>
      </c>
    </row>
    <row r="262" spans="1:2">
      <c r="A262" t="s">
        <v>752</v>
      </c>
      <c r="B262">
        <v>17840</v>
      </c>
    </row>
    <row r="263" spans="1:2">
      <c r="A263" t="s">
        <v>754</v>
      </c>
      <c r="B263">
        <v>57080</v>
      </c>
    </row>
    <row r="264" spans="1:2">
      <c r="A264" t="s">
        <v>283</v>
      </c>
      <c r="B264">
        <v>43220</v>
      </c>
    </row>
    <row r="265" spans="1:2">
      <c r="A265" t="s">
        <v>285</v>
      </c>
      <c r="B265">
        <v>57080</v>
      </c>
    </row>
    <row r="266" spans="1:2">
      <c r="A266" t="s">
        <v>288</v>
      </c>
      <c r="B266">
        <v>52460</v>
      </c>
    </row>
    <row r="267" spans="1:2">
      <c r="A267" t="s">
        <v>757</v>
      </c>
      <c r="B267">
        <v>45560</v>
      </c>
    </row>
    <row r="268" spans="1:2">
      <c r="A268" t="s">
        <v>759</v>
      </c>
      <c r="B268">
        <v>7500</v>
      </c>
    </row>
    <row r="269" spans="1:2">
      <c r="A269" t="s">
        <v>761</v>
      </c>
      <c r="B269">
        <v>57080</v>
      </c>
    </row>
    <row r="270" spans="1:2">
      <c r="A270" t="s">
        <v>763</v>
      </c>
      <c r="B270">
        <v>35220</v>
      </c>
    </row>
    <row r="271" spans="1:2">
      <c r="A271" t="s">
        <v>766</v>
      </c>
      <c r="B271">
        <v>15500</v>
      </c>
    </row>
    <row r="272" spans="1:2">
      <c r="A272" t="s">
        <v>768</v>
      </c>
      <c r="B272">
        <v>33980</v>
      </c>
    </row>
    <row r="273" spans="1:2">
      <c r="A273" t="s">
        <v>290</v>
      </c>
      <c r="B273">
        <v>57080</v>
      </c>
    </row>
    <row r="274" spans="1:2">
      <c r="A274" t="s">
        <v>292</v>
      </c>
      <c r="B274">
        <v>52490</v>
      </c>
    </row>
    <row r="275" spans="1:2">
      <c r="A275" t="s">
        <v>294</v>
      </c>
      <c r="B275">
        <v>57080</v>
      </c>
    </row>
    <row r="276" spans="1:2">
      <c r="A276" t="s">
        <v>769</v>
      </c>
      <c r="B276">
        <v>7500</v>
      </c>
    </row>
    <row r="277" spans="1:2">
      <c r="A277" t="s">
        <v>770</v>
      </c>
      <c r="B277">
        <v>50220</v>
      </c>
    </row>
    <row r="278" spans="1:2">
      <c r="A278" t="s">
        <v>296</v>
      </c>
      <c r="B278">
        <v>43220</v>
      </c>
    </row>
    <row r="279" spans="1:2">
      <c r="A279" t="s">
        <v>772</v>
      </c>
      <c r="B279">
        <v>33700</v>
      </c>
    </row>
    <row r="280" spans="1:2">
      <c r="A280" t="s">
        <v>774</v>
      </c>
      <c r="B280">
        <v>41960</v>
      </c>
    </row>
    <row r="281" spans="1:2">
      <c r="A281" t="s">
        <v>775</v>
      </c>
      <c r="B281">
        <v>33980</v>
      </c>
    </row>
    <row r="282" spans="1:2">
      <c r="A282" t="s">
        <v>298</v>
      </c>
      <c r="B282">
        <v>57080</v>
      </c>
    </row>
    <row r="283" spans="1:2">
      <c r="A283" t="s">
        <v>776</v>
      </c>
      <c r="B283">
        <v>29360</v>
      </c>
    </row>
    <row r="284" spans="1:2">
      <c r="A284" t="s">
        <v>777</v>
      </c>
      <c r="B284">
        <v>7500</v>
      </c>
    </row>
    <row r="285" spans="1:2">
      <c r="A285" t="s">
        <v>779</v>
      </c>
      <c r="B285">
        <v>33980</v>
      </c>
    </row>
    <row r="286" spans="1:2">
      <c r="A286" t="s">
        <v>300</v>
      </c>
      <c r="B286">
        <v>57080</v>
      </c>
    </row>
    <row r="287" spans="1:2">
      <c r="A287" t="s">
        <v>781</v>
      </c>
      <c r="B287">
        <v>33980</v>
      </c>
    </row>
    <row r="288" spans="1:2">
      <c r="A288" t="s">
        <v>303</v>
      </c>
      <c r="B288">
        <v>57080</v>
      </c>
    </row>
    <row r="289" spans="1:2">
      <c r="A289" t="s">
        <v>782</v>
      </c>
      <c r="B289">
        <v>52460</v>
      </c>
    </row>
    <row r="290" spans="1:2">
      <c r="A290" t="s">
        <v>783</v>
      </c>
      <c r="B290">
        <v>50220</v>
      </c>
    </row>
    <row r="291" spans="1:2">
      <c r="A291" t="s">
        <v>785</v>
      </c>
      <c r="B291">
        <v>29840</v>
      </c>
    </row>
    <row r="292" spans="1:2">
      <c r="A292" t="s">
        <v>787</v>
      </c>
      <c r="B292">
        <v>57080</v>
      </c>
    </row>
    <row r="293" spans="1:2">
      <c r="A293" t="s">
        <v>788</v>
      </c>
      <c r="B293">
        <v>32670</v>
      </c>
    </row>
    <row r="294" spans="1:2">
      <c r="A294" t="s">
        <v>789</v>
      </c>
      <c r="B294">
        <v>50220</v>
      </c>
    </row>
    <row r="295" spans="1:2">
      <c r="A295" t="s">
        <v>790</v>
      </c>
      <c r="B295">
        <v>38800</v>
      </c>
    </row>
    <row r="296" spans="1:2">
      <c r="A296" t="s">
        <v>791</v>
      </c>
      <c r="B296">
        <v>43220</v>
      </c>
    </row>
    <row r="297" spans="1:2">
      <c r="A297" t="s">
        <v>792</v>
      </c>
      <c r="B297">
        <v>33980</v>
      </c>
    </row>
    <row r="298" spans="1:2">
      <c r="A298" t="s">
        <v>794</v>
      </c>
      <c r="B298">
        <v>21500</v>
      </c>
    </row>
    <row r="299" spans="1:2">
      <c r="A299" t="s">
        <v>305</v>
      </c>
      <c r="B299">
        <v>38600</v>
      </c>
    </row>
    <row r="300" spans="1:2">
      <c r="A300" t="s">
        <v>797</v>
      </c>
      <c r="B300">
        <v>7500</v>
      </c>
    </row>
    <row r="301" spans="1:2">
      <c r="A301" t="s">
        <v>306</v>
      </c>
      <c r="B301">
        <v>57080</v>
      </c>
    </row>
    <row r="302" spans="1:2">
      <c r="A302" t="s">
        <v>308</v>
      </c>
      <c r="B302">
        <v>36290</v>
      </c>
    </row>
    <row r="303" spans="1:2">
      <c r="A303" t="s">
        <v>311</v>
      </c>
      <c r="B303">
        <v>57080</v>
      </c>
    </row>
    <row r="304" spans="1:2">
      <c r="A304" t="s">
        <v>799</v>
      </c>
      <c r="B304">
        <v>24740</v>
      </c>
    </row>
    <row r="305" spans="1:2">
      <c r="A305" t="s">
        <v>800</v>
      </c>
      <c r="B305">
        <v>33980</v>
      </c>
    </row>
    <row r="306" spans="1:2">
      <c r="A306" t="s">
        <v>801</v>
      </c>
      <c r="B306">
        <v>43220</v>
      </c>
    </row>
    <row r="307" spans="1:2">
      <c r="A307" t="s">
        <v>802</v>
      </c>
      <c r="B307">
        <v>25980</v>
      </c>
    </row>
    <row r="308" spans="1:2">
      <c r="A308" t="s">
        <v>803</v>
      </c>
      <c r="B308">
        <v>57080</v>
      </c>
    </row>
    <row r="309" spans="1:2">
      <c r="A309" t="s">
        <v>805</v>
      </c>
      <c r="B309">
        <v>38600</v>
      </c>
    </row>
    <row r="310" spans="1:2">
      <c r="A310" t="s">
        <v>808</v>
      </c>
      <c r="B310">
        <v>52460</v>
      </c>
    </row>
    <row r="311" spans="1:2">
      <c r="A311" t="s">
        <v>811</v>
      </c>
      <c r="B311">
        <v>45600</v>
      </c>
    </row>
    <row r="312" spans="1:2">
      <c r="A312" t="s">
        <v>813</v>
      </c>
      <c r="B312">
        <v>31290</v>
      </c>
    </row>
    <row r="313" spans="1:2">
      <c r="A313" t="s">
        <v>815</v>
      </c>
      <c r="B313">
        <v>12500</v>
      </c>
    </row>
    <row r="314" spans="1:2">
      <c r="A314" t="s">
        <v>817</v>
      </c>
      <c r="B314">
        <v>47840</v>
      </c>
    </row>
    <row r="315" spans="1:2">
      <c r="A315" t="s">
        <v>818</v>
      </c>
      <c r="B315">
        <v>47840</v>
      </c>
    </row>
    <row r="316" spans="1:2">
      <c r="A316" t="s">
        <v>819</v>
      </c>
      <c r="B316">
        <v>52460</v>
      </c>
    </row>
    <row r="317" spans="1:2">
      <c r="A317" t="s">
        <v>821</v>
      </c>
      <c r="B317">
        <v>50220</v>
      </c>
    </row>
    <row r="318" spans="1:2">
      <c r="A318" t="s">
        <v>314</v>
      </c>
      <c r="B318">
        <v>44460</v>
      </c>
    </row>
    <row r="319" spans="1:2">
      <c r="A319" t="s">
        <v>824</v>
      </c>
      <c r="B319">
        <v>52460</v>
      </c>
    </row>
    <row r="320" spans="1:2">
      <c r="A320" t="s">
        <v>316</v>
      </c>
      <c r="B320">
        <v>57080</v>
      </c>
    </row>
    <row r="321" spans="1:2">
      <c r="A321" t="s">
        <v>827</v>
      </c>
      <c r="B321">
        <v>33540</v>
      </c>
    </row>
    <row r="322" spans="1:2">
      <c r="A322" t="s">
        <v>829</v>
      </c>
      <c r="B322">
        <v>12120</v>
      </c>
    </row>
    <row r="323" spans="1:2">
      <c r="A323" t="s">
        <v>831</v>
      </c>
      <c r="B323">
        <v>43220</v>
      </c>
    </row>
    <row r="324" spans="1:2">
      <c r="A324" t="s">
        <v>319</v>
      </c>
      <c r="B324">
        <v>52460</v>
      </c>
    </row>
    <row r="325" spans="1:2">
      <c r="A325" t="s">
        <v>833</v>
      </c>
      <c r="B325">
        <v>52460</v>
      </c>
    </row>
    <row r="326" spans="1:2">
      <c r="A326" t="s">
        <v>321</v>
      </c>
      <c r="B326">
        <v>54560</v>
      </c>
    </row>
    <row r="327" spans="1:2">
      <c r="A327" t="s">
        <v>835</v>
      </c>
      <c r="B327">
        <v>12860</v>
      </c>
    </row>
    <row r="328" spans="1:2">
      <c r="A328" t="s">
        <v>837</v>
      </c>
      <c r="B328">
        <v>7500</v>
      </c>
    </row>
    <row r="329" spans="1:2">
      <c r="A329" t="s">
        <v>838</v>
      </c>
      <c r="B329">
        <v>28290</v>
      </c>
    </row>
    <row r="330" spans="1:2">
      <c r="A330" t="s">
        <v>839</v>
      </c>
      <c r="B330">
        <v>54560</v>
      </c>
    </row>
    <row r="331" spans="1:2">
      <c r="A331" t="s">
        <v>322</v>
      </c>
      <c r="B331">
        <v>16500</v>
      </c>
    </row>
    <row r="332" spans="1:2">
      <c r="A332" t="s">
        <v>324</v>
      </c>
      <c r="B332">
        <v>44460</v>
      </c>
    </row>
    <row r="333" spans="1:2">
      <c r="A333" t="s">
        <v>841</v>
      </c>
      <c r="B333">
        <v>23860</v>
      </c>
    </row>
    <row r="334" spans="1:2">
      <c r="A334" t="s">
        <v>327</v>
      </c>
      <c r="B334">
        <v>38040</v>
      </c>
    </row>
    <row r="335" spans="1:2">
      <c r="A335" t="s">
        <v>843</v>
      </c>
      <c r="B335">
        <v>32120</v>
      </c>
    </row>
    <row r="336" spans="1:2">
      <c r="A336" t="s">
        <v>329</v>
      </c>
      <c r="B336">
        <v>25500</v>
      </c>
    </row>
    <row r="337" spans="1:2">
      <c r="A337" t="s">
        <v>330</v>
      </c>
      <c r="B337">
        <v>52460</v>
      </c>
    </row>
    <row r="338" spans="1:2">
      <c r="A338" t="s">
        <v>845</v>
      </c>
      <c r="B338">
        <v>47840</v>
      </c>
    </row>
    <row r="339" spans="1:2">
      <c r="A339" t="s">
        <v>847</v>
      </c>
      <c r="B339">
        <v>53980</v>
      </c>
    </row>
    <row r="340" spans="1:2">
      <c r="A340" t="s">
        <v>848</v>
      </c>
      <c r="B340">
        <v>7500</v>
      </c>
    </row>
    <row r="341" spans="1:2">
      <c r="A341" t="s">
        <v>849</v>
      </c>
      <c r="B341">
        <v>24740</v>
      </c>
    </row>
    <row r="342" spans="1:2">
      <c r="A342" t="s">
        <v>850</v>
      </c>
      <c r="B342">
        <v>38600</v>
      </c>
    </row>
    <row r="343" spans="1:2">
      <c r="A343" t="s">
        <v>851</v>
      </c>
      <c r="B343">
        <v>44560</v>
      </c>
    </row>
    <row r="344" spans="1:2">
      <c r="A344" t="s">
        <v>852</v>
      </c>
      <c r="B344">
        <v>54560</v>
      </c>
    </row>
    <row r="345" spans="1:2">
      <c r="A345" t="s">
        <v>853</v>
      </c>
      <c r="B345">
        <v>47840</v>
      </c>
    </row>
    <row r="346" spans="1:2">
      <c r="A346" t="s">
        <v>332</v>
      </c>
      <c r="B346">
        <v>10000</v>
      </c>
    </row>
    <row r="347" spans="1:2">
      <c r="A347" t="s">
        <v>333</v>
      </c>
      <c r="B347">
        <v>52460</v>
      </c>
    </row>
    <row r="348" spans="1:2">
      <c r="A348" t="s">
        <v>855</v>
      </c>
      <c r="B348">
        <v>15500</v>
      </c>
    </row>
    <row r="349" spans="1:2">
      <c r="A349" t="s">
        <v>335</v>
      </c>
      <c r="B349">
        <v>52460</v>
      </c>
    </row>
    <row r="350" spans="1:2">
      <c r="A350" t="s">
        <v>337</v>
      </c>
      <c r="B350">
        <v>54560</v>
      </c>
    </row>
    <row r="351" spans="1:2">
      <c r="A351" t="s">
        <v>338</v>
      </c>
      <c r="B351">
        <v>54560</v>
      </c>
    </row>
    <row r="352" spans="1:2">
      <c r="A352" t="s">
        <v>857</v>
      </c>
      <c r="B352">
        <v>57080</v>
      </c>
    </row>
    <row r="353" spans="1:2">
      <c r="A353" t="s">
        <v>339</v>
      </c>
      <c r="B353">
        <v>41460</v>
      </c>
    </row>
    <row r="354" spans="1:2">
      <c r="A354" t="s">
        <v>858</v>
      </c>
      <c r="B354">
        <v>33630</v>
      </c>
    </row>
    <row r="355" spans="1:2">
      <c r="A355" t="s">
        <v>340</v>
      </c>
      <c r="B355">
        <v>37500</v>
      </c>
    </row>
    <row r="356" spans="1:2">
      <c r="A356" t="s">
        <v>859</v>
      </c>
      <c r="B356">
        <v>52460</v>
      </c>
    </row>
    <row r="357" spans="1:2">
      <c r="A357" t="s">
        <v>860</v>
      </c>
      <c r="B357">
        <v>17500</v>
      </c>
    </row>
    <row r="358" spans="1:2">
      <c r="A358" t="s">
        <v>861</v>
      </c>
      <c r="B358">
        <v>36290</v>
      </c>
    </row>
    <row r="359" spans="1:2">
      <c r="A359" t="s">
        <v>862</v>
      </c>
      <c r="B359">
        <v>54560</v>
      </c>
    </row>
    <row r="360" spans="1:2">
      <c r="A360" t="s">
        <v>863</v>
      </c>
      <c r="B360">
        <v>47840</v>
      </c>
    </row>
    <row r="361" spans="1:2">
      <c r="A361" t="s">
        <v>864</v>
      </c>
      <c r="B361">
        <v>57080</v>
      </c>
    </row>
    <row r="362" spans="1:2">
      <c r="A362" t="s">
        <v>866</v>
      </c>
      <c r="B362">
        <v>52460</v>
      </c>
    </row>
    <row r="363" spans="1:2">
      <c r="A363" t="s">
        <v>341</v>
      </c>
      <c r="B363">
        <v>57080</v>
      </c>
    </row>
    <row r="364" spans="1:2">
      <c r="A364" t="s">
        <v>869</v>
      </c>
      <c r="B364">
        <v>54560</v>
      </c>
    </row>
    <row r="365" spans="1:2">
      <c r="A365" t="s">
        <v>342</v>
      </c>
      <c r="B365">
        <v>42220</v>
      </c>
    </row>
    <row r="366" spans="1:2">
      <c r="A366" t="s">
        <v>871</v>
      </c>
      <c r="B366">
        <v>17500</v>
      </c>
    </row>
    <row r="367" spans="1:2">
      <c r="A367" t="s">
        <v>873</v>
      </c>
      <c r="B367">
        <v>47840</v>
      </c>
    </row>
    <row r="368" spans="1:2">
      <c r="A368" t="s">
        <v>875</v>
      </c>
      <c r="B368">
        <v>57080</v>
      </c>
    </row>
    <row r="369" spans="1:2">
      <c r="A369" t="s">
        <v>876</v>
      </c>
      <c r="B369">
        <v>52460</v>
      </c>
    </row>
    <row r="370" spans="1:2">
      <c r="A370" t="s">
        <v>344</v>
      </c>
      <c r="B370">
        <v>54560</v>
      </c>
    </row>
    <row r="371" spans="1:2">
      <c r="A371" t="s">
        <v>346</v>
      </c>
      <c r="B371">
        <v>33980</v>
      </c>
    </row>
    <row r="372" spans="1:2">
      <c r="A372" t="s">
        <v>347</v>
      </c>
      <c r="B372">
        <v>43220</v>
      </c>
    </row>
    <row r="373" spans="1:2">
      <c r="A373" t="s">
        <v>348</v>
      </c>
      <c r="B373">
        <v>52460</v>
      </c>
    </row>
    <row r="374" spans="1:2">
      <c r="A374" t="s">
        <v>349</v>
      </c>
      <c r="B374">
        <v>29360</v>
      </c>
    </row>
    <row r="375" spans="1:2">
      <c r="A375" t="s">
        <v>877</v>
      </c>
      <c r="B375">
        <v>57080</v>
      </c>
    </row>
    <row r="376" spans="1:2">
      <c r="A376" t="s">
        <v>878</v>
      </c>
      <c r="B376">
        <v>47840</v>
      </c>
    </row>
    <row r="377" spans="1:2">
      <c r="A377" t="s">
        <v>879</v>
      </c>
      <c r="B377">
        <v>20500</v>
      </c>
    </row>
    <row r="378" spans="1:2">
      <c r="A378" t="s">
        <v>880</v>
      </c>
      <c r="B378">
        <v>52460</v>
      </c>
    </row>
    <row r="379" spans="1:2">
      <c r="A379" t="s">
        <v>881</v>
      </c>
      <c r="B379">
        <v>7500</v>
      </c>
    </row>
    <row r="380" spans="1:2">
      <c r="A380" t="s">
        <v>882</v>
      </c>
      <c r="B380">
        <v>52460</v>
      </c>
    </row>
    <row r="381" spans="1:2">
      <c r="A381" t="s">
        <v>883</v>
      </c>
      <c r="B381">
        <v>52460</v>
      </c>
    </row>
    <row r="382" spans="1:2">
      <c r="A382" t="s">
        <v>884</v>
      </c>
      <c r="B382">
        <v>47840</v>
      </c>
    </row>
    <row r="383" spans="1:2">
      <c r="A383" t="s">
        <v>350</v>
      </c>
      <c r="B383">
        <v>29360</v>
      </c>
    </row>
    <row r="384" spans="1:2">
      <c r="A384" t="s">
        <v>885</v>
      </c>
      <c r="B384">
        <v>57080</v>
      </c>
    </row>
    <row r="385" spans="1:2">
      <c r="A385" t="s">
        <v>886</v>
      </c>
      <c r="B385">
        <v>29360</v>
      </c>
    </row>
    <row r="386" spans="1:2">
      <c r="A386" t="s">
        <v>351</v>
      </c>
      <c r="B386">
        <v>43220</v>
      </c>
    </row>
    <row r="387" spans="1:2">
      <c r="A387" t="s">
        <v>887</v>
      </c>
      <c r="B387">
        <v>33980</v>
      </c>
    </row>
    <row r="388" spans="1:2">
      <c r="A388" t="s">
        <v>888</v>
      </c>
      <c r="B388">
        <v>35360</v>
      </c>
    </row>
    <row r="389" spans="1:2">
      <c r="A389" t="s">
        <v>889</v>
      </c>
      <c r="B389">
        <v>52460</v>
      </c>
    </row>
    <row r="390" spans="1:2">
      <c r="A390" t="s">
        <v>352</v>
      </c>
      <c r="B390">
        <v>36290</v>
      </c>
    </row>
    <row r="391" spans="1:2">
      <c r="A391" t="s">
        <v>354</v>
      </c>
      <c r="B391">
        <v>11500</v>
      </c>
    </row>
    <row r="392" spans="1:2">
      <c r="A392" t="s">
        <v>890</v>
      </c>
      <c r="B392">
        <v>31670</v>
      </c>
    </row>
    <row r="393" spans="1:2">
      <c r="A393" t="s">
        <v>891</v>
      </c>
      <c r="B393">
        <v>7500</v>
      </c>
    </row>
    <row r="394" spans="1:2">
      <c r="A394" t="s">
        <v>356</v>
      </c>
      <c r="B394">
        <v>47840</v>
      </c>
    </row>
    <row r="395" spans="1:2">
      <c r="A395" t="s">
        <v>892</v>
      </c>
      <c r="B395">
        <v>33980</v>
      </c>
    </row>
    <row r="396" spans="1:2">
      <c r="A396" t="s">
        <v>893</v>
      </c>
      <c r="B396">
        <v>38600</v>
      </c>
    </row>
    <row r="397" spans="1:2">
      <c r="A397" t="s">
        <v>894</v>
      </c>
      <c r="B397">
        <v>17500</v>
      </c>
    </row>
    <row r="398" spans="1:2">
      <c r="A398" t="s">
        <v>896</v>
      </c>
      <c r="B398">
        <v>36290</v>
      </c>
    </row>
    <row r="399" spans="1:2">
      <c r="A399" t="s">
        <v>898</v>
      </c>
      <c r="B399">
        <v>43220</v>
      </c>
    </row>
    <row r="400" spans="1:2">
      <c r="A400" t="s">
        <v>899</v>
      </c>
      <c r="B400">
        <v>7500</v>
      </c>
    </row>
    <row r="401" spans="1:2">
      <c r="A401" t="s">
        <v>900</v>
      </c>
      <c r="B401">
        <v>43220</v>
      </c>
    </row>
    <row r="402" spans="1:2">
      <c r="A402" t="s">
        <v>901</v>
      </c>
      <c r="B402">
        <v>27500</v>
      </c>
    </row>
    <row r="403" spans="1:2">
      <c r="A403" t="s">
        <v>357</v>
      </c>
      <c r="B403">
        <v>43220</v>
      </c>
    </row>
    <row r="404" spans="1:2">
      <c r="A404" t="s">
        <v>358</v>
      </c>
      <c r="B404">
        <v>33980</v>
      </c>
    </row>
    <row r="405" spans="1:2">
      <c r="A405" t="s">
        <v>902</v>
      </c>
      <c r="B405">
        <v>33980</v>
      </c>
    </row>
    <row r="406" spans="1:2">
      <c r="A406" t="s">
        <v>903</v>
      </c>
      <c r="B406">
        <v>7500</v>
      </c>
    </row>
    <row r="407" spans="1:2">
      <c r="A407" t="s">
        <v>904</v>
      </c>
      <c r="B407">
        <v>57080</v>
      </c>
    </row>
    <row r="408" spans="1:2">
      <c r="A408" t="s">
        <v>905</v>
      </c>
      <c r="B408">
        <v>38600</v>
      </c>
    </row>
    <row r="409" spans="1:2">
      <c r="A409" t="s">
        <v>906</v>
      </c>
      <c r="B409">
        <v>61700</v>
      </c>
    </row>
    <row r="410" spans="1:2">
      <c r="A410" t="s">
        <v>907</v>
      </c>
      <c r="B410">
        <v>7690</v>
      </c>
    </row>
    <row r="411" spans="1:2">
      <c r="A411" t="s">
        <v>908</v>
      </c>
      <c r="B411">
        <v>24740</v>
      </c>
    </row>
    <row r="412" spans="1:2">
      <c r="A412" t="s">
        <v>360</v>
      </c>
      <c r="B412">
        <v>30690</v>
      </c>
    </row>
    <row r="413" spans="1:2">
      <c r="A413" t="s">
        <v>910</v>
      </c>
      <c r="B413">
        <v>47630</v>
      </c>
    </row>
    <row r="414" spans="1:2">
      <c r="A414" t="s">
        <v>361</v>
      </c>
      <c r="B414">
        <v>31960</v>
      </c>
    </row>
    <row r="415" spans="1:2">
      <c r="A415" t="s">
        <v>364</v>
      </c>
      <c r="B415">
        <v>45670</v>
      </c>
    </row>
    <row r="416" spans="1:2">
      <c r="A416" t="s">
        <v>913</v>
      </c>
      <c r="B416">
        <v>26350</v>
      </c>
    </row>
    <row r="417" spans="1:2">
      <c r="A417" t="s">
        <v>916</v>
      </c>
      <c r="B417">
        <v>47630</v>
      </c>
    </row>
    <row r="418" spans="1:2">
      <c r="A418" t="s">
        <v>367</v>
      </c>
      <c r="B418">
        <v>47630</v>
      </c>
    </row>
    <row r="419" spans="1:2">
      <c r="A419" t="s">
        <v>919</v>
      </c>
      <c r="B419">
        <v>47630</v>
      </c>
    </row>
    <row r="420" spans="1:2">
      <c r="A420" t="s">
        <v>370</v>
      </c>
      <c r="B420">
        <v>44060</v>
      </c>
    </row>
    <row r="421" spans="1:2">
      <c r="A421" t="s">
        <v>921</v>
      </c>
      <c r="B421">
        <v>24180</v>
      </c>
    </row>
    <row r="422" spans="1:2">
      <c r="A422" t="s">
        <v>922</v>
      </c>
      <c r="B422">
        <v>47630</v>
      </c>
    </row>
    <row r="423" spans="1:2">
      <c r="A423" t="s">
        <v>923</v>
      </c>
      <c r="B423">
        <v>41330</v>
      </c>
    </row>
    <row r="424" spans="1:2">
      <c r="A424" t="s">
        <v>373</v>
      </c>
      <c r="B424">
        <v>15500</v>
      </c>
    </row>
    <row r="425" spans="1:2">
      <c r="A425" t="s">
        <v>925</v>
      </c>
      <c r="B425">
        <v>33630</v>
      </c>
    </row>
    <row r="426" spans="1:2">
      <c r="A426" t="s">
        <v>927</v>
      </c>
      <c r="B426">
        <v>30620</v>
      </c>
    </row>
    <row r="427" spans="1:2">
      <c r="A427" t="s">
        <v>376</v>
      </c>
      <c r="B427">
        <v>25780</v>
      </c>
    </row>
    <row r="428" spans="1:2">
      <c r="A428" t="s">
        <v>930</v>
      </c>
      <c r="B428">
        <v>47630</v>
      </c>
    </row>
    <row r="429" spans="1:2">
      <c r="A429" t="s">
        <v>378</v>
      </c>
      <c r="B429">
        <v>28780</v>
      </c>
    </row>
    <row r="430" spans="1:2">
      <c r="A430" t="s">
        <v>932</v>
      </c>
      <c r="B430">
        <v>47630</v>
      </c>
    </row>
    <row r="431" spans="1:2">
      <c r="A431" t="s">
        <v>934</v>
      </c>
      <c r="B431">
        <v>47630</v>
      </c>
    </row>
    <row r="432" spans="1:2">
      <c r="A432" t="s">
        <v>380</v>
      </c>
      <c r="B432">
        <v>47630</v>
      </c>
    </row>
    <row r="433" spans="1:2">
      <c r="A433" t="s">
        <v>936</v>
      </c>
      <c r="B433">
        <v>41330</v>
      </c>
    </row>
    <row r="434" spans="1:2">
      <c r="A434" t="s">
        <v>383</v>
      </c>
      <c r="B434">
        <v>9000</v>
      </c>
    </row>
    <row r="435" spans="1:2">
      <c r="A435" t="s">
        <v>386</v>
      </c>
      <c r="B435">
        <v>25065</v>
      </c>
    </row>
    <row r="436" spans="1:2">
      <c r="A436" t="s">
        <v>937</v>
      </c>
      <c r="B436">
        <v>9000</v>
      </c>
    </row>
    <row r="437" spans="1:2">
      <c r="A437" t="s">
        <v>938</v>
      </c>
      <c r="B437">
        <v>44060</v>
      </c>
    </row>
    <row r="438" spans="1:2">
      <c r="A438" t="s">
        <v>388</v>
      </c>
      <c r="B438">
        <v>47630</v>
      </c>
    </row>
    <row r="439" spans="1:2">
      <c r="A439" t="s">
        <v>939</v>
      </c>
      <c r="B439">
        <v>47630</v>
      </c>
    </row>
    <row r="440" spans="1:2">
      <c r="A440" t="s">
        <v>390</v>
      </c>
      <c r="B440">
        <v>33350</v>
      </c>
    </row>
    <row r="441" spans="1:2">
      <c r="A441" t="s">
        <v>940</v>
      </c>
      <c r="B441">
        <v>47630</v>
      </c>
    </row>
    <row r="442" spans="1:2">
      <c r="A442" t="s">
        <v>942</v>
      </c>
      <c r="B442">
        <v>33780</v>
      </c>
    </row>
    <row r="443" spans="1:2">
      <c r="A443" t="s">
        <v>943</v>
      </c>
      <c r="B443">
        <v>0</v>
      </c>
    </row>
    <row r="444" spans="1:2">
      <c r="A444" t="s">
        <v>944</v>
      </c>
      <c r="B444">
        <v>36920</v>
      </c>
    </row>
    <row r="445" spans="1:2">
      <c r="A445" t="s">
        <v>945</v>
      </c>
      <c r="B445">
        <v>47630</v>
      </c>
    </row>
    <row r="446" spans="1:2">
      <c r="A446" t="s">
        <v>946</v>
      </c>
      <c r="B446">
        <v>21780</v>
      </c>
    </row>
    <row r="447" spans="1:2">
      <c r="A447" t="s">
        <v>948</v>
      </c>
      <c r="B447">
        <v>47630</v>
      </c>
    </row>
    <row r="448" spans="1:2">
      <c r="A448" t="s">
        <v>393</v>
      </c>
      <c r="B448">
        <v>41330</v>
      </c>
    </row>
    <row r="449" spans="1:2">
      <c r="A449" t="s">
        <v>949</v>
      </c>
      <c r="B449">
        <v>47630</v>
      </c>
    </row>
    <row r="450" spans="1:2">
      <c r="A450" t="s">
        <v>395</v>
      </c>
      <c r="B450">
        <v>47630</v>
      </c>
    </row>
    <row r="451" spans="1:2">
      <c r="A451" t="s">
        <v>396</v>
      </c>
      <c r="B451">
        <v>6500</v>
      </c>
    </row>
    <row r="452" spans="1:2">
      <c r="A452" t="s">
        <v>398</v>
      </c>
      <c r="B452">
        <v>39630</v>
      </c>
    </row>
    <row r="453" spans="1:2">
      <c r="A453" t="s">
        <v>950</v>
      </c>
      <c r="B453">
        <v>47630</v>
      </c>
    </row>
    <row r="454" spans="1:2">
      <c r="A454" t="s">
        <v>952</v>
      </c>
      <c r="B454">
        <v>26000</v>
      </c>
    </row>
    <row r="455" spans="1:2">
      <c r="A455" t="s">
        <v>953</v>
      </c>
      <c r="B455">
        <v>8860</v>
      </c>
    </row>
    <row r="456" spans="1:2">
      <c r="A456" t="s">
        <v>400</v>
      </c>
      <c r="B456">
        <v>47630</v>
      </c>
    </row>
  </sheetData>
  <dataValidations count="1">
    <dataValidation type="whole" operator="equal" allowBlank="1" showInputMessage="1" showErrorMessage="1" sqref="A2:AF2">
      <formula1>100000000000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C4"/>
  <sheetViews>
    <sheetView workbookViewId="0">
      <selection activeCell="B4" sqref="B4:C4"/>
    </sheetView>
  </sheetViews>
  <sheetFormatPr defaultRowHeight="15"/>
  <sheetData>
    <row r="4" spans="2:3">
      <c r="B4" s="63" t="s">
        <v>1037</v>
      </c>
      <c r="C4" t="str">
        <f>LEFT(B4,7)</f>
        <v>0220001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XI_Stu_Detail</vt:lpstr>
      <vt:lpstr>PAY RPT</vt:lpstr>
      <vt:lpstr>Sheet3</vt:lpstr>
      <vt:lpstr>Daily_Collection</vt:lpstr>
      <vt:lpstr>LinkRpt</vt:lpstr>
      <vt:lpstr>Sheet4</vt:lpstr>
      <vt:lpstr>HOSTEL</vt:lpstr>
      <vt:lpstr>Rpt</vt:lpstr>
      <vt:lpstr>StudentID</vt:lpstr>
      <vt:lpstr>StuDetail</vt:lpstr>
      <vt:lpstr>StuID</vt:lpstr>
      <vt:lpstr>STUINFO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2021-06-26T13:17:38Z</cp:lastPrinted>
  <dcterms:created xsi:type="dcterms:W3CDTF">2021-06-17T13:40:39Z</dcterms:created>
  <dcterms:modified xsi:type="dcterms:W3CDTF">2021-07-03T03:52:26Z</dcterms:modified>
</cp:coreProperties>
</file>