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80" activeTab="1"/>
  </bookViews>
  <sheets>
    <sheet name="my model" sheetId="1" r:id="rId1"/>
    <sheet name="New" sheetId="4" r:id="rId2"/>
    <sheet name="Tabelle2" sheetId="2" r:id="rId3"/>
    <sheet name="Tabelle3" sheetId="3" r:id="rId4"/>
  </sheets>
  <definedNames>
    <definedName name="solver_adj" localSheetId="0" hidden="1">'my model'!$B$32:$E$34</definedName>
    <definedName name="solver_adj" localSheetId="1" hidden="1">New!$B$31:$D$33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'my model'!$B$15:$B$18</definedName>
    <definedName name="solver_lhs1" localSheetId="1" hidden="1">New!$B$15:$B$18</definedName>
    <definedName name="solver_lhs2" localSheetId="0" hidden="1">'my model'!$B$19:$B$21</definedName>
    <definedName name="solver_lhs2" localSheetId="1" hidden="1">New!$B$19:$B$21</definedName>
    <definedName name="solver_lhs3" localSheetId="0" hidden="1">'my model'!$B$22:$B$24</definedName>
    <definedName name="solver_lhs3" localSheetId="1" hidden="1">New!$B$22:$B$24</definedName>
    <definedName name="solver_lhs4" localSheetId="0" hidden="1">'my model'!$B$25:$B$27</definedName>
    <definedName name="solver_lhs4" localSheetId="1" hidden="1">New!$B$25:$B$27</definedName>
    <definedName name="solver_lin" localSheetId="0" hidden="1">2</definedName>
    <definedName name="solver_lin" localSheetId="1" hidden="1">1</definedName>
    <definedName name="solver_neg" localSheetId="0" hidden="1">1</definedName>
    <definedName name="solver_neg" localSheetId="1" hidden="1">1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'my model'!$H$21</definedName>
    <definedName name="solver_opt" localSheetId="1" hidden="1">New!$H$21</definedName>
    <definedName name="solver_pre" localSheetId="0" hidden="1">0.000001</definedName>
    <definedName name="solver_pre" localSheetId="1" hidden="1">0.000001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2</definedName>
    <definedName name="solver_rel4" localSheetId="1" hidden="1">1</definedName>
    <definedName name="solver_rhs1" localSheetId="0" hidden="1">'my model'!$D$15:$D$18</definedName>
    <definedName name="solver_rhs1" localSheetId="1" hidden="1">New!$D$15:$D$18</definedName>
    <definedName name="solver_rhs2" localSheetId="0" hidden="1">'my model'!$D$19:$D$21</definedName>
    <definedName name="solver_rhs2" localSheetId="1" hidden="1">New!$D$19:$D$21</definedName>
    <definedName name="solver_rhs3" localSheetId="0" hidden="1">'my model'!$D$22:$D$24</definedName>
    <definedName name="solver_rhs3" localSheetId="1" hidden="1">New!$D$22:$D$24</definedName>
    <definedName name="solver_rhs4" localSheetId="0" hidden="1">'my model'!$D$25:$D$27</definedName>
    <definedName name="solver_rhs4" localSheetId="1" hidden="1">New!$D$25:$D$27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</definedNames>
  <calcPr calcId="125725" concurrentCalc="0"/>
</workbook>
</file>

<file path=xl/calcChain.xml><?xml version="1.0" encoding="utf-8"?>
<calcChain xmlns="http://schemas.openxmlformats.org/spreadsheetml/2006/main">
  <c r="J31" i="4"/>
  <c r="E32"/>
  <c r="B26"/>
  <c r="E33"/>
  <c r="B27"/>
  <c r="E31"/>
  <c r="B25"/>
  <c r="D23"/>
  <c r="D34"/>
  <c r="F33"/>
  <c r="C34"/>
  <c r="F32"/>
  <c r="B34"/>
  <c r="F31"/>
  <c r="D21"/>
  <c r="D20"/>
  <c r="B23"/>
  <c r="E23"/>
  <c r="B24"/>
  <c r="E24"/>
  <c r="B22"/>
  <c r="E22"/>
  <c r="B20"/>
  <c r="E20"/>
  <c r="B21"/>
  <c r="E21"/>
  <c r="B19"/>
  <c r="E19"/>
  <c r="D24"/>
  <c r="D22"/>
  <c r="D19"/>
  <c r="B15"/>
  <c r="B16"/>
  <c r="B17"/>
  <c r="B18"/>
  <c r="D22" i="1"/>
  <c r="B26"/>
  <c r="B27"/>
  <c r="B25"/>
  <c r="B35"/>
  <c r="B24"/>
  <c r="B23"/>
  <c r="B22"/>
  <c r="B20"/>
  <c r="B21"/>
  <c r="B19"/>
  <c r="B15"/>
  <c r="C35"/>
  <c r="B16"/>
  <c r="D35"/>
  <c r="B17"/>
  <c r="B18"/>
  <c r="H21"/>
  <c r="H19" i="4"/>
  <c r="H18"/>
  <c r="H21"/>
</calcChain>
</file>

<file path=xl/sharedStrings.xml><?xml version="1.0" encoding="utf-8"?>
<sst xmlns="http://schemas.openxmlformats.org/spreadsheetml/2006/main" count="163" uniqueCount="45">
  <si>
    <t>Product or Oil</t>
  </si>
  <si>
    <t>Octane Rating</t>
  </si>
  <si>
    <t>Iron Content</t>
  </si>
  <si>
    <t>Super Gasoline</t>
  </si>
  <si>
    <t>at least 10</t>
  </si>
  <si>
    <t>no more than 1</t>
  </si>
  <si>
    <t>Regular Gasoline</t>
  </si>
  <si>
    <t>at least 8</t>
  </si>
  <si>
    <t>no more than 2</t>
  </si>
  <si>
    <t>Diesel Fuel</t>
  </si>
  <si>
    <t>at least 6</t>
  </si>
  <si>
    <t>Crude 1</t>
  </si>
  <si>
    <t>Crude 2</t>
  </si>
  <si>
    <t>Crude 3</t>
  </si>
  <si>
    <t>Product</t>
  </si>
  <si>
    <t>Sales Price</t>
  </si>
  <si>
    <t>Oil</t>
  </si>
  <si>
    <t>Purchase Price</t>
  </si>
  <si>
    <t>Constraint</t>
  </si>
  <si>
    <t>&lt;=</t>
  </si>
  <si>
    <t>qty</t>
  </si>
  <si>
    <t>Sum crude</t>
  </si>
  <si>
    <t>Decisions</t>
  </si>
  <si>
    <t>Oct Super</t>
  </si>
  <si>
    <t>Oct Regular</t>
  </si>
  <si>
    <t>Oct Diesel</t>
  </si>
  <si>
    <t>Iron Super</t>
  </si>
  <si>
    <t>Iron Regular</t>
  </si>
  <si>
    <t>Iron Diesel</t>
  </si>
  <si>
    <t>&gt;=</t>
  </si>
  <si>
    <t>To sell</t>
  </si>
  <si>
    <t>To buy</t>
  </si>
  <si>
    <t>Objective</t>
  </si>
  <si>
    <t>% composition</t>
  </si>
  <si>
    <t>compo 1</t>
  </si>
  <si>
    <t>compo 2</t>
  </si>
  <si>
    <t>compo 3</t>
  </si>
  <si>
    <t>=</t>
  </si>
  <si>
    <t>revenue</t>
  </si>
  <si>
    <t>cost</t>
  </si>
  <si>
    <t>Dem Super</t>
  </si>
  <si>
    <t>Dem Regular</t>
  </si>
  <si>
    <t>Dem Diesel</t>
  </si>
  <si>
    <t>shadow</t>
  </si>
  <si>
    <t>allowable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</si>
</sst>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3" xfId="0" applyBorder="1" applyAlignment="1">
      <alignment wrapText="1"/>
    </xf>
    <xf numFmtId="0" fontId="3" fillId="0" borderId="2" xfId="0" applyFont="1" applyFill="1" applyBorder="1"/>
    <xf numFmtId="0" fontId="3" fillId="3" borderId="2" xfId="0" applyFont="1" applyFill="1" applyBorder="1"/>
    <xf numFmtId="0" fontId="0" fillId="2" borderId="0" xfId="0" applyFill="1"/>
    <xf numFmtId="9" fontId="0" fillId="0" borderId="0" xfId="0" applyNumberFormat="1"/>
    <xf numFmtId="43" fontId="0" fillId="0" borderId="0" xfId="1" applyFont="1"/>
  </cellXfs>
  <cellStyles count="2">
    <cellStyle name="Dezimal" xfId="1" builtinId="3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opLeftCell="A6" workbookViewId="0">
      <selection activeCell="E21" sqref="E21"/>
    </sheetView>
  </sheetViews>
  <sheetFormatPr baseColWidth="10" defaultColWidth="16" defaultRowHeight="15"/>
  <sheetData>
    <row r="1" spans="1:9">
      <c r="A1" s="1" t="s">
        <v>0</v>
      </c>
      <c r="B1" s="1" t="s">
        <v>1</v>
      </c>
      <c r="C1" s="1" t="s">
        <v>2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>
      <c r="A2" s="2" t="s">
        <v>3</v>
      </c>
      <c r="B2" s="2" t="s">
        <v>4</v>
      </c>
      <c r="C2" s="2" t="s">
        <v>5</v>
      </c>
      <c r="F2" s="2" t="s">
        <v>3</v>
      </c>
      <c r="G2" s="2">
        <v>70</v>
      </c>
      <c r="H2" s="2" t="s">
        <v>11</v>
      </c>
      <c r="I2" s="2">
        <v>45</v>
      </c>
    </row>
    <row r="3" spans="1:9">
      <c r="A3" s="2" t="s">
        <v>6</v>
      </c>
      <c r="B3" s="2" t="s">
        <v>7</v>
      </c>
      <c r="C3" s="2" t="s">
        <v>8</v>
      </c>
      <c r="F3" s="2" t="s">
        <v>6</v>
      </c>
      <c r="G3" s="2">
        <v>60</v>
      </c>
      <c r="H3" s="2" t="s">
        <v>12</v>
      </c>
      <c r="I3" s="2">
        <v>35</v>
      </c>
    </row>
    <row r="4" spans="1:9">
      <c r="A4" s="2" t="s">
        <v>9</v>
      </c>
      <c r="B4" s="2" t="s">
        <v>10</v>
      </c>
      <c r="C4" s="2" t="s">
        <v>5</v>
      </c>
      <c r="F4" s="2" t="s">
        <v>9</v>
      </c>
      <c r="G4" s="2">
        <v>50</v>
      </c>
      <c r="H4" s="2" t="s">
        <v>13</v>
      </c>
      <c r="I4" s="2">
        <v>25</v>
      </c>
    </row>
    <row r="5" spans="1:9">
      <c r="A5" s="2" t="s">
        <v>11</v>
      </c>
      <c r="B5" s="2">
        <v>12</v>
      </c>
      <c r="C5" s="2">
        <v>0.5</v>
      </c>
    </row>
    <row r="6" spans="1:9">
      <c r="A6" s="2" t="s">
        <v>12</v>
      </c>
      <c r="B6" s="2">
        <v>6</v>
      </c>
      <c r="C6" s="2">
        <v>2</v>
      </c>
    </row>
    <row r="7" spans="1:9">
      <c r="A7" s="2" t="s">
        <v>13</v>
      </c>
      <c r="B7" s="2">
        <v>8</v>
      </c>
      <c r="C7" s="2">
        <v>3</v>
      </c>
    </row>
    <row r="9" spans="1:9">
      <c r="A9" s="1" t="s">
        <v>0</v>
      </c>
      <c r="B9" s="2" t="s">
        <v>3</v>
      </c>
      <c r="C9" s="2" t="s">
        <v>6</v>
      </c>
      <c r="D9" s="2" t="s">
        <v>9</v>
      </c>
      <c r="E9" s="2" t="s">
        <v>11</v>
      </c>
      <c r="F9" s="2" t="s">
        <v>12</v>
      </c>
      <c r="G9" s="2" t="s">
        <v>13</v>
      </c>
    </row>
    <row r="10" spans="1:9">
      <c r="A10" s="1" t="s">
        <v>1</v>
      </c>
      <c r="B10" s="2" t="s">
        <v>4</v>
      </c>
      <c r="C10" s="2" t="s">
        <v>7</v>
      </c>
      <c r="D10" s="2" t="s">
        <v>10</v>
      </c>
      <c r="E10" s="2">
        <v>12</v>
      </c>
      <c r="F10" s="2">
        <v>6</v>
      </c>
      <c r="G10" s="2">
        <v>8</v>
      </c>
    </row>
    <row r="11" spans="1:9">
      <c r="A11" s="1" t="s">
        <v>2</v>
      </c>
      <c r="B11" s="2" t="s">
        <v>5</v>
      </c>
      <c r="C11" s="2" t="s">
        <v>8</v>
      </c>
      <c r="D11" s="2" t="s">
        <v>5</v>
      </c>
      <c r="E11" s="2">
        <v>0.5</v>
      </c>
      <c r="F11" s="2">
        <v>2</v>
      </c>
      <c r="G11" s="2">
        <v>3</v>
      </c>
    </row>
    <row r="14" spans="1:9">
      <c r="A14" s="3" t="s">
        <v>18</v>
      </c>
      <c r="B14" t="s">
        <v>20</v>
      </c>
    </row>
    <row r="15" spans="1:9">
      <c r="A15" s="2" t="s">
        <v>11</v>
      </c>
      <c r="B15">
        <f>B35</f>
        <v>5000.0000000825585</v>
      </c>
      <c r="C15" t="s">
        <v>19</v>
      </c>
      <c r="D15">
        <v>5000</v>
      </c>
    </row>
    <row r="16" spans="1:9">
      <c r="A16" s="2" t="s">
        <v>12</v>
      </c>
      <c r="B16">
        <f>C35</f>
        <v>4999.9999997936029</v>
      </c>
      <c r="C16" t="s">
        <v>19</v>
      </c>
      <c r="D16">
        <v>5000</v>
      </c>
    </row>
    <row r="17" spans="1:8">
      <c r="A17" s="2" t="s">
        <v>13</v>
      </c>
      <c r="B17">
        <f>D35</f>
        <v>2780.1724135326094</v>
      </c>
      <c r="C17" t="s">
        <v>19</v>
      </c>
      <c r="D17">
        <v>5000</v>
      </c>
    </row>
    <row r="18" spans="1:8">
      <c r="A18" s="3" t="s">
        <v>21</v>
      </c>
      <c r="B18">
        <f>SUM(B15:B17)</f>
        <v>12780.172413408771</v>
      </c>
      <c r="C18" t="s">
        <v>19</v>
      </c>
      <c r="D18">
        <v>14000</v>
      </c>
    </row>
    <row r="19" spans="1:8">
      <c r="A19" s="3" t="s">
        <v>23</v>
      </c>
      <c r="B19">
        <f>SUMPRODUCT(B32:D32,$E$10:$G$10)</f>
        <v>10.033333333333333</v>
      </c>
      <c r="C19" t="s">
        <v>29</v>
      </c>
      <c r="D19">
        <v>10</v>
      </c>
    </row>
    <row r="20" spans="1:8">
      <c r="A20" s="3" t="s">
        <v>24</v>
      </c>
      <c r="B20">
        <f>SUMPRODUCT(B33:D33,$E$10:$G$10)</f>
        <v>8.0500000000000007</v>
      </c>
      <c r="C20" t="s">
        <v>29</v>
      </c>
      <c r="D20">
        <v>8</v>
      </c>
    </row>
    <row r="21" spans="1:8">
      <c r="A21" s="3" t="s">
        <v>25</v>
      </c>
      <c r="B21">
        <f>SUMPRODUCT(B34:D34,$E$10:$G$10)</f>
        <v>10</v>
      </c>
      <c r="C21" t="s">
        <v>29</v>
      </c>
      <c r="D21">
        <v>6</v>
      </c>
      <c r="G21" t="s">
        <v>32</v>
      </c>
      <c r="H21" s="8">
        <f>SUMPRODUCT(E32:E34,G2:G4)</f>
        <v>814008.62067043851</v>
      </c>
    </row>
    <row r="22" spans="1:8">
      <c r="A22" s="3" t="s">
        <v>26</v>
      </c>
      <c r="B22">
        <f>SUMPRODUCT(B32:D32,$E$11:$G$11)</f>
        <v>1</v>
      </c>
      <c r="C22" t="s">
        <v>19</v>
      </c>
      <c r="D22">
        <f>1</f>
        <v>1</v>
      </c>
    </row>
    <row r="23" spans="1:8">
      <c r="A23" s="3" t="s">
        <v>27</v>
      </c>
      <c r="B23">
        <f>SUMPRODUCT(B33:D33,$E$11:$G$11)</f>
        <v>2</v>
      </c>
      <c r="C23" t="s">
        <v>19</v>
      </c>
      <c r="D23">
        <v>2</v>
      </c>
    </row>
    <row r="24" spans="1:8">
      <c r="A24" s="3" t="s">
        <v>28</v>
      </c>
      <c r="B24">
        <f>SUMPRODUCT(B34:D34,$E$11:$G$11)</f>
        <v>1</v>
      </c>
      <c r="C24" t="s">
        <v>19</v>
      </c>
      <c r="D24">
        <v>1</v>
      </c>
    </row>
    <row r="25" spans="1:8">
      <c r="A25" s="9" t="s">
        <v>34</v>
      </c>
      <c r="B25">
        <f>SUM(B32:D32)</f>
        <v>1</v>
      </c>
      <c r="C25" t="s">
        <v>37</v>
      </c>
      <c r="D25">
        <v>1</v>
      </c>
    </row>
    <row r="26" spans="1:8">
      <c r="A26" s="9" t="s">
        <v>35</v>
      </c>
      <c r="B26">
        <f t="shared" ref="B26:B27" si="0">SUM(B33:D33)</f>
        <v>1</v>
      </c>
      <c r="C26" t="s">
        <v>37</v>
      </c>
      <c r="D26">
        <v>1</v>
      </c>
    </row>
    <row r="27" spans="1:8">
      <c r="A27" s="9" t="s">
        <v>36</v>
      </c>
      <c r="B27">
        <f t="shared" si="0"/>
        <v>1</v>
      </c>
      <c r="C27" t="s">
        <v>37</v>
      </c>
      <c r="D27">
        <v>1</v>
      </c>
    </row>
    <row r="30" spans="1:8">
      <c r="B30" s="4" t="s">
        <v>33</v>
      </c>
      <c r="C30" s="4"/>
      <c r="D30" s="4"/>
    </row>
    <row r="31" spans="1:8">
      <c r="A31" s="3" t="s">
        <v>22</v>
      </c>
      <c r="B31" t="s">
        <v>11</v>
      </c>
      <c r="C31" t="s">
        <v>12</v>
      </c>
      <c r="D31" t="s">
        <v>13</v>
      </c>
      <c r="E31" t="s">
        <v>30</v>
      </c>
    </row>
    <row r="32" spans="1:8">
      <c r="A32" s="5" t="s">
        <v>3</v>
      </c>
      <c r="B32" s="7">
        <v>0.67037037037037028</v>
      </c>
      <c r="C32" s="7">
        <v>0.32407407407407446</v>
      </c>
      <c r="D32" s="7">
        <v>5.5555555555552973E-3</v>
      </c>
      <c r="E32" s="7">
        <v>4719.8275865912265</v>
      </c>
    </row>
    <row r="33" spans="1:5">
      <c r="A33" s="5" t="s">
        <v>6</v>
      </c>
      <c r="B33" s="7">
        <v>0.22777777777777775</v>
      </c>
      <c r="C33" s="7">
        <v>0.4305555555555558</v>
      </c>
      <c r="D33" s="7">
        <v>0.34166666666666651</v>
      </c>
      <c r="E33" s="7">
        <v>8060.3448268175443</v>
      </c>
    </row>
    <row r="34" spans="1:5">
      <c r="A34" s="5" t="s">
        <v>9</v>
      </c>
      <c r="B34" s="7">
        <v>0.66666666666666663</v>
      </c>
      <c r="C34" s="7">
        <v>0.33333333333333331</v>
      </c>
      <c r="D34" s="7">
        <v>0</v>
      </c>
      <c r="E34" s="7">
        <v>0</v>
      </c>
    </row>
    <row r="35" spans="1:5">
      <c r="A35" s="5" t="s">
        <v>31</v>
      </c>
      <c r="B35">
        <f>SUMPRODUCT(B32:B34,$E$32:$E$34)</f>
        <v>5000.0000000825585</v>
      </c>
      <c r="C35">
        <f>SUMPRODUCT(C32:C34,$E$32:$E$34)</f>
        <v>4999.9999997936029</v>
      </c>
      <c r="D35">
        <f>SUMPRODUCT(D32:D34,$E$32:$E$34)</f>
        <v>2780.1724135326094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tabSelected="1" topLeftCell="A4" workbookViewId="0">
      <selection activeCell="J32" sqref="J32"/>
    </sheetView>
  </sheetViews>
  <sheetFormatPr baseColWidth="10" defaultColWidth="16" defaultRowHeight="15"/>
  <sheetData>
    <row r="1" spans="1:9">
      <c r="A1" s="1" t="s">
        <v>0</v>
      </c>
      <c r="B1" s="1" t="s">
        <v>1</v>
      </c>
      <c r="C1" s="1" t="s">
        <v>2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>
      <c r="A2" s="2" t="s">
        <v>3</v>
      </c>
      <c r="B2" s="2" t="s">
        <v>4</v>
      </c>
      <c r="C2" s="2" t="s">
        <v>5</v>
      </c>
      <c r="F2" s="2" t="s">
        <v>3</v>
      </c>
      <c r="G2" s="2">
        <v>70</v>
      </c>
      <c r="H2" s="2" t="s">
        <v>11</v>
      </c>
      <c r="I2" s="2">
        <v>45</v>
      </c>
    </row>
    <row r="3" spans="1:9">
      <c r="A3" s="2" t="s">
        <v>6</v>
      </c>
      <c r="B3" s="2" t="s">
        <v>7</v>
      </c>
      <c r="C3" s="2" t="s">
        <v>8</v>
      </c>
      <c r="F3" s="2" t="s">
        <v>6</v>
      </c>
      <c r="G3" s="2">
        <v>60</v>
      </c>
      <c r="H3" s="2" t="s">
        <v>12</v>
      </c>
      <c r="I3" s="2">
        <v>35</v>
      </c>
    </row>
    <row r="4" spans="1:9">
      <c r="A4" s="2" t="s">
        <v>9</v>
      </c>
      <c r="B4" s="2" t="s">
        <v>10</v>
      </c>
      <c r="C4" s="2" t="s">
        <v>5</v>
      </c>
      <c r="F4" s="2" t="s">
        <v>9</v>
      </c>
      <c r="G4" s="2">
        <v>50</v>
      </c>
      <c r="H4" s="2" t="s">
        <v>13</v>
      </c>
      <c r="I4" s="2">
        <v>25</v>
      </c>
    </row>
    <row r="5" spans="1:9">
      <c r="A5" s="2" t="s">
        <v>11</v>
      </c>
      <c r="B5" s="2">
        <v>12</v>
      </c>
      <c r="C5" s="2">
        <v>0.5</v>
      </c>
    </row>
    <row r="6" spans="1:9">
      <c r="A6" s="2" t="s">
        <v>12</v>
      </c>
      <c r="B6" s="2">
        <v>6</v>
      </c>
      <c r="C6" s="2">
        <v>2</v>
      </c>
    </row>
    <row r="7" spans="1:9">
      <c r="A7" s="2" t="s">
        <v>13</v>
      </c>
      <c r="B7" s="2">
        <v>8</v>
      </c>
      <c r="C7" s="2">
        <v>3</v>
      </c>
    </row>
    <row r="9" spans="1:9">
      <c r="A9" s="1" t="s">
        <v>0</v>
      </c>
      <c r="B9" s="2" t="s">
        <v>3</v>
      </c>
      <c r="C9" s="2" t="s">
        <v>6</v>
      </c>
      <c r="D9" s="2" t="s">
        <v>9</v>
      </c>
      <c r="E9" s="2" t="s">
        <v>11</v>
      </c>
      <c r="F9" s="2" t="s">
        <v>12</v>
      </c>
      <c r="G9" s="2" t="s">
        <v>13</v>
      </c>
    </row>
    <row r="10" spans="1:9">
      <c r="A10" s="1" t="s">
        <v>1</v>
      </c>
      <c r="B10" s="2" t="s">
        <v>4</v>
      </c>
      <c r="C10" s="2" t="s">
        <v>7</v>
      </c>
      <c r="D10" s="2" t="s">
        <v>10</v>
      </c>
      <c r="E10" s="2">
        <v>12</v>
      </c>
      <c r="F10" s="2">
        <v>6</v>
      </c>
      <c r="G10" s="2">
        <v>8</v>
      </c>
    </row>
    <row r="11" spans="1:9">
      <c r="A11" s="1" t="s">
        <v>2</v>
      </c>
      <c r="B11" s="2" t="s">
        <v>5</v>
      </c>
      <c r="C11" s="2" t="s">
        <v>8</v>
      </c>
      <c r="D11" s="2" t="s">
        <v>5</v>
      </c>
      <c r="E11" s="2">
        <v>0.5</v>
      </c>
      <c r="F11" s="2">
        <v>2</v>
      </c>
      <c r="G11" s="2">
        <v>3</v>
      </c>
    </row>
    <row r="14" spans="1:9">
      <c r="A14" s="3" t="s">
        <v>18</v>
      </c>
      <c r="B14" t="s">
        <v>20</v>
      </c>
    </row>
    <row r="15" spans="1:9">
      <c r="A15" s="2" t="s">
        <v>11</v>
      </c>
      <c r="B15" s="10">
        <f>B34</f>
        <v>4000.000000027474</v>
      </c>
      <c r="C15" t="s">
        <v>19</v>
      </c>
      <c r="D15">
        <v>5000</v>
      </c>
      <c r="E15" s="10"/>
    </row>
    <row r="16" spans="1:9">
      <c r="A16" s="2" t="s">
        <v>12</v>
      </c>
      <c r="B16" s="10">
        <f>C34</f>
        <v>0</v>
      </c>
      <c r="C16" t="s">
        <v>19</v>
      </c>
      <c r="D16">
        <v>5000</v>
      </c>
      <c r="E16" s="10"/>
    </row>
    <row r="17" spans="1:10">
      <c r="A17" s="2" t="s">
        <v>13</v>
      </c>
      <c r="B17" s="10">
        <f>D34</f>
        <v>1999.999999992373</v>
      </c>
      <c r="C17" t="s">
        <v>19</v>
      </c>
      <c r="D17">
        <v>5000</v>
      </c>
      <c r="E17" s="10"/>
    </row>
    <row r="18" spans="1:10">
      <c r="A18" s="3" t="s">
        <v>21</v>
      </c>
      <c r="B18" s="10">
        <f>SUM(B15:B17)</f>
        <v>6000.000000019847</v>
      </c>
      <c r="C18" t="s">
        <v>19</v>
      </c>
      <c r="D18">
        <v>14000</v>
      </c>
      <c r="E18" s="10"/>
      <c r="G18" t="s">
        <v>38</v>
      </c>
      <c r="H18">
        <f>SUMPRODUCT(E31:E33,G2:G4)</f>
        <v>380000.00000119326</v>
      </c>
    </row>
    <row r="19" spans="1:10">
      <c r="A19" s="3" t="s">
        <v>23</v>
      </c>
      <c r="B19" s="10">
        <f>SUMPRODUCT(B31:D31,$E$10:$G$10)</f>
        <v>33600.00000000318</v>
      </c>
      <c r="C19" t="s">
        <v>29</v>
      </c>
      <c r="D19">
        <f>10*E31</f>
        <v>30000.000000002496</v>
      </c>
      <c r="E19" s="10">
        <f>B19/E31</f>
        <v>11.200000000000127</v>
      </c>
      <c r="G19" t="s">
        <v>39</v>
      </c>
      <c r="H19">
        <f>SUMPRODUCT(F31:F33,I2:I4)</f>
        <v>230000.00000104564</v>
      </c>
    </row>
    <row r="20" spans="1:10">
      <c r="A20" s="3" t="s">
        <v>24</v>
      </c>
      <c r="B20" s="10">
        <f>SUMPRODUCT(B32:D32,$E$10:$G$10)</f>
        <v>19200.000000265492</v>
      </c>
      <c r="C20" t="s">
        <v>29</v>
      </c>
      <c r="D20">
        <f>8*E32</f>
        <v>16000.000000156777</v>
      </c>
      <c r="E20" s="10">
        <f>B20/E32</f>
        <v>9.6000000000386798</v>
      </c>
    </row>
    <row r="21" spans="1:10">
      <c r="A21" s="3" t="s">
        <v>25</v>
      </c>
      <c r="B21" s="10">
        <f>SUMPRODUCT(B33:D33,$E$10:$G$10)</f>
        <v>11200.000000000002</v>
      </c>
      <c r="C21" t="s">
        <v>29</v>
      </c>
      <c r="D21">
        <f>6*E33</f>
        <v>6000</v>
      </c>
      <c r="E21" s="10">
        <f>B21/E33</f>
        <v>11.200000000000001</v>
      </c>
      <c r="G21" t="s">
        <v>32</v>
      </c>
      <c r="H21" s="8">
        <f>H18-H19</f>
        <v>150000.00000014761</v>
      </c>
    </row>
    <row r="22" spans="1:10">
      <c r="A22" s="3" t="s">
        <v>26</v>
      </c>
      <c r="B22" s="10">
        <f>SUMPRODUCT(B31:D31,$E$11:$G$11)</f>
        <v>3000.0000000000109</v>
      </c>
      <c r="C22" t="s">
        <v>19</v>
      </c>
      <c r="D22">
        <f>1*E31</f>
        <v>3000.0000000002497</v>
      </c>
      <c r="E22" s="10">
        <f>B22/E31</f>
        <v>0.9999999999999204</v>
      </c>
    </row>
    <row r="23" spans="1:10">
      <c r="A23" s="3" t="s">
        <v>27</v>
      </c>
      <c r="B23" s="10">
        <f>SUMPRODUCT(B32:D32,$E$11:$G$11)</f>
        <v>3999.9999999908446</v>
      </c>
      <c r="C23" t="s">
        <v>19</v>
      </c>
      <c r="D23">
        <f>2*E32</f>
        <v>4000.0000000391942</v>
      </c>
      <c r="E23" s="10">
        <f>B23/E32</f>
        <v>1.9999999999758251</v>
      </c>
    </row>
    <row r="24" spans="1:10">
      <c r="A24" s="3" t="s">
        <v>28</v>
      </c>
      <c r="B24" s="10">
        <f>SUMPRODUCT(B33:D33,$E$11:$G$11)</f>
        <v>999.99999999999977</v>
      </c>
      <c r="C24" t="s">
        <v>19</v>
      </c>
      <c r="D24">
        <f t="shared" ref="D23:D24" si="0">1*E33</f>
        <v>1000</v>
      </c>
      <c r="E24" s="10">
        <f>B24/E33</f>
        <v>0.99999999999999978</v>
      </c>
    </row>
    <row r="25" spans="1:10">
      <c r="A25" s="3" t="s">
        <v>40</v>
      </c>
      <c r="B25" s="10">
        <f>E31</f>
        <v>3000.0000000002497</v>
      </c>
      <c r="C25" t="s">
        <v>19</v>
      </c>
      <c r="D25">
        <v>3000</v>
      </c>
      <c r="E25" s="10"/>
    </row>
    <row r="26" spans="1:10">
      <c r="A26" s="3" t="s">
        <v>41</v>
      </c>
      <c r="B26" s="10">
        <f t="shared" ref="B26:B27" si="1">E32</f>
        <v>2000.0000000195971</v>
      </c>
      <c r="C26" t="s">
        <v>19</v>
      </c>
      <c r="D26">
        <v>2000</v>
      </c>
      <c r="E26" s="10"/>
    </row>
    <row r="27" spans="1:10">
      <c r="A27" s="3" t="s">
        <v>42</v>
      </c>
      <c r="B27" s="10">
        <f t="shared" si="1"/>
        <v>1000</v>
      </c>
      <c r="C27" t="s">
        <v>19</v>
      </c>
      <c r="D27">
        <v>1000</v>
      </c>
      <c r="E27" s="10"/>
    </row>
    <row r="29" spans="1:10">
      <c r="B29" s="4" t="s">
        <v>33</v>
      </c>
      <c r="C29" s="4"/>
      <c r="D29" s="4"/>
    </row>
    <row r="30" spans="1:10">
      <c r="A30" s="3" t="s">
        <v>22</v>
      </c>
      <c r="B30" t="s">
        <v>11</v>
      </c>
      <c r="C30" t="s">
        <v>12</v>
      </c>
      <c r="D30" t="s">
        <v>13</v>
      </c>
      <c r="E30" t="s">
        <v>30</v>
      </c>
      <c r="F30" t="s">
        <v>31</v>
      </c>
      <c r="H30" t="s">
        <v>43</v>
      </c>
      <c r="I30" t="s">
        <v>44</v>
      </c>
    </row>
    <row r="31" spans="1:10">
      <c r="A31" s="5" t="s">
        <v>3</v>
      </c>
      <c r="B31" s="7">
        <v>2400.0000000002951</v>
      </c>
      <c r="C31" s="7">
        <v>0</v>
      </c>
      <c r="D31" s="7">
        <v>599.99999999995453</v>
      </c>
      <c r="E31" s="6">
        <f>B31+C31+D31</f>
        <v>3000.0000000002497</v>
      </c>
      <c r="F31">
        <f>B34</f>
        <v>4000.000000027474</v>
      </c>
      <c r="H31">
        <v>29</v>
      </c>
      <c r="I31">
        <v>1250</v>
      </c>
      <c r="J31">
        <f>500*H31</f>
        <v>14500</v>
      </c>
    </row>
    <row r="32" spans="1:10">
      <c r="A32" s="5" t="s">
        <v>6</v>
      </c>
      <c r="B32" s="7">
        <v>800.00000002717866</v>
      </c>
      <c r="C32" s="7">
        <v>0</v>
      </c>
      <c r="D32" s="7">
        <v>1199.9999999924185</v>
      </c>
      <c r="E32" s="6">
        <f t="shared" ref="E32:E33" si="2">B32+C32+D32</f>
        <v>2000.0000000195971</v>
      </c>
      <c r="F32">
        <f>C34</f>
        <v>0</v>
      </c>
      <c r="H32">
        <v>27</v>
      </c>
      <c r="I32">
        <v>2500</v>
      </c>
    </row>
    <row r="33" spans="1:9">
      <c r="A33" s="5" t="s">
        <v>9</v>
      </c>
      <c r="B33" s="7">
        <v>800.00000000000011</v>
      </c>
      <c r="C33" s="7">
        <v>0</v>
      </c>
      <c r="D33" s="7">
        <v>199.99999999999994</v>
      </c>
      <c r="E33" s="6">
        <f t="shared" si="2"/>
        <v>1000</v>
      </c>
      <c r="F33">
        <f>D34</f>
        <v>1999.999999992373</v>
      </c>
      <c r="H33">
        <v>9</v>
      </c>
      <c r="I33">
        <v>1250</v>
      </c>
    </row>
    <row r="34" spans="1:9">
      <c r="A34" s="5" t="s">
        <v>31</v>
      </c>
      <c r="B34">
        <f>SUM(B31:B33)</f>
        <v>4000.000000027474</v>
      </c>
      <c r="C34">
        <f t="shared" ref="C34:D34" si="3">SUM(C31:C33)</f>
        <v>0</v>
      </c>
      <c r="D34">
        <f t="shared" si="3"/>
        <v>1999.999999992373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my model</vt:lpstr>
      <vt:lpstr>New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mmorelli</dc:creator>
  <cp:lastModifiedBy>mmorelli</cp:lastModifiedBy>
  <dcterms:created xsi:type="dcterms:W3CDTF">2016-06-18T10:28:19Z</dcterms:created>
  <dcterms:modified xsi:type="dcterms:W3CDTF">2016-06-19T13:46:21Z</dcterms:modified>
</cp:coreProperties>
</file>