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showInkAnnotation="0" autoCompressPictures="0"/>
  <bookViews>
    <workbookView xWindow="15" yWindow="2235" windowWidth="18480" windowHeight="7380" tabRatio="500"/>
  </bookViews>
  <sheets>
    <sheet name="Sheet1" sheetId="1" r:id="rId1"/>
  </sheets>
  <definedNames>
    <definedName name="solver_adj" localSheetId="0" hidden="1">Sheet1!$B$57:$E$64</definedName>
    <definedName name="solver_cvg" localSheetId="0" hidden="1">0.0001</definedName>
    <definedName name="solver_drv" localSheetId="0" hidden="1">1</definedName>
    <definedName name="solver_est" localSheetId="0" hidden="1">1</definedName>
    <definedName name="solver_itr" localSheetId="0" hidden="1">100</definedName>
    <definedName name="solver_lhs1" localSheetId="0" hidden="1">Sheet1!$B$65:$E$65</definedName>
    <definedName name="solver_lhs2" localSheetId="0" hidden="1">Sheet1!$B$57</definedName>
    <definedName name="solver_lhs3" localSheetId="0" hidden="1">Sheet1!$B$60</definedName>
    <definedName name="solver_lhs4" localSheetId="0" hidden="1">Sheet1!$M$38:$M$45</definedName>
    <definedName name="solver_lhs5" localSheetId="0" hidden="1">Sheet1!$B$63:$C$63</definedName>
    <definedName name="solver_lhs6" localSheetId="0" hidden="1">Sheet1!$E$63</definedName>
    <definedName name="solver_lin" localSheetId="0" hidden="1">1</definedName>
    <definedName name="solver_neg" localSheetId="0" hidden="1">1</definedName>
    <definedName name="solver_num" localSheetId="0" hidden="1">6</definedName>
    <definedName name="solver_nwt" localSheetId="0" hidden="1">1</definedName>
    <definedName name="solver_opt" localSheetId="0" hidden="1">Sheet1!$H$19</definedName>
    <definedName name="solver_pre" localSheetId="0" hidden="1">0.000001</definedName>
    <definedName name="solver_rel1" localSheetId="0" hidden="1">3</definedName>
    <definedName name="solver_rel2" localSheetId="0" hidden="1">2</definedName>
    <definedName name="solver_rel3" localSheetId="0" hidden="1">2</definedName>
    <definedName name="solver_rel4" localSheetId="0" hidden="1">1</definedName>
    <definedName name="solver_rel5" localSheetId="0" hidden="1">2</definedName>
    <definedName name="solver_rel6" localSheetId="0" hidden="1">2</definedName>
    <definedName name="solver_rhs1" localSheetId="0" hidden="1">Sheet1!$B$49:$B$52</definedName>
    <definedName name="solver_rhs2" localSheetId="0" hidden="1">0</definedName>
    <definedName name="solver_rhs3" localSheetId="0" hidden="1">0</definedName>
    <definedName name="solver_rhs4" localSheetId="0" hidden="1">Sheet1!$B$16:$B$23</definedName>
    <definedName name="solver_rhs5" localSheetId="0" hidden="1">0</definedName>
    <definedName name="solver_rhs6" localSheetId="0" hidden="1">0</definedName>
    <definedName name="solver_scl" localSheetId="0" hidden="1">2</definedName>
    <definedName name="solver_sho" localSheetId="0" hidden="1">2</definedName>
    <definedName name="solver_tim" localSheetId="0" hidden="1">100</definedName>
    <definedName name="solver_tol" localSheetId="0" hidden="1">0.05</definedName>
    <definedName name="solver_typ" localSheetId="0" hidden="1">2</definedName>
    <definedName name="solver_val" localSheetId="0" hidden="1">0</definedName>
  </definedNames>
  <calcPr calcId="1257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1" i="1"/>
  <c r="H16"/>
  <c r="H17"/>
  <c r="H19"/>
  <c r="M19"/>
  <c r="N19"/>
  <c r="O19"/>
  <c r="K50"/>
  <c r="E65"/>
  <c r="E67"/>
  <c r="B65"/>
  <c r="B67"/>
  <c r="C65"/>
  <c r="C67"/>
  <c r="D65"/>
  <c r="D67"/>
  <c r="I43"/>
  <c r="J43"/>
  <c r="K43"/>
  <c r="L43"/>
  <c r="M43"/>
  <c r="N43"/>
  <c r="I44"/>
  <c r="J44"/>
  <c r="K44"/>
  <c r="L44"/>
  <c r="M44"/>
  <c r="N44"/>
  <c r="I45"/>
  <c r="J45"/>
  <c r="K45"/>
  <c r="L45"/>
  <c r="M45"/>
  <c r="N45"/>
  <c r="B21"/>
  <c r="I39"/>
  <c r="J39"/>
  <c r="K39"/>
  <c r="L39"/>
  <c r="M39"/>
  <c r="N39"/>
  <c r="I40"/>
  <c r="J40"/>
  <c r="K40"/>
  <c r="L40"/>
  <c r="M40"/>
  <c r="N40"/>
  <c r="I41"/>
  <c r="J41"/>
  <c r="K41"/>
  <c r="L41"/>
  <c r="M41"/>
  <c r="N41"/>
  <c r="I42"/>
  <c r="J42"/>
  <c r="K42"/>
  <c r="L42"/>
  <c r="M42"/>
  <c r="N42"/>
  <c r="I38"/>
  <c r="J38"/>
  <c r="K38"/>
  <c r="L38"/>
  <c r="M38"/>
  <c r="N38"/>
</calcChain>
</file>

<file path=xl/sharedStrings.xml><?xml version="1.0" encoding="utf-8"?>
<sst xmlns="http://schemas.openxmlformats.org/spreadsheetml/2006/main" count="116" uniqueCount="37">
  <si>
    <t>FILATOI RIUNITI - OPTIMIZING THE PRODUCTION SCHEDULE</t>
  </si>
  <si>
    <t>Machine Hours Required for Production (hours/kg)</t>
  </si>
  <si>
    <t>Spinning Mill</t>
  </si>
  <si>
    <t>Extra Fine</t>
  </si>
  <si>
    <t>Fine</t>
  </si>
  <si>
    <t>Medium</t>
  </si>
  <si>
    <t>Coarse</t>
  </si>
  <si>
    <t>Ambrosi</t>
  </si>
  <si>
    <t>Bresciani</t>
  </si>
  <si>
    <t>Castri</t>
  </si>
  <si>
    <t>De Blasi</t>
  </si>
  <si>
    <t>Estensi</t>
  </si>
  <si>
    <t>Filatoi Riuniti</t>
  </si>
  <si>
    <t>Giuliani</t>
  </si>
  <si>
    <t>Production Capacity (hours/month)</t>
  </si>
  <si>
    <t>Hours</t>
  </si>
  <si>
    <t>Cost of Production ($/kg)</t>
  </si>
  <si>
    <t>Cost of Transportation ($/kg)</t>
  </si>
  <si>
    <t>Demand to Meet (kg/month)</t>
  </si>
  <si>
    <t>Size</t>
  </si>
  <si>
    <t>Demand</t>
  </si>
  <si>
    <t>Decision Variables</t>
  </si>
  <si>
    <t>Objective</t>
  </si>
  <si>
    <t>Tot</t>
  </si>
  <si>
    <t>Cost of prod:</t>
  </si>
  <si>
    <t>Cost of tran:</t>
  </si>
  <si>
    <t>tot</t>
  </si>
  <si>
    <t>Hour of work assigned</t>
  </si>
  <si>
    <t>Outsourced</t>
  </si>
  <si>
    <t>Max?</t>
  </si>
  <si>
    <t>original cost</t>
  </si>
  <si>
    <t>delta</t>
  </si>
  <si>
    <t>w. upgrade</t>
  </si>
  <si>
    <t>Filatoi new</t>
  </si>
  <si>
    <t>shadow</t>
  </si>
  <si>
    <t>max</t>
  </si>
  <si>
    <t>Save original Cost of Production ($/kg)</t>
  </si>
</sst>
</file>

<file path=xl/styles.xml><?xml version="1.0" encoding="utf-8"?>
<styleSheet xmlns="http://schemas.openxmlformats.org/spreadsheetml/2006/main">
  <numFmts count="3">
    <numFmt numFmtId="43" formatCode="_-* #,##0.00\ _€_-;\-* #,##0.00\ _€_-;_-* &quot;-&quot;??\ _€_-;_-@_-"/>
    <numFmt numFmtId="164" formatCode="0.000"/>
    <numFmt numFmtId="165" formatCode="_-* #,##0\ _€_-;\-* #,##0\ _€_-;_-* &quot;-&quot;??\ _€_-;_-@_-"/>
  </numFmts>
  <fonts count="6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666666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8" tint="0.39997558519241921"/>
        <bgColor indexed="64"/>
      </patternFill>
    </fill>
  </fills>
  <borders count="18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rgb="FF000000"/>
      </top>
      <bottom style="thin">
        <color auto="1"/>
      </bottom>
      <diagonal/>
    </border>
    <border>
      <left style="thin">
        <color auto="1"/>
      </left>
      <right style="medium">
        <color rgb="FF000000"/>
      </right>
      <top style="medium">
        <color rgb="FF000000"/>
      </top>
      <bottom style="thin">
        <color auto="1"/>
      </bottom>
      <diagonal/>
    </border>
    <border>
      <left style="thin">
        <color auto="1"/>
      </left>
      <right style="medium">
        <color rgb="FF000000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000000"/>
      </bottom>
      <diagonal/>
    </border>
    <border>
      <left style="thin">
        <color auto="1"/>
      </left>
      <right style="medium">
        <color rgb="FF000000"/>
      </right>
      <top style="thin">
        <color auto="1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rgb="FF000000"/>
      </right>
      <top style="thin">
        <color auto="1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50">
    <xf numFmtId="0" fontId="0" fillId="0" borderId="0" xfId="0"/>
    <xf numFmtId="0" fontId="1" fillId="0" borderId="0" xfId="0" applyFont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left" vertical="center" wrapText="1"/>
    </xf>
    <xf numFmtId="0" fontId="1" fillId="2" borderId="0" xfId="0" applyFont="1" applyFill="1" applyAlignment="1">
      <alignment horizontal="left" vertical="center" wrapText="1"/>
    </xf>
    <xf numFmtId="0" fontId="1" fillId="0" borderId="0" xfId="0" applyFont="1" applyAlignment="1">
      <alignment horizontal="right" vertical="center" wrapText="1"/>
    </xf>
    <xf numFmtId="0" fontId="1" fillId="0" borderId="5" xfId="0" applyFont="1" applyBorder="1" applyAlignment="1">
      <alignment horizontal="right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right" vertical="center" wrapText="1"/>
    </xf>
    <xf numFmtId="0" fontId="1" fillId="2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2" fontId="1" fillId="0" borderId="0" xfId="0" applyNumberFormat="1" applyFont="1" applyAlignment="1">
      <alignment horizontal="right" vertical="center" wrapText="1"/>
    </xf>
    <xf numFmtId="2" fontId="1" fillId="0" borderId="5" xfId="0" applyNumberFormat="1" applyFont="1" applyBorder="1" applyAlignment="1">
      <alignment horizontal="right" vertical="center" wrapText="1"/>
    </xf>
    <xf numFmtId="2" fontId="1" fillId="0" borderId="7" xfId="0" applyNumberFormat="1" applyFont="1" applyBorder="1" applyAlignment="1">
      <alignment horizontal="right" vertical="center" wrapText="1"/>
    </xf>
    <xf numFmtId="2" fontId="1" fillId="0" borderId="8" xfId="0" applyNumberFormat="1" applyFont="1" applyBorder="1" applyAlignment="1">
      <alignment horizontal="right" vertical="center" wrapText="1"/>
    </xf>
    <xf numFmtId="2" fontId="1" fillId="0" borderId="0" xfId="0" applyNumberFormat="1" applyFont="1" applyAlignment="1">
      <alignment horizontal="center" vertical="center" wrapText="1"/>
    </xf>
    <xf numFmtId="2" fontId="1" fillId="0" borderId="5" xfId="0" applyNumberFormat="1" applyFont="1" applyBorder="1" applyAlignment="1">
      <alignment horizontal="center" vertical="center" wrapText="1"/>
    </xf>
    <xf numFmtId="2" fontId="1" fillId="0" borderId="7" xfId="0" applyNumberFormat="1" applyFont="1" applyBorder="1" applyAlignment="1">
      <alignment horizontal="center" vertical="center" wrapText="1"/>
    </xf>
    <xf numFmtId="2" fontId="1" fillId="0" borderId="8" xfId="0" applyNumberFormat="1" applyFont="1" applyBorder="1" applyAlignment="1">
      <alignment horizontal="center" vertical="center" wrapText="1"/>
    </xf>
    <xf numFmtId="164" fontId="1" fillId="0" borderId="0" xfId="0" applyNumberFormat="1" applyFont="1" applyAlignment="1">
      <alignment horizontal="right" vertical="center" wrapText="1"/>
    </xf>
    <xf numFmtId="164" fontId="1" fillId="0" borderId="5" xfId="0" applyNumberFormat="1" applyFont="1" applyBorder="1" applyAlignment="1">
      <alignment horizontal="right" vertical="center" wrapText="1"/>
    </xf>
    <xf numFmtId="164" fontId="1" fillId="0" borderId="7" xfId="0" applyNumberFormat="1" applyFont="1" applyBorder="1" applyAlignment="1">
      <alignment horizontal="right" vertical="center" wrapText="1"/>
    </xf>
    <xf numFmtId="164" fontId="1" fillId="0" borderId="8" xfId="0" applyNumberFormat="1" applyFont="1" applyBorder="1" applyAlignment="1">
      <alignment horizontal="right" vertical="center" wrapText="1"/>
    </xf>
    <xf numFmtId="0" fontId="0" fillId="4" borderId="9" xfId="0" applyFill="1" applyBorder="1"/>
    <xf numFmtId="0" fontId="4" fillId="0" borderId="4" xfId="0" applyFont="1" applyFill="1" applyBorder="1" applyAlignment="1">
      <alignment horizontal="left" vertical="center" wrapText="1"/>
    </xf>
    <xf numFmtId="0" fontId="1" fillId="0" borderId="15" xfId="0" applyFont="1" applyBorder="1" applyAlignment="1">
      <alignment horizontal="right" vertical="center" wrapText="1"/>
    </xf>
    <xf numFmtId="0" fontId="1" fillId="3" borderId="10" xfId="0" applyFont="1" applyFill="1" applyBorder="1" applyAlignment="1">
      <alignment vertical="center" wrapText="1"/>
    </xf>
    <xf numFmtId="0" fontId="1" fillId="3" borderId="11" xfId="0" applyFont="1" applyFill="1" applyBorder="1" applyAlignment="1">
      <alignment vertical="center" wrapText="1"/>
    </xf>
    <xf numFmtId="0" fontId="1" fillId="3" borderId="9" xfId="0" applyFont="1" applyFill="1" applyBorder="1" applyAlignment="1">
      <alignment vertical="center" wrapText="1"/>
    </xf>
    <xf numFmtId="0" fontId="1" fillId="3" borderId="12" xfId="0" applyFont="1" applyFill="1" applyBorder="1" applyAlignment="1">
      <alignment vertical="center" wrapText="1"/>
    </xf>
    <xf numFmtId="0" fontId="1" fillId="3" borderId="16" xfId="0" applyFont="1" applyFill="1" applyBorder="1" applyAlignment="1">
      <alignment vertical="center" wrapText="1"/>
    </xf>
    <xf numFmtId="0" fontId="1" fillId="3" borderId="13" xfId="0" applyFont="1" applyFill="1" applyBorder="1" applyAlignment="1">
      <alignment vertical="center" wrapText="1"/>
    </xf>
    <xf numFmtId="0" fontId="1" fillId="3" borderId="14" xfId="0" applyFont="1" applyFill="1" applyBorder="1" applyAlignment="1">
      <alignment vertical="center" wrapText="1"/>
    </xf>
    <xf numFmtId="0" fontId="5" fillId="0" borderId="0" xfId="0" applyFont="1" applyAlignment="1">
      <alignment horizontal="left" vertical="center"/>
    </xf>
    <xf numFmtId="0" fontId="4" fillId="0" borderId="0" xfId="0" applyFont="1" applyFill="1" applyBorder="1" applyAlignment="1">
      <alignment horizontal="center" vertical="center" wrapText="1"/>
    </xf>
    <xf numFmtId="165" fontId="1" fillId="2" borderId="0" xfId="1" applyNumberFormat="1" applyFont="1" applyFill="1" applyAlignment="1">
      <alignment horizontal="left" vertical="center" wrapText="1"/>
    </xf>
    <xf numFmtId="165" fontId="1" fillId="0" borderId="0" xfId="1" applyNumberFormat="1" applyFont="1" applyAlignment="1">
      <alignment horizontal="right" vertical="center" wrapText="1"/>
    </xf>
    <xf numFmtId="165" fontId="1" fillId="0" borderId="5" xfId="1" applyNumberFormat="1" applyFont="1" applyBorder="1" applyAlignment="1">
      <alignment horizontal="right" vertical="center" wrapText="1"/>
    </xf>
    <xf numFmtId="165" fontId="1" fillId="0" borderId="5" xfId="0" applyNumberFormat="1" applyFont="1" applyBorder="1" applyAlignment="1">
      <alignment horizontal="right" vertical="center" wrapText="1"/>
    </xf>
    <xf numFmtId="165" fontId="1" fillId="0" borderId="7" xfId="1" applyNumberFormat="1" applyFont="1" applyBorder="1" applyAlignment="1">
      <alignment horizontal="right" vertical="center" wrapText="1"/>
    </xf>
    <xf numFmtId="165" fontId="1" fillId="0" borderId="8" xfId="1" applyNumberFormat="1" applyFont="1" applyBorder="1" applyAlignment="1">
      <alignment horizontal="right" vertical="center" wrapText="1"/>
    </xf>
    <xf numFmtId="165" fontId="1" fillId="0" borderId="8" xfId="0" applyNumberFormat="1" applyFont="1" applyBorder="1" applyAlignment="1">
      <alignment horizontal="right" vertical="center" wrapText="1"/>
    </xf>
    <xf numFmtId="0" fontId="4" fillId="0" borderId="0" xfId="0" applyFont="1" applyFill="1" applyBorder="1" applyAlignment="1">
      <alignment horizontal="left" vertical="center" wrapText="1"/>
    </xf>
    <xf numFmtId="165" fontId="4" fillId="0" borderId="0" xfId="0" applyNumberFormat="1" applyFont="1" applyFill="1" applyBorder="1" applyAlignment="1">
      <alignment horizontal="right" vertical="center" wrapText="1"/>
    </xf>
    <xf numFmtId="0" fontId="1" fillId="3" borderId="17" xfId="0" applyFont="1" applyFill="1" applyBorder="1" applyAlignment="1">
      <alignment vertical="center" wrapText="1"/>
    </xf>
    <xf numFmtId="2" fontId="1" fillId="0" borderId="0" xfId="0" applyNumberFormat="1" applyFont="1" applyFill="1" applyBorder="1" applyAlignment="1">
      <alignment horizontal="center" vertical="center" wrapText="1"/>
    </xf>
    <xf numFmtId="43" fontId="0" fillId="0" borderId="0" xfId="1" applyFont="1"/>
  </cellXfs>
  <cellStyles count="2">
    <cellStyle name="Dezimal" xfId="1" builtinId="3"/>
    <cellStyle name="Standard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T67"/>
  <sheetViews>
    <sheetView tabSelected="1" topLeftCell="A32" zoomScale="80" zoomScaleNormal="80" workbookViewId="0">
      <selection activeCell="K41" sqref="K41"/>
    </sheetView>
  </sheetViews>
  <sheetFormatPr baseColWidth="10" defaultRowHeight="15.75"/>
  <cols>
    <col min="8" max="8" width="29.25" bestFit="1" customWidth="1"/>
    <col min="12" max="13" width="15.125" bestFit="1" customWidth="1"/>
    <col min="14" max="14" width="12.5" bestFit="1" customWidth="1"/>
  </cols>
  <sheetData>
    <row r="1" spans="1:8">
      <c r="A1" s="13" t="s">
        <v>0</v>
      </c>
      <c r="B1" s="1"/>
      <c r="C1" s="1"/>
      <c r="D1" s="1"/>
      <c r="E1" s="1"/>
    </row>
    <row r="2" spans="1:8">
      <c r="A2" s="1"/>
      <c r="B2" s="1"/>
      <c r="C2" s="1"/>
      <c r="D2" s="1"/>
      <c r="E2" s="1"/>
    </row>
    <row r="3" spans="1:8" ht="16.5" thickBot="1">
      <c r="A3" s="13" t="s">
        <v>1</v>
      </c>
      <c r="B3" s="1"/>
      <c r="C3" s="1"/>
      <c r="D3" s="1"/>
      <c r="E3" s="1"/>
    </row>
    <row r="4" spans="1:8" ht="16.5" thickBot="1">
      <c r="A4" s="2" t="s">
        <v>2</v>
      </c>
      <c r="B4" s="3" t="s">
        <v>3</v>
      </c>
      <c r="C4" s="3" t="s">
        <v>4</v>
      </c>
      <c r="D4" s="3" t="s">
        <v>5</v>
      </c>
      <c r="E4" s="4" t="s">
        <v>6</v>
      </c>
    </row>
    <row r="5" spans="1:8">
      <c r="A5" s="5" t="s">
        <v>7</v>
      </c>
      <c r="B5" s="6"/>
      <c r="C5" s="22">
        <v>0.4</v>
      </c>
      <c r="D5" s="22">
        <v>0.375</v>
      </c>
      <c r="E5" s="23">
        <v>0.25</v>
      </c>
    </row>
    <row r="6" spans="1:8">
      <c r="A6" s="5" t="s">
        <v>8</v>
      </c>
      <c r="B6" s="22">
        <v>0.7</v>
      </c>
      <c r="C6" s="22">
        <v>0.5</v>
      </c>
      <c r="D6" s="22">
        <v>0.35</v>
      </c>
      <c r="E6" s="23">
        <v>0.25</v>
      </c>
    </row>
    <row r="7" spans="1:8">
      <c r="A7" s="5" t="s">
        <v>9</v>
      </c>
      <c r="B7" s="22">
        <v>0.67500000000000004</v>
      </c>
      <c r="C7" s="22">
        <v>0.45</v>
      </c>
      <c r="D7" s="22">
        <v>0.4</v>
      </c>
      <c r="E7" s="23">
        <v>0.25</v>
      </c>
    </row>
    <row r="8" spans="1:8">
      <c r="A8" s="5" t="s">
        <v>10</v>
      </c>
      <c r="B8" s="6"/>
      <c r="C8" s="22">
        <v>0.45</v>
      </c>
      <c r="D8" s="22">
        <v>0.35</v>
      </c>
      <c r="E8" s="23">
        <v>0.2</v>
      </c>
    </row>
    <row r="9" spans="1:8">
      <c r="A9" s="5" t="s">
        <v>11</v>
      </c>
      <c r="B9" s="22">
        <v>0.65</v>
      </c>
      <c r="C9" s="22">
        <v>0.45</v>
      </c>
      <c r="D9" s="22">
        <v>0.4</v>
      </c>
      <c r="E9" s="23">
        <v>0.25</v>
      </c>
    </row>
    <row r="10" spans="1:8">
      <c r="A10" s="5" t="s">
        <v>12</v>
      </c>
      <c r="B10" s="22">
        <v>0.625</v>
      </c>
      <c r="C10" s="22">
        <v>0.5</v>
      </c>
      <c r="D10" s="22">
        <v>0.42499999999999999</v>
      </c>
      <c r="E10" s="23">
        <v>0.42499999999999999</v>
      </c>
    </row>
    <row r="11" spans="1:8">
      <c r="A11" s="5" t="s">
        <v>33</v>
      </c>
      <c r="B11" s="11"/>
      <c r="C11" s="11"/>
      <c r="D11" s="22">
        <v>0.42499999999999999</v>
      </c>
      <c r="E11" s="11"/>
    </row>
    <row r="12" spans="1:8" ht="16.5" thickBot="1">
      <c r="A12" s="9" t="s">
        <v>13</v>
      </c>
      <c r="B12" s="24">
        <v>0.7</v>
      </c>
      <c r="C12" s="24">
        <v>0.45</v>
      </c>
      <c r="D12" s="24">
        <v>0.35</v>
      </c>
      <c r="E12" s="25">
        <v>0.4</v>
      </c>
    </row>
    <row r="13" spans="1:8">
      <c r="A13" s="1"/>
      <c r="B13" s="1"/>
      <c r="C13" s="1"/>
      <c r="D13" s="1"/>
      <c r="E13" s="1"/>
    </row>
    <row r="14" spans="1:8" ht="16.5" thickBot="1">
      <c r="A14" s="13" t="s">
        <v>14</v>
      </c>
      <c r="B14" s="1"/>
      <c r="C14" s="1"/>
      <c r="D14" s="1"/>
      <c r="E14" s="1"/>
    </row>
    <row r="15" spans="1:8" ht="16.5" thickBot="1">
      <c r="A15" s="2" t="s">
        <v>2</v>
      </c>
      <c r="B15" s="4" t="s">
        <v>15</v>
      </c>
      <c r="C15" s="1"/>
      <c r="D15" s="1"/>
      <c r="E15" s="1"/>
    </row>
    <row r="16" spans="1:8">
      <c r="A16" s="5" t="s">
        <v>7</v>
      </c>
      <c r="B16" s="8">
        <v>2500</v>
      </c>
      <c r="C16" s="1"/>
      <c r="D16" s="1"/>
      <c r="E16" s="1"/>
      <c r="G16" t="s">
        <v>24</v>
      </c>
      <c r="H16">
        <f>SUMPRODUCT(B57:B64,B27:B34)+SUMPRODUCT(C57:C64,C27:C34) + SUMPRODUCT(D57:D64,D27:D34)+SUMPRODUCT(E57:E64,E27:E34)</f>
        <v>1316876.0127427038</v>
      </c>
    </row>
    <row r="17" spans="1:20">
      <c r="A17" s="5" t="s">
        <v>8</v>
      </c>
      <c r="B17" s="8">
        <v>3000</v>
      </c>
      <c r="C17" s="1"/>
      <c r="D17" s="1"/>
      <c r="E17" s="1"/>
      <c r="G17" t="s">
        <v>25</v>
      </c>
      <c r="H17">
        <f>SUMPRODUCT(B57:B64,B38:B45)+SUMPRODUCT(C57:C64,C38:C45) + SUMPRODUCT(D57:D64,D38:D45)+SUMPRODUCT(E57:E64,E38:E45)</f>
        <v>16743.830951183885</v>
      </c>
    </row>
    <row r="18" spans="1:20">
      <c r="A18" s="5" t="s">
        <v>9</v>
      </c>
      <c r="B18" s="8">
        <v>2500</v>
      </c>
      <c r="C18" s="1"/>
      <c r="D18" s="1"/>
      <c r="E18" s="1"/>
      <c r="M18" t="s">
        <v>32</v>
      </c>
      <c r="N18" t="s">
        <v>31</v>
      </c>
    </row>
    <row r="19" spans="1:20">
      <c r="A19" s="5" t="s">
        <v>10</v>
      </c>
      <c r="B19" s="8">
        <v>2600</v>
      </c>
      <c r="C19" s="1"/>
      <c r="D19" s="1"/>
      <c r="E19" s="1"/>
      <c r="G19" t="s">
        <v>22</v>
      </c>
      <c r="H19" s="26">
        <f>H16+H17</f>
        <v>1333619.8436938876</v>
      </c>
      <c r="K19" t="s">
        <v>30</v>
      </c>
      <c r="L19" s="49">
        <v>1382544.3343154874</v>
      </c>
      <c r="M19" s="49">
        <f>H19</f>
        <v>1333619.8436938876</v>
      </c>
      <c r="N19" s="49">
        <f>M19-L19</f>
        <v>-48924.490621599834</v>
      </c>
      <c r="O19">
        <f>N19/6000</f>
        <v>-8.1540817702666395</v>
      </c>
    </row>
    <row r="20" spans="1:20">
      <c r="A20" s="5" t="s">
        <v>11</v>
      </c>
      <c r="B20" s="8">
        <v>2500</v>
      </c>
      <c r="C20" s="1"/>
      <c r="D20" s="1"/>
      <c r="E20" s="1"/>
    </row>
    <row r="21" spans="1:20">
      <c r="A21" s="5" t="s">
        <v>12</v>
      </c>
      <c r="B21" s="8">
        <f>38000</f>
        <v>38000</v>
      </c>
      <c r="C21" s="1"/>
      <c r="D21" s="1"/>
      <c r="E21" s="1"/>
    </row>
    <row r="22" spans="1:20">
      <c r="A22" s="5" t="s">
        <v>33</v>
      </c>
      <c r="B22" s="8">
        <v>0</v>
      </c>
      <c r="C22" s="1"/>
      <c r="D22" s="1"/>
      <c r="E22" s="1"/>
    </row>
    <row r="23" spans="1:20" ht="16.5" thickBot="1">
      <c r="A23" s="9" t="s">
        <v>13</v>
      </c>
      <c r="B23" s="10">
        <v>2500</v>
      </c>
      <c r="C23" s="1"/>
      <c r="D23" s="1"/>
      <c r="E23" s="1"/>
    </row>
    <row r="24" spans="1:20">
      <c r="A24" s="1"/>
      <c r="B24" s="1"/>
      <c r="C24" s="1"/>
      <c r="D24" s="1"/>
      <c r="E24" s="1"/>
    </row>
    <row r="25" spans="1:20" ht="16.5" thickBot="1">
      <c r="A25" s="13" t="s">
        <v>16</v>
      </c>
      <c r="B25" s="1"/>
      <c r="C25" s="1"/>
      <c r="D25" s="1"/>
      <c r="E25" s="1"/>
      <c r="P25" s="13" t="s">
        <v>36</v>
      </c>
      <c r="Q25" s="1"/>
      <c r="R25" s="1"/>
      <c r="S25" s="1"/>
      <c r="T25" s="1"/>
    </row>
    <row r="26" spans="1:20" ht="16.5" thickBot="1">
      <c r="A26" s="2" t="s">
        <v>2</v>
      </c>
      <c r="B26" s="3" t="s">
        <v>3</v>
      </c>
      <c r="C26" s="3" t="s">
        <v>4</v>
      </c>
      <c r="D26" s="3" t="s">
        <v>5</v>
      </c>
      <c r="E26" s="4" t="s">
        <v>6</v>
      </c>
      <c r="P26" s="2" t="s">
        <v>2</v>
      </c>
      <c r="Q26" s="3" t="s">
        <v>3</v>
      </c>
      <c r="R26" s="3" t="s">
        <v>4</v>
      </c>
      <c r="S26" s="3" t="s">
        <v>5</v>
      </c>
      <c r="T26" s="4" t="s">
        <v>6</v>
      </c>
    </row>
    <row r="27" spans="1:20">
      <c r="A27" s="5" t="s">
        <v>7</v>
      </c>
      <c r="B27" s="11"/>
      <c r="C27" s="18">
        <v>13</v>
      </c>
      <c r="D27" s="18">
        <v>10.65</v>
      </c>
      <c r="E27" s="19">
        <v>9.6</v>
      </c>
      <c r="P27" s="5" t="s">
        <v>7</v>
      </c>
      <c r="Q27" s="11"/>
      <c r="R27" s="18">
        <v>13</v>
      </c>
      <c r="S27" s="18">
        <v>10.65</v>
      </c>
      <c r="T27" s="19">
        <v>9.6</v>
      </c>
    </row>
    <row r="28" spans="1:20">
      <c r="A28" s="5" t="s">
        <v>8</v>
      </c>
      <c r="B28" s="18">
        <v>17.399999999999999</v>
      </c>
      <c r="C28" s="18">
        <v>14.1</v>
      </c>
      <c r="D28" s="18">
        <v>11.2</v>
      </c>
      <c r="E28" s="19">
        <v>9.4499999999999993</v>
      </c>
      <c r="P28" s="5" t="s">
        <v>8</v>
      </c>
      <c r="Q28" s="18">
        <v>17.399999999999999</v>
      </c>
      <c r="R28" s="18">
        <v>14.1</v>
      </c>
      <c r="S28" s="18">
        <v>11.2</v>
      </c>
      <c r="T28" s="19">
        <v>9.4499999999999993</v>
      </c>
    </row>
    <row r="29" spans="1:20">
      <c r="A29" s="5" t="s">
        <v>9</v>
      </c>
      <c r="B29" s="18">
        <v>17.399999999999999</v>
      </c>
      <c r="C29" s="18">
        <v>14.22</v>
      </c>
      <c r="D29" s="18">
        <v>11</v>
      </c>
      <c r="E29" s="19">
        <v>9.5</v>
      </c>
      <c r="P29" s="5" t="s">
        <v>9</v>
      </c>
      <c r="Q29" s="18">
        <v>17.399999999999999</v>
      </c>
      <c r="R29" s="18">
        <v>14.22</v>
      </c>
      <c r="S29" s="18">
        <v>11</v>
      </c>
      <c r="T29" s="19">
        <v>9.5</v>
      </c>
    </row>
    <row r="30" spans="1:20">
      <c r="A30" s="5" t="s">
        <v>10</v>
      </c>
      <c r="B30" s="11"/>
      <c r="C30" s="18">
        <v>14.3</v>
      </c>
      <c r="D30" s="18">
        <v>11.25</v>
      </c>
      <c r="E30" s="19">
        <v>9.6</v>
      </c>
      <c r="P30" s="5" t="s">
        <v>10</v>
      </c>
      <c r="Q30" s="11"/>
      <c r="R30" s="18">
        <v>14.3</v>
      </c>
      <c r="S30" s="18">
        <v>11.25</v>
      </c>
      <c r="T30" s="19">
        <v>9.6</v>
      </c>
    </row>
    <row r="31" spans="1:20">
      <c r="A31" s="5" t="s">
        <v>11</v>
      </c>
      <c r="B31" s="18">
        <v>17.5</v>
      </c>
      <c r="C31" s="18">
        <v>13.8</v>
      </c>
      <c r="D31" s="18">
        <v>11.4</v>
      </c>
      <c r="E31" s="19">
        <v>9.6</v>
      </c>
      <c r="P31" s="5" t="s">
        <v>11</v>
      </c>
      <c r="Q31" s="18">
        <v>17.5</v>
      </c>
      <c r="R31" s="18">
        <v>13.8</v>
      </c>
      <c r="S31" s="18">
        <v>11.4</v>
      </c>
      <c r="T31" s="19">
        <v>9.6</v>
      </c>
    </row>
    <row r="32" spans="1:20">
      <c r="A32" s="5" t="s">
        <v>12</v>
      </c>
      <c r="B32" s="18">
        <v>17.337499999999999</v>
      </c>
      <c r="C32" s="18">
        <v>13.205</v>
      </c>
      <c r="D32" s="18">
        <v>10.83</v>
      </c>
      <c r="E32" s="19">
        <v>8.4550000000000001</v>
      </c>
      <c r="G32" s="48">
        <v>0.95</v>
      </c>
      <c r="P32" s="5" t="s">
        <v>12</v>
      </c>
      <c r="Q32" s="18">
        <v>18.25</v>
      </c>
      <c r="R32" s="18">
        <v>13.9</v>
      </c>
      <c r="S32" s="18">
        <v>11.4</v>
      </c>
      <c r="T32" s="19">
        <v>8.9</v>
      </c>
    </row>
    <row r="33" spans="1:20">
      <c r="A33" s="5" t="s">
        <v>33</v>
      </c>
      <c r="B33" s="11"/>
      <c r="C33" s="11"/>
      <c r="D33" s="18">
        <v>5.7</v>
      </c>
      <c r="E33" s="11"/>
      <c r="P33" s="5" t="s">
        <v>33</v>
      </c>
      <c r="Q33" s="11"/>
      <c r="R33" s="11"/>
      <c r="S33" s="18">
        <v>5.7</v>
      </c>
      <c r="T33" s="11"/>
    </row>
    <row r="34" spans="1:20" ht="16.5" thickBot="1">
      <c r="A34" s="9" t="s">
        <v>13</v>
      </c>
      <c r="B34" s="20">
        <v>19.75</v>
      </c>
      <c r="C34" s="20">
        <v>13.9</v>
      </c>
      <c r="D34" s="20">
        <v>10.75</v>
      </c>
      <c r="E34" s="21">
        <v>9.4</v>
      </c>
      <c r="P34" s="9" t="s">
        <v>13</v>
      </c>
      <c r="Q34" s="20">
        <v>19.75</v>
      </c>
      <c r="R34" s="20">
        <v>13.9</v>
      </c>
      <c r="S34" s="20">
        <v>10.75</v>
      </c>
      <c r="T34" s="21">
        <v>9.4</v>
      </c>
    </row>
    <row r="35" spans="1:20">
      <c r="A35" s="1"/>
      <c r="B35" s="1"/>
      <c r="C35" s="1"/>
      <c r="D35" s="1"/>
      <c r="E35" s="1"/>
    </row>
    <row r="36" spans="1:20" ht="16.5" thickBot="1">
      <c r="A36" s="13" t="s">
        <v>17</v>
      </c>
      <c r="B36" s="1"/>
      <c r="C36" s="1"/>
      <c r="D36" s="1"/>
      <c r="E36" s="1"/>
      <c r="H36" s="36" t="s">
        <v>27</v>
      </c>
      <c r="I36" s="1"/>
      <c r="J36" s="1"/>
      <c r="K36" s="1"/>
      <c r="L36" s="1"/>
    </row>
    <row r="37" spans="1:20" ht="16.5" thickBot="1">
      <c r="A37" s="2" t="s">
        <v>2</v>
      </c>
      <c r="B37" s="3" t="s">
        <v>3</v>
      </c>
      <c r="C37" s="3" t="s">
        <v>4</v>
      </c>
      <c r="D37" s="3" t="s">
        <v>5</v>
      </c>
      <c r="E37" s="4" t="s">
        <v>6</v>
      </c>
      <c r="H37" s="2" t="s">
        <v>2</v>
      </c>
      <c r="I37" s="3" t="s">
        <v>3</v>
      </c>
      <c r="J37" s="3" t="s">
        <v>4</v>
      </c>
      <c r="K37" s="3" t="s">
        <v>5</v>
      </c>
      <c r="L37" s="4" t="s">
        <v>6</v>
      </c>
      <c r="M37" s="4" t="s">
        <v>23</v>
      </c>
      <c r="N37" s="37" t="s">
        <v>29</v>
      </c>
    </row>
    <row r="38" spans="1:20">
      <c r="A38" s="5" t="s">
        <v>7</v>
      </c>
      <c r="B38" s="6"/>
      <c r="C38" s="14">
        <v>0.3</v>
      </c>
      <c r="D38" s="14">
        <v>0.45</v>
      </c>
      <c r="E38" s="15">
        <v>0.45</v>
      </c>
      <c r="H38" s="5" t="s">
        <v>7</v>
      </c>
      <c r="I38" s="38">
        <f>IF(B57=0,0,B57*B5)</f>
        <v>0</v>
      </c>
      <c r="J38" s="39">
        <f t="shared" ref="J38:L38" si="0">IF(C57=0,0,C57*C5)</f>
        <v>2500</v>
      </c>
      <c r="K38" s="39">
        <f t="shared" si="0"/>
        <v>0</v>
      </c>
      <c r="L38" s="40">
        <f t="shared" si="0"/>
        <v>0</v>
      </c>
      <c r="M38" s="41">
        <f>SUM(I38:L38)</f>
        <v>2500</v>
      </c>
      <c r="N38" s="46" t="b">
        <f>ABS(M38-B16) &lt; 1</f>
        <v>1</v>
      </c>
    </row>
    <row r="39" spans="1:20">
      <c r="A39" s="5" t="s">
        <v>8</v>
      </c>
      <c r="B39" s="14">
        <v>0.4</v>
      </c>
      <c r="C39" s="14">
        <v>0.4</v>
      </c>
      <c r="D39" s="14">
        <v>0.6</v>
      </c>
      <c r="E39" s="15">
        <v>0.6</v>
      </c>
      <c r="H39" s="5" t="s">
        <v>8</v>
      </c>
      <c r="I39" s="39">
        <f t="shared" ref="I39:L39" si="1">IF(B58=0,0,B58*B6)</f>
        <v>2999.9999999999991</v>
      </c>
      <c r="J39" s="39">
        <f t="shared" si="1"/>
        <v>0</v>
      </c>
      <c r="K39" s="39">
        <f t="shared" si="1"/>
        <v>0</v>
      </c>
      <c r="L39" s="40">
        <f t="shared" si="1"/>
        <v>0</v>
      </c>
      <c r="M39" s="41">
        <f t="shared" ref="M39:M45" si="2">SUM(I39:L39)</f>
        <v>2999.9999999999991</v>
      </c>
      <c r="N39" s="46" t="b">
        <f>ABS(M39-B17) &lt; 1</f>
        <v>1</v>
      </c>
    </row>
    <row r="40" spans="1:20">
      <c r="A40" s="5" t="s">
        <v>9</v>
      </c>
      <c r="B40" s="14">
        <v>0.8</v>
      </c>
      <c r="C40" s="14">
        <v>0.8</v>
      </c>
      <c r="D40" s="14">
        <v>1.2</v>
      </c>
      <c r="E40" s="15">
        <v>1.2</v>
      </c>
      <c r="H40" s="5" t="s">
        <v>9</v>
      </c>
      <c r="I40" s="39">
        <f t="shared" ref="I40:L40" si="3">IF(B59=0,0,B59*B7)</f>
        <v>2499.9999999999995</v>
      </c>
      <c r="J40" s="39">
        <f t="shared" si="3"/>
        <v>0</v>
      </c>
      <c r="K40" s="39">
        <f t="shared" si="3"/>
        <v>0</v>
      </c>
      <c r="L40" s="40">
        <f t="shared" si="3"/>
        <v>0</v>
      </c>
      <c r="M40" s="41">
        <f t="shared" si="2"/>
        <v>2499.9999999999995</v>
      </c>
      <c r="N40" s="46" t="b">
        <f>ABS(M40-B18) &lt; 1</f>
        <v>1</v>
      </c>
    </row>
    <row r="41" spans="1:20">
      <c r="A41" s="5" t="s">
        <v>10</v>
      </c>
      <c r="B41" s="6"/>
      <c r="C41" s="14">
        <v>0.7</v>
      </c>
      <c r="D41" s="14">
        <v>1.05</v>
      </c>
      <c r="E41" s="15">
        <v>1.05</v>
      </c>
      <c r="H41" s="5" t="s">
        <v>10</v>
      </c>
      <c r="I41" s="38">
        <f t="shared" ref="I41:L41" si="4">IF(B60=0,0,B60*B8)</f>
        <v>0</v>
      </c>
      <c r="J41" s="39">
        <f t="shared" si="4"/>
        <v>0</v>
      </c>
      <c r="K41" s="39">
        <f t="shared" si="4"/>
        <v>714.04390816155376</v>
      </c>
      <c r="L41" s="40">
        <f t="shared" si="4"/>
        <v>0</v>
      </c>
      <c r="M41" s="41">
        <f t="shared" si="2"/>
        <v>714.04390816155376</v>
      </c>
      <c r="N41" s="46" t="b">
        <f>ABS(M41-B19) &lt; 1</f>
        <v>0</v>
      </c>
    </row>
    <row r="42" spans="1:20">
      <c r="A42" s="5" t="s">
        <v>11</v>
      </c>
      <c r="B42" s="14">
        <v>0.7</v>
      </c>
      <c r="C42" s="14">
        <v>0.7</v>
      </c>
      <c r="D42" s="14">
        <v>1.05</v>
      </c>
      <c r="E42" s="15">
        <v>1.05</v>
      </c>
      <c r="H42" s="5" t="s">
        <v>11</v>
      </c>
      <c r="I42" s="39">
        <f t="shared" ref="I42:L42" si="5">IF(B61=0,0,B61*B9)</f>
        <v>2500</v>
      </c>
      <c r="J42" s="39">
        <f t="shared" si="5"/>
        <v>0</v>
      </c>
      <c r="K42" s="39">
        <f t="shared" si="5"/>
        <v>0</v>
      </c>
      <c r="L42" s="40">
        <f t="shared" si="5"/>
        <v>0</v>
      </c>
      <c r="M42" s="41">
        <f t="shared" si="2"/>
        <v>2500</v>
      </c>
      <c r="N42" s="46" t="b">
        <f>ABS(M42-B20) &lt; 1</f>
        <v>1</v>
      </c>
    </row>
    <row r="43" spans="1:20">
      <c r="A43" s="5" t="s">
        <v>12</v>
      </c>
      <c r="B43" s="14">
        <v>0</v>
      </c>
      <c r="C43" s="14">
        <v>0</v>
      </c>
      <c r="D43" s="14">
        <v>0</v>
      </c>
      <c r="E43" s="15">
        <v>0</v>
      </c>
      <c r="H43" s="5" t="s">
        <v>12</v>
      </c>
      <c r="I43" s="39">
        <f t="shared" ref="I43:L43" si="6">IF(B62=0,0,B62*B10)</f>
        <v>8227.7676027676025</v>
      </c>
      <c r="J43" s="39">
        <f t="shared" si="6"/>
        <v>9875.0000000000018</v>
      </c>
      <c r="K43" s="39">
        <f t="shared" si="6"/>
        <v>7997.2323972323984</v>
      </c>
      <c r="L43" s="40">
        <f t="shared" si="6"/>
        <v>11900</v>
      </c>
      <c r="M43" s="41">
        <f t="shared" si="2"/>
        <v>38000</v>
      </c>
      <c r="N43" s="46" t="b">
        <f t="shared" ref="N43:N45" si="7">ABS(M43-B21) &lt; 1</f>
        <v>1</v>
      </c>
    </row>
    <row r="44" spans="1:20">
      <c r="A44" s="5" t="s">
        <v>33</v>
      </c>
      <c r="B44" s="14"/>
      <c r="C44" s="14"/>
      <c r="D44" s="14">
        <v>0</v>
      </c>
      <c r="E44" s="15"/>
      <c r="H44" s="5" t="s">
        <v>33</v>
      </c>
      <c r="I44" s="39">
        <f t="shared" ref="I44" si="8">IF(B63=0,0,B63*B11)</f>
        <v>0</v>
      </c>
      <c r="J44" s="39">
        <f t="shared" ref="J44" si="9">IF(C63=0,0,C63*C11)</f>
        <v>0</v>
      </c>
      <c r="K44" s="39">
        <f t="shared" ref="K44" si="10">IF(D63=0,0,D63*D11)</f>
        <v>4.3943970041879594E-26</v>
      </c>
      <c r="L44" s="40">
        <f t="shared" ref="L44" si="11">IF(E63=0,0,E63*E11)</f>
        <v>0</v>
      </c>
      <c r="M44" s="41">
        <f t="shared" ref="M44" si="12">SUM(I44:L44)</f>
        <v>4.3943970041879594E-26</v>
      </c>
      <c r="N44" s="46" t="b">
        <f t="shared" si="7"/>
        <v>1</v>
      </c>
    </row>
    <row r="45" spans="1:20" ht="16.5" thickBot="1">
      <c r="A45" s="9" t="s">
        <v>13</v>
      </c>
      <c r="B45" s="16">
        <v>0.5</v>
      </c>
      <c r="C45" s="16">
        <v>0.5</v>
      </c>
      <c r="D45" s="16">
        <v>0.75</v>
      </c>
      <c r="E45" s="17">
        <v>0.75</v>
      </c>
      <c r="H45" s="9" t="s">
        <v>13</v>
      </c>
      <c r="I45" s="42">
        <f t="shared" ref="I45:L45" si="13">IF(B64=0,0,B64*B12)</f>
        <v>0</v>
      </c>
      <c r="J45" s="42">
        <f t="shared" si="13"/>
        <v>0</v>
      </c>
      <c r="K45" s="42">
        <f t="shared" si="13"/>
        <v>2500</v>
      </c>
      <c r="L45" s="43">
        <f t="shared" si="13"/>
        <v>0</v>
      </c>
      <c r="M45" s="44">
        <f t="shared" si="2"/>
        <v>2500</v>
      </c>
      <c r="N45" s="46" t="b">
        <f t="shared" si="7"/>
        <v>1</v>
      </c>
    </row>
    <row r="46" spans="1:20">
      <c r="A46" s="1"/>
      <c r="B46" s="1"/>
      <c r="C46" s="1"/>
      <c r="D46" s="1"/>
      <c r="E46" s="1"/>
    </row>
    <row r="47" spans="1:20" ht="16.5" thickBot="1">
      <c r="A47" s="13" t="s">
        <v>18</v>
      </c>
      <c r="B47" s="1"/>
      <c r="C47" s="1"/>
      <c r="D47" s="1"/>
      <c r="E47" s="1"/>
    </row>
    <row r="48" spans="1:20" ht="16.5" thickBot="1">
      <c r="A48" s="2" t="s">
        <v>19</v>
      </c>
      <c r="B48" s="4" t="s">
        <v>20</v>
      </c>
      <c r="C48" s="12"/>
      <c r="D48" s="12"/>
      <c r="E48" s="12"/>
    </row>
    <row r="49" spans="1:11">
      <c r="A49" s="5" t="s">
        <v>3</v>
      </c>
      <c r="B49" s="8">
        <v>25000</v>
      </c>
      <c r="C49" s="7"/>
      <c r="D49" s="7"/>
      <c r="E49" s="7"/>
      <c r="I49" t="s">
        <v>34</v>
      </c>
      <c r="K49" t="s">
        <v>35</v>
      </c>
    </row>
    <row r="50" spans="1:11">
      <c r="A50" s="5" t="s">
        <v>4</v>
      </c>
      <c r="B50" s="8">
        <v>26000</v>
      </c>
      <c r="C50" s="1"/>
      <c r="D50" s="1"/>
      <c r="E50" s="1"/>
      <c r="I50">
        <v>12.3</v>
      </c>
      <c r="J50">
        <v>5000</v>
      </c>
      <c r="K50">
        <f>J50*I50</f>
        <v>61500</v>
      </c>
    </row>
    <row r="51" spans="1:11">
      <c r="A51" s="5" t="s">
        <v>5</v>
      </c>
      <c r="B51" s="8">
        <f>28000</f>
        <v>28000</v>
      </c>
      <c r="C51" s="1"/>
      <c r="D51" s="1"/>
      <c r="E51" s="1"/>
    </row>
    <row r="52" spans="1:11" ht="16.5" thickBot="1">
      <c r="A52" s="9" t="s">
        <v>6</v>
      </c>
      <c r="B52" s="10">
        <v>28000</v>
      </c>
      <c r="C52" s="1"/>
      <c r="D52" s="1"/>
      <c r="E52" s="1"/>
    </row>
    <row r="53" spans="1:11">
      <c r="A53" s="1"/>
      <c r="B53" s="1"/>
      <c r="C53" s="1"/>
      <c r="D53" s="1"/>
      <c r="E53" s="1"/>
    </row>
    <row r="54" spans="1:11">
      <c r="A54" s="1"/>
      <c r="B54" s="1"/>
      <c r="C54" s="1"/>
      <c r="D54" s="1"/>
      <c r="E54" s="1"/>
    </row>
    <row r="55" spans="1:11" ht="16.5" thickBot="1">
      <c r="A55" s="13" t="s">
        <v>21</v>
      </c>
      <c r="B55" s="1"/>
      <c r="C55" s="1"/>
      <c r="D55" s="1"/>
      <c r="E55" s="1"/>
    </row>
    <row r="56" spans="1:11" ht="16.5" thickBot="1">
      <c r="A56" s="2" t="s">
        <v>2</v>
      </c>
      <c r="B56" s="3" t="s">
        <v>3</v>
      </c>
      <c r="C56" s="3" t="s">
        <v>4</v>
      </c>
      <c r="D56" s="3" t="s">
        <v>5</v>
      </c>
      <c r="E56" s="4" t="s">
        <v>6</v>
      </c>
      <c r="F56" s="37" t="s">
        <v>23</v>
      </c>
    </row>
    <row r="57" spans="1:11">
      <c r="A57" s="5" t="s">
        <v>7</v>
      </c>
      <c r="B57" s="29">
        <v>0</v>
      </c>
      <c r="C57" s="29">
        <v>6249.9999999999991</v>
      </c>
      <c r="D57" s="29">
        <v>0</v>
      </c>
      <c r="E57" s="30">
        <v>0</v>
      </c>
    </row>
    <row r="58" spans="1:11">
      <c r="A58" s="5" t="s">
        <v>8</v>
      </c>
      <c r="B58" s="31">
        <v>4285.7142857142844</v>
      </c>
      <c r="C58" s="31">
        <v>0</v>
      </c>
      <c r="D58" s="31">
        <v>0</v>
      </c>
      <c r="E58" s="32">
        <v>0</v>
      </c>
    </row>
    <row r="59" spans="1:11">
      <c r="A59" s="5" t="s">
        <v>9</v>
      </c>
      <c r="B59" s="31">
        <v>3703.7037037037026</v>
      </c>
      <c r="C59" s="31">
        <v>0</v>
      </c>
      <c r="D59" s="31">
        <v>0</v>
      </c>
      <c r="E59" s="32">
        <v>0</v>
      </c>
    </row>
    <row r="60" spans="1:11">
      <c r="A60" s="5" t="s">
        <v>10</v>
      </c>
      <c r="B60" s="31">
        <v>0</v>
      </c>
      <c r="C60" s="31">
        <v>0</v>
      </c>
      <c r="D60" s="31">
        <v>2040.1254518901537</v>
      </c>
      <c r="E60" s="32">
        <v>0</v>
      </c>
    </row>
    <row r="61" spans="1:11">
      <c r="A61" s="5" t="s">
        <v>11</v>
      </c>
      <c r="B61" s="31">
        <v>3846.1538461538462</v>
      </c>
      <c r="C61" s="31">
        <v>0</v>
      </c>
      <c r="D61" s="31">
        <v>0</v>
      </c>
      <c r="E61" s="32">
        <v>0</v>
      </c>
    </row>
    <row r="62" spans="1:11">
      <c r="A62" s="5" t="s">
        <v>12</v>
      </c>
      <c r="B62" s="31">
        <v>13164.428164428164</v>
      </c>
      <c r="C62" s="31">
        <v>19750.000000000004</v>
      </c>
      <c r="D62" s="31">
        <v>18817.017405252704</v>
      </c>
      <c r="E62" s="32">
        <v>28000</v>
      </c>
    </row>
    <row r="63" spans="1:11">
      <c r="A63" s="5" t="s">
        <v>33</v>
      </c>
      <c r="B63" s="33">
        <v>0</v>
      </c>
      <c r="C63" s="33">
        <v>0</v>
      </c>
      <c r="D63" s="33">
        <v>1.0339757656912846E-25</v>
      </c>
      <c r="E63" s="47">
        <v>0</v>
      </c>
    </row>
    <row r="64" spans="1:11" ht="16.5" thickBot="1">
      <c r="A64" s="9" t="s">
        <v>13</v>
      </c>
      <c r="B64" s="33">
        <v>0</v>
      </c>
      <c r="C64" s="34">
        <v>0</v>
      </c>
      <c r="D64" s="34">
        <v>7142.8571428571431</v>
      </c>
      <c r="E64" s="35">
        <v>0</v>
      </c>
    </row>
    <row r="65" spans="1:5" ht="16.5" thickBot="1">
      <c r="A65" s="27" t="s">
        <v>26</v>
      </c>
      <c r="B65" s="28">
        <f>SUM(B57:B64)</f>
        <v>24999.999999999996</v>
      </c>
      <c r="C65" s="10">
        <f t="shared" ref="C65:E65" si="14">SUM(C57:C64)</f>
        <v>26000.000000000004</v>
      </c>
      <c r="D65" s="10">
        <f t="shared" si="14"/>
        <v>28000</v>
      </c>
      <c r="E65" s="10">
        <f t="shared" si="14"/>
        <v>28000</v>
      </c>
    </row>
    <row r="67" spans="1:5">
      <c r="A67" s="45" t="s">
        <v>28</v>
      </c>
      <c r="B67">
        <f t="shared" ref="B67:C67" si="15">B65-B62-B63</f>
        <v>11835.571835571833</v>
      </c>
      <c r="C67">
        <f t="shared" si="15"/>
        <v>6250</v>
      </c>
      <c r="D67">
        <f>D65-D62-D63</f>
        <v>9182.9825947472964</v>
      </c>
      <c r="E67">
        <f>E65-E62-E63</f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>MIT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O'Hair</dc:creator>
  <cp:lastModifiedBy>mmorelli</cp:lastModifiedBy>
  <dcterms:created xsi:type="dcterms:W3CDTF">2014-01-19T03:55:05Z</dcterms:created>
  <dcterms:modified xsi:type="dcterms:W3CDTF">2016-06-17T18:33:16Z</dcterms:modified>
</cp:coreProperties>
</file>