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7235" windowHeight="11445" activeTab="1"/>
  </bookViews>
  <sheets>
    <sheet name="Sheet1" sheetId="1" r:id="rId1"/>
    <sheet name="Sheet1 (2)" sheetId="2" r:id="rId2"/>
  </sheets>
  <calcPr calcId="145621"/>
</workbook>
</file>

<file path=xl/calcChain.xml><?xml version="1.0" encoding="utf-8"?>
<calcChain xmlns="http://schemas.openxmlformats.org/spreadsheetml/2006/main">
  <c r="O71" i="2" l="1"/>
  <c r="L82" i="2"/>
  <c r="L81" i="2"/>
  <c r="K22" i="2"/>
  <c r="K21" i="2"/>
  <c r="K20" i="2"/>
  <c r="L20" i="2" s="1"/>
  <c r="K19" i="2"/>
  <c r="L19" i="2" s="1"/>
  <c r="K18" i="2"/>
  <c r="K17" i="2"/>
  <c r="L17" i="2" s="1"/>
  <c r="K16" i="2"/>
  <c r="L16" i="2" s="1"/>
  <c r="K15" i="2"/>
  <c r="L15" i="2" s="1"/>
  <c r="K14" i="2"/>
  <c r="K13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18" i="2"/>
  <c r="L14" i="2"/>
  <c r="L13" i="2"/>
  <c r="K32" i="2"/>
  <c r="K31" i="2"/>
  <c r="K30" i="2"/>
  <c r="K29" i="2"/>
  <c r="K28" i="2"/>
  <c r="K27" i="2"/>
  <c r="K26" i="2"/>
  <c r="K25" i="2"/>
  <c r="K24" i="2"/>
  <c r="K23" i="2"/>
  <c r="K33" i="2"/>
  <c r="U77" i="2"/>
  <c r="V77" i="2" s="1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S96" i="2"/>
  <c r="R96" i="2"/>
  <c r="R95" i="2"/>
  <c r="S95" i="2" s="1"/>
  <c r="R94" i="2"/>
  <c r="S94" i="2" s="1"/>
  <c r="R93" i="2"/>
  <c r="S93" i="2" s="1"/>
  <c r="S92" i="2"/>
  <c r="R92" i="2"/>
  <c r="R91" i="2"/>
  <c r="S91" i="2" s="1"/>
  <c r="R90" i="2"/>
  <c r="S90" i="2" s="1"/>
  <c r="R89" i="2"/>
  <c r="S89" i="2" s="1"/>
  <c r="S88" i="2"/>
  <c r="R88" i="2"/>
  <c r="R87" i="2"/>
  <c r="S87" i="2" s="1"/>
  <c r="R86" i="2"/>
  <c r="S86" i="2" s="1"/>
  <c r="R85" i="2"/>
  <c r="S85" i="2" s="1"/>
  <c r="S84" i="2"/>
  <c r="R84" i="2"/>
  <c r="R83" i="2"/>
  <c r="S83" i="2" s="1"/>
  <c r="R82" i="2"/>
  <c r="S82" i="2" s="1"/>
  <c r="R81" i="2"/>
  <c r="S81" i="2" s="1"/>
  <c r="S80" i="2"/>
  <c r="R80" i="2"/>
  <c r="R79" i="2"/>
  <c r="S79" i="2" s="1"/>
  <c r="L71" i="2"/>
  <c r="K71" i="2"/>
  <c r="D78" i="2"/>
  <c r="K68" i="2"/>
  <c r="P76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P77" i="2"/>
  <c r="Q77" i="2" s="1"/>
  <c r="R77" i="2" s="1"/>
  <c r="P81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0" i="2"/>
  <c r="P79" i="2"/>
  <c r="P78" i="2"/>
  <c r="Q78" i="2" s="1"/>
  <c r="R78" i="2" s="1"/>
  <c r="S78" i="2" s="1"/>
  <c r="T78" i="2" s="1"/>
  <c r="Q76" i="2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O10" i="2"/>
  <c r="O8" i="2"/>
  <c r="O9" i="2" s="1"/>
  <c r="S77" i="2" l="1"/>
  <c r="T77" i="2" s="1"/>
  <c r="M15" i="2"/>
  <c r="N15" i="2" s="1"/>
  <c r="M14" i="2"/>
  <c r="N14" i="2" s="1"/>
  <c r="M13" i="2"/>
  <c r="N13" i="2" s="1"/>
  <c r="M16" i="2"/>
  <c r="N16" i="2" s="1"/>
  <c r="O8" i="1"/>
  <c r="O9" i="1" s="1"/>
  <c r="O10" i="1"/>
  <c r="S13" i="2" l="1"/>
  <c r="Q13" i="2"/>
  <c r="F13" i="2"/>
  <c r="O13" i="2"/>
  <c r="M17" i="2" s="1"/>
  <c r="N17" i="2" s="1"/>
  <c r="Q17" i="2" s="1"/>
  <c r="S15" i="2"/>
  <c r="Q15" i="2"/>
  <c r="F15" i="2"/>
  <c r="O15" i="2"/>
  <c r="S16" i="2"/>
  <c r="Q16" i="2"/>
  <c r="F16" i="2"/>
  <c r="O16" i="2"/>
  <c r="O14" i="2"/>
  <c r="S14" i="2"/>
  <c r="Q14" i="2"/>
  <c r="F14" i="2"/>
  <c r="K13" i="1"/>
  <c r="K33" i="1"/>
  <c r="K32" i="1"/>
  <c r="K31" i="1"/>
  <c r="K30" i="1"/>
  <c r="K29" i="1"/>
  <c r="L29" i="1" s="1"/>
  <c r="M29" i="1" s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O17" i="2" l="1"/>
  <c r="S17" i="2"/>
  <c r="F17" i="2"/>
  <c r="M18" i="2"/>
  <c r="N18" i="2" s="1"/>
  <c r="M21" i="2"/>
  <c r="N21" i="2" s="1"/>
  <c r="M19" i="2"/>
  <c r="N19" i="2" s="1"/>
  <c r="M20" i="2"/>
  <c r="N20" i="2" s="1"/>
  <c r="L20" i="1"/>
  <c r="L22" i="1"/>
  <c r="L25" i="1"/>
  <c r="L13" i="1"/>
  <c r="M13" i="1" s="1"/>
  <c r="L26" i="1"/>
  <c r="L14" i="1"/>
  <c r="L27" i="1"/>
  <c r="L21" i="1"/>
  <c r="L17" i="1"/>
  <c r="L33" i="1"/>
  <c r="L18" i="1"/>
  <c r="L28" i="1"/>
  <c r="L19" i="1"/>
  <c r="L30" i="1"/>
  <c r="L15" i="1"/>
  <c r="L23" i="1"/>
  <c r="L31" i="1"/>
  <c r="L16" i="1"/>
  <c r="L24" i="1"/>
  <c r="L32" i="1"/>
  <c r="N29" i="1"/>
  <c r="S29" i="1" s="1"/>
  <c r="S21" i="2" l="1"/>
  <c r="F21" i="2"/>
  <c r="O21" i="2"/>
  <c r="Q21" i="2"/>
  <c r="S18" i="2"/>
  <c r="Q18" i="2"/>
  <c r="F18" i="2"/>
  <c r="O18" i="2"/>
  <c r="Q20" i="2"/>
  <c r="F20" i="2"/>
  <c r="O20" i="2"/>
  <c r="S20" i="2"/>
  <c r="S19" i="2"/>
  <c r="Q19" i="2"/>
  <c r="O19" i="2"/>
  <c r="F19" i="2"/>
  <c r="M33" i="1"/>
  <c r="N33" i="1" s="1"/>
  <c r="M22" i="1"/>
  <c r="N22" i="1" s="1"/>
  <c r="S22" i="1" s="1"/>
  <c r="M31" i="1"/>
  <c r="N31" i="1" s="1"/>
  <c r="M17" i="1"/>
  <c r="N17" i="1" s="1"/>
  <c r="M20" i="1"/>
  <c r="N20" i="1" s="1"/>
  <c r="M23" i="1"/>
  <c r="N23" i="1" s="1"/>
  <c r="S23" i="1" s="1"/>
  <c r="M21" i="1"/>
  <c r="N21" i="1" s="1"/>
  <c r="M24" i="1"/>
  <c r="N24" i="1" s="1"/>
  <c r="S24" i="1" s="1"/>
  <c r="M15" i="1"/>
  <c r="N15" i="1" s="1"/>
  <c r="M27" i="1"/>
  <c r="N27" i="1" s="1"/>
  <c r="S27" i="1" s="1"/>
  <c r="M30" i="1"/>
  <c r="N30" i="1" s="1"/>
  <c r="M14" i="1"/>
  <c r="N14" i="1" s="1"/>
  <c r="M19" i="1"/>
  <c r="N19" i="1" s="1"/>
  <c r="M26" i="1"/>
  <c r="N26" i="1" s="1"/>
  <c r="O26" i="1" s="1"/>
  <c r="M32" i="1"/>
  <c r="N32" i="1" s="1"/>
  <c r="M28" i="1"/>
  <c r="N28" i="1" s="1"/>
  <c r="N13" i="1"/>
  <c r="M18" i="1"/>
  <c r="N18" i="1" s="1"/>
  <c r="S18" i="1" s="1"/>
  <c r="M25" i="1"/>
  <c r="N25" i="1" s="1"/>
  <c r="M16" i="1"/>
  <c r="N16" i="1" s="1"/>
  <c r="S16" i="1" s="1"/>
  <c r="Q29" i="1"/>
  <c r="F29" i="1"/>
  <c r="O29" i="1"/>
  <c r="M22" i="2" l="1"/>
  <c r="N22" i="2" s="1"/>
  <c r="M23" i="2"/>
  <c r="N23" i="2" s="1"/>
  <c r="M24" i="2"/>
  <c r="N24" i="2" s="1"/>
  <c r="M25" i="2"/>
  <c r="N25" i="2" s="1"/>
  <c r="S14" i="1"/>
  <c r="Q14" i="1"/>
  <c r="S17" i="1"/>
  <c r="O17" i="1"/>
  <c r="S28" i="1"/>
  <c r="F28" i="1"/>
  <c r="O27" i="1"/>
  <c r="S21" i="1"/>
  <c r="O21" i="1"/>
  <c r="Q21" i="1"/>
  <c r="F21" i="1"/>
  <c r="S13" i="1"/>
  <c r="Q13" i="1"/>
  <c r="F13" i="1"/>
  <c r="O13" i="1"/>
  <c r="S33" i="1"/>
  <c r="F33" i="1"/>
  <c r="O33" i="1"/>
  <c r="Q33" i="1"/>
  <c r="S30" i="1"/>
  <c r="Q30" i="1"/>
  <c r="F30" i="1"/>
  <c r="O30" i="1"/>
  <c r="S19" i="1"/>
  <c r="Q19" i="1"/>
  <c r="F19" i="1"/>
  <c r="O19" i="1"/>
  <c r="S20" i="1"/>
  <c r="O20" i="1"/>
  <c r="Q20" i="1"/>
  <c r="F20" i="1"/>
  <c r="S32" i="1"/>
  <c r="O32" i="1"/>
  <c r="Q32" i="1"/>
  <c r="F32" i="1"/>
  <c r="S15" i="1"/>
  <c r="F15" i="1"/>
  <c r="O15" i="1"/>
  <c r="Q15" i="1"/>
  <c r="S25" i="1"/>
  <c r="Q25" i="1"/>
  <c r="F25" i="1"/>
  <c r="O25" i="1"/>
  <c r="S31" i="1"/>
  <c r="F31" i="1"/>
  <c r="Q31" i="1"/>
  <c r="O31" i="1"/>
  <c r="Q18" i="1"/>
  <c r="F24" i="1"/>
  <c r="S26" i="1"/>
  <c r="O28" i="1"/>
  <c r="O14" i="1"/>
  <c r="F17" i="1"/>
  <c r="Q24" i="1"/>
  <c r="F26" i="1"/>
  <c r="O24" i="1"/>
  <c r="Q17" i="1"/>
  <c r="Q16" i="1"/>
  <c r="O22" i="1"/>
  <c r="Q28" i="1"/>
  <c r="F23" i="1"/>
  <c r="O16" i="1"/>
  <c r="F27" i="1"/>
  <c r="Q26" i="1"/>
  <c r="F22" i="1"/>
  <c r="Q27" i="1"/>
  <c r="Q23" i="1"/>
  <c r="O18" i="1"/>
  <c r="Q22" i="1"/>
  <c r="F14" i="1"/>
  <c r="F18" i="1"/>
  <c r="O23" i="1"/>
  <c r="F16" i="1"/>
  <c r="S25" i="2" l="1"/>
  <c r="F25" i="2"/>
  <c r="O25" i="2"/>
  <c r="Q25" i="2"/>
  <c r="Q24" i="2"/>
  <c r="S24" i="2"/>
  <c r="F24" i="2"/>
  <c r="O24" i="2"/>
  <c r="Q23" i="2"/>
  <c r="S23" i="2"/>
  <c r="F23" i="2"/>
  <c r="O23" i="2"/>
  <c r="O22" i="2"/>
  <c r="S22" i="2"/>
  <c r="Q22" i="2"/>
  <c r="F22" i="2"/>
  <c r="M26" i="2" l="1"/>
  <c r="N26" i="2" s="1"/>
  <c r="M28" i="2"/>
  <c r="N28" i="2" s="1"/>
  <c r="M27" i="2"/>
  <c r="N27" i="2" s="1"/>
  <c r="M29" i="2"/>
  <c r="N29" i="2" s="1"/>
  <c r="S29" i="2" l="1"/>
  <c r="F29" i="2"/>
  <c r="O29" i="2"/>
  <c r="Q29" i="2"/>
  <c r="O27" i="2"/>
  <c r="S27" i="2"/>
  <c r="Q27" i="2"/>
  <c r="F27" i="2"/>
  <c r="S28" i="2"/>
  <c r="Q28" i="2"/>
  <c r="F28" i="2"/>
  <c r="O28" i="2"/>
  <c r="S26" i="2"/>
  <c r="Q26" i="2"/>
  <c r="O26" i="2"/>
  <c r="F26" i="2"/>
  <c r="M30" i="2" l="1"/>
  <c r="N30" i="2" s="1"/>
  <c r="M31" i="2"/>
  <c r="N31" i="2" s="1"/>
  <c r="M32" i="2"/>
  <c r="N32" i="2" s="1"/>
  <c r="M33" i="2"/>
  <c r="N33" i="2" s="1"/>
  <c r="O33" i="2" l="1"/>
  <c r="S33" i="2"/>
  <c r="Q33" i="2"/>
  <c r="F33" i="2"/>
  <c r="S32" i="2"/>
  <c r="Q32" i="2"/>
  <c r="F32" i="2"/>
  <c r="O32" i="2"/>
  <c r="S31" i="2"/>
  <c r="Q31" i="2"/>
  <c r="F31" i="2"/>
  <c r="O31" i="2"/>
  <c r="Q30" i="2"/>
  <c r="F30" i="2"/>
  <c r="S30" i="2"/>
  <c r="O30" i="2"/>
</calcChain>
</file>

<file path=xl/comments1.xml><?xml version="1.0" encoding="utf-8"?>
<comments xmlns="http://schemas.openxmlformats.org/spreadsheetml/2006/main">
  <authors>
    <author>_ Gista</author>
  </authors>
  <commentLis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>Level in Low = 0
Level in High = 1
Level Out Low = 0
Level Out High = 1
Input Value = 127/255
Level in Mid = 0.5
の場合の実測値</t>
        </r>
      </text>
    </comment>
    <comment ref="N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整数に変換するときに、
四捨五入している。
</t>
        </r>
      </text>
    </comment>
    <comment ref="P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Level in Low = 0.31
Level in High = 0.88
Level Out Low = 0
Level Out High = 1
Input Value = 0.7
</t>
        </r>
      </text>
    </comment>
    <comment ref="R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Level in Low = 0
Level in High = 1
Level Out Low = 0
Level Out High = 1
Input Value = 0.82
</t>
        </r>
      </text>
    </comment>
  </commentList>
</comments>
</file>

<file path=xl/comments2.xml><?xml version="1.0" encoding="utf-8"?>
<comments xmlns="http://schemas.openxmlformats.org/spreadsheetml/2006/main">
  <authors>
    <author>_ Gista</author>
  </authors>
  <commentLis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>Level in Low = 0
Level in High = 1
Level Out Low = 0
Level Out High = 1
Input Value = 127/255
Level in Mid = 0.5
の場合の実測値</t>
        </r>
      </text>
    </comment>
    <comment ref="N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整数に変換するときに、
四捨五入している。
</t>
        </r>
      </text>
    </comment>
    <comment ref="P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Level in Low = 0.31
Level in High = 0.88
Level Out Low = 0
Level Out High = 1
Input Value = 0.7
</t>
        </r>
      </text>
    </comment>
    <comment ref="R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Level in Low = 0
Level in High = 1
Level Out Low = 0
Level Out High = 1
Input Value = 0.82
</t>
        </r>
      </text>
    </comment>
  </commentList>
</comments>
</file>

<file path=xl/sharedStrings.xml><?xml version="1.0" encoding="utf-8"?>
<sst xmlns="http://schemas.openxmlformats.org/spreadsheetml/2006/main" count="86" uniqueCount="39">
  <si>
    <t>Substance Designer 2017.2.3</t>
    <phoneticPr fontId="2"/>
  </si>
  <si>
    <t>"Levels" node behavior</t>
    <phoneticPr fontId="2"/>
  </si>
  <si>
    <t>inputs</t>
    <phoneticPr fontId="2"/>
  </si>
  <si>
    <t>Level in Low</t>
  </si>
  <si>
    <t>Level in Low</t>
    <phoneticPr fontId="2"/>
  </si>
  <si>
    <t>Level in High</t>
  </si>
  <si>
    <t>Level in High</t>
    <phoneticPr fontId="2"/>
  </si>
  <si>
    <t>Level Out Low</t>
  </si>
  <si>
    <t>Level Out Low</t>
    <phoneticPr fontId="2"/>
  </si>
  <si>
    <t>Level Out High</t>
  </si>
  <si>
    <t>Level Out High</t>
    <phoneticPr fontId="2"/>
  </si>
  <si>
    <t>Input Value</t>
  </si>
  <si>
    <t>Input Value</t>
    <phoneticPr fontId="2"/>
  </si>
  <si>
    <t>Level in Mid</t>
  </si>
  <si>
    <t>measured</t>
    <phoneticPr fontId="2"/>
  </si>
  <si>
    <t>measured
(0-255)</t>
    <phoneticPr fontId="2"/>
  </si>
  <si>
    <t>Modified Input Value</t>
    <phoneticPr fontId="2"/>
  </si>
  <si>
    <t>result</t>
    <phoneticPr fontId="2"/>
  </si>
  <si>
    <t>(127/255)^x = measured
xは？</t>
    <phoneticPr fontId="2"/>
  </si>
  <si>
    <t>1/x</t>
    <phoneticPr fontId="2"/>
  </si>
  <si>
    <t>exponent</t>
    <phoneticPr fontId="2"/>
  </si>
  <si>
    <t>measured
difference</t>
    <phoneticPr fontId="2"/>
  </si>
  <si>
    <t>mul</t>
    <phoneticPr fontId="2"/>
  </si>
  <si>
    <t>result
(0-255)</t>
    <phoneticPr fontId="2"/>
  </si>
  <si>
    <t>result
(0-255)
ROUND</t>
    <phoneticPr fontId="2"/>
  </si>
  <si>
    <t>ずれるときがある・・・</t>
    <phoneticPr fontId="2"/>
  </si>
  <si>
    <t>memo</t>
    <phoneticPr fontId="2"/>
  </si>
  <si>
    <t>Level in Mid</t>
    <phoneticPr fontId="2"/>
  </si>
  <si>
    <t>とか</t>
    <phoneticPr fontId="2"/>
  </si>
  <si>
    <t>←[0,255]の精度に修正なし</t>
    <rPh sb="9" eb="11">
      <t>セイド</t>
    </rPh>
    <rPh sb="12" eb="14">
      <t>シュウセイ</t>
    </rPh>
    <phoneticPr fontId="2"/>
  </si>
  <si>
    <t>←[0,255]の精度に修正</t>
    <rPh sb="9" eb="11">
      <t>セイド</t>
    </rPh>
    <rPh sb="12" eb="14">
      <t>シュウセイ</t>
    </rPh>
    <phoneticPr fontId="2"/>
  </si>
  <si>
    <t>measured
difference</t>
    <phoneticPr fontId="2"/>
  </si>
  <si>
    <t>↑[0,255]の精度に修正される</t>
    <rPh sb="9" eb="11">
      <t>セイド</t>
    </rPh>
    <rPh sb="12" eb="14">
      <t>シュウセイ</t>
    </rPh>
    <phoneticPr fontId="2"/>
  </si>
  <si>
    <t>精度修正？</t>
    <rPh sb="0" eb="2">
      <t>セイド</t>
    </rPh>
    <rPh sb="2" eb="4">
      <t>シュウセイ</t>
    </rPh>
    <phoneticPr fontId="2"/>
  </si>
  <si>
    <t>offset</t>
    <phoneticPr fontId="2"/>
  </si>
  <si>
    <t>(m-0.5)*16+1</t>
    <phoneticPr fontId="2"/>
  </si>
  <si>
    <t>exponent = "Level in Mid" * 16 - 7</t>
    <phoneticPr fontId="2"/>
  </si>
  <si>
    <t>exponent = -1 / ("Level in Mid" * 16 - 9)</t>
    <phoneticPr fontId="2"/>
  </si>
  <si>
    <t>Level In Mid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</si>
</sst>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1"/>
      <color theme="9"/>
      <name val="ＭＳ Ｐゴシック"/>
      <family val="3"/>
      <charset val="128"/>
      <scheme val="minor"/>
    </font>
    <font>
      <sz val="11"/>
      <color theme="4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Sheet1!$H$23:$H$32</c:f>
              <c:numCache>
                <c:formatCode>General</c:formatCode>
                <c:ptCount val="10"/>
                <c:pt idx="0">
                  <c:v>0.99999774084766468</c:v>
                </c:pt>
                <c:pt idx="1">
                  <c:v>1.794329604021724</c:v>
                </c:pt>
                <c:pt idx="2">
                  <c:v>2.5873330029700226</c:v>
                </c:pt>
                <c:pt idx="3">
                  <c:v>3.3901370296318909</c:v>
                </c:pt>
                <c:pt idx="4">
                  <c:v>4.1634484915468573</c:v>
                </c:pt>
                <c:pt idx="5">
                  <c:v>4.9663178458738706</c:v>
                </c:pt>
                <c:pt idx="6">
                  <c:v>5.9602238181826879</c:v>
                </c:pt>
                <c:pt idx="7">
                  <c:v>6.3726170956847508</c:v>
                </c:pt>
                <c:pt idx="8">
                  <c:v>7.9572027668130039</c:v>
                </c:pt>
                <c:pt idx="9">
                  <c:v>7.9572027668130039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19648"/>
        <c:axId val="167021184"/>
      </c:lineChart>
      <c:catAx>
        <c:axId val="1670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21184"/>
        <c:crosses val="autoZero"/>
        <c:auto val="1"/>
        <c:lblAlgn val="ctr"/>
        <c:lblOffset val="100"/>
        <c:noMultiLvlLbl val="0"/>
      </c:catAx>
      <c:valAx>
        <c:axId val="1670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1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Sheet1!$I$13:$I$23</c:f>
              <c:numCache>
                <c:formatCode>General</c:formatCode>
                <c:ptCount val="11"/>
                <c:pt idx="0">
                  <c:v>8.8907276212441992</c:v>
                </c:pt>
                <c:pt idx="1">
                  <c:v>8.1112723708464269</c:v>
                </c:pt>
                <c:pt idx="2">
                  <c:v>7.3740917250960516</c:v>
                </c:pt>
                <c:pt idx="3">
                  <c:v>6.4819799811026044</c:v>
                </c:pt>
                <c:pt idx="4">
                  <c:v>5.7742120798991241</c:v>
                </c:pt>
                <c:pt idx="5">
                  <c:v>5.0299873961485195</c:v>
                </c:pt>
                <c:pt idx="6">
                  <c:v>4.1996669230376451</c:v>
                </c:pt>
                <c:pt idx="7">
                  <c:v>3.4217228816303678</c:v>
                </c:pt>
                <c:pt idx="8">
                  <c:v>2.5985241610853071</c:v>
                </c:pt>
                <c:pt idx="9">
                  <c:v>1.7967093305278732</c:v>
                </c:pt>
                <c:pt idx="10">
                  <c:v>1.0000022591574391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76192"/>
        <c:axId val="168377728"/>
      </c:lineChart>
      <c:catAx>
        <c:axId val="1683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77728"/>
        <c:crosses val="autoZero"/>
        <c:auto val="1"/>
        <c:lblAlgn val="ctr"/>
        <c:lblOffset val="100"/>
        <c:noMultiLvlLbl val="0"/>
      </c:catAx>
      <c:valAx>
        <c:axId val="16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'Sheet1 (2)'!$H$23:$H$32</c:f>
              <c:numCache>
                <c:formatCode>General</c:formatCode>
                <c:ptCount val="10"/>
                <c:pt idx="0">
                  <c:v>0.99999774084766468</c:v>
                </c:pt>
                <c:pt idx="1">
                  <c:v>1.794329604021724</c:v>
                </c:pt>
                <c:pt idx="2">
                  <c:v>2.5873330029700226</c:v>
                </c:pt>
                <c:pt idx="3">
                  <c:v>3.3901370296318909</c:v>
                </c:pt>
                <c:pt idx="4">
                  <c:v>4.1634484915468573</c:v>
                </c:pt>
                <c:pt idx="5">
                  <c:v>4.9663178458738706</c:v>
                </c:pt>
                <c:pt idx="6">
                  <c:v>5.9602238181826879</c:v>
                </c:pt>
                <c:pt idx="7">
                  <c:v>6.3726170956847508</c:v>
                </c:pt>
                <c:pt idx="8">
                  <c:v>7.9572027668130039</c:v>
                </c:pt>
                <c:pt idx="9">
                  <c:v>7.9572027668130039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06176"/>
        <c:axId val="91507712"/>
      </c:lineChart>
      <c:catAx>
        <c:axId val="915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1507712"/>
        <c:crosses val="autoZero"/>
        <c:auto val="1"/>
        <c:lblAlgn val="ctr"/>
        <c:lblOffset val="100"/>
        <c:noMultiLvlLbl val="0"/>
      </c:catAx>
      <c:valAx>
        <c:axId val="915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0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'Sheet1 (2)'!$I$13:$I$23</c:f>
              <c:numCache>
                <c:formatCode>General</c:formatCode>
                <c:ptCount val="11"/>
                <c:pt idx="0">
                  <c:v>8.8907276212441992</c:v>
                </c:pt>
                <c:pt idx="1">
                  <c:v>8.1112723708464269</c:v>
                </c:pt>
                <c:pt idx="2">
                  <c:v>7.3740917250960516</c:v>
                </c:pt>
                <c:pt idx="3">
                  <c:v>6.4819799811026044</c:v>
                </c:pt>
                <c:pt idx="4">
                  <c:v>5.7742120798991241</c:v>
                </c:pt>
                <c:pt idx="5">
                  <c:v>5.0299873961485195</c:v>
                </c:pt>
                <c:pt idx="6">
                  <c:v>4.1996669230376451</c:v>
                </c:pt>
                <c:pt idx="7">
                  <c:v>3.4217228816303678</c:v>
                </c:pt>
                <c:pt idx="8">
                  <c:v>2.5985241610853071</c:v>
                </c:pt>
                <c:pt idx="9">
                  <c:v>1.7967093305278732</c:v>
                </c:pt>
                <c:pt idx="10">
                  <c:v>1.0000022591574391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19232"/>
        <c:axId val="91537408"/>
      </c:lineChart>
      <c:catAx>
        <c:axId val="915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537408"/>
        <c:crosses val="autoZero"/>
        <c:auto val="1"/>
        <c:lblAlgn val="ctr"/>
        <c:lblOffset val="100"/>
        <c:noMultiLvlLbl val="0"/>
      </c:catAx>
      <c:valAx>
        <c:axId val="915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1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585505</xdr:colOff>
      <xdr:row>0</xdr:row>
      <xdr:rowOff>84604</xdr:rowOff>
    </xdr:from>
    <xdr:to>
      <xdr:col>16</xdr:col>
      <xdr:colOff>671231</xdr:colOff>
      <xdr:row>6</xdr:row>
      <xdr:rowOff>132230</xdr:rowOff>
    </xdr:to>
    <xdr:sp macro="" textlink="">
      <xdr:nvSpPr>
        <xdr:cNvPr id="2" name="テキスト ボックス 1"/>
        <xdr:cNvSpPr txBox="1"/>
      </xdr:nvSpPr>
      <xdr:spPr>
        <a:xfrm>
          <a:off x="4675652" y="84604"/>
          <a:ext cx="6473079" cy="1056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＞概要</a:t>
          </a:r>
          <a:endParaRPr kumimoji="1" lang="en-US" altLang="ja-JP" sz="1100"/>
        </a:p>
        <a:p>
          <a:r>
            <a:rPr kumimoji="1" lang="en-US" altLang="ja-JP" sz="1100"/>
            <a:t>Photoshop</a:t>
          </a:r>
          <a:r>
            <a:rPr kumimoji="1" lang="ja-JP" altLang="en-US" sz="1100"/>
            <a:t>でいう「レベル補正」機能に該当するもの。</a:t>
          </a:r>
          <a:endParaRPr kumimoji="1" lang="en-US" altLang="ja-JP" sz="1100"/>
        </a:p>
        <a:p>
          <a:r>
            <a:rPr kumimoji="1" lang="ja-JP" altLang="en-US" sz="1100"/>
            <a:t>ただし、</a:t>
          </a:r>
          <a:r>
            <a:rPr kumimoji="1" lang="en-US" altLang="ja-JP" sz="1100"/>
            <a:t>Level in Mid</a:t>
          </a:r>
          <a:r>
            <a:rPr kumimoji="1" lang="ja-JP" altLang="en-US" sz="1100"/>
            <a:t>の扱いが</a:t>
          </a:r>
          <a:r>
            <a:rPr kumimoji="1" lang="en-US" altLang="ja-JP" sz="1100"/>
            <a:t>Photoshop</a:t>
          </a:r>
          <a:r>
            <a:rPr kumimoji="1" lang="ja-JP" altLang="en-US" sz="1100"/>
            <a:t>と異なる。</a:t>
          </a:r>
          <a:endParaRPr kumimoji="1" lang="en-US" altLang="ja-JP" sz="1100"/>
        </a:p>
        <a:p>
          <a:r>
            <a:rPr kumimoji="1" lang="en-US" altLang="ja-JP" sz="1100"/>
            <a:t>Photoshop</a:t>
          </a:r>
          <a:r>
            <a:rPr kumimoji="1" lang="ja-JP" altLang="en-US" sz="1100"/>
            <a:t>の「レベル補正」では、ガンマ補正の指数値に該当し、非線形に遷移するが、</a:t>
          </a:r>
          <a:endParaRPr kumimoji="1" lang="en-US" altLang="ja-JP" sz="1100"/>
        </a:p>
        <a:p>
          <a:r>
            <a:rPr kumimoji="1" lang="en-US" altLang="ja-JP" sz="1100"/>
            <a:t>Substance</a:t>
          </a:r>
          <a:r>
            <a:rPr kumimoji="1" lang="ja-JP" altLang="en-US" sz="1100"/>
            <a:t>の「</a:t>
          </a:r>
          <a:r>
            <a:rPr kumimoji="1" lang="en-US" altLang="ja-JP" sz="1100"/>
            <a:t>Levels</a:t>
          </a:r>
          <a:r>
            <a:rPr kumimoji="1" lang="ja-JP" altLang="en-US" sz="1100"/>
            <a:t>」では、ガンマ補正の調整値ではあるが、線形に遷移する。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19</xdr:col>
      <xdr:colOff>140071</xdr:colOff>
      <xdr:row>11</xdr:row>
      <xdr:rowOff>284629</xdr:rowOff>
    </xdr:from>
    <xdr:to>
      <xdr:col>25</xdr:col>
      <xdr:colOff>448234</xdr:colOff>
      <xdr:row>28</xdr:row>
      <xdr:rowOff>145676</xdr:rowOff>
    </xdr:to>
    <xdr:sp macro="" textlink="">
      <xdr:nvSpPr>
        <xdr:cNvPr id="3" name="テキスト ボックス 2"/>
        <xdr:cNvSpPr txBox="1"/>
      </xdr:nvSpPr>
      <xdr:spPr>
        <a:xfrm>
          <a:off x="12724277" y="2133600"/>
          <a:ext cx="4745692" cy="3065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＞考え方</a:t>
          </a:r>
          <a:endParaRPr kumimoji="1" lang="en-US" altLang="ja-JP" sz="1100"/>
        </a:p>
        <a:p>
          <a:r>
            <a:rPr kumimoji="1" lang="ja-JP" altLang="en-US" sz="1100"/>
            <a:t>まず</a:t>
          </a:r>
          <a:r>
            <a:rPr kumimoji="1" lang="en-US" altLang="ja-JP" sz="1100"/>
            <a:t>"measured"</a:t>
          </a:r>
          <a:r>
            <a:rPr kumimoji="1" lang="ja-JP" altLang="en-US" sz="1100"/>
            <a:t>列の通り、サンプリングした。</a:t>
          </a:r>
          <a:endParaRPr kumimoji="1" lang="en-US" altLang="ja-JP" sz="1100"/>
        </a:p>
        <a:p>
          <a:r>
            <a:rPr kumimoji="1" lang="ja-JP" altLang="en-US" sz="1100"/>
            <a:t>そして</a:t>
          </a:r>
          <a:r>
            <a:rPr kumimoji="1" lang="en-US" altLang="ja-JP" sz="1100"/>
            <a:t>G</a:t>
          </a:r>
          <a:r>
            <a:rPr kumimoji="1" lang="ja-JP" altLang="en-US" sz="1100"/>
            <a:t>列で、</a:t>
          </a:r>
          <a:r>
            <a:rPr kumimoji="1" lang="en-US" altLang="ja-JP" sz="1100"/>
            <a:t>"InputValue(127/255)^x = measured"</a:t>
          </a:r>
          <a:r>
            <a:rPr kumimoji="1" lang="ja-JP" altLang="en-US" sz="1100"/>
            <a:t>のときの</a:t>
          </a:r>
          <a:r>
            <a:rPr kumimoji="1" lang="en-US" altLang="ja-JP" sz="1100"/>
            <a:t>x</a:t>
          </a:r>
          <a:r>
            <a:rPr kumimoji="1" lang="ja-JP" altLang="en-US" sz="1100"/>
            <a:t>を求めたところ、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"Level in</a:t>
          </a:r>
          <a:r>
            <a:rPr kumimoji="1" lang="en-US" altLang="ja-JP" sz="1100" baseline="0"/>
            <a:t> Mid"</a:t>
          </a:r>
          <a:r>
            <a:rPr kumimoji="1" lang="ja-JP" altLang="en-US" sz="1100" baseline="0"/>
            <a:t>が</a:t>
          </a:r>
          <a:r>
            <a:rPr kumimoji="1" lang="en-US" altLang="ja-JP" sz="1100">
              <a:solidFill>
                <a:srgbClr val="FF0000"/>
              </a:solidFill>
            </a:rPr>
            <a:t>0.5</a:t>
          </a:r>
          <a:r>
            <a:rPr kumimoji="1" lang="ja-JP" altLang="en-US" sz="1100">
              <a:solidFill>
                <a:srgbClr val="FF0000"/>
              </a:solidFill>
            </a:rPr>
            <a:t>以上のところが、線形に遷移していた</a:t>
          </a:r>
          <a:r>
            <a:rPr kumimoji="1" lang="ja-JP" altLang="en-US" sz="1100"/>
            <a:t>。</a:t>
          </a:r>
          <a:endParaRPr kumimoji="1" lang="en-US" altLang="ja-JP" sz="1100"/>
        </a:p>
        <a:p>
          <a:r>
            <a:rPr kumimoji="1" lang="en-US" altLang="ja-JP" sz="1100"/>
            <a:t>H</a:t>
          </a:r>
          <a:r>
            <a:rPr kumimoji="1" lang="ja-JP" altLang="en-US" sz="1100"/>
            <a:t>列で、</a:t>
          </a:r>
          <a:r>
            <a:rPr kumimoji="1" lang="en-US" altLang="ja-JP" sz="1100"/>
            <a:t>1/x</a:t>
          </a:r>
          <a:r>
            <a:rPr kumimoji="1" lang="ja-JP" altLang="en-US" sz="1100"/>
            <a:t>を計算すると、</a:t>
          </a:r>
          <a:r>
            <a:rPr kumimoji="1" lang="en-US" altLang="ja-JP" sz="1100">
              <a:solidFill>
                <a:srgbClr val="FF0000"/>
              </a:solidFill>
            </a:rPr>
            <a:t>0.5</a:t>
          </a:r>
          <a:r>
            <a:rPr kumimoji="1" lang="ja-JP" altLang="en-US" sz="1100">
              <a:solidFill>
                <a:srgbClr val="FF0000"/>
              </a:solidFill>
            </a:rPr>
            <a:t>以下のところが、線形に遷移していた</a:t>
          </a:r>
          <a:r>
            <a:rPr kumimoji="1" lang="ja-JP" altLang="en-US" sz="1100"/>
            <a:t>。</a:t>
          </a:r>
          <a:endParaRPr kumimoji="1" lang="en-US" altLang="ja-JP" sz="1100"/>
        </a:p>
        <a:p>
          <a:r>
            <a:rPr kumimoji="1" lang="ja-JP" altLang="en-US" sz="1100"/>
            <a:t>どうも指数値に線形性がありそうだ。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また「</a:t>
          </a:r>
          <a:r>
            <a:rPr kumimoji="1" lang="en-US" altLang="ja-JP" sz="1100"/>
            <a:t>Leve in Mid</a:t>
          </a:r>
          <a:r>
            <a:rPr kumimoji="1" lang="ja-JP" altLang="en-US" sz="1100"/>
            <a:t>」の値と、その効果は以下の通りだった。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0.5 = </a:t>
          </a:r>
          <a:r>
            <a:rPr kumimoji="1" lang="ja-JP" altLang="en-US" sz="1100"/>
            <a:t>ガンマ補正なし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0.575 = </a:t>
          </a:r>
          <a:r>
            <a:rPr kumimoji="1" lang="ja-JP" altLang="en-US" sz="1100"/>
            <a:t>ガンマ補正により</a:t>
          </a:r>
          <a:r>
            <a:rPr kumimoji="1" lang="en-US" altLang="ja-JP" sz="1100"/>
            <a:t>2.2</a:t>
          </a:r>
          <a:r>
            <a:rPr kumimoji="1" lang="ja-JP" altLang="en-US" sz="1100"/>
            <a:t>乗</a:t>
          </a:r>
          <a:r>
            <a:rPr kumimoji="1" lang="ja-JP" altLang="en-US" sz="1100" baseline="0"/>
            <a:t> </a:t>
          </a:r>
          <a:r>
            <a:rPr kumimoji="1" lang="en-US" altLang="ja-JP" sz="1100"/>
            <a:t>("Convert to Linear"</a:t>
          </a:r>
          <a:r>
            <a:rPr kumimoji="1" lang="ja-JP" altLang="en-US" sz="1100"/>
            <a:t>ノード参照</a:t>
          </a:r>
          <a:r>
            <a:rPr kumimoji="1" lang="en-US" altLang="ja-JP" sz="1100"/>
            <a:t>)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0.425 = </a:t>
          </a:r>
          <a:r>
            <a:rPr kumimoji="1" lang="ja-JP" altLang="en-US" sz="1100"/>
            <a:t>ガンマ補正により</a:t>
          </a:r>
          <a:r>
            <a:rPr kumimoji="1" lang="en-US" altLang="ja-JP" sz="1100"/>
            <a:t>1/2.2</a:t>
          </a:r>
          <a:r>
            <a:rPr kumimoji="1" lang="ja-JP" altLang="en-US" sz="1100"/>
            <a:t>乗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("Convert to sRGB"</a:t>
          </a:r>
          <a:r>
            <a:rPr kumimoji="1" lang="ja-JP" altLang="en-US" sz="1100" baseline="0"/>
            <a:t>ノード参照</a:t>
          </a:r>
          <a:r>
            <a:rPr kumimoji="1" lang="en-US" altLang="ja-JP" sz="1100" baseline="0"/>
            <a:t>)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上記から、</a:t>
          </a:r>
          <a:r>
            <a:rPr kumimoji="1" lang="en-US" altLang="ja-JP" sz="1100"/>
            <a:t>(0.575</a:t>
          </a:r>
          <a:r>
            <a:rPr kumimoji="1" lang="ja-JP" altLang="en-US" sz="1100" baseline="0"/>
            <a:t> </a:t>
          </a:r>
          <a:r>
            <a:rPr kumimoji="1" lang="en-US" altLang="ja-JP" sz="1100"/>
            <a:t>- 0.5)*n+1 = 2.2 </a:t>
          </a:r>
          <a:r>
            <a:rPr kumimoji="1" lang="ja-JP" altLang="en-US" sz="1100"/>
            <a:t>となるだろうということで、</a:t>
          </a:r>
          <a:r>
            <a:rPr kumimoji="1" lang="en-US" altLang="ja-JP" sz="1100"/>
            <a:t>n</a:t>
          </a:r>
          <a:r>
            <a:rPr kumimoji="1" lang="ja-JP" altLang="en-US" sz="1100"/>
            <a:t>について解くと、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n = 1.2 / 0.075</a:t>
          </a:r>
          <a:r>
            <a:rPr kumimoji="1" lang="en-US" altLang="ja-JP" sz="1100" baseline="0"/>
            <a:t> = 16</a:t>
          </a:r>
        </a:p>
      </xdr:txBody>
    </xdr:sp>
    <xdr:clientData/>
  </xdr:twoCellAnchor>
  <xdr:twoCellAnchor>
    <xdr:from>
      <xdr:col>17</xdr:col>
      <xdr:colOff>369794</xdr:colOff>
      <xdr:row>1</xdr:row>
      <xdr:rowOff>67234</xdr:rowOff>
    </xdr:from>
    <xdr:to>
      <xdr:col>19</xdr:col>
      <xdr:colOff>649941</xdr:colOff>
      <xdr:row>10</xdr:row>
      <xdr:rowOff>78442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145677</xdr:colOff>
      <xdr:row>1</xdr:row>
      <xdr:rowOff>78438</xdr:rowOff>
    </xdr:from>
    <xdr:to>
      <xdr:col>22</xdr:col>
      <xdr:colOff>403412</xdr:colOff>
      <xdr:row>10</xdr:row>
      <xdr:rowOff>100853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100850</xdr:rowOff>
    </xdr:from>
    <xdr:to>
      <xdr:col>22</xdr:col>
      <xdr:colOff>78441</xdr:colOff>
      <xdr:row>50</xdr:row>
      <xdr:rowOff>78441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437029" y="5995144"/>
              <a:ext cx="13368618" cy="283509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𝑀𝑜𝑑𝑖𝑓𝑖𝑒𝑑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𝐼𝑛𝑝𝑢𝑡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𝑉𝑎𝑙𝑢𝑒</m:t>
                    </m:r>
                    <m:r>
                      <a:rPr kumimoji="1" lang="en-US" altLang="ja-JP" sz="18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𝑠𝑎𝑟𝑡𝑢𝑟𝑎𝑡𝑒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𝐼𝑛𝑝𝑢𝑡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𝑉𝑎𝑙𝑢𝑒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𝐿𝑒𝑣𝑒𝑙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𝑖𝑛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𝐿𝑜𝑤</m:t>
                                </m:r>
                              </m:e>
                            </m:d>
                          </m:num>
                          <m:den>
                            <m:d>
                              <m:dPr>
                                <m:ctrlP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𝐿𝑒𝑣𝑒𝑙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𝑖𝑛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𝐻𝑖𝑔h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𝐿𝑒𝑣𝑒𝑙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𝑖𝑛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𝐿𝑜𝑤</m:t>
                                </m:r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ja-JP" altLang="ja-JP" sz="1800">
                <a:effectLst/>
              </a:endParaRPr>
            </a:p>
            <a:p>
              <a:endParaRPr kumimoji="1" lang="en-US" altLang="ja-JP" sz="1800" b="0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𝑒𝑥𝑝𝑜𝑛𝑒𝑛𝑡</m:t>
                    </m:r>
                    <m:r>
                      <a:rPr kumimoji="1" lang="en-US" altLang="ja-JP" sz="1800" i="1"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latin typeface="Cambria Math"/>
                      </a:rPr>
                      <m:t>𝑎𝑏𝑠</m:t>
                    </m:r>
                    <m:d>
                      <m:d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Level</m:t>
                        </m:r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in</m:t>
                        </m:r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Mid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−0.5</m:t>
                        </m:r>
                      </m:e>
                    </m:d>
                    <m:r>
                      <a:rPr kumimoji="1" lang="en-US" altLang="ja-JP" sz="1800" b="0" i="1">
                        <a:latin typeface="Cambria Math"/>
                      </a:rPr>
                      <m:t>∗16+1</m:t>
                    </m:r>
                  </m:oMath>
                </m:oMathPara>
              </a14:m>
              <a:endParaRPr kumimoji="1" lang="en-US" altLang="ja-JP" sz="1800"/>
            </a:p>
            <a:p>
              <a:endParaRPr kumimoji="1" lang="en-US" altLang="ja-JP" sz="18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𝑟𝑒𝑠𝑢𝑙𝑡</m:t>
                    </m:r>
                    <m:r>
                      <a:rPr kumimoji="1" lang="en-US" altLang="ja-JP" sz="1800" i="1">
                        <a:latin typeface="Cambria Math"/>
                      </a:rPr>
                      <m:t>=</m:t>
                    </m:r>
                    <m:d>
                      <m:dPr>
                        <m:begChr m:val=""/>
                        <m:endChr m:val=""/>
                        <m:ctrlPr>
                          <a:rPr kumimoji="1" lang="en-US" altLang="ja-JP" sz="18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"/>
                                <m:endChr m:val=""/>
                                <m:ctrlP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𝑀𝑜𝑑𝑖𝑓𝑖𝑒𝑑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𝐼𝑛𝑝𝑢𝑡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𝑉𝑎𝑙𝑢𝑒</m:t>
                                </m:r>
                              </m:e>
                            </m:d>
                          </m:e>
                          <m:sup>
                            <m:d>
                              <m:dPr>
                                <m:begChr m:val=""/>
                                <m:endChr m:val=""/>
                                <m:ctrlP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kumimoji="1" lang="en-US" altLang="ja-JP" sz="18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kumimoji="1" lang="en-US" altLang="ja-JP" sz="18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kumimoji="1" lang="en-US" altLang="ja-JP" sz="18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𝑒𝑥𝑝𝑜𝑛𝑒𝑛𝑡</m:t>
                                        </m:r>
                                      </m:e>
                                      <m:sup>
                                        <m:d>
                                          <m:dPr>
                                            <m:ctrlPr>
                                              <a:rPr kumimoji="1" lang="en-US" altLang="ja-JP" sz="18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kumimoji="1" lang="en-US" altLang="ja-JP" sz="18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𝑠𝑖𝑔𝑛</m:t>
                                            </m:r>
                                            <m:d>
                                              <m:dPr>
                                                <m:ctrlP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𝐿𝑒𝑣𝑒𝑙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 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𝑖𝑛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 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𝑀𝑖𝑑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−0.5</m:t>
                                                </m:r>
                                              </m:e>
                                            </m:d>
                                          </m:e>
                                        </m:d>
                                      </m:sup>
                                    </m:sSup>
                                  </m:e>
                                </m:d>
                              </m:e>
                            </m:d>
                          </m:sup>
                        </m:sSup>
                      </m:e>
                    </m:d>
                    <m:r>
                      <a:rPr kumimoji="1" lang="en-US" altLang="ja-JP" sz="18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𝐿𝑒𝑣𝑒𝑙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𝑂𝑢𝑡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𝐻𝑖𝑔h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−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𝐿𝑒𝑣𝑒𝑙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𝑂𝑢𝑡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𝐿𝑜𝑤</m:t>
                        </m:r>
                      </m:e>
                    </m:d>
                    <m:r>
                      <a:rPr kumimoji="1" lang="en-US" altLang="ja-JP" sz="1800" b="0" i="1">
                        <a:latin typeface="Cambria Math"/>
                      </a:rPr>
                      <m:t>+</m:t>
                    </m:r>
                    <m:r>
                      <a:rPr kumimoji="1" lang="en-US" altLang="ja-JP" sz="1800" b="0" i="1">
                        <a:latin typeface="Cambria Math"/>
                      </a:rPr>
                      <m:t>𝐿𝑒𝑣𝑒𝑙</m:t>
                    </m:r>
                    <m:r>
                      <a:rPr kumimoji="1" lang="en-US" altLang="ja-JP" sz="1800" b="0" i="1">
                        <a:latin typeface="Cambria Math"/>
                      </a:rPr>
                      <m:t> </m:t>
                    </m:r>
                    <m:r>
                      <a:rPr kumimoji="1" lang="en-US" altLang="ja-JP" sz="1800" b="0" i="1">
                        <a:latin typeface="Cambria Math"/>
                      </a:rPr>
                      <m:t>𝑂𝑢𝑡</m:t>
                    </m:r>
                    <m:r>
                      <a:rPr kumimoji="1" lang="en-US" altLang="ja-JP" sz="1800" b="0" i="1">
                        <a:latin typeface="Cambria Math"/>
                      </a:rPr>
                      <m:t> </m:t>
                    </m:r>
                    <m:r>
                      <a:rPr kumimoji="1" lang="en-US" altLang="ja-JP" sz="1800" b="0" i="1">
                        <a:latin typeface="Cambria Math"/>
                      </a:rPr>
                      <m:t>𝐿𝑜𝑤</m:t>
                    </m:r>
                  </m:oMath>
                </m:oMathPara>
              </a14:m>
              <a:endParaRPr kumimoji="1" lang="en-US" altLang="ja-JP" sz="1800"/>
            </a:p>
            <a:p>
              <a:endParaRPr kumimoji="1" lang="en-US" altLang="ja-JP" sz="18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𝑟𝑒𝑠𝑢𝑙𝑡</m:t>
                    </m:r>
                    <m:r>
                      <a:rPr kumimoji="1" lang="en-US" altLang="ja-JP" sz="18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𝑟𝑜𝑢𝑛𝑑</m:t>
                        </m:r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𝑟𝑒𝑠𝑢𝑙𝑡</m:t>
                            </m:r>
                            <m: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∗255</m:t>
                            </m:r>
                          </m:e>
                        </m:d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255</m:t>
                        </m:r>
                      </m:den>
                    </m:f>
                  </m:oMath>
                </m:oMathPara>
              </a14:m>
              <a:endParaRPr kumimoji="1" lang="en-US" altLang="ja-JP" sz="18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437029" y="5995144"/>
              <a:ext cx="13368618" cy="283509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𝑀𝑜𝑑𝑖𝑓𝑖𝑒𝑑 𝐼𝑛𝑝𝑢𝑡 𝑉𝑎𝑙𝑢𝑒</a:t>
              </a:r>
              <a:r>
                <a:rPr kumimoji="1" lang="en-US" altLang="ja-JP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𝑠𝑎𝑟𝑡𝑢𝑟𝑎𝑡𝑒(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((𝐼𝑛𝑝𝑢𝑡 𝑉𝑎𝑙𝑢𝑒 −𝐿𝑒𝑣𝑒𝑙 𝑖𝑛 𝐿𝑜𝑤))/((𝐿𝑒𝑣𝑒𝑙 𝑖𝑛 𝐻𝑖𝑔ℎ −𝐿𝑒𝑣𝑒𝑙 𝑖𝑛 𝐿𝑜𝑤) )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ja-JP" altLang="ja-JP" sz="1800">
                <a:effectLst/>
              </a:endParaRPr>
            </a:p>
            <a:p>
              <a:pPr/>
              <a:endParaRPr kumimoji="1" lang="en-US" altLang="ja-JP" sz="1800" b="0" i="1">
                <a:latin typeface="Cambria Math"/>
              </a:endParaRPr>
            </a:p>
            <a:p>
              <a:pPr/>
              <a:r>
                <a:rPr kumimoji="1" lang="en-US" altLang="ja-JP" sz="1800" b="0" i="0">
                  <a:latin typeface="Cambria Math"/>
                </a:rPr>
                <a:t>𝑒𝑥𝑝𝑜𝑛𝑒𝑛𝑡</a:t>
              </a:r>
              <a:r>
                <a:rPr kumimoji="1" lang="en-US" altLang="ja-JP" sz="1800" i="0">
                  <a:latin typeface="Cambria Math"/>
                </a:rPr>
                <a:t>=</a:t>
              </a:r>
              <a:r>
                <a:rPr kumimoji="1" lang="en-US" altLang="ja-JP" sz="1800" b="0" i="0">
                  <a:latin typeface="Cambria Math"/>
                </a:rPr>
                <a:t>𝑎𝑏𝑠("Level in Mid" −0.5)∗16+1</a:t>
              </a:r>
              <a:endParaRPr kumimoji="1" lang="en-US" altLang="ja-JP" sz="1800"/>
            </a:p>
            <a:p>
              <a:pPr/>
              <a:endParaRPr kumimoji="1" lang="en-US" altLang="ja-JP" sz="1800"/>
            </a:p>
            <a:p>
              <a:pPr/>
              <a:r>
                <a:rPr kumimoji="1" lang="en-US" altLang="ja-JP" sz="1800" b="0" i="0">
                  <a:latin typeface="Cambria Math"/>
                </a:rPr>
                <a:t>𝑟𝑒𝑠𝑢𝑙𝑡</a:t>
              </a:r>
              <a:r>
                <a:rPr kumimoji="1" lang="en-US" altLang="ja-JP" sz="1800" i="0">
                  <a:latin typeface="Cambria Math"/>
                </a:rPr>
                <a:t>=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├ ├ 𝑀𝑜𝑑𝑖𝑓𝑖𝑒𝑑 𝐼𝑛𝑝𝑢𝑡 𝑉𝑎𝑙𝑢𝑒┤^├ 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(〖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𝑒𝑥𝑝𝑜𝑛𝑒𝑛𝑡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〗^((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𝑠𝑖𝑔𝑛(𝐿𝑒𝑣𝑒𝑙 𝑖𝑛 𝑀𝑖𝑑−0.5)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 ) )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┤  ┤</a:t>
              </a:r>
              <a:r>
                <a:rPr kumimoji="1" lang="en-US" altLang="ja-JP" sz="1800" b="0" i="0">
                  <a:latin typeface="Cambria Math"/>
                </a:rPr>
                <a:t>∗(𝐿𝑒𝑣𝑒𝑙 𝑂𝑢𝑡 𝐻𝑖𝑔ℎ −𝐿𝑒𝑣𝑒𝑙 𝑂𝑢𝑡 𝐿𝑜𝑤)+𝐿𝑒𝑣𝑒𝑙 𝑂𝑢𝑡 𝐿𝑜𝑤</a:t>
              </a:r>
              <a:endParaRPr kumimoji="1" lang="en-US" altLang="ja-JP" sz="1800"/>
            </a:p>
            <a:p>
              <a:pPr/>
              <a:endParaRPr kumimoji="1" lang="en-US" altLang="ja-JP" sz="1800"/>
            </a:p>
            <a:p>
              <a:pPr/>
              <a:r>
                <a:rPr kumimoji="1" lang="en-US" altLang="ja-JP" sz="1800" b="0" i="0">
                  <a:latin typeface="Cambria Math"/>
                </a:rPr>
                <a:t>𝑟𝑒𝑠𝑢𝑙𝑡</a:t>
              </a:r>
              <a:r>
                <a:rPr kumimoji="1" lang="en-US" altLang="ja-JP" sz="1800" i="0">
                  <a:latin typeface="Cambria Math"/>
                </a:rPr>
                <a:t>=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𝑟𝑜𝑢𝑛𝑑(𝑟𝑒𝑠𝑢𝑙𝑡∗25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5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kumimoji="1" lang="en-US" altLang="ja-JP" sz="1800" b="0" i="0">
                  <a:latin typeface="Cambria Math"/>
                </a:rPr>
                <a:t>255</a:t>
              </a:r>
              <a:endParaRPr kumimoji="1" lang="en-US" altLang="ja-JP" sz="1800"/>
            </a:p>
          </xdr:txBody>
        </xdr:sp>
      </mc:Fallback>
    </mc:AlternateContent>
    <xdr:clientData/>
  </xdr:twoCellAnchor>
  <xdr:twoCellAnchor>
    <xdr:from>
      <xdr:col>19</xdr:col>
      <xdr:colOff>346188</xdr:colOff>
      <xdr:row>28</xdr:row>
      <xdr:rowOff>21857</xdr:rowOff>
    </xdr:from>
    <xdr:to>
      <xdr:col>20</xdr:col>
      <xdr:colOff>452228</xdr:colOff>
      <xdr:row>37</xdr:row>
      <xdr:rowOff>37692</xdr:rowOff>
    </xdr:to>
    <xdr:sp macro="" textlink="">
      <xdr:nvSpPr>
        <xdr:cNvPr id="8" name="下矢印 7"/>
        <xdr:cNvSpPr/>
      </xdr:nvSpPr>
      <xdr:spPr>
        <a:xfrm rot="1538460">
          <a:off x="12930394" y="5243798"/>
          <a:ext cx="789599" cy="152862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224118</xdr:colOff>
      <xdr:row>53</xdr:row>
      <xdr:rowOff>33617</xdr:rowOff>
    </xdr:from>
    <xdr:to>
      <xdr:col>7</xdr:col>
      <xdr:colOff>1400736</xdr:colOff>
      <xdr:row>74</xdr:row>
      <xdr:rowOff>33617</xdr:rowOff>
    </xdr:to>
    <xdr:sp macro="" textlink="">
      <xdr:nvSpPr>
        <xdr:cNvPr id="6" name="テキスト ボックス 5"/>
        <xdr:cNvSpPr txBox="1"/>
      </xdr:nvSpPr>
      <xdr:spPr>
        <a:xfrm>
          <a:off x="661147" y="9457764"/>
          <a:ext cx="5289177" cy="3529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from &lt;pow.sbs</a:t>
          </a:r>
          <a:r>
            <a:rPr kumimoji="1" lang="en-US" altLang="ja-JP" sz="1100" baseline="0"/>
            <a:t> , "pow_grayscale" graph&gt;</a:t>
          </a:r>
        </a:p>
        <a:p>
          <a:endParaRPr kumimoji="1" lang="en-US" altLang="ja-JP" sz="1100"/>
        </a:p>
        <a:p>
          <a:r>
            <a:rPr kumimoji="1" lang="en-US" altLang="ja-JP" sz="1100"/>
            <a:t>"Levels' node, "Level In Mid" calculation</a:t>
          </a:r>
        </a:p>
        <a:p>
          <a:endParaRPr kumimoji="1" lang="en-US" altLang="ja-JP" sz="1100"/>
        </a:p>
        <a:p>
          <a:r>
            <a:rPr kumimoji="1" lang="en-US" altLang="ja-JP" sz="1100"/>
            <a:t>if( exponent</a:t>
          </a:r>
          <a:r>
            <a:rPr kumimoji="1" lang="en-US" altLang="ja-JP" sz="1100" baseline="0"/>
            <a:t> &gt;= 1 ){</a:t>
          </a:r>
        </a:p>
        <a:p>
          <a:r>
            <a:rPr kumimoji="1" lang="en-US" altLang="ja-JP" sz="1100" baseline="0"/>
            <a:t>  return (exponent - 1) / 16 + 0.5;</a:t>
          </a:r>
        </a:p>
        <a:p>
          <a:r>
            <a:rPr kumimoji="1" lang="en-US" altLang="ja-JP" sz="1100" baseline="0"/>
            <a:t>}else{</a:t>
          </a:r>
        </a:p>
        <a:p>
          <a:r>
            <a:rPr kumimoji="1" lang="en-US" altLang="ja-JP" sz="1100" baseline="0"/>
            <a:t>  return (1 / exponent - 9) / -16;</a:t>
          </a:r>
        </a:p>
        <a:p>
          <a:r>
            <a:rPr kumimoji="1" lang="en-US" altLang="ja-JP" sz="1100" baseline="0"/>
            <a:t>}</a:t>
          </a:r>
        </a:p>
        <a:p>
          <a:endParaRPr kumimoji="1" lang="en-US" altLang="ja-JP" sz="1100"/>
        </a:p>
        <a:p>
          <a:r>
            <a:rPr kumimoji="1" lang="en-US" altLang="ja-JP" sz="1100"/>
            <a:t>so...</a:t>
          </a:r>
        </a:p>
        <a:p>
          <a:endParaRPr kumimoji="1" lang="en-US" altLang="ja-JP" sz="1100"/>
        </a:p>
        <a:p>
          <a:r>
            <a:rPr kumimoji="1" lang="en-US" altLang="ja-JP" sz="1100"/>
            <a:t>if( exponent &gt;= 1 ){</a:t>
          </a:r>
        </a:p>
        <a:p>
          <a:r>
            <a:rPr kumimoji="1" lang="en-US" altLang="ja-JP" sz="1100"/>
            <a:t>  </a:t>
          </a:r>
        </a:p>
        <a:p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585505</xdr:colOff>
      <xdr:row>0</xdr:row>
      <xdr:rowOff>84604</xdr:rowOff>
    </xdr:from>
    <xdr:to>
      <xdr:col>16</xdr:col>
      <xdr:colOff>671231</xdr:colOff>
      <xdr:row>6</xdr:row>
      <xdr:rowOff>132230</xdr:rowOff>
    </xdr:to>
    <xdr:sp macro="" textlink="">
      <xdr:nvSpPr>
        <xdr:cNvPr id="2" name="テキスト ボックス 1"/>
        <xdr:cNvSpPr txBox="1"/>
      </xdr:nvSpPr>
      <xdr:spPr>
        <a:xfrm>
          <a:off x="5109880" y="84604"/>
          <a:ext cx="6496051" cy="1076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＞概要</a:t>
          </a:r>
          <a:endParaRPr kumimoji="1" lang="en-US" altLang="ja-JP" sz="1100"/>
        </a:p>
        <a:p>
          <a:r>
            <a:rPr kumimoji="1" lang="en-US" altLang="ja-JP" sz="1100"/>
            <a:t>Photoshop</a:t>
          </a:r>
          <a:r>
            <a:rPr kumimoji="1" lang="ja-JP" altLang="en-US" sz="1100"/>
            <a:t>でいう「レベル補正」機能に該当するもの。</a:t>
          </a:r>
          <a:endParaRPr kumimoji="1" lang="en-US" altLang="ja-JP" sz="1100"/>
        </a:p>
        <a:p>
          <a:r>
            <a:rPr kumimoji="1" lang="ja-JP" altLang="en-US" sz="1100"/>
            <a:t>ただし、</a:t>
          </a:r>
          <a:r>
            <a:rPr kumimoji="1" lang="en-US" altLang="ja-JP" sz="1100"/>
            <a:t>Level in Mid</a:t>
          </a:r>
          <a:r>
            <a:rPr kumimoji="1" lang="ja-JP" altLang="en-US" sz="1100"/>
            <a:t>の扱いが</a:t>
          </a:r>
          <a:r>
            <a:rPr kumimoji="1" lang="en-US" altLang="ja-JP" sz="1100"/>
            <a:t>Photoshop</a:t>
          </a:r>
          <a:r>
            <a:rPr kumimoji="1" lang="ja-JP" altLang="en-US" sz="1100"/>
            <a:t>と異なる。</a:t>
          </a:r>
          <a:endParaRPr kumimoji="1" lang="en-US" altLang="ja-JP" sz="1100"/>
        </a:p>
        <a:p>
          <a:r>
            <a:rPr kumimoji="1" lang="en-US" altLang="ja-JP" sz="1100"/>
            <a:t>Photoshop</a:t>
          </a:r>
          <a:r>
            <a:rPr kumimoji="1" lang="ja-JP" altLang="en-US" sz="1100"/>
            <a:t>の「レベル補正」では、ガンマ補正の指数値に該当し、非線形に遷移するが、</a:t>
          </a:r>
          <a:endParaRPr kumimoji="1" lang="en-US" altLang="ja-JP" sz="1100"/>
        </a:p>
        <a:p>
          <a:r>
            <a:rPr kumimoji="1" lang="en-US" altLang="ja-JP" sz="1100"/>
            <a:t>Substance</a:t>
          </a:r>
          <a:r>
            <a:rPr kumimoji="1" lang="ja-JP" altLang="en-US" sz="1100"/>
            <a:t>の「</a:t>
          </a:r>
          <a:r>
            <a:rPr kumimoji="1" lang="en-US" altLang="ja-JP" sz="1100"/>
            <a:t>Levels</a:t>
          </a:r>
          <a:r>
            <a:rPr kumimoji="1" lang="ja-JP" altLang="en-US" sz="1100"/>
            <a:t>」では、ガンマ補正の調整値ではあるが、線形に遷移する。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19</xdr:col>
      <xdr:colOff>140071</xdr:colOff>
      <xdr:row>11</xdr:row>
      <xdr:rowOff>284629</xdr:rowOff>
    </xdr:from>
    <xdr:to>
      <xdr:col>25</xdr:col>
      <xdr:colOff>448234</xdr:colOff>
      <xdr:row>28</xdr:row>
      <xdr:rowOff>145676</xdr:rowOff>
    </xdr:to>
    <xdr:sp macro="" textlink="">
      <xdr:nvSpPr>
        <xdr:cNvPr id="3" name="テキスト ボックス 2"/>
        <xdr:cNvSpPr txBox="1"/>
      </xdr:nvSpPr>
      <xdr:spPr>
        <a:xfrm>
          <a:off x="13189321" y="2170579"/>
          <a:ext cx="4756338" cy="3290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＞考え方</a:t>
          </a:r>
          <a:endParaRPr kumimoji="1" lang="en-US" altLang="ja-JP" sz="1100"/>
        </a:p>
        <a:p>
          <a:r>
            <a:rPr kumimoji="1" lang="ja-JP" altLang="en-US" sz="1100"/>
            <a:t>まず</a:t>
          </a:r>
          <a:r>
            <a:rPr kumimoji="1" lang="en-US" altLang="ja-JP" sz="1100"/>
            <a:t>"measured"</a:t>
          </a:r>
          <a:r>
            <a:rPr kumimoji="1" lang="ja-JP" altLang="en-US" sz="1100"/>
            <a:t>列の通り、サンプリングした。</a:t>
          </a:r>
          <a:endParaRPr kumimoji="1" lang="en-US" altLang="ja-JP" sz="1100"/>
        </a:p>
        <a:p>
          <a:r>
            <a:rPr kumimoji="1" lang="ja-JP" altLang="en-US" sz="1100"/>
            <a:t>そして</a:t>
          </a:r>
          <a:r>
            <a:rPr kumimoji="1" lang="en-US" altLang="ja-JP" sz="1100"/>
            <a:t>G</a:t>
          </a:r>
          <a:r>
            <a:rPr kumimoji="1" lang="ja-JP" altLang="en-US" sz="1100"/>
            <a:t>列で、</a:t>
          </a:r>
          <a:r>
            <a:rPr kumimoji="1" lang="en-US" altLang="ja-JP" sz="1100"/>
            <a:t>"InputValue(127/255)^x = measured"</a:t>
          </a:r>
          <a:r>
            <a:rPr kumimoji="1" lang="ja-JP" altLang="en-US" sz="1100"/>
            <a:t>のときの</a:t>
          </a:r>
          <a:r>
            <a:rPr kumimoji="1" lang="en-US" altLang="ja-JP" sz="1100"/>
            <a:t>x</a:t>
          </a:r>
          <a:r>
            <a:rPr kumimoji="1" lang="ja-JP" altLang="en-US" sz="1100"/>
            <a:t>を求めたところ、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en-US" altLang="ja-JP" sz="1100"/>
            <a:t>"Level in</a:t>
          </a:r>
          <a:r>
            <a:rPr kumimoji="1" lang="en-US" altLang="ja-JP" sz="1100" baseline="0"/>
            <a:t> Mid"</a:t>
          </a:r>
          <a:r>
            <a:rPr kumimoji="1" lang="ja-JP" altLang="en-US" sz="1100" baseline="0"/>
            <a:t>が</a:t>
          </a:r>
          <a:r>
            <a:rPr kumimoji="1" lang="en-US" altLang="ja-JP" sz="1100">
              <a:solidFill>
                <a:srgbClr val="FF0000"/>
              </a:solidFill>
            </a:rPr>
            <a:t>0.5</a:t>
          </a:r>
          <a:r>
            <a:rPr kumimoji="1" lang="ja-JP" altLang="en-US" sz="1100">
              <a:solidFill>
                <a:srgbClr val="FF0000"/>
              </a:solidFill>
            </a:rPr>
            <a:t>以上のところが、線形に遷移していた</a:t>
          </a:r>
          <a:r>
            <a:rPr kumimoji="1" lang="ja-JP" altLang="en-US" sz="1100"/>
            <a:t>。</a:t>
          </a:r>
          <a:endParaRPr kumimoji="1" lang="en-US" altLang="ja-JP" sz="1100"/>
        </a:p>
        <a:p>
          <a:r>
            <a:rPr kumimoji="1" lang="en-US" altLang="ja-JP" sz="1100"/>
            <a:t>H</a:t>
          </a:r>
          <a:r>
            <a:rPr kumimoji="1" lang="ja-JP" altLang="en-US" sz="1100"/>
            <a:t>列で、</a:t>
          </a:r>
          <a:r>
            <a:rPr kumimoji="1" lang="en-US" altLang="ja-JP" sz="1100"/>
            <a:t>1/x</a:t>
          </a:r>
          <a:r>
            <a:rPr kumimoji="1" lang="ja-JP" altLang="en-US" sz="1100"/>
            <a:t>を計算すると、</a:t>
          </a:r>
          <a:r>
            <a:rPr kumimoji="1" lang="en-US" altLang="ja-JP" sz="1100">
              <a:solidFill>
                <a:srgbClr val="FF0000"/>
              </a:solidFill>
            </a:rPr>
            <a:t>0.5</a:t>
          </a:r>
          <a:r>
            <a:rPr kumimoji="1" lang="ja-JP" altLang="en-US" sz="1100">
              <a:solidFill>
                <a:srgbClr val="FF0000"/>
              </a:solidFill>
            </a:rPr>
            <a:t>以下のところが、線形に遷移していた</a:t>
          </a:r>
          <a:r>
            <a:rPr kumimoji="1" lang="ja-JP" altLang="en-US" sz="1100"/>
            <a:t>。</a:t>
          </a:r>
          <a:endParaRPr kumimoji="1" lang="en-US" altLang="ja-JP" sz="1100"/>
        </a:p>
        <a:p>
          <a:r>
            <a:rPr kumimoji="1" lang="ja-JP" altLang="en-US" sz="1100"/>
            <a:t>どうも指数値に線形性がありそうだ。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また「</a:t>
          </a:r>
          <a:r>
            <a:rPr kumimoji="1" lang="en-US" altLang="ja-JP" sz="1100"/>
            <a:t>Leve in Mid</a:t>
          </a:r>
          <a:r>
            <a:rPr kumimoji="1" lang="ja-JP" altLang="en-US" sz="1100"/>
            <a:t>」の値と、その効果は以下の通りだった。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0.5 = </a:t>
          </a:r>
          <a:r>
            <a:rPr kumimoji="1" lang="ja-JP" altLang="en-US" sz="1100"/>
            <a:t>ガンマ補正なし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0.575 = </a:t>
          </a:r>
          <a:r>
            <a:rPr kumimoji="1" lang="ja-JP" altLang="en-US" sz="1100"/>
            <a:t>ガンマ補正により</a:t>
          </a:r>
          <a:r>
            <a:rPr kumimoji="1" lang="en-US" altLang="ja-JP" sz="1100"/>
            <a:t>2.2</a:t>
          </a:r>
          <a:r>
            <a:rPr kumimoji="1" lang="ja-JP" altLang="en-US" sz="1100"/>
            <a:t>乗</a:t>
          </a:r>
          <a:r>
            <a:rPr kumimoji="1" lang="ja-JP" altLang="en-US" sz="1100" baseline="0"/>
            <a:t> </a:t>
          </a:r>
          <a:r>
            <a:rPr kumimoji="1" lang="en-US" altLang="ja-JP" sz="1100"/>
            <a:t>("Convert to Linear"</a:t>
          </a:r>
          <a:r>
            <a:rPr kumimoji="1" lang="ja-JP" altLang="en-US" sz="1100"/>
            <a:t>ノード参照</a:t>
          </a:r>
          <a:r>
            <a:rPr kumimoji="1" lang="en-US" altLang="ja-JP" sz="1100"/>
            <a:t>)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0.425 = </a:t>
          </a:r>
          <a:r>
            <a:rPr kumimoji="1" lang="ja-JP" altLang="en-US" sz="1100"/>
            <a:t>ガンマ補正により</a:t>
          </a:r>
          <a:r>
            <a:rPr kumimoji="1" lang="en-US" altLang="ja-JP" sz="1100"/>
            <a:t>1/2.2</a:t>
          </a:r>
          <a:r>
            <a:rPr kumimoji="1" lang="ja-JP" altLang="en-US" sz="1100"/>
            <a:t>乗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("Convert to sRGB"</a:t>
          </a:r>
          <a:r>
            <a:rPr kumimoji="1" lang="ja-JP" altLang="en-US" sz="1100" baseline="0"/>
            <a:t>ノード参照</a:t>
          </a:r>
          <a:r>
            <a:rPr kumimoji="1" lang="en-US" altLang="ja-JP" sz="1100" baseline="0"/>
            <a:t>)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上記から、</a:t>
          </a:r>
          <a:r>
            <a:rPr kumimoji="1" lang="en-US" altLang="ja-JP" sz="1100"/>
            <a:t>(0.575</a:t>
          </a:r>
          <a:r>
            <a:rPr kumimoji="1" lang="ja-JP" altLang="en-US" sz="1100" baseline="0"/>
            <a:t> </a:t>
          </a:r>
          <a:r>
            <a:rPr kumimoji="1" lang="en-US" altLang="ja-JP" sz="1100"/>
            <a:t>- 0.5)*n+1 = 2.2 </a:t>
          </a:r>
          <a:r>
            <a:rPr kumimoji="1" lang="ja-JP" altLang="en-US" sz="1100"/>
            <a:t>となるだろうということで、</a:t>
          </a:r>
          <a:r>
            <a:rPr kumimoji="1" lang="en-US" altLang="ja-JP" sz="1100"/>
            <a:t>n</a:t>
          </a:r>
          <a:r>
            <a:rPr kumimoji="1" lang="ja-JP" altLang="en-US" sz="1100"/>
            <a:t>について解くと、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en-US" altLang="ja-JP" sz="1100"/>
            <a:t>n = 1.2 / 0.075</a:t>
          </a:r>
          <a:r>
            <a:rPr kumimoji="1" lang="en-US" altLang="ja-JP" sz="1100" baseline="0"/>
            <a:t> = 16</a:t>
          </a:r>
        </a:p>
      </xdr:txBody>
    </xdr:sp>
    <xdr:clientData/>
  </xdr:twoCellAnchor>
  <xdr:twoCellAnchor>
    <xdr:from>
      <xdr:col>17</xdr:col>
      <xdr:colOff>369794</xdr:colOff>
      <xdr:row>1</xdr:row>
      <xdr:rowOff>67234</xdr:rowOff>
    </xdr:from>
    <xdr:to>
      <xdr:col>19</xdr:col>
      <xdr:colOff>649941</xdr:colOff>
      <xdr:row>10</xdr:row>
      <xdr:rowOff>78442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145677</xdr:colOff>
      <xdr:row>1</xdr:row>
      <xdr:rowOff>78438</xdr:rowOff>
    </xdr:from>
    <xdr:to>
      <xdr:col>22</xdr:col>
      <xdr:colOff>403412</xdr:colOff>
      <xdr:row>10</xdr:row>
      <xdr:rowOff>100853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100850</xdr:rowOff>
    </xdr:from>
    <xdr:to>
      <xdr:col>22</xdr:col>
      <xdr:colOff>78441</xdr:colOff>
      <xdr:row>50</xdr:row>
      <xdr:rowOff>78441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/>
            <xdr:cNvSpPr txBox="1"/>
          </xdr:nvSpPr>
          <xdr:spPr>
            <a:xfrm>
              <a:off x="428625" y="6273050"/>
              <a:ext cx="14756466" cy="289224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𝑀𝑜𝑑𝑖𝑓𝑖𝑒𝑑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𝐼𝑛𝑝𝑢𝑡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𝑉𝑎𝑙𝑢𝑒</m:t>
                    </m:r>
                    <m:r>
                      <a:rPr kumimoji="1" lang="en-US" altLang="ja-JP" sz="18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𝑠𝑎𝑟𝑡𝑢𝑟𝑎𝑡𝑒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𝐼𝑛𝑝𝑢𝑡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𝑉𝑎𝑙𝑢𝑒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𝐿𝑒𝑣𝑒𝑙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𝑖𝑛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𝐿𝑜𝑤</m:t>
                                </m:r>
                              </m:e>
                            </m:d>
                          </m:num>
                          <m:den>
                            <m:d>
                              <m:dPr>
                                <m:ctrlP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𝐿𝑒𝑣𝑒𝑙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𝑖𝑛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𝐻𝑖𝑔h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𝐿𝑒𝑣𝑒𝑙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𝑖𝑛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𝐿𝑜𝑤</m:t>
                                </m:r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ja-JP" altLang="ja-JP" sz="1800">
                <a:effectLst/>
              </a:endParaRPr>
            </a:p>
            <a:p>
              <a:endParaRPr kumimoji="1" lang="en-US" altLang="ja-JP" sz="1800" b="0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𝑒𝑥𝑝𝑜𝑛𝑒𝑛𝑡</m:t>
                    </m:r>
                    <m:r>
                      <a:rPr kumimoji="1" lang="en-US" altLang="ja-JP" sz="1800" i="1"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latin typeface="Cambria Math"/>
                      </a:rPr>
                      <m:t>𝑎𝑏𝑠</m:t>
                    </m:r>
                    <m:d>
                      <m:d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Level</m:t>
                        </m:r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in</m:t>
                        </m:r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 </m:t>
                        </m:r>
                        <m:r>
                          <m:rPr>
                            <m:nor/>
                          </m:rPr>
                          <a:rPr kumimoji="1" lang="en-US" altLang="ja-JP" sz="1800" b="0" i="0">
                            <a:latin typeface="Cambria Math"/>
                          </a:rPr>
                          <m:t>Mid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−0.5</m:t>
                        </m:r>
                      </m:e>
                    </m:d>
                    <m:r>
                      <a:rPr kumimoji="1" lang="en-US" altLang="ja-JP" sz="1800" b="0" i="1">
                        <a:latin typeface="Cambria Math"/>
                      </a:rPr>
                      <m:t>∗16+1</m:t>
                    </m:r>
                  </m:oMath>
                </m:oMathPara>
              </a14:m>
              <a:endParaRPr kumimoji="1" lang="en-US" altLang="ja-JP" sz="1800"/>
            </a:p>
            <a:p>
              <a:endParaRPr kumimoji="1" lang="en-US" altLang="ja-JP" sz="18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𝑟𝑒𝑠𝑢𝑙𝑡</m:t>
                    </m:r>
                    <m:r>
                      <a:rPr kumimoji="1" lang="en-US" altLang="ja-JP" sz="1800" i="1">
                        <a:latin typeface="Cambria Math"/>
                      </a:rPr>
                      <m:t>=</m:t>
                    </m:r>
                    <m:d>
                      <m:dPr>
                        <m:begChr m:val=""/>
                        <m:endChr m:val=""/>
                        <m:ctrlPr>
                          <a:rPr kumimoji="1" lang="en-US" altLang="ja-JP" sz="18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"/>
                                <m:endChr m:val=""/>
                                <m:ctrlP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𝑀𝑜𝑑𝑖𝑓𝑖𝑒𝑑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𝐼𝑛𝑝𝑢𝑡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𝑉𝑎𝑙𝑢𝑒</m:t>
                                </m:r>
                              </m:e>
                            </m:d>
                          </m:e>
                          <m:sup>
                            <m:d>
                              <m:dPr>
                                <m:begChr m:val=""/>
                                <m:endChr m:val=""/>
                                <m:ctrlPr>
                                  <a:rPr kumimoji="1" lang="en-US" altLang="ja-JP" sz="18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kumimoji="1" lang="en-US" altLang="ja-JP" sz="18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kumimoji="1" lang="en-US" altLang="ja-JP" sz="18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kumimoji="1" lang="en-US" altLang="ja-JP" sz="18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𝑒𝑥𝑝𝑜𝑛𝑒𝑛𝑡</m:t>
                                        </m:r>
                                      </m:e>
                                      <m:sup>
                                        <m:d>
                                          <m:dPr>
                                            <m:ctrlPr>
                                              <a:rPr kumimoji="1" lang="en-US" altLang="ja-JP" sz="18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kumimoji="1" lang="en-US" altLang="ja-JP" sz="18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𝑠𝑖𝑔𝑛</m:t>
                                            </m:r>
                                            <m:d>
                                              <m:dPr>
                                                <m:ctrlP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𝐿𝑒𝑣𝑒𝑙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 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𝑖𝑛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 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𝑀𝑖𝑑</m:t>
                                                </m:r>
                                                <m:r>
                                                  <a:rPr kumimoji="1" lang="en-US" altLang="ja-JP" sz="1800" b="0" i="1">
                                                    <a:solidFill>
                                                      <a:schemeClr val="dk1"/>
                                                    </a:solidFill>
                                                    <a:effectLst/>
                                                    <a:latin typeface="Cambria Math"/>
                                                    <a:ea typeface="+mn-ea"/>
                                                    <a:cs typeface="+mn-cs"/>
                                                  </a:rPr>
                                                  <m:t>−0.5</m:t>
                                                </m:r>
                                              </m:e>
                                            </m:d>
                                          </m:e>
                                        </m:d>
                                      </m:sup>
                                    </m:sSup>
                                  </m:e>
                                </m:d>
                              </m:e>
                            </m:d>
                          </m:sup>
                        </m:sSup>
                      </m:e>
                    </m:d>
                    <m:r>
                      <a:rPr kumimoji="1" lang="en-US" altLang="ja-JP" sz="18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𝐿𝑒𝑣𝑒𝑙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𝑂𝑢𝑡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𝐻𝑖𝑔h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−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𝐿𝑒𝑣𝑒𝑙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𝑂𝑢𝑡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 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𝐿𝑜𝑤</m:t>
                        </m:r>
                      </m:e>
                    </m:d>
                    <m:r>
                      <a:rPr kumimoji="1" lang="en-US" altLang="ja-JP" sz="1800" b="0" i="1">
                        <a:latin typeface="Cambria Math"/>
                      </a:rPr>
                      <m:t>+</m:t>
                    </m:r>
                    <m:r>
                      <a:rPr kumimoji="1" lang="en-US" altLang="ja-JP" sz="1800" b="0" i="1">
                        <a:latin typeface="Cambria Math"/>
                      </a:rPr>
                      <m:t>𝐿𝑒𝑣𝑒𝑙</m:t>
                    </m:r>
                    <m:r>
                      <a:rPr kumimoji="1" lang="en-US" altLang="ja-JP" sz="1800" b="0" i="1">
                        <a:latin typeface="Cambria Math"/>
                      </a:rPr>
                      <m:t> </m:t>
                    </m:r>
                    <m:r>
                      <a:rPr kumimoji="1" lang="en-US" altLang="ja-JP" sz="1800" b="0" i="1">
                        <a:latin typeface="Cambria Math"/>
                      </a:rPr>
                      <m:t>𝑂𝑢𝑡</m:t>
                    </m:r>
                    <m:r>
                      <a:rPr kumimoji="1" lang="en-US" altLang="ja-JP" sz="1800" b="0" i="1">
                        <a:latin typeface="Cambria Math"/>
                      </a:rPr>
                      <m:t> </m:t>
                    </m:r>
                    <m:r>
                      <a:rPr kumimoji="1" lang="en-US" altLang="ja-JP" sz="1800" b="0" i="1">
                        <a:latin typeface="Cambria Math"/>
                      </a:rPr>
                      <m:t>𝐿𝑜𝑤</m:t>
                    </m:r>
                  </m:oMath>
                </m:oMathPara>
              </a14:m>
              <a:endParaRPr kumimoji="1" lang="en-US" altLang="ja-JP" sz="1800"/>
            </a:p>
            <a:p>
              <a:endParaRPr kumimoji="1" lang="en-US" altLang="ja-JP" sz="18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𝑟𝑒𝑠𝑢𝑙𝑡</m:t>
                    </m:r>
                    <m:r>
                      <a:rPr kumimoji="1" lang="en-US" altLang="ja-JP" sz="18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𝑟𝑜𝑢𝑛𝑑</m:t>
                        </m:r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𝑟𝑒𝑠𝑢𝑙𝑡</m:t>
                            </m:r>
                            <m:r>
                              <a:rPr kumimoji="1" lang="en-US" altLang="ja-JP" sz="18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∗255</m:t>
                            </m:r>
                          </m:e>
                        </m:d>
                      </m:num>
                      <m:den>
                        <m:r>
                          <a:rPr kumimoji="1" lang="en-US" altLang="ja-JP" sz="1800" b="0" i="1">
                            <a:latin typeface="Cambria Math"/>
                          </a:rPr>
                          <m:t>255</m:t>
                        </m:r>
                      </m:den>
                    </m:f>
                  </m:oMath>
                </m:oMathPara>
              </a14:m>
              <a:endParaRPr kumimoji="1" lang="en-US" altLang="ja-JP" sz="1800"/>
            </a:p>
          </xdr:txBody>
        </xdr:sp>
      </mc:Choice>
      <mc:Fallback>
        <xdr:sp macro="" textlink="">
          <xdr:nvSpPr>
            <xdr:cNvPr id="6" name="テキスト ボックス 5"/>
            <xdr:cNvSpPr txBox="1"/>
          </xdr:nvSpPr>
          <xdr:spPr>
            <a:xfrm>
              <a:off x="428625" y="6273050"/>
              <a:ext cx="14756466" cy="289224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𝑀𝑜𝑑𝑖𝑓𝑖𝑒𝑑 𝐼𝑛𝑝𝑢𝑡 𝑉𝑎𝑙𝑢𝑒</a:t>
              </a:r>
              <a:r>
                <a:rPr kumimoji="1" lang="en-US" altLang="ja-JP" sz="18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𝑠𝑎𝑟𝑡𝑢𝑟𝑎𝑡𝑒(((𝐼𝑛𝑝𝑢𝑡 𝑉𝑎𝑙𝑢𝑒 −𝐿𝑒𝑣𝑒𝑙 𝑖𝑛 𝐿𝑜𝑤))/((𝐿𝑒𝑣𝑒𝑙 𝑖𝑛 𝐻𝑖𝑔ℎ −𝐿𝑒𝑣𝑒𝑙 𝑖𝑛 𝐿𝑜𝑤) ))</a:t>
              </a:r>
              <a:endParaRPr lang="ja-JP" altLang="ja-JP" sz="1800">
                <a:effectLst/>
              </a:endParaRPr>
            </a:p>
            <a:p>
              <a:endParaRPr kumimoji="1" lang="en-US" altLang="ja-JP" sz="1800" b="0" i="1">
                <a:latin typeface="Cambria Math"/>
              </a:endParaRPr>
            </a:p>
            <a:p>
              <a:pPr/>
              <a:r>
                <a:rPr kumimoji="1" lang="en-US" altLang="ja-JP" sz="1800" b="0" i="0">
                  <a:latin typeface="Cambria Math"/>
                </a:rPr>
                <a:t>𝑒𝑥𝑝𝑜𝑛𝑒𝑛𝑡</a:t>
              </a:r>
              <a:r>
                <a:rPr kumimoji="1" lang="en-US" altLang="ja-JP" sz="1800" i="0">
                  <a:latin typeface="Cambria Math"/>
                </a:rPr>
                <a:t>=</a:t>
              </a:r>
              <a:r>
                <a:rPr kumimoji="1" lang="en-US" altLang="ja-JP" sz="1800" b="0" i="0">
                  <a:latin typeface="Cambria Math"/>
                </a:rPr>
                <a:t>𝑎𝑏𝑠("Level in Mid" −0.5)∗16+1</a:t>
              </a:r>
              <a:endParaRPr kumimoji="1" lang="en-US" altLang="ja-JP" sz="1800"/>
            </a:p>
            <a:p>
              <a:endParaRPr kumimoji="1" lang="en-US" altLang="ja-JP" sz="1800"/>
            </a:p>
            <a:p>
              <a:pPr/>
              <a:r>
                <a:rPr kumimoji="1" lang="en-US" altLang="ja-JP" sz="1800" b="0" i="0">
                  <a:latin typeface="Cambria Math"/>
                </a:rPr>
                <a:t>𝑟𝑒𝑠𝑢𝑙𝑡</a:t>
              </a:r>
              <a:r>
                <a:rPr kumimoji="1" lang="en-US" altLang="ja-JP" sz="1800" i="0">
                  <a:latin typeface="Cambria Math"/>
                </a:rPr>
                <a:t>=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├ ├ 𝑀𝑜𝑑𝑖𝑓𝑖𝑒𝑑 𝐼𝑛𝑝𝑢𝑡 𝑉𝑎𝑙𝑢𝑒┤^├ (〖𝑒𝑥𝑝𝑜𝑛𝑒𝑛𝑡〗^((𝑠𝑖𝑔𝑛(𝐿𝑒𝑣𝑒𝑙 𝑖𝑛 𝑀𝑖𝑑−0.5)) ) )┤  ┤</a:t>
              </a:r>
              <a:r>
                <a:rPr kumimoji="1" lang="en-US" altLang="ja-JP" sz="1800" b="0" i="0">
                  <a:latin typeface="Cambria Math"/>
                </a:rPr>
                <a:t>∗(𝐿𝑒𝑣𝑒𝑙 𝑂𝑢𝑡 𝐻𝑖𝑔ℎ −𝐿𝑒𝑣𝑒𝑙 𝑂𝑢𝑡 𝐿𝑜𝑤)+𝐿𝑒𝑣𝑒𝑙 𝑂𝑢𝑡 𝐿𝑜𝑤</a:t>
              </a:r>
              <a:endParaRPr kumimoji="1" lang="en-US" altLang="ja-JP" sz="1800"/>
            </a:p>
            <a:p>
              <a:endParaRPr kumimoji="1" lang="en-US" altLang="ja-JP" sz="1800"/>
            </a:p>
            <a:p>
              <a:pPr/>
              <a:r>
                <a:rPr kumimoji="1" lang="en-US" altLang="ja-JP" sz="1800" b="0" i="0">
                  <a:latin typeface="Cambria Math"/>
                </a:rPr>
                <a:t>𝑟𝑒𝑠𝑢𝑙𝑡</a:t>
              </a:r>
              <a:r>
                <a:rPr kumimoji="1" lang="en-US" altLang="ja-JP" sz="1800" i="0">
                  <a:latin typeface="Cambria Math"/>
                </a:rPr>
                <a:t>=</a:t>
              </a:r>
              <a:r>
                <a:rPr kumimoji="1" lang="en-US" altLang="ja-JP" sz="18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𝑟𝑜𝑢𝑛𝑑(𝑟𝑒𝑠𝑢𝑙𝑡∗255)/</a:t>
              </a:r>
              <a:r>
                <a:rPr kumimoji="1" lang="en-US" altLang="ja-JP" sz="1800" b="0" i="0">
                  <a:latin typeface="Cambria Math"/>
                </a:rPr>
                <a:t>255</a:t>
              </a:r>
              <a:endParaRPr kumimoji="1" lang="en-US" altLang="ja-JP" sz="1800"/>
            </a:p>
          </xdr:txBody>
        </xdr:sp>
      </mc:Fallback>
    </mc:AlternateContent>
    <xdr:clientData/>
  </xdr:twoCellAnchor>
  <xdr:twoCellAnchor>
    <xdr:from>
      <xdr:col>19</xdr:col>
      <xdr:colOff>346188</xdr:colOff>
      <xdr:row>28</xdr:row>
      <xdr:rowOff>21857</xdr:rowOff>
    </xdr:from>
    <xdr:to>
      <xdr:col>20</xdr:col>
      <xdr:colOff>452228</xdr:colOff>
      <xdr:row>37</xdr:row>
      <xdr:rowOff>37692</xdr:rowOff>
    </xdr:to>
    <xdr:sp macro="" textlink="">
      <xdr:nvSpPr>
        <xdr:cNvPr id="7" name="下矢印 6"/>
        <xdr:cNvSpPr/>
      </xdr:nvSpPr>
      <xdr:spPr>
        <a:xfrm rot="1538460">
          <a:off x="13395438" y="5336807"/>
          <a:ext cx="791840" cy="155888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224118</xdr:colOff>
      <xdr:row>53</xdr:row>
      <xdr:rowOff>33617</xdr:rowOff>
    </xdr:from>
    <xdr:to>
      <xdr:col>7</xdr:col>
      <xdr:colOff>1400736</xdr:colOff>
      <xdr:row>74</xdr:row>
      <xdr:rowOff>33617</xdr:rowOff>
    </xdr:to>
    <xdr:sp macro="" textlink="">
      <xdr:nvSpPr>
        <xdr:cNvPr id="8" name="テキスト ボックス 7"/>
        <xdr:cNvSpPr txBox="1"/>
      </xdr:nvSpPr>
      <xdr:spPr>
        <a:xfrm>
          <a:off x="652743" y="9634817"/>
          <a:ext cx="5272368" cy="360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from &lt;pow.sbs</a:t>
          </a:r>
          <a:r>
            <a:rPr kumimoji="1" lang="en-US" altLang="ja-JP" sz="1100" baseline="0"/>
            <a:t> , "pow_grayscale" graph&gt;</a:t>
          </a:r>
        </a:p>
        <a:p>
          <a:endParaRPr kumimoji="1" lang="en-US" altLang="ja-JP" sz="1100"/>
        </a:p>
        <a:p>
          <a:r>
            <a:rPr kumimoji="1" lang="en-US" altLang="ja-JP" sz="1100"/>
            <a:t>"Levels' node, "Level in Mid" calculation</a:t>
          </a:r>
        </a:p>
        <a:p>
          <a:endParaRPr kumimoji="1" lang="en-US" altLang="ja-JP" sz="1100"/>
        </a:p>
        <a:p>
          <a:r>
            <a:rPr kumimoji="1" lang="en-US" altLang="ja-JP" sz="1100"/>
            <a:t>if( exponent</a:t>
          </a:r>
          <a:r>
            <a:rPr kumimoji="1" lang="en-US" altLang="ja-JP" sz="1100" baseline="0"/>
            <a:t> &gt;= 1 ){</a:t>
          </a:r>
        </a:p>
        <a:p>
          <a:r>
            <a:rPr kumimoji="1" lang="en-US" altLang="ja-JP" sz="1100" baseline="0"/>
            <a:t>  return (exponent - 1) / 16 + 0.5;</a:t>
          </a:r>
        </a:p>
        <a:p>
          <a:r>
            <a:rPr kumimoji="1" lang="en-US" altLang="ja-JP" sz="1100" baseline="0"/>
            <a:t>}else{</a:t>
          </a:r>
        </a:p>
        <a:p>
          <a:r>
            <a:rPr kumimoji="1" lang="en-US" altLang="ja-JP" sz="1100" baseline="0"/>
            <a:t>  return (1 / exponent - 9) / -16;</a:t>
          </a:r>
        </a:p>
        <a:p>
          <a:r>
            <a:rPr kumimoji="1" lang="en-US" altLang="ja-JP" sz="1100" baseline="0"/>
            <a:t>}</a:t>
          </a:r>
        </a:p>
        <a:p>
          <a:endParaRPr kumimoji="1" lang="en-US" altLang="ja-JP" sz="1100"/>
        </a:p>
        <a:p>
          <a:r>
            <a:rPr kumimoji="1" lang="en-US" altLang="ja-JP" sz="1100"/>
            <a:t>so...</a:t>
          </a:r>
        </a:p>
        <a:p>
          <a:endParaRPr kumimoji="1" lang="en-US" altLang="ja-JP" sz="1100"/>
        </a:p>
        <a:p>
          <a:r>
            <a:rPr kumimoji="1" lang="en-US" altLang="ja-JP" sz="1100"/>
            <a:t>if( exponent &gt;= 1 ){</a:t>
          </a:r>
        </a:p>
        <a:p>
          <a:r>
            <a:rPr kumimoji="1" lang="en-US" altLang="ja-JP" sz="1100"/>
            <a:t>  </a:t>
          </a:r>
        </a:p>
        <a:p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62"/>
  <sheetViews>
    <sheetView zoomScale="85" zoomScaleNormal="85" workbookViewId="0">
      <selection activeCell="K9" sqref="K9"/>
    </sheetView>
  </sheetViews>
  <sheetFormatPr defaultRowHeight="13.5" x14ac:dyDescent="0.15"/>
  <cols>
    <col min="1" max="1" width="2.875" customWidth="1"/>
    <col min="2" max="2" width="2.75" customWidth="1"/>
    <col min="3" max="3" width="15.25" customWidth="1"/>
    <col min="4" max="6" width="10.375" customWidth="1"/>
    <col min="7" max="7" width="7.375" customWidth="1"/>
    <col min="8" max="8" width="20" customWidth="1"/>
    <col min="9" max="9" width="9" customWidth="1"/>
    <col min="10" max="10" width="1.375" customWidth="1"/>
    <col min="11" max="11" width="8" customWidth="1"/>
    <col min="16" max="17" width="9.75" customWidth="1"/>
    <col min="24" max="24" width="13.375" customWidth="1"/>
  </cols>
  <sheetData>
    <row r="2" spans="2:24" x14ac:dyDescent="0.15">
      <c r="B2" s="1" t="s">
        <v>0</v>
      </c>
    </row>
    <row r="3" spans="2:24" x14ac:dyDescent="0.15">
      <c r="C3" s="1" t="s">
        <v>1</v>
      </c>
    </row>
    <row r="5" spans="2:24" x14ac:dyDescent="0.15">
      <c r="B5" s="1" t="s">
        <v>2</v>
      </c>
    </row>
    <row r="6" spans="2:24" x14ac:dyDescent="0.15">
      <c r="C6" s="3" t="s">
        <v>4</v>
      </c>
      <c r="D6" s="2">
        <v>0</v>
      </c>
      <c r="E6">
        <v>0</v>
      </c>
      <c r="F6">
        <v>0.31</v>
      </c>
      <c r="G6">
        <v>0</v>
      </c>
    </row>
    <row r="7" spans="2:24" x14ac:dyDescent="0.15">
      <c r="C7" s="3" t="s">
        <v>6</v>
      </c>
      <c r="D7" s="2">
        <v>1</v>
      </c>
      <c r="E7">
        <v>1</v>
      </c>
      <c r="F7">
        <v>0.88</v>
      </c>
      <c r="G7">
        <v>1</v>
      </c>
    </row>
    <row r="8" spans="2:24" x14ac:dyDescent="0.15">
      <c r="C8" s="3" t="s">
        <v>8</v>
      </c>
      <c r="D8" s="2">
        <v>0</v>
      </c>
      <c r="E8">
        <v>0</v>
      </c>
      <c r="F8">
        <v>0</v>
      </c>
      <c r="G8">
        <v>0</v>
      </c>
      <c r="O8">
        <f>MIN(1,MAX(0,(INT(D10*255)/255-D6)/(D7-D6)))</f>
        <v>0.81960784313725488</v>
      </c>
      <c r="P8" s="10" t="s">
        <v>30</v>
      </c>
    </row>
    <row r="9" spans="2:24" x14ac:dyDescent="0.15">
      <c r="C9" s="3" t="s">
        <v>10</v>
      </c>
      <c r="D9" s="2">
        <v>1</v>
      </c>
      <c r="E9">
        <v>1</v>
      </c>
      <c r="F9">
        <v>1</v>
      </c>
      <c r="G9">
        <v>1</v>
      </c>
      <c r="L9" s="13" t="s">
        <v>16</v>
      </c>
      <c r="M9" s="13"/>
      <c r="N9" s="13"/>
      <c r="O9" s="2">
        <f>IF(Q9&gt;0,O8,O10)</f>
        <v>0.81960784313725488</v>
      </c>
      <c r="P9" s="12" t="s">
        <v>33</v>
      </c>
      <c r="Q9" s="11">
        <v>1</v>
      </c>
    </row>
    <row r="10" spans="2:24" x14ac:dyDescent="0.15">
      <c r="C10" s="3" t="s">
        <v>12</v>
      </c>
      <c r="D10">
        <v>0.82</v>
      </c>
      <c r="E10">
        <v>0.5</v>
      </c>
      <c r="F10">
        <v>0.7</v>
      </c>
      <c r="G10">
        <v>0.82</v>
      </c>
      <c r="M10" s="9" t="s">
        <v>22</v>
      </c>
      <c r="N10" t="s">
        <v>34</v>
      </c>
      <c r="O10">
        <f>MIN(1,MAX(0,(D10-D6)/(D7-D6)))</f>
        <v>0.82</v>
      </c>
      <c r="P10" t="s">
        <v>29</v>
      </c>
    </row>
    <row r="11" spans="2:24" x14ac:dyDescent="0.15">
      <c r="D11" s="10" t="s">
        <v>32</v>
      </c>
      <c r="M11" s="2">
        <v>255</v>
      </c>
      <c r="N11" s="2">
        <v>-0.01</v>
      </c>
    </row>
    <row r="12" spans="2:24" ht="54" x14ac:dyDescent="0.15">
      <c r="C12" s="3" t="s">
        <v>27</v>
      </c>
      <c r="D12" s="4" t="s">
        <v>14</v>
      </c>
      <c r="E12" s="5" t="s">
        <v>15</v>
      </c>
      <c r="F12" s="5" t="s">
        <v>31</v>
      </c>
      <c r="G12" s="7"/>
      <c r="H12" s="6" t="s">
        <v>18</v>
      </c>
      <c r="I12" s="6" t="s">
        <v>19</v>
      </c>
      <c r="J12" s="7"/>
      <c r="K12" s="2" t="s">
        <v>20</v>
      </c>
      <c r="L12" s="2" t="s">
        <v>17</v>
      </c>
      <c r="M12" s="6" t="s">
        <v>23</v>
      </c>
      <c r="N12" s="6" t="s">
        <v>24</v>
      </c>
      <c r="O12" s="6" t="s">
        <v>21</v>
      </c>
      <c r="P12" s="5" t="s">
        <v>15</v>
      </c>
      <c r="Q12" s="5" t="s">
        <v>31</v>
      </c>
      <c r="R12" s="5" t="s">
        <v>15</v>
      </c>
      <c r="S12" s="5" t="s">
        <v>31</v>
      </c>
    </row>
    <row r="13" spans="2:24" x14ac:dyDescent="0.15">
      <c r="C13" s="2">
        <v>0</v>
      </c>
      <c r="D13" s="4">
        <v>0.92459000000000002</v>
      </c>
      <c r="E13" s="4">
        <v>236</v>
      </c>
      <c r="F13" s="2">
        <f>N13-E13</f>
        <v>13</v>
      </c>
      <c r="G13" s="7"/>
      <c r="H13" s="2">
        <f t="shared" ref="H13:H33" si="0">LN(D13)/LN(127/255)</f>
        <v>0.11247673335650525</v>
      </c>
      <c r="I13" s="8">
        <f>1/H13</f>
        <v>8.8907276212441992</v>
      </c>
      <c r="J13" s="7"/>
      <c r="K13" s="2">
        <f t="shared" ref="K13:K33" si="1">ABS(C13-0.5)*16+1</f>
        <v>9</v>
      </c>
      <c r="L13" s="2">
        <f t="shared" ref="L13:L33" si="2">($O$9^(K13^SIGN(C13-0.5)))*($D$9-$D$8)+$D$8</f>
        <v>0.97813923226668276</v>
      </c>
      <c r="M13" s="2">
        <f>L13*$M$11+$N$11</f>
        <v>249.41550422800412</v>
      </c>
      <c r="N13" s="2">
        <f>ROUND(M13,0)</f>
        <v>249</v>
      </c>
      <c r="O13" s="2">
        <f t="shared" ref="O13:O33" si="3">N13-E13</f>
        <v>13</v>
      </c>
      <c r="P13" s="2">
        <v>244</v>
      </c>
      <c r="Q13" s="2">
        <f>N13-P13</f>
        <v>5</v>
      </c>
      <c r="R13" s="2">
        <v>249</v>
      </c>
      <c r="S13" s="2">
        <f>N13-R13</f>
        <v>0</v>
      </c>
    </row>
    <row r="14" spans="2:24" x14ac:dyDescent="0.15">
      <c r="C14" s="2">
        <v>0.05</v>
      </c>
      <c r="D14" s="4">
        <v>0.91764999999999997</v>
      </c>
      <c r="E14" s="4">
        <v>234</v>
      </c>
      <c r="F14" s="2">
        <f t="shared" ref="F14:F33" si="4">N14-E14</f>
        <v>15</v>
      </c>
      <c r="G14" s="7"/>
      <c r="H14" s="2">
        <f t="shared" si="0"/>
        <v>0.1232852201578392</v>
      </c>
      <c r="I14" s="8">
        <f t="shared" ref="I14:I32" si="5">1/H14</f>
        <v>8.1112723708464269</v>
      </c>
      <c r="J14" s="7"/>
      <c r="K14" s="2">
        <f t="shared" si="1"/>
        <v>8.1999999999999993</v>
      </c>
      <c r="L14" s="2">
        <f t="shared" si="2"/>
        <v>0.97603223065553513</v>
      </c>
      <c r="M14" s="2">
        <f t="shared" ref="M14:M33" si="6">L14*$M$11+$N$11</f>
        <v>248.87821881716147</v>
      </c>
      <c r="N14" s="2">
        <f t="shared" ref="N14:N33" si="7">ROUND(M14,0)</f>
        <v>249</v>
      </c>
      <c r="O14" s="2">
        <f t="shared" si="3"/>
        <v>15</v>
      </c>
      <c r="P14" s="2">
        <v>243</v>
      </c>
      <c r="Q14" s="2">
        <f t="shared" ref="Q14:Q33" si="8">N14-P14</f>
        <v>6</v>
      </c>
      <c r="R14" s="2">
        <v>249</v>
      </c>
      <c r="S14" s="2">
        <f t="shared" ref="S14:S33" si="9">N14-R14</f>
        <v>0</v>
      </c>
    </row>
    <row r="15" spans="2:24" x14ac:dyDescent="0.15">
      <c r="C15" s="2">
        <v>0.1</v>
      </c>
      <c r="D15" s="4">
        <v>0.90980000000000005</v>
      </c>
      <c r="E15" s="4">
        <v>232</v>
      </c>
      <c r="F15" s="2">
        <f t="shared" si="4"/>
        <v>16</v>
      </c>
      <c r="G15" s="7"/>
      <c r="H15" s="2">
        <f t="shared" si="0"/>
        <v>0.13560992150351567</v>
      </c>
      <c r="I15" s="8">
        <f t="shared" si="5"/>
        <v>7.3740917250960516</v>
      </c>
      <c r="J15" s="7"/>
      <c r="K15" s="2">
        <f t="shared" si="1"/>
        <v>7.4</v>
      </c>
      <c r="L15" s="2">
        <f t="shared" si="2"/>
        <v>0.9734757769460225</v>
      </c>
      <c r="M15" s="2">
        <f t="shared" si="6"/>
        <v>248.22632312123574</v>
      </c>
      <c r="N15" s="2">
        <f t="shared" si="7"/>
        <v>248</v>
      </c>
      <c r="O15" s="2">
        <f t="shared" si="3"/>
        <v>16</v>
      </c>
      <c r="P15" s="2">
        <v>242</v>
      </c>
      <c r="Q15" s="2">
        <f t="shared" si="8"/>
        <v>6</v>
      </c>
      <c r="R15" s="2">
        <v>248</v>
      </c>
      <c r="S15" s="2">
        <f t="shared" si="9"/>
        <v>0</v>
      </c>
      <c r="X15" t="s">
        <v>26</v>
      </c>
    </row>
    <row r="16" spans="2:24" x14ac:dyDescent="0.15">
      <c r="C16" s="2">
        <v>0.15</v>
      </c>
      <c r="D16" s="4">
        <v>0.89803999999999995</v>
      </c>
      <c r="E16" s="4">
        <v>229</v>
      </c>
      <c r="F16" s="2">
        <f t="shared" si="4"/>
        <v>18</v>
      </c>
      <c r="G16" s="7"/>
      <c r="H16" s="2">
        <f t="shared" si="0"/>
        <v>0.15427384887262441</v>
      </c>
      <c r="I16" s="8">
        <f t="shared" si="5"/>
        <v>6.4819799811026044</v>
      </c>
      <c r="J16" s="7"/>
      <c r="K16" s="2">
        <f t="shared" si="1"/>
        <v>6.6</v>
      </c>
      <c r="L16" s="2">
        <f t="shared" si="2"/>
        <v>0.97030890249662061</v>
      </c>
      <c r="M16" s="2">
        <f t="shared" si="6"/>
        <v>247.41877013663827</v>
      </c>
      <c r="N16" s="2">
        <f t="shared" si="7"/>
        <v>247</v>
      </c>
      <c r="O16" s="2">
        <f t="shared" si="3"/>
        <v>18</v>
      </c>
      <c r="P16" s="2">
        <v>241</v>
      </c>
      <c r="Q16" s="2">
        <f t="shared" si="8"/>
        <v>6</v>
      </c>
      <c r="R16" s="2">
        <v>247</v>
      </c>
      <c r="S16" s="2">
        <f t="shared" si="9"/>
        <v>0</v>
      </c>
      <c r="X16" t="s">
        <v>25</v>
      </c>
    </row>
    <row r="17" spans="3:25" x14ac:dyDescent="0.15">
      <c r="C17" s="2">
        <v>0.2</v>
      </c>
      <c r="D17" s="4">
        <v>0.88627999999999996</v>
      </c>
      <c r="E17" s="4">
        <v>226</v>
      </c>
      <c r="F17" s="2">
        <f t="shared" si="4"/>
        <v>20</v>
      </c>
      <c r="G17" s="7"/>
      <c r="H17" s="2">
        <f t="shared" si="0"/>
        <v>0.17318380173134723</v>
      </c>
      <c r="I17" s="8">
        <f t="shared" si="5"/>
        <v>5.7742120798991241</v>
      </c>
      <c r="J17" s="7"/>
      <c r="K17" s="2">
        <f t="shared" si="1"/>
        <v>5.8</v>
      </c>
      <c r="L17" s="2">
        <f t="shared" si="2"/>
        <v>0.96628336043598451</v>
      </c>
      <c r="M17" s="2">
        <f t="shared" si="6"/>
        <v>246.39225691117605</v>
      </c>
      <c r="N17" s="2">
        <f t="shared" si="7"/>
        <v>246</v>
      </c>
      <c r="O17" s="2">
        <f t="shared" si="3"/>
        <v>20</v>
      </c>
      <c r="P17" s="2">
        <v>239</v>
      </c>
      <c r="Q17" s="2">
        <f t="shared" si="8"/>
        <v>7</v>
      </c>
      <c r="R17" s="2">
        <v>246</v>
      </c>
      <c r="S17" s="2">
        <f t="shared" si="9"/>
        <v>0</v>
      </c>
    </row>
    <row r="18" spans="3:25" x14ac:dyDescent="0.15">
      <c r="C18" s="2">
        <v>0.25</v>
      </c>
      <c r="D18" s="4">
        <v>0.87058999999999997</v>
      </c>
      <c r="E18" s="4">
        <v>222</v>
      </c>
      <c r="F18" s="2">
        <f t="shared" si="4"/>
        <v>23</v>
      </c>
      <c r="G18" s="7"/>
      <c r="H18" s="2">
        <f t="shared" si="0"/>
        <v>0.19880765521712912</v>
      </c>
      <c r="I18" s="8">
        <f t="shared" si="5"/>
        <v>5.0299873961485195</v>
      </c>
      <c r="J18" s="7"/>
      <c r="K18" s="2">
        <f t="shared" si="1"/>
        <v>5</v>
      </c>
      <c r="L18" s="2">
        <f t="shared" si="2"/>
        <v>0.96099520594152765</v>
      </c>
      <c r="M18" s="2">
        <f t="shared" si="6"/>
        <v>245.04377751508957</v>
      </c>
      <c r="N18" s="2">
        <f t="shared" si="7"/>
        <v>245</v>
      </c>
      <c r="O18" s="2">
        <f t="shared" si="3"/>
        <v>23</v>
      </c>
      <c r="P18" s="2">
        <v>236</v>
      </c>
      <c r="Q18" s="2">
        <f t="shared" si="8"/>
        <v>9</v>
      </c>
      <c r="R18" s="2">
        <v>245</v>
      </c>
      <c r="S18" s="2">
        <f t="shared" si="9"/>
        <v>0</v>
      </c>
      <c r="X18" t="s">
        <v>3</v>
      </c>
      <c r="Y18">
        <v>0.31</v>
      </c>
    </row>
    <row r="19" spans="3:25" x14ac:dyDescent="0.15">
      <c r="C19" s="2">
        <v>0.3</v>
      </c>
      <c r="D19" s="4">
        <v>0.84706000000000004</v>
      </c>
      <c r="E19" s="4">
        <v>216</v>
      </c>
      <c r="F19" s="2">
        <f t="shared" si="4"/>
        <v>27</v>
      </c>
      <c r="G19" s="7"/>
      <c r="H19" s="2">
        <f t="shared" si="0"/>
        <v>0.23811412150673458</v>
      </c>
      <c r="I19" s="8">
        <f t="shared" si="5"/>
        <v>4.1996669230376451</v>
      </c>
      <c r="J19" s="7"/>
      <c r="K19" s="2">
        <f t="shared" si="1"/>
        <v>4.2</v>
      </c>
      <c r="L19" s="2">
        <f t="shared" si="2"/>
        <v>0.95374006098147224</v>
      </c>
      <c r="M19" s="2">
        <f t="shared" si="6"/>
        <v>243.19371555027544</v>
      </c>
      <c r="N19" s="2">
        <f t="shared" si="7"/>
        <v>243</v>
      </c>
      <c r="O19" s="2">
        <f t="shared" si="3"/>
        <v>27</v>
      </c>
      <c r="P19" s="2">
        <v>233</v>
      </c>
      <c r="Q19" s="2">
        <f t="shared" si="8"/>
        <v>10</v>
      </c>
      <c r="R19" s="2">
        <v>243</v>
      </c>
      <c r="S19" s="2">
        <f t="shared" si="9"/>
        <v>0</v>
      </c>
      <c r="X19" t="s">
        <v>5</v>
      </c>
      <c r="Y19">
        <v>0.88</v>
      </c>
    </row>
    <row r="20" spans="3:25" x14ac:dyDescent="0.15">
      <c r="C20" s="2">
        <v>0.35</v>
      </c>
      <c r="D20" s="4">
        <v>0.81569000000000003</v>
      </c>
      <c r="E20" s="4">
        <v>208</v>
      </c>
      <c r="F20" s="2">
        <f t="shared" si="4"/>
        <v>32</v>
      </c>
      <c r="G20" s="7"/>
      <c r="H20" s="2">
        <f t="shared" si="0"/>
        <v>0.29225043482291713</v>
      </c>
      <c r="I20" s="8">
        <f t="shared" si="5"/>
        <v>3.4217228816303678</v>
      </c>
      <c r="J20" s="7"/>
      <c r="K20" s="2">
        <f t="shared" si="1"/>
        <v>3.4000000000000004</v>
      </c>
      <c r="L20" s="2">
        <f t="shared" si="2"/>
        <v>0.9431701143456106</v>
      </c>
      <c r="M20" s="2">
        <f t="shared" si="6"/>
        <v>240.49837915813072</v>
      </c>
      <c r="N20" s="2">
        <f t="shared" si="7"/>
        <v>240</v>
      </c>
      <c r="O20" s="2">
        <f t="shared" si="3"/>
        <v>32</v>
      </c>
      <c r="P20" s="2">
        <v>228</v>
      </c>
      <c r="Q20" s="2">
        <f t="shared" si="8"/>
        <v>12</v>
      </c>
      <c r="R20" s="2">
        <v>240</v>
      </c>
      <c r="S20" s="2">
        <f t="shared" si="9"/>
        <v>0</v>
      </c>
      <c r="X20" t="s">
        <v>7</v>
      </c>
      <c r="Y20">
        <v>0</v>
      </c>
    </row>
    <row r="21" spans="3:25" x14ac:dyDescent="0.15">
      <c r="C21" s="2">
        <v>0.4</v>
      </c>
      <c r="D21" s="4">
        <v>0.76471</v>
      </c>
      <c r="E21" s="4">
        <v>195</v>
      </c>
      <c r="F21" s="2">
        <f t="shared" si="4"/>
        <v>41</v>
      </c>
      <c r="G21" s="7"/>
      <c r="H21" s="2">
        <f t="shared" si="0"/>
        <v>0.38483382797654542</v>
      </c>
      <c r="I21" s="8">
        <f t="shared" si="5"/>
        <v>2.5985241610853071</v>
      </c>
      <c r="J21" s="7"/>
      <c r="K21" s="2">
        <f t="shared" si="1"/>
        <v>2.5999999999999996</v>
      </c>
      <c r="L21" s="2">
        <f t="shared" si="2"/>
        <v>0.926342477487895</v>
      </c>
      <c r="M21" s="2">
        <f t="shared" si="6"/>
        <v>236.20733175941322</v>
      </c>
      <c r="N21" s="2">
        <f t="shared" si="7"/>
        <v>236</v>
      </c>
      <c r="O21" s="2">
        <f t="shared" si="3"/>
        <v>41</v>
      </c>
      <c r="P21" s="2">
        <v>220</v>
      </c>
      <c r="Q21" s="2">
        <f t="shared" si="8"/>
        <v>16</v>
      </c>
      <c r="R21" s="2">
        <v>236</v>
      </c>
      <c r="S21" s="2">
        <f t="shared" si="9"/>
        <v>0</v>
      </c>
      <c r="X21" t="s">
        <v>9</v>
      </c>
      <c r="Y21">
        <v>1</v>
      </c>
    </row>
    <row r="22" spans="3:25" x14ac:dyDescent="0.15">
      <c r="C22" s="2">
        <v>0.45</v>
      </c>
      <c r="D22" s="4">
        <v>0.67842999999999998</v>
      </c>
      <c r="E22" s="4">
        <v>173</v>
      </c>
      <c r="F22" s="2">
        <f t="shared" si="4"/>
        <v>55</v>
      </c>
      <c r="G22" s="7"/>
      <c r="H22" s="2">
        <f t="shared" si="0"/>
        <v>0.55657305442177452</v>
      </c>
      <c r="I22" s="8">
        <f t="shared" si="5"/>
        <v>1.7967093305278732</v>
      </c>
      <c r="J22" s="7"/>
      <c r="K22" s="2">
        <f t="shared" si="1"/>
        <v>1.7999999999999998</v>
      </c>
      <c r="L22" s="2">
        <f t="shared" si="2"/>
        <v>0.89537175879409225</v>
      </c>
      <c r="M22" s="2">
        <f t="shared" si="6"/>
        <v>228.30979849249354</v>
      </c>
      <c r="N22" s="2">
        <f t="shared" si="7"/>
        <v>228</v>
      </c>
      <c r="O22" s="2">
        <f t="shared" si="3"/>
        <v>55</v>
      </c>
      <c r="P22" s="2">
        <v>206</v>
      </c>
      <c r="Q22" s="2">
        <f t="shared" si="8"/>
        <v>22</v>
      </c>
      <c r="R22" s="2">
        <v>228</v>
      </c>
      <c r="S22" s="2">
        <f t="shared" si="9"/>
        <v>0</v>
      </c>
      <c r="X22" t="s">
        <v>11</v>
      </c>
      <c r="Y22">
        <v>0.82</v>
      </c>
    </row>
    <row r="23" spans="3:25" x14ac:dyDescent="0.15">
      <c r="C23" s="2">
        <v>0.5</v>
      </c>
      <c r="D23" s="4">
        <v>0.49803999999999998</v>
      </c>
      <c r="E23" s="4">
        <v>127</v>
      </c>
      <c r="F23" s="2">
        <f t="shared" si="4"/>
        <v>82</v>
      </c>
      <c r="G23" s="7"/>
      <c r="H23" s="8">
        <f t="shared" si="0"/>
        <v>0.99999774084766468</v>
      </c>
      <c r="I23" s="8">
        <f t="shared" si="5"/>
        <v>1.0000022591574391</v>
      </c>
      <c r="J23" s="7"/>
      <c r="K23" s="2">
        <f t="shared" si="1"/>
        <v>1</v>
      </c>
      <c r="L23" s="2">
        <f t="shared" si="2"/>
        <v>0.81960784313725488</v>
      </c>
      <c r="M23" s="2">
        <f t="shared" si="6"/>
        <v>208.99</v>
      </c>
      <c r="N23" s="2">
        <f t="shared" si="7"/>
        <v>209</v>
      </c>
      <c r="O23" s="2">
        <f t="shared" si="3"/>
        <v>82</v>
      </c>
      <c r="P23" s="2">
        <v>174</v>
      </c>
      <c r="Q23" s="2">
        <f t="shared" si="8"/>
        <v>35</v>
      </c>
      <c r="R23" s="2">
        <v>209</v>
      </c>
      <c r="S23" s="2">
        <f t="shared" si="9"/>
        <v>0</v>
      </c>
      <c r="X23" t="s">
        <v>13</v>
      </c>
      <c r="Y23">
        <v>0.7</v>
      </c>
    </row>
    <row r="24" spans="3:25" x14ac:dyDescent="0.15">
      <c r="C24" s="2">
        <v>0.55000000000000004</v>
      </c>
      <c r="D24" s="4">
        <v>0.28627999999999998</v>
      </c>
      <c r="E24" s="4">
        <v>73</v>
      </c>
      <c r="F24" s="2">
        <f t="shared" si="4"/>
        <v>105</v>
      </c>
      <c r="G24" s="7"/>
      <c r="H24" s="8">
        <f t="shared" si="0"/>
        <v>1.794329604021724</v>
      </c>
      <c r="I24" s="2">
        <f t="shared" si="5"/>
        <v>0.55731120846395676</v>
      </c>
      <c r="J24" s="7"/>
      <c r="K24" s="2">
        <f t="shared" si="1"/>
        <v>1.8000000000000007</v>
      </c>
      <c r="L24" s="2">
        <f t="shared" si="2"/>
        <v>0.69902223484450587</v>
      </c>
      <c r="M24" s="2">
        <f t="shared" si="6"/>
        <v>178.24066988534901</v>
      </c>
      <c r="N24" s="2">
        <f t="shared" si="7"/>
        <v>178</v>
      </c>
      <c r="O24" s="2">
        <f t="shared" si="3"/>
        <v>105</v>
      </c>
      <c r="P24" s="2">
        <v>128</v>
      </c>
      <c r="Q24" s="2">
        <f t="shared" si="8"/>
        <v>50</v>
      </c>
      <c r="R24" s="2">
        <v>178</v>
      </c>
      <c r="S24" s="2">
        <f t="shared" si="9"/>
        <v>0</v>
      </c>
    </row>
    <row r="25" spans="3:25" x14ac:dyDescent="0.15">
      <c r="C25" s="2">
        <v>0.6</v>
      </c>
      <c r="D25" s="4">
        <v>0.16471</v>
      </c>
      <c r="E25" s="4">
        <v>42</v>
      </c>
      <c r="F25" s="2">
        <f t="shared" si="4"/>
        <v>110</v>
      </c>
      <c r="G25" s="7"/>
      <c r="H25" s="8">
        <f t="shared" si="0"/>
        <v>2.5873330029700226</v>
      </c>
      <c r="I25" s="2">
        <f t="shared" si="5"/>
        <v>0.38649837452391755</v>
      </c>
      <c r="J25" s="7"/>
      <c r="K25" s="2">
        <f t="shared" si="1"/>
        <v>2.5999999999999996</v>
      </c>
      <c r="L25" s="2">
        <f t="shared" si="2"/>
        <v>0.59617790251572722</v>
      </c>
      <c r="M25" s="2">
        <f t="shared" si="6"/>
        <v>152.01536514151044</v>
      </c>
      <c r="N25" s="2">
        <f t="shared" si="7"/>
        <v>152</v>
      </c>
      <c r="O25" s="2">
        <f t="shared" si="3"/>
        <v>110</v>
      </c>
      <c r="P25" s="2">
        <v>94</v>
      </c>
      <c r="Q25" s="2">
        <f t="shared" si="8"/>
        <v>58</v>
      </c>
      <c r="R25" s="2">
        <v>152</v>
      </c>
      <c r="S25" s="2">
        <f t="shared" si="9"/>
        <v>0</v>
      </c>
      <c r="Y25" t="s">
        <v>28</v>
      </c>
    </row>
    <row r="26" spans="3:25" x14ac:dyDescent="0.15">
      <c r="C26" s="2">
        <v>0.65</v>
      </c>
      <c r="D26" s="4">
        <v>9.4119999999999995E-2</v>
      </c>
      <c r="E26" s="4">
        <v>24</v>
      </c>
      <c r="F26" s="2">
        <f t="shared" si="4"/>
        <v>106</v>
      </c>
      <c r="G26" s="7"/>
      <c r="H26" s="8">
        <f t="shared" si="0"/>
        <v>3.3901370296318909</v>
      </c>
      <c r="I26" s="2">
        <f t="shared" si="5"/>
        <v>0.29497332740812027</v>
      </c>
      <c r="J26" s="7"/>
      <c r="K26" s="2">
        <f t="shared" si="1"/>
        <v>3.4000000000000004</v>
      </c>
      <c r="L26" s="2">
        <f t="shared" si="2"/>
        <v>0.50846464351325682</v>
      </c>
      <c r="M26" s="2">
        <f t="shared" si="6"/>
        <v>129.64848409588049</v>
      </c>
      <c r="N26" s="2">
        <f t="shared" si="7"/>
        <v>130</v>
      </c>
      <c r="O26" s="2">
        <f t="shared" si="3"/>
        <v>106</v>
      </c>
      <c r="P26" s="2">
        <v>69</v>
      </c>
      <c r="Q26" s="2">
        <f t="shared" si="8"/>
        <v>61</v>
      </c>
      <c r="R26" s="2">
        <v>130</v>
      </c>
      <c r="S26" s="2">
        <f t="shared" si="9"/>
        <v>0</v>
      </c>
    </row>
    <row r="27" spans="3:25" x14ac:dyDescent="0.15">
      <c r="C27" s="2">
        <v>0.7</v>
      </c>
      <c r="D27" s="4">
        <v>5.4899999999999997E-2</v>
      </c>
      <c r="E27" s="4">
        <v>14</v>
      </c>
      <c r="F27" s="2">
        <f t="shared" si="4"/>
        <v>97</v>
      </c>
      <c r="G27" s="7"/>
      <c r="H27" s="8">
        <f t="shared" si="0"/>
        <v>4.1634484915468573</v>
      </c>
      <c r="I27" s="2">
        <f t="shared" si="5"/>
        <v>0.24018551016791068</v>
      </c>
      <c r="J27" s="7"/>
      <c r="K27" s="2">
        <f t="shared" si="1"/>
        <v>4.1999999999999993</v>
      </c>
      <c r="L27" s="2">
        <f t="shared" si="2"/>
        <v>0.4336562838241782</v>
      </c>
      <c r="M27" s="2">
        <f t="shared" si="6"/>
        <v>110.57235237516544</v>
      </c>
      <c r="N27" s="2">
        <f t="shared" si="7"/>
        <v>111</v>
      </c>
      <c r="O27" s="2">
        <f t="shared" si="3"/>
        <v>97</v>
      </c>
      <c r="P27" s="2">
        <v>51</v>
      </c>
      <c r="Q27" s="2">
        <f t="shared" si="8"/>
        <v>60</v>
      </c>
      <c r="R27" s="2">
        <v>111</v>
      </c>
      <c r="S27" s="2">
        <f t="shared" si="9"/>
        <v>0</v>
      </c>
    </row>
    <row r="28" spans="3:25" x14ac:dyDescent="0.15">
      <c r="C28" s="2">
        <v>0.75</v>
      </c>
      <c r="D28" s="4">
        <v>3.1370000000000002E-2</v>
      </c>
      <c r="E28" s="4">
        <v>8</v>
      </c>
      <c r="F28" s="2">
        <f t="shared" si="4"/>
        <v>86</v>
      </c>
      <c r="G28" s="7"/>
      <c r="H28" s="8">
        <f t="shared" si="0"/>
        <v>4.9663178458738706</v>
      </c>
      <c r="I28" s="2">
        <f t="shared" si="5"/>
        <v>0.20135642361892375</v>
      </c>
      <c r="J28" s="7"/>
      <c r="K28" s="2">
        <f t="shared" si="1"/>
        <v>5</v>
      </c>
      <c r="L28" s="2">
        <f t="shared" si="2"/>
        <v>0.36985417747201338</v>
      </c>
      <c r="M28" s="2">
        <f t="shared" si="6"/>
        <v>94.302815255363413</v>
      </c>
      <c r="N28" s="2">
        <f t="shared" si="7"/>
        <v>94</v>
      </c>
      <c r="O28" s="2">
        <f t="shared" si="3"/>
        <v>86</v>
      </c>
      <c r="P28" s="2">
        <v>37</v>
      </c>
      <c r="Q28" s="2">
        <f t="shared" si="8"/>
        <v>57</v>
      </c>
      <c r="R28" s="2">
        <v>94</v>
      </c>
      <c r="S28" s="2">
        <f t="shared" si="9"/>
        <v>0</v>
      </c>
    </row>
    <row r="29" spans="3:25" x14ac:dyDescent="0.15">
      <c r="C29" s="2">
        <v>0.8</v>
      </c>
      <c r="D29" s="4">
        <v>1.5689999999999999E-2</v>
      </c>
      <c r="E29" s="4">
        <v>4</v>
      </c>
      <c r="F29" s="2">
        <f t="shared" si="4"/>
        <v>76</v>
      </c>
      <c r="G29" s="7"/>
      <c r="H29" s="8">
        <f t="shared" si="0"/>
        <v>5.9602238181826879</v>
      </c>
      <c r="I29" s="2">
        <f t="shared" si="5"/>
        <v>0.16777893423218906</v>
      </c>
      <c r="J29" s="7"/>
      <c r="K29" s="2">
        <f t="shared" si="1"/>
        <v>5.8000000000000007</v>
      </c>
      <c r="L29" s="2">
        <f t="shared" si="2"/>
        <v>0.31543901863292417</v>
      </c>
      <c r="M29" s="2">
        <f t="shared" si="6"/>
        <v>80.426949751395654</v>
      </c>
      <c r="N29" s="2">
        <f t="shared" si="7"/>
        <v>80</v>
      </c>
      <c r="O29" s="2">
        <f t="shared" si="3"/>
        <v>76</v>
      </c>
      <c r="P29" s="2">
        <v>27</v>
      </c>
      <c r="Q29" s="2">
        <f t="shared" si="8"/>
        <v>53</v>
      </c>
      <c r="R29" s="2">
        <v>80</v>
      </c>
      <c r="S29" s="2">
        <f t="shared" si="9"/>
        <v>0</v>
      </c>
    </row>
    <row r="30" spans="3:25" x14ac:dyDescent="0.15">
      <c r="C30" s="2">
        <v>0.85</v>
      </c>
      <c r="D30" s="4">
        <v>1.1769999999999999E-2</v>
      </c>
      <c r="E30" s="4">
        <v>3</v>
      </c>
      <c r="F30" s="2">
        <f t="shared" si="4"/>
        <v>66</v>
      </c>
      <c r="G30" s="7"/>
      <c r="H30" s="8">
        <f t="shared" si="0"/>
        <v>6.3726170956847508</v>
      </c>
      <c r="I30" s="2">
        <f t="shared" si="5"/>
        <v>0.15692140057766141</v>
      </c>
      <c r="J30" s="7"/>
      <c r="K30" s="2">
        <f t="shared" si="1"/>
        <v>6.6</v>
      </c>
      <c r="L30" s="2">
        <f t="shared" si="2"/>
        <v>0.26902974344160685</v>
      </c>
      <c r="M30" s="2">
        <f t="shared" si="6"/>
        <v>68.592584577609742</v>
      </c>
      <c r="N30" s="2">
        <f t="shared" si="7"/>
        <v>69</v>
      </c>
      <c r="O30" s="2">
        <f t="shared" si="3"/>
        <v>66</v>
      </c>
      <c r="P30" s="2">
        <v>20</v>
      </c>
      <c r="Q30" s="2">
        <f t="shared" si="8"/>
        <v>49</v>
      </c>
      <c r="R30" s="2">
        <v>69</v>
      </c>
      <c r="S30" s="2">
        <f t="shared" si="9"/>
        <v>0</v>
      </c>
    </row>
    <row r="31" spans="3:25" x14ac:dyDescent="0.15">
      <c r="C31" s="2">
        <v>0.9</v>
      </c>
      <c r="D31" s="4">
        <v>3.8999999999999998E-3</v>
      </c>
      <c r="E31" s="4">
        <v>1</v>
      </c>
      <c r="F31" s="2">
        <f t="shared" si="4"/>
        <v>57</v>
      </c>
      <c r="G31" s="7"/>
      <c r="H31" s="8">
        <f t="shared" si="0"/>
        <v>7.9572027668130039</v>
      </c>
      <c r="I31" s="2">
        <f t="shared" si="5"/>
        <v>0.12567230335900026</v>
      </c>
      <c r="J31" s="7"/>
      <c r="K31" s="2">
        <f t="shared" si="1"/>
        <v>7.4</v>
      </c>
      <c r="L31" s="2">
        <f t="shared" si="2"/>
        <v>0.22944847840933022</v>
      </c>
      <c r="M31" s="2">
        <f t="shared" si="6"/>
        <v>58.499361994379207</v>
      </c>
      <c r="N31" s="2">
        <f t="shared" si="7"/>
        <v>58</v>
      </c>
      <c r="O31" s="2">
        <f t="shared" si="3"/>
        <v>57</v>
      </c>
      <c r="P31" s="2">
        <v>15</v>
      </c>
      <c r="Q31" s="2">
        <f t="shared" si="8"/>
        <v>43</v>
      </c>
      <c r="R31" s="2">
        <v>58</v>
      </c>
      <c r="S31" s="2">
        <f t="shared" si="9"/>
        <v>0</v>
      </c>
    </row>
    <row r="32" spans="3:25" x14ac:dyDescent="0.15">
      <c r="C32" s="2">
        <v>0.95</v>
      </c>
      <c r="D32" s="4">
        <v>3.8999999999999998E-3</v>
      </c>
      <c r="E32" s="4">
        <v>1</v>
      </c>
      <c r="F32" s="2">
        <f t="shared" si="4"/>
        <v>49</v>
      </c>
      <c r="G32" s="7"/>
      <c r="H32" s="8">
        <f t="shared" si="0"/>
        <v>7.9572027668130039</v>
      </c>
      <c r="I32" s="2">
        <f t="shared" si="5"/>
        <v>0.12567230335900026</v>
      </c>
      <c r="J32" s="7"/>
      <c r="K32" s="2">
        <f t="shared" si="1"/>
        <v>8.1999999999999993</v>
      </c>
      <c r="L32" s="2">
        <f t="shared" si="2"/>
        <v>0.19569064584036919</v>
      </c>
      <c r="M32" s="2">
        <f t="shared" si="6"/>
        <v>49.891114689294142</v>
      </c>
      <c r="N32" s="2">
        <f t="shared" si="7"/>
        <v>50</v>
      </c>
      <c r="O32" s="2">
        <f t="shared" si="3"/>
        <v>49</v>
      </c>
      <c r="P32" s="2">
        <v>11</v>
      </c>
      <c r="Q32" s="2">
        <f t="shared" si="8"/>
        <v>39</v>
      </c>
      <c r="R32" s="2">
        <v>50</v>
      </c>
      <c r="S32" s="2">
        <f t="shared" si="9"/>
        <v>0</v>
      </c>
    </row>
    <row r="33" spans="3:19" x14ac:dyDescent="0.15">
      <c r="C33" s="2">
        <v>1</v>
      </c>
      <c r="D33" s="4">
        <v>0</v>
      </c>
      <c r="E33" s="4">
        <v>0</v>
      </c>
      <c r="F33" s="2">
        <f t="shared" si="4"/>
        <v>43</v>
      </c>
      <c r="G33" s="7"/>
      <c r="H33" s="2" t="e">
        <f t="shared" si="0"/>
        <v>#NUM!</v>
      </c>
      <c r="I33" s="2" t="e">
        <f>1/H33</f>
        <v>#NUM!</v>
      </c>
      <c r="J33" s="7"/>
      <c r="K33" s="2">
        <f t="shared" si="1"/>
        <v>9</v>
      </c>
      <c r="L33" s="2">
        <f t="shared" si="2"/>
        <v>0.16689946751838466</v>
      </c>
      <c r="M33" s="2">
        <f t="shared" si="6"/>
        <v>42.549364217188092</v>
      </c>
      <c r="N33" s="2">
        <f t="shared" si="7"/>
        <v>43</v>
      </c>
      <c r="O33" s="2">
        <f t="shared" si="3"/>
        <v>43</v>
      </c>
      <c r="P33" s="2">
        <v>8</v>
      </c>
      <c r="Q33" s="2">
        <f t="shared" si="8"/>
        <v>35</v>
      </c>
      <c r="R33" s="2">
        <v>43</v>
      </c>
      <c r="S33" s="2">
        <f t="shared" si="9"/>
        <v>0</v>
      </c>
    </row>
    <row r="57" spans="11:11" x14ac:dyDescent="0.15">
      <c r="K57" t="s">
        <v>35</v>
      </c>
    </row>
    <row r="60" spans="11:11" x14ac:dyDescent="0.15">
      <c r="K60" t="s">
        <v>36</v>
      </c>
    </row>
    <row r="62" spans="11:11" x14ac:dyDescent="0.15">
      <c r="K62" t="s">
        <v>37</v>
      </c>
    </row>
  </sheetData>
  <mergeCells count="1">
    <mergeCell ref="L9:N9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96"/>
  <sheetViews>
    <sheetView tabSelected="1" zoomScale="85" zoomScaleNormal="85" workbookViewId="0">
      <selection activeCell="M31" sqref="M31"/>
    </sheetView>
  </sheetViews>
  <sheetFormatPr defaultRowHeight="13.5" x14ac:dyDescent="0.15"/>
  <cols>
    <col min="1" max="1" width="2.875" customWidth="1"/>
    <col min="2" max="2" width="2.75" customWidth="1"/>
    <col min="3" max="3" width="15.25" customWidth="1"/>
    <col min="4" max="6" width="10.375" customWidth="1"/>
    <col min="7" max="7" width="7.375" customWidth="1"/>
    <col min="8" max="8" width="20" customWidth="1"/>
    <col min="9" max="9" width="9" customWidth="1"/>
    <col min="10" max="10" width="1.375" customWidth="1"/>
    <col min="11" max="11" width="8" customWidth="1"/>
    <col min="15" max="15" width="13.875" bestFit="1" customWidth="1"/>
    <col min="16" max="17" width="9.75" customWidth="1"/>
    <col min="24" max="24" width="13.375" customWidth="1"/>
  </cols>
  <sheetData>
    <row r="2" spans="2:24" x14ac:dyDescent="0.15">
      <c r="B2" s="1" t="s">
        <v>0</v>
      </c>
    </row>
    <row r="3" spans="2:24" x14ac:dyDescent="0.15">
      <c r="C3" s="1" t="s">
        <v>1</v>
      </c>
    </row>
    <row r="5" spans="2:24" x14ac:dyDescent="0.15">
      <c r="B5" s="1" t="s">
        <v>2</v>
      </c>
    </row>
    <row r="6" spans="2:24" x14ac:dyDescent="0.15">
      <c r="C6" s="3" t="s">
        <v>4</v>
      </c>
      <c r="D6" s="2">
        <v>0</v>
      </c>
      <c r="E6">
        <v>0</v>
      </c>
      <c r="F6">
        <v>0.31</v>
      </c>
      <c r="G6">
        <v>0</v>
      </c>
    </row>
    <row r="7" spans="2:24" x14ac:dyDescent="0.15">
      <c r="C7" s="3" t="s">
        <v>6</v>
      </c>
      <c r="D7" s="2">
        <v>1</v>
      </c>
      <c r="E7">
        <v>1</v>
      </c>
      <c r="F7">
        <v>0.88</v>
      </c>
      <c r="G7">
        <v>1</v>
      </c>
    </row>
    <row r="8" spans="2:24" x14ac:dyDescent="0.15">
      <c r="C8" s="3" t="s">
        <v>8</v>
      </c>
      <c r="D8" s="2">
        <v>0</v>
      </c>
      <c r="E8">
        <v>0</v>
      </c>
      <c r="F8">
        <v>0</v>
      </c>
      <c r="G8">
        <v>0</v>
      </c>
      <c r="O8">
        <f>MIN(1,MAX(0,(INT(D10*255)/255-D6)/(D7-D6)))</f>
        <v>0.81960784313725488</v>
      </c>
      <c r="P8" s="10" t="s">
        <v>30</v>
      </c>
    </row>
    <row r="9" spans="2:24" x14ac:dyDescent="0.15">
      <c r="C9" s="3" t="s">
        <v>10</v>
      </c>
      <c r="D9" s="2">
        <v>1</v>
      </c>
      <c r="E9">
        <v>1</v>
      </c>
      <c r="F9">
        <v>1</v>
      </c>
      <c r="G9">
        <v>1</v>
      </c>
      <c r="L9" s="13" t="s">
        <v>16</v>
      </c>
      <c r="M9" s="13"/>
      <c r="N9" s="13"/>
      <c r="O9" s="2">
        <f>IF(Q9&gt;0,O8,O10)</f>
        <v>0.81960784313725488</v>
      </c>
      <c r="P9" s="12" t="s">
        <v>33</v>
      </c>
      <c r="Q9" s="11">
        <v>1</v>
      </c>
    </row>
    <row r="10" spans="2:24" x14ac:dyDescent="0.15">
      <c r="C10" s="3" t="s">
        <v>12</v>
      </c>
      <c r="D10">
        <v>0.82</v>
      </c>
      <c r="E10">
        <v>0.5</v>
      </c>
      <c r="F10">
        <v>0.7</v>
      </c>
      <c r="G10">
        <v>0.82</v>
      </c>
      <c r="M10" s="9" t="s">
        <v>22</v>
      </c>
      <c r="N10" t="s">
        <v>34</v>
      </c>
      <c r="O10">
        <f>MIN(1,MAX(0,(D10-D6)/(D7-D6)))</f>
        <v>0.82</v>
      </c>
      <c r="P10" t="s">
        <v>29</v>
      </c>
    </row>
    <row r="11" spans="2:24" x14ac:dyDescent="0.15">
      <c r="D11" s="10" t="s">
        <v>32</v>
      </c>
      <c r="M11" s="2">
        <v>255</v>
      </c>
      <c r="N11" s="2">
        <v>0</v>
      </c>
    </row>
    <row r="12" spans="2:24" ht="54" x14ac:dyDescent="0.15">
      <c r="C12" s="3" t="s">
        <v>27</v>
      </c>
      <c r="D12" s="4" t="s">
        <v>14</v>
      </c>
      <c r="E12" s="5" t="s">
        <v>15</v>
      </c>
      <c r="F12" s="5" t="s">
        <v>21</v>
      </c>
      <c r="G12" s="7"/>
      <c r="H12" s="6" t="s">
        <v>18</v>
      </c>
      <c r="I12" s="6" t="s">
        <v>19</v>
      </c>
      <c r="J12" s="7"/>
      <c r="K12" s="2" t="s">
        <v>20</v>
      </c>
      <c r="L12" s="2" t="s">
        <v>17</v>
      </c>
      <c r="M12" s="6" t="s">
        <v>23</v>
      </c>
      <c r="N12" s="6" t="s">
        <v>24</v>
      </c>
      <c r="O12" s="6" t="s">
        <v>21</v>
      </c>
      <c r="P12" s="5" t="s">
        <v>15</v>
      </c>
      <c r="Q12" s="5" t="s">
        <v>21</v>
      </c>
      <c r="R12" s="5" t="s">
        <v>15</v>
      </c>
      <c r="S12" s="5" t="s">
        <v>21</v>
      </c>
    </row>
    <row r="13" spans="2:24" x14ac:dyDescent="0.15">
      <c r="C13" s="2">
        <v>0</v>
      </c>
      <c r="D13" s="4">
        <v>0.92459000000000002</v>
      </c>
      <c r="E13" s="4">
        <v>236</v>
      </c>
      <c r="F13" s="2">
        <f>N13-E13</f>
        <v>13</v>
      </c>
      <c r="G13" s="7"/>
      <c r="H13" s="2">
        <f t="shared" ref="H13:H33" si="0">LN(D13)/LN(127/255)</f>
        <v>0.11247673335650525</v>
      </c>
      <c r="I13" s="8">
        <f>1/H13</f>
        <v>8.8907276212441992</v>
      </c>
      <c r="J13" s="7"/>
      <c r="K13" s="2">
        <f>IF(C13&gt;=0.5,C13*16-7,-1/(C13*16-9))</f>
        <v>0.1111111111111111</v>
      </c>
      <c r="L13" s="2">
        <f>POWER($O$9,K13)</f>
        <v>0.97813923226668276</v>
      </c>
      <c r="M13" s="2">
        <f>L13*$M$11+$N$11</f>
        <v>249.42550422800412</v>
      </c>
      <c r="N13" s="2">
        <f>ROUND(M13,0)</f>
        <v>249</v>
      </c>
      <c r="O13" s="2">
        <f t="shared" ref="O13:O33" si="1">N13-E13</f>
        <v>13</v>
      </c>
      <c r="P13" s="2">
        <v>244</v>
      </c>
      <c r="Q13" s="2">
        <f>N13-P13</f>
        <v>5</v>
      </c>
      <c r="R13" s="2">
        <v>249</v>
      </c>
      <c r="S13" s="2">
        <f>N13-R13</f>
        <v>0</v>
      </c>
    </row>
    <row r="14" spans="2:24" x14ac:dyDescent="0.15">
      <c r="C14" s="2">
        <v>0.05</v>
      </c>
      <c r="D14" s="4">
        <v>0.91764999999999997</v>
      </c>
      <c r="E14" s="4">
        <v>234</v>
      </c>
      <c r="F14" s="2">
        <f t="shared" ref="F14:F33" si="2">N14-E14</f>
        <v>15</v>
      </c>
      <c r="G14" s="7"/>
      <c r="H14" s="2">
        <f t="shared" si="0"/>
        <v>0.1232852201578392</v>
      </c>
      <c r="I14" s="8">
        <f t="shared" ref="I14:I32" si="3">1/H14</f>
        <v>8.1112723708464269</v>
      </c>
      <c r="J14" s="7"/>
      <c r="K14" s="2">
        <f t="shared" ref="K14:K22" si="4">IF(C14&gt;=0.5,C14*16-7,-1/(C14*16-9))</f>
        <v>0.12195121951219513</v>
      </c>
      <c r="L14" s="2">
        <f t="shared" ref="L14:L33" si="5">POWER($O$9,K14)</f>
        <v>0.97603223065553513</v>
      </c>
      <c r="M14" s="2">
        <f t="shared" ref="M14:M33" si="6">L14*$M$11+$N$11</f>
        <v>248.88821881716146</v>
      </c>
      <c r="N14" s="2">
        <f t="shared" ref="N14:N33" si="7">ROUND(M14,0)</f>
        <v>249</v>
      </c>
      <c r="O14" s="2">
        <f t="shared" si="1"/>
        <v>15</v>
      </c>
      <c r="P14" s="2">
        <v>243</v>
      </c>
      <c r="Q14" s="2">
        <f t="shared" ref="Q14:Q33" si="8">N14-P14</f>
        <v>6</v>
      </c>
      <c r="R14" s="2">
        <v>249</v>
      </c>
      <c r="S14" s="2">
        <f t="shared" ref="S14:S33" si="9">N14-R14</f>
        <v>0</v>
      </c>
    </row>
    <row r="15" spans="2:24" x14ac:dyDescent="0.15">
      <c r="C15" s="2">
        <v>0.1</v>
      </c>
      <c r="D15" s="4">
        <v>0.90980000000000005</v>
      </c>
      <c r="E15" s="4">
        <v>232</v>
      </c>
      <c r="F15" s="2">
        <f t="shared" si="2"/>
        <v>16</v>
      </c>
      <c r="G15" s="7"/>
      <c r="H15" s="2">
        <f t="shared" si="0"/>
        <v>0.13560992150351567</v>
      </c>
      <c r="I15" s="8">
        <f t="shared" si="3"/>
        <v>7.3740917250960516</v>
      </c>
      <c r="J15" s="7"/>
      <c r="K15" s="2">
        <f t="shared" si="4"/>
        <v>0.13513513513513511</v>
      </c>
      <c r="L15" s="2">
        <f t="shared" si="5"/>
        <v>0.9734757769460225</v>
      </c>
      <c r="M15" s="2">
        <f t="shared" si="6"/>
        <v>248.23632312123573</v>
      </c>
      <c r="N15" s="2">
        <f t="shared" si="7"/>
        <v>248</v>
      </c>
      <c r="O15" s="2">
        <f t="shared" si="1"/>
        <v>16</v>
      </c>
      <c r="P15" s="2">
        <v>242</v>
      </c>
      <c r="Q15" s="2">
        <f t="shared" si="8"/>
        <v>6</v>
      </c>
      <c r="R15" s="2">
        <v>248</v>
      </c>
      <c r="S15" s="2">
        <f t="shared" si="9"/>
        <v>0</v>
      </c>
      <c r="X15" t="s">
        <v>26</v>
      </c>
    </row>
    <row r="16" spans="2:24" x14ac:dyDescent="0.15">
      <c r="C16" s="2">
        <v>0.15</v>
      </c>
      <c r="D16" s="4">
        <v>0.89803999999999995</v>
      </c>
      <c r="E16" s="4">
        <v>229</v>
      </c>
      <c r="F16" s="2">
        <f t="shared" si="2"/>
        <v>18</v>
      </c>
      <c r="G16" s="7"/>
      <c r="H16" s="2">
        <f t="shared" si="0"/>
        <v>0.15427384887262441</v>
      </c>
      <c r="I16" s="8">
        <f t="shared" si="3"/>
        <v>6.4819799811026044</v>
      </c>
      <c r="J16" s="7"/>
      <c r="K16" s="2">
        <f t="shared" si="4"/>
        <v>0.15151515151515152</v>
      </c>
      <c r="L16" s="2">
        <f t="shared" si="5"/>
        <v>0.97030890249662061</v>
      </c>
      <c r="M16" s="2">
        <f t="shared" si="6"/>
        <v>247.42877013663826</v>
      </c>
      <c r="N16" s="2">
        <f t="shared" si="7"/>
        <v>247</v>
      </c>
      <c r="O16" s="2">
        <f t="shared" si="1"/>
        <v>18</v>
      </c>
      <c r="P16" s="2">
        <v>241</v>
      </c>
      <c r="Q16" s="2">
        <f t="shared" si="8"/>
        <v>6</v>
      </c>
      <c r="R16" s="2">
        <v>247</v>
      </c>
      <c r="S16" s="2">
        <f t="shared" si="9"/>
        <v>0</v>
      </c>
      <c r="X16" t="s">
        <v>25</v>
      </c>
    </row>
    <row r="17" spans="3:25" x14ac:dyDescent="0.15">
      <c r="C17" s="2">
        <v>0.2</v>
      </c>
      <c r="D17" s="4">
        <v>0.88627999999999996</v>
      </c>
      <c r="E17" s="4">
        <v>226</v>
      </c>
      <c r="F17" s="2">
        <f t="shared" si="2"/>
        <v>20</v>
      </c>
      <c r="G17" s="7"/>
      <c r="H17" s="2">
        <f t="shared" si="0"/>
        <v>0.17318380173134723</v>
      </c>
      <c r="I17" s="8">
        <f t="shared" si="3"/>
        <v>5.7742120798991241</v>
      </c>
      <c r="J17" s="7"/>
      <c r="K17" s="2">
        <f t="shared" si="4"/>
        <v>0.17241379310344829</v>
      </c>
      <c r="L17" s="2">
        <f t="shared" si="5"/>
        <v>0.96628336043598451</v>
      </c>
      <c r="M17" s="2">
        <f t="shared" si="6"/>
        <v>246.40225691117604</v>
      </c>
      <c r="N17" s="2">
        <f t="shared" si="7"/>
        <v>246</v>
      </c>
      <c r="O17" s="2">
        <f t="shared" si="1"/>
        <v>20</v>
      </c>
      <c r="P17" s="2">
        <v>239</v>
      </c>
      <c r="Q17" s="2">
        <f t="shared" si="8"/>
        <v>7</v>
      </c>
      <c r="R17" s="2">
        <v>246</v>
      </c>
      <c r="S17" s="2">
        <f t="shared" si="9"/>
        <v>0</v>
      </c>
    </row>
    <row r="18" spans="3:25" x14ac:dyDescent="0.15">
      <c r="C18" s="2">
        <v>0.25</v>
      </c>
      <c r="D18" s="4">
        <v>0.87058999999999997</v>
      </c>
      <c r="E18" s="4">
        <v>222</v>
      </c>
      <c r="F18" s="2">
        <f t="shared" si="2"/>
        <v>23</v>
      </c>
      <c r="G18" s="7"/>
      <c r="H18" s="2">
        <f t="shared" si="0"/>
        <v>0.19880765521712912</v>
      </c>
      <c r="I18" s="8">
        <f t="shared" si="3"/>
        <v>5.0299873961485195</v>
      </c>
      <c r="J18" s="7"/>
      <c r="K18" s="2">
        <f t="shared" si="4"/>
        <v>0.2</v>
      </c>
      <c r="L18" s="2">
        <f t="shared" si="5"/>
        <v>0.96099520594152765</v>
      </c>
      <c r="M18" s="2">
        <f t="shared" si="6"/>
        <v>245.05377751508956</v>
      </c>
      <c r="N18" s="2">
        <f t="shared" si="7"/>
        <v>245</v>
      </c>
      <c r="O18" s="2">
        <f t="shared" si="1"/>
        <v>23</v>
      </c>
      <c r="P18" s="2">
        <v>236</v>
      </c>
      <c r="Q18" s="2">
        <f t="shared" si="8"/>
        <v>9</v>
      </c>
      <c r="R18" s="2">
        <v>245</v>
      </c>
      <c r="S18" s="2">
        <f t="shared" si="9"/>
        <v>0</v>
      </c>
      <c r="X18" t="s">
        <v>3</v>
      </c>
      <c r="Y18">
        <v>0.31</v>
      </c>
    </row>
    <row r="19" spans="3:25" x14ac:dyDescent="0.15">
      <c r="C19" s="2">
        <v>0.3</v>
      </c>
      <c r="D19" s="4">
        <v>0.84706000000000004</v>
      </c>
      <c r="E19" s="4">
        <v>216</v>
      </c>
      <c r="F19" s="2">
        <f t="shared" si="2"/>
        <v>27</v>
      </c>
      <c r="G19" s="7"/>
      <c r="H19" s="2">
        <f t="shared" si="0"/>
        <v>0.23811412150673458</v>
      </c>
      <c r="I19" s="8">
        <f t="shared" si="3"/>
        <v>4.1996669230376451</v>
      </c>
      <c r="J19" s="7"/>
      <c r="K19" s="2">
        <f t="shared" si="4"/>
        <v>0.23809523809523808</v>
      </c>
      <c r="L19" s="2">
        <f t="shared" si="5"/>
        <v>0.95374006098147224</v>
      </c>
      <c r="M19" s="2">
        <f t="shared" si="6"/>
        <v>243.20371555027543</v>
      </c>
      <c r="N19" s="2">
        <f t="shared" si="7"/>
        <v>243</v>
      </c>
      <c r="O19" s="2">
        <f t="shared" si="1"/>
        <v>27</v>
      </c>
      <c r="P19" s="2">
        <v>233</v>
      </c>
      <c r="Q19" s="2">
        <f t="shared" si="8"/>
        <v>10</v>
      </c>
      <c r="R19" s="2">
        <v>243</v>
      </c>
      <c r="S19" s="2">
        <f t="shared" si="9"/>
        <v>0</v>
      </c>
      <c r="X19" t="s">
        <v>5</v>
      </c>
      <c r="Y19">
        <v>0.88</v>
      </c>
    </row>
    <row r="20" spans="3:25" x14ac:dyDescent="0.15">
      <c r="C20" s="2">
        <v>0.35</v>
      </c>
      <c r="D20" s="4">
        <v>0.81569000000000003</v>
      </c>
      <c r="E20" s="4">
        <v>208</v>
      </c>
      <c r="F20" s="2">
        <f t="shared" si="2"/>
        <v>33</v>
      </c>
      <c r="G20" s="7"/>
      <c r="H20" s="2">
        <f t="shared" si="0"/>
        <v>0.29225043482291713</v>
      </c>
      <c r="I20" s="8">
        <f t="shared" si="3"/>
        <v>3.4217228816303678</v>
      </c>
      <c r="J20" s="7"/>
      <c r="K20" s="2">
        <f t="shared" si="4"/>
        <v>0.29411764705882348</v>
      </c>
      <c r="L20" s="2">
        <f t="shared" si="5"/>
        <v>0.9431701143456106</v>
      </c>
      <c r="M20" s="2">
        <f t="shared" si="6"/>
        <v>240.50837915813071</v>
      </c>
      <c r="N20" s="2">
        <f t="shared" si="7"/>
        <v>241</v>
      </c>
      <c r="O20" s="2">
        <f t="shared" si="1"/>
        <v>33</v>
      </c>
      <c r="P20" s="2">
        <v>228</v>
      </c>
      <c r="Q20" s="2">
        <f t="shared" si="8"/>
        <v>13</v>
      </c>
      <c r="R20" s="2">
        <v>240</v>
      </c>
      <c r="S20" s="2">
        <f t="shared" si="9"/>
        <v>1</v>
      </c>
      <c r="X20" t="s">
        <v>7</v>
      </c>
      <c r="Y20">
        <v>0</v>
      </c>
    </row>
    <row r="21" spans="3:25" x14ac:dyDescent="0.15">
      <c r="C21" s="2">
        <v>0.4</v>
      </c>
      <c r="D21" s="4">
        <v>0.76471</v>
      </c>
      <c r="E21" s="4">
        <v>195</v>
      </c>
      <c r="F21" s="2">
        <f t="shared" si="2"/>
        <v>41</v>
      </c>
      <c r="G21" s="7"/>
      <c r="H21" s="2">
        <f t="shared" si="0"/>
        <v>0.38483382797654542</v>
      </c>
      <c r="I21" s="8">
        <f t="shared" si="3"/>
        <v>2.5985241610853071</v>
      </c>
      <c r="J21" s="7"/>
      <c r="K21" s="2">
        <f t="shared" si="4"/>
        <v>0.38461538461538469</v>
      </c>
      <c r="L21" s="2">
        <f t="shared" si="5"/>
        <v>0.926342477487895</v>
      </c>
      <c r="M21" s="2">
        <f t="shared" si="6"/>
        <v>236.21733175941321</v>
      </c>
      <c r="N21" s="2">
        <f t="shared" si="7"/>
        <v>236</v>
      </c>
      <c r="O21" s="2">
        <f t="shared" si="1"/>
        <v>41</v>
      </c>
      <c r="P21" s="2">
        <v>220</v>
      </c>
      <c r="Q21" s="2">
        <f t="shared" si="8"/>
        <v>16</v>
      </c>
      <c r="R21" s="2">
        <v>236</v>
      </c>
      <c r="S21" s="2">
        <f t="shared" si="9"/>
        <v>0</v>
      </c>
      <c r="X21" t="s">
        <v>9</v>
      </c>
      <c r="Y21">
        <v>1</v>
      </c>
    </row>
    <row r="22" spans="3:25" x14ac:dyDescent="0.15">
      <c r="C22" s="2">
        <v>0.45</v>
      </c>
      <c r="D22" s="4">
        <v>0.67842999999999998</v>
      </c>
      <c r="E22" s="4">
        <v>173</v>
      </c>
      <c r="F22" s="2">
        <f t="shared" si="2"/>
        <v>55</v>
      </c>
      <c r="G22" s="7"/>
      <c r="H22" s="2">
        <f t="shared" si="0"/>
        <v>0.55657305442177452</v>
      </c>
      <c r="I22" s="8">
        <f t="shared" si="3"/>
        <v>1.7967093305278732</v>
      </c>
      <c r="J22" s="7"/>
      <c r="K22" s="2">
        <f t="shared" si="4"/>
        <v>0.55555555555555558</v>
      </c>
      <c r="L22" s="2">
        <f t="shared" si="5"/>
        <v>0.89537175879409225</v>
      </c>
      <c r="M22" s="2">
        <f t="shared" si="6"/>
        <v>228.31979849249353</v>
      </c>
      <c r="N22" s="2">
        <f t="shared" si="7"/>
        <v>228</v>
      </c>
      <c r="O22" s="2">
        <f t="shared" si="1"/>
        <v>55</v>
      </c>
      <c r="P22" s="2">
        <v>206</v>
      </c>
      <c r="Q22" s="2">
        <f t="shared" si="8"/>
        <v>22</v>
      </c>
      <c r="R22" s="2">
        <v>228</v>
      </c>
      <c r="S22" s="2">
        <f t="shared" si="9"/>
        <v>0</v>
      </c>
      <c r="X22" t="s">
        <v>11</v>
      </c>
      <c r="Y22">
        <v>0.82</v>
      </c>
    </row>
    <row r="23" spans="3:25" x14ac:dyDescent="0.15">
      <c r="C23" s="2">
        <v>0.5</v>
      </c>
      <c r="D23" s="4">
        <v>0.49803999999999998</v>
      </c>
      <c r="E23" s="4">
        <v>127</v>
      </c>
      <c r="F23" s="2">
        <f t="shared" si="2"/>
        <v>82</v>
      </c>
      <c r="G23" s="7"/>
      <c r="H23" s="8">
        <f t="shared" si="0"/>
        <v>0.99999774084766468</v>
      </c>
      <c r="I23" s="8">
        <f t="shared" si="3"/>
        <v>1.0000022591574391</v>
      </c>
      <c r="J23" s="7"/>
      <c r="K23" s="2">
        <f t="shared" ref="K13:K32" si="10">IF(C23&gt;=0.5,C23*16-7,1/(C23*16-9))</f>
        <v>1</v>
      </c>
      <c r="L23" s="2">
        <f t="shared" si="5"/>
        <v>0.81960784313725488</v>
      </c>
      <c r="M23" s="2">
        <f t="shared" si="6"/>
        <v>209</v>
      </c>
      <c r="N23" s="2">
        <f t="shared" si="7"/>
        <v>209</v>
      </c>
      <c r="O23" s="2">
        <f t="shared" si="1"/>
        <v>82</v>
      </c>
      <c r="P23" s="2">
        <v>174</v>
      </c>
      <c r="Q23" s="2">
        <f t="shared" si="8"/>
        <v>35</v>
      </c>
      <c r="R23" s="2">
        <v>209</v>
      </c>
      <c r="S23" s="2">
        <f t="shared" si="9"/>
        <v>0</v>
      </c>
      <c r="X23" t="s">
        <v>13</v>
      </c>
      <c r="Y23">
        <v>0.7</v>
      </c>
    </row>
    <row r="24" spans="3:25" x14ac:dyDescent="0.15">
      <c r="C24" s="2">
        <v>0.55000000000000004</v>
      </c>
      <c r="D24" s="4">
        <v>0.28627999999999998</v>
      </c>
      <c r="E24" s="4">
        <v>73</v>
      </c>
      <c r="F24" s="2">
        <f t="shared" si="2"/>
        <v>105</v>
      </c>
      <c r="G24" s="7"/>
      <c r="H24" s="8">
        <f t="shared" si="0"/>
        <v>1.794329604021724</v>
      </c>
      <c r="I24" s="2">
        <f t="shared" si="3"/>
        <v>0.55731120846395676</v>
      </c>
      <c r="J24" s="7"/>
      <c r="K24" s="2">
        <f t="shared" si="10"/>
        <v>1.8000000000000007</v>
      </c>
      <c r="L24" s="2">
        <f t="shared" si="5"/>
        <v>0.69902223484450587</v>
      </c>
      <c r="M24" s="2">
        <f t="shared" si="6"/>
        <v>178.250669885349</v>
      </c>
      <c r="N24" s="2">
        <f t="shared" si="7"/>
        <v>178</v>
      </c>
      <c r="O24" s="2">
        <f t="shared" si="1"/>
        <v>105</v>
      </c>
      <c r="P24" s="2">
        <v>128</v>
      </c>
      <c r="Q24" s="2">
        <f t="shared" si="8"/>
        <v>50</v>
      </c>
      <c r="R24" s="2">
        <v>178</v>
      </c>
      <c r="S24" s="2">
        <f t="shared" si="9"/>
        <v>0</v>
      </c>
    </row>
    <row r="25" spans="3:25" x14ac:dyDescent="0.15">
      <c r="C25" s="2">
        <v>0.6</v>
      </c>
      <c r="D25" s="4">
        <v>0.16471</v>
      </c>
      <c r="E25" s="4">
        <v>42</v>
      </c>
      <c r="F25" s="2">
        <f t="shared" si="2"/>
        <v>110</v>
      </c>
      <c r="G25" s="7"/>
      <c r="H25" s="8">
        <f t="shared" si="0"/>
        <v>2.5873330029700226</v>
      </c>
      <c r="I25" s="2">
        <f t="shared" si="3"/>
        <v>0.38649837452391755</v>
      </c>
      <c r="J25" s="7"/>
      <c r="K25" s="2">
        <f t="shared" si="10"/>
        <v>2.5999999999999996</v>
      </c>
      <c r="L25" s="2">
        <f t="shared" si="5"/>
        <v>0.59617790251572722</v>
      </c>
      <c r="M25" s="2">
        <f t="shared" si="6"/>
        <v>152.02536514151043</v>
      </c>
      <c r="N25" s="2">
        <f t="shared" si="7"/>
        <v>152</v>
      </c>
      <c r="O25" s="2">
        <f t="shared" si="1"/>
        <v>110</v>
      </c>
      <c r="P25" s="2">
        <v>94</v>
      </c>
      <c r="Q25" s="2">
        <f t="shared" si="8"/>
        <v>58</v>
      </c>
      <c r="R25" s="2">
        <v>152</v>
      </c>
      <c r="S25" s="2">
        <f t="shared" si="9"/>
        <v>0</v>
      </c>
      <c r="Y25" t="s">
        <v>28</v>
      </c>
    </row>
    <row r="26" spans="3:25" x14ac:dyDescent="0.15">
      <c r="C26" s="2">
        <v>0.65</v>
      </c>
      <c r="D26" s="4">
        <v>9.4119999999999995E-2</v>
      </c>
      <c r="E26" s="4">
        <v>24</v>
      </c>
      <c r="F26" s="2">
        <f t="shared" si="2"/>
        <v>106</v>
      </c>
      <c r="G26" s="7"/>
      <c r="H26" s="8">
        <f t="shared" si="0"/>
        <v>3.3901370296318909</v>
      </c>
      <c r="I26" s="2">
        <f t="shared" si="3"/>
        <v>0.29497332740812027</v>
      </c>
      <c r="J26" s="7"/>
      <c r="K26" s="2">
        <f t="shared" si="10"/>
        <v>3.4000000000000004</v>
      </c>
      <c r="L26" s="2">
        <f t="shared" si="5"/>
        <v>0.50846464351325682</v>
      </c>
      <c r="M26" s="2">
        <f t="shared" si="6"/>
        <v>129.65848409588048</v>
      </c>
      <c r="N26" s="2">
        <f t="shared" si="7"/>
        <v>130</v>
      </c>
      <c r="O26" s="2">
        <f t="shared" si="1"/>
        <v>106</v>
      </c>
      <c r="P26" s="2">
        <v>69</v>
      </c>
      <c r="Q26" s="2">
        <f t="shared" si="8"/>
        <v>61</v>
      </c>
      <c r="R26" s="2">
        <v>130</v>
      </c>
      <c r="S26" s="2">
        <f t="shared" si="9"/>
        <v>0</v>
      </c>
    </row>
    <row r="27" spans="3:25" x14ac:dyDescent="0.15">
      <c r="C27" s="2">
        <v>0.7</v>
      </c>
      <c r="D27" s="4">
        <v>5.4899999999999997E-2</v>
      </c>
      <c r="E27" s="4">
        <v>14</v>
      </c>
      <c r="F27" s="2">
        <f t="shared" si="2"/>
        <v>97</v>
      </c>
      <c r="G27" s="7"/>
      <c r="H27" s="8">
        <f t="shared" si="0"/>
        <v>4.1634484915468573</v>
      </c>
      <c r="I27" s="2">
        <f t="shared" si="3"/>
        <v>0.24018551016791068</v>
      </c>
      <c r="J27" s="7"/>
      <c r="K27" s="2">
        <f t="shared" si="10"/>
        <v>4.1999999999999993</v>
      </c>
      <c r="L27" s="2">
        <f t="shared" si="5"/>
        <v>0.4336562838241782</v>
      </c>
      <c r="M27" s="2">
        <f t="shared" si="6"/>
        <v>110.58235237516544</v>
      </c>
      <c r="N27" s="2">
        <f t="shared" si="7"/>
        <v>111</v>
      </c>
      <c r="O27" s="2">
        <f t="shared" si="1"/>
        <v>97</v>
      </c>
      <c r="P27" s="2">
        <v>51</v>
      </c>
      <c r="Q27" s="2">
        <f t="shared" si="8"/>
        <v>60</v>
      </c>
      <c r="R27" s="2">
        <v>111</v>
      </c>
      <c r="S27" s="2">
        <f t="shared" si="9"/>
        <v>0</v>
      </c>
    </row>
    <row r="28" spans="3:25" x14ac:dyDescent="0.15">
      <c r="C28" s="2">
        <v>0.75</v>
      </c>
      <c r="D28" s="4">
        <v>3.1370000000000002E-2</v>
      </c>
      <c r="E28" s="4">
        <v>8</v>
      </c>
      <c r="F28" s="2">
        <f t="shared" si="2"/>
        <v>86</v>
      </c>
      <c r="G28" s="7"/>
      <c r="H28" s="8">
        <f t="shared" si="0"/>
        <v>4.9663178458738706</v>
      </c>
      <c r="I28" s="2">
        <f t="shared" si="3"/>
        <v>0.20135642361892375</v>
      </c>
      <c r="J28" s="7"/>
      <c r="K28" s="2">
        <f t="shared" si="10"/>
        <v>5</v>
      </c>
      <c r="L28" s="2">
        <f t="shared" si="5"/>
        <v>0.36985417747201338</v>
      </c>
      <c r="M28" s="2">
        <f t="shared" si="6"/>
        <v>94.312815255363418</v>
      </c>
      <c r="N28" s="2">
        <f t="shared" si="7"/>
        <v>94</v>
      </c>
      <c r="O28" s="2">
        <f t="shared" si="1"/>
        <v>86</v>
      </c>
      <c r="P28" s="2">
        <v>37</v>
      </c>
      <c r="Q28" s="2">
        <f t="shared" si="8"/>
        <v>57</v>
      </c>
      <c r="R28" s="2">
        <v>94</v>
      </c>
      <c r="S28" s="2">
        <f t="shared" si="9"/>
        <v>0</v>
      </c>
    </row>
    <row r="29" spans="3:25" x14ac:dyDescent="0.15">
      <c r="C29" s="2">
        <v>0.8</v>
      </c>
      <c r="D29" s="4">
        <v>1.5689999999999999E-2</v>
      </c>
      <c r="E29" s="4">
        <v>4</v>
      </c>
      <c r="F29" s="2">
        <f t="shared" si="2"/>
        <v>76</v>
      </c>
      <c r="G29" s="7"/>
      <c r="H29" s="8">
        <f t="shared" si="0"/>
        <v>5.9602238181826879</v>
      </c>
      <c r="I29" s="2">
        <f t="shared" si="3"/>
        <v>0.16777893423218906</v>
      </c>
      <c r="J29" s="7"/>
      <c r="K29" s="2">
        <f t="shared" si="10"/>
        <v>5.8000000000000007</v>
      </c>
      <c r="L29" s="2">
        <f t="shared" si="5"/>
        <v>0.31543901863292417</v>
      </c>
      <c r="M29" s="2">
        <f t="shared" si="6"/>
        <v>80.436949751395659</v>
      </c>
      <c r="N29" s="2">
        <f t="shared" si="7"/>
        <v>80</v>
      </c>
      <c r="O29" s="2">
        <f t="shared" si="1"/>
        <v>76</v>
      </c>
      <c r="P29" s="2">
        <v>27</v>
      </c>
      <c r="Q29" s="2">
        <f t="shared" si="8"/>
        <v>53</v>
      </c>
      <c r="R29" s="2">
        <v>80</v>
      </c>
      <c r="S29" s="2">
        <f t="shared" si="9"/>
        <v>0</v>
      </c>
    </row>
    <row r="30" spans="3:25" x14ac:dyDescent="0.15">
      <c r="C30" s="2">
        <v>0.85</v>
      </c>
      <c r="D30" s="4">
        <v>1.1769999999999999E-2</v>
      </c>
      <c r="E30" s="4">
        <v>3</v>
      </c>
      <c r="F30" s="2">
        <f t="shared" si="2"/>
        <v>66</v>
      </c>
      <c r="G30" s="7"/>
      <c r="H30" s="8">
        <f t="shared" si="0"/>
        <v>6.3726170956847508</v>
      </c>
      <c r="I30" s="2">
        <f t="shared" si="3"/>
        <v>0.15692140057766141</v>
      </c>
      <c r="J30" s="7"/>
      <c r="K30" s="2">
        <f t="shared" si="10"/>
        <v>6.6</v>
      </c>
      <c r="L30" s="2">
        <f t="shared" si="5"/>
        <v>0.26902974344160685</v>
      </c>
      <c r="M30" s="2">
        <f t="shared" si="6"/>
        <v>68.602584577609747</v>
      </c>
      <c r="N30" s="2">
        <f t="shared" si="7"/>
        <v>69</v>
      </c>
      <c r="O30" s="2">
        <f t="shared" si="1"/>
        <v>66</v>
      </c>
      <c r="P30" s="2">
        <v>20</v>
      </c>
      <c r="Q30" s="2">
        <f t="shared" si="8"/>
        <v>49</v>
      </c>
      <c r="R30" s="2">
        <v>69</v>
      </c>
      <c r="S30" s="2">
        <f t="shared" si="9"/>
        <v>0</v>
      </c>
    </row>
    <row r="31" spans="3:25" x14ac:dyDescent="0.15">
      <c r="C31" s="2">
        <v>0.9</v>
      </c>
      <c r="D31" s="4">
        <v>3.8999999999999998E-3</v>
      </c>
      <c r="E31" s="4">
        <v>1</v>
      </c>
      <c r="F31" s="2">
        <f t="shared" si="2"/>
        <v>58</v>
      </c>
      <c r="G31" s="7"/>
      <c r="H31" s="8">
        <f t="shared" si="0"/>
        <v>7.9572027668130039</v>
      </c>
      <c r="I31" s="2">
        <f t="shared" si="3"/>
        <v>0.12567230335900026</v>
      </c>
      <c r="J31" s="7"/>
      <c r="K31" s="2">
        <f t="shared" si="10"/>
        <v>7.4</v>
      </c>
      <c r="L31" s="2">
        <f t="shared" si="5"/>
        <v>0.22944847840933022</v>
      </c>
      <c r="M31" s="2">
        <f t="shared" si="6"/>
        <v>58.509361994379205</v>
      </c>
      <c r="N31" s="2">
        <f t="shared" si="7"/>
        <v>59</v>
      </c>
      <c r="O31" s="2">
        <f t="shared" si="1"/>
        <v>58</v>
      </c>
      <c r="P31" s="2">
        <v>15</v>
      </c>
      <c r="Q31" s="2">
        <f t="shared" si="8"/>
        <v>44</v>
      </c>
      <c r="R31" s="2">
        <v>58</v>
      </c>
      <c r="S31" s="2">
        <f t="shared" si="9"/>
        <v>1</v>
      </c>
    </row>
    <row r="32" spans="3:25" x14ac:dyDescent="0.15">
      <c r="C32" s="2">
        <v>0.95</v>
      </c>
      <c r="D32" s="4">
        <v>3.8999999999999998E-3</v>
      </c>
      <c r="E32" s="4">
        <v>1</v>
      </c>
      <c r="F32" s="2">
        <f t="shared" si="2"/>
        <v>49</v>
      </c>
      <c r="G32" s="7"/>
      <c r="H32" s="8">
        <f t="shared" si="0"/>
        <v>7.9572027668130039</v>
      </c>
      <c r="I32" s="2">
        <f t="shared" si="3"/>
        <v>0.12567230335900026</v>
      </c>
      <c r="J32" s="7"/>
      <c r="K32" s="2">
        <f t="shared" si="10"/>
        <v>8.1999999999999993</v>
      </c>
      <c r="L32" s="2">
        <f t="shared" si="5"/>
        <v>0.19569064584036919</v>
      </c>
      <c r="M32" s="2">
        <f t="shared" si="6"/>
        <v>49.90111468929414</v>
      </c>
      <c r="N32" s="2">
        <f t="shared" si="7"/>
        <v>50</v>
      </c>
      <c r="O32" s="2">
        <f t="shared" si="1"/>
        <v>49</v>
      </c>
      <c r="P32" s="2">
        <v>11</v>
      </c>
      <c r="Q32" s="2">
        <f t="shared" si="8"/>
        <v>39</v>
      </c>
      <c r="R32" s="2">
        <v>50</v>
      </c>
      <c r="S32" s="2">
        <f t="shared" si="9"/>
        <v>0</v>
      </c>
    </row>
    <row r="33" spans="3:19" x14ac:dyDescent="0.15">
      <c r="C33" s="2">
        <v>1</v>
      </c>
      <c r="D33" s="4">
        <v>0</v>
      </c>
      <c r="E33" s="4">
        <v>0</v>
      </c>
      <c r="F33" s="2">
        <f t="shared" si="2"/>
        <v>43</v>
      </c>
      <c r="G33" s="7"/>
      <c r="H33" s="2" t="e">
        <f t="shared" si="0"/>
        <v>#NUM!</v>
      </c>
      <c r="I33" s="2" t="e">
        <f>1/H33</f>
        <v>#NUM!</v>
      </c>
      <c r="J33" s="7"/>
      <c r="K33" s="2">
        <f>IF(C33&gt;=0.5,C33*16-7,1/(C33*16-9))</f>
        <v>9</v>
      </c>
      <c r="L33" s="2">
        <f t="shared" si="5"/>
        <v>0.16689946751838466</v>
      </c>
      <c r="M33" s="2">
        <f t="shared" si="6"/>
        <v>42.55936421718809</v>
      </c>
      <c r="N33" s="2">
        <f t="shared" si="7"/>
        <v>43</v>
      </c>
      <c r="O33" s="2">
        <f t="shared" si="1"/>
        <v>43</v>
      </c>
      <c r="P33" s="2">
        <v>8</v>
      </c>
      <c r="Q33" s="2">
        <f t="shared" si="8"/>
        <v>35</v>
      </c>
      <c r="R33" s="2">
        <v>43</v>
      </c>
      <c r="S33" s="2">
        <f t="shared" si="9"/>
        <v>0</v>
      </c>
    </row>
    <row r="55" spans="11:16" x14ac:dyDescent="0.15">
      <c r="O55" t="s">
        <v>20</v>
      </c>
      <c r="P55" t="s">
        <v>38</v>
      </c>
    </row>
    <row r="57" spans="11:16" x14ac:dyDescent="0.15">
      <c r="K57" t="s">
        <v>35</v>
      </c>
    </row>
    <row r="60" spans="11:16" x14ac:dyDescent="0.15">
      <c r="K60" t="s">
        <v>36</v>
      </c>
    </row>
    <row r="62" spans="11:16" x14ac:dyDescent="0.15">
      <c r="K62" t="s">
        <v>37</v>
      </c>
    </row>
    <row r="68" spans="4:22" x14ac:dyDescent="0.15">
      <c r="K68">
        <f>9/16</f>
        <v>0.5625</v>
      </c>
    </row>
    <row r="71" spans="4:22" x14ac:dyDescent="0.15">
      <c r="K71">
        <f>1/10-9</f>
        <v>-8.9</v>
      </c>
      <c r="L71">
        <f>K71/16</f>
        <v>-0.55625000000000002</v>
      </c>
      <c r="O71">
        <f>214/255</f>
        <v>0.83921568627450982</v>
      </c>
    </row>
    <row r="76" spans="4:22" x14ac:dyDescent="0.15">
      <c r="O76">
        <v>0</v>
      </c>
      <c r="P76" t="e">
        <f>IF(O76&gt;=1,(O76-1)/16+0.5,(1/O76-9)/-16)</f>
        <v>#DIV/0!</v>
      </c>
      <c r="Q76" t="e">
        <f>IF(P76&gt;=0.5,P76*16-7,-1/(P76*16-9))</f>
        <v>#DIV/0!</v>
      </c>
    </row>
    <row r="77" spans="4:22" x14ac:dyDescent="0.15">
      <c r="O77">
        <v>0.01</v>
      </c>
      <c r="P77">
        <f>IF(O77&gt;=1,(O77-1)/16+0.5,(1/O77-9)/-16)</f>
        <v>-5.6875</v>
      </c>
      <c r="Q77">
        <f t="shared" ref="Q77:Q96" si="11">IF(P77&gt;=0.5,P77*16-7,-1/(P77*16-9))</f>
        <v>0.01</v>
      </c>
      <c r="R77">
        <f>POWER(INT(0.5*255)/255,Q77)</f>
        <v>0.99305347483732276</v>
      </c>
      <c r="S77">
        <f>R77*255</f>
        <v>253.2286360835173</v>
      </c>
      <c r="T77">
        <f>ROUND(S77,0)</f>
        <v>253</v>
      </c>
      <c r="U77">
        <f>EXP(O77*LN(0.5))</f>
        <v>0.99309249543703593</v>
      </c>
      <c r="V77">
        <f>U77*255</f>
        <v>253.23858633644417</v>
      </c>
    </row>
    <row r="78" spans="4:22" x14ac:dyDescent="0.15">
      <c r="D78">
        <f>LN(63/255)/LN(127/255)</f>
        <v>2.0057036804465316</v>
      </c>
      <c r="O78">
        <v>0.2</v>
      </c>
      <c r="P78">
        <f t="shared" ref="P77:P96" si="12">IF(O78&gt;=1,(O78-1)/16+0.5,(1/O78-9)/-16)</f>
        <v>0.25</v>
      </c>
      <c r="Q78">
        <f t="shared" si="11"/>
        <v>0.2</v>
      </c>
      <c r="R78">
        <f t="shared" ref="R78:R96" si="13">POWER(INT(0.5*255)/255,Q78)</f>
        <v>0.86986670497866647</v>
      </c>
      <c r="S78">
        <f t="shared" ref="S78:S96" si="14">R78*255</f>
        <v>221.81600976955994</v>
      </c>
      <c r="T78">
        <f t="shared" ref="T78:T96" si="15">ROUND(S78,0)</f>
        <v>222</v>
      </c>
    </row>
    <row r="79" spans="4:22" x14ac:dyDescent="0.15">
      <c r="O79">
        <v>1.5</v>
      </c>
      <c r="P79">
        <f t="shared" si="12"/>
        <v>0.53125</v>
      </c>
      <c r="Q79">
        <f t="shared" si="11"/>
        <v>1.5</v>
      </c>
      <c r="R79">
        <f t="shared" si="13"/>
        <v>0.35147570504775238</v>
      </c>
      <c r="S79">
        <f t="shared" si="14"/>
        <v>89.626304787176863</v>
      </c>
      <c r="T79">
        <f t="shared" si="15"/>
        <v>90</v>
      </c>
    </row>
    <row r="80" spans="4:22" x14ac:dyDescent="0.15">
      <c r="O80">
        <v>2</v>
      </c>
      <c r="P80">
        <f t="shared" si="12"/>
        <v>0.5625</v>
      </c>
      <c r="Q80">
        <f t="shared" si="11"/>
        <v>2</v>
      </c>
      <c r="R80">
        <f t="shared" si="13"/>
        <v>0.24804306036139948</v>
      </c>
      <c r="S80">
        <f t="shared" si="14"/>
        <v>63.250980392156869</v>
      </c>
      <c r="T80">
        <f t="shared" si="15"/>
        <v>63</v>
      </c>
    </row>
    <row r="81" spans="12:20" x14ac:dyDescent="0.15">
      <c r="L81">
        <f>0.5^0.1</f>
        <v>0.93303299153680741</v>
      </c>
      <c r="O81">
        <v>2.5</v>
      </c>
      <c r="P81">
        <f>IF(O81&gt;=1,(O81-1)/16+0.5,(1/O81-9)/-16)</f>
        <v>0.59375</v>
      </c>
      <c r="Q81">
        <f t="shared" si="11"/>
        <v>2.5</v>
      </c>
      <c r="R81">
        <f t="shared" si="13"/>
        <v>0.17504868447476299</v>
      </c>
      <c r="S81">
        <f t="shared" si="14"/>
        <v>44.637414541064565</v>
      </c>
      <c r="T81">
        <f t="shared" si="15"/>
        <v>45</v>
      </c>
    </row>
    <row r="82" spans="12:20" x14ac:dyDescent="0.15">
      <c r="L82">
        <f>0.1^0.5</f>
        <v>0.31622776601683794</v>
      </c>
      <c r="O82">
        <v>3</v>
      </c>
      <c r="P82">
        <f t="shared" si="12"/>
        <v>0.625</v>
      </c>
      <c r="Q82">
        <f t="shared" si="11"/>
        <v>3</v>
      </c>
      <c r="R82">
        <f t="shared" si="13"/>
        <v>0.12353517123881465</v>
      </c>
      <c r="S82">
        <f t="shared" si="14"/>
        <v>31.501468665897736</v>
      </c>
      <c r="T82">
        <f t="shared" si="15"/>
        <v>32</v>
      </c>
    </row>
    <row r="83" spans="12:20" x14ac:dyDescent="0.15">
      <c r="O83">
        <v>3.5</v>
      </c>
      <c r="P83">
        <f t="shared" si="12"/>
        <v>0.65625</v>
      </c>
      <c r="Q83">
        <f t="shared" si="11"/>
        <v>3.5</v>
      </c>
      <c r="R83">
        <f t="shared" si="13"/>
        <v>8.7181109522725092E-2</v>
      </c>
      <c r="S83">
        <f t="shared" si="14"/>
        <v>22.231182928294899</v>
      </c>
      <c r="T83">
        <f t="shared" si="15"/>
        <v>22</v>
      </c>
    </row>
    <row r="84" spans="12:20" x14ac:dyDescent="0.15">
      <c r="O84">
        <v>4</v>
      </c>
      <c r="P84">
        <f t="shared" si="12"/>
        <v>0.6875</v>
      </c>
      <c r="Q84">
        <f t="shared" si="11"/>
        <v>4</v>
      </c>
      <c r="R84">
        <f t="shared" si="13"/>
        <v>6.1525359793448864E-2</v>
      </c>
      <c r="S84">
        <f t="shared" si="14"/>
        <v>15.688966747329459</v>
      </c>
      <c r="T84">
        <f t="shared" si="15"/>
        <v>16</v>
      </c>
    </row>
    <row r="85" spans="12:20" x14ac:dyDescent="0.15">
      <c r="O85">
        <v>4.5</v>
      </c>
      <c r="P85">
        <f t="shared" si="12"/>
        <v>0.71875</v>
      </c>
      <c r="Q85">
        <f t="shared" si="11"/>
        <v>4.5</v>
      </c>
      <c r="R85">
        <f t="shared" si="13"/>
        <v>4.3419611409357212E-2</v>
      </c>
      <c r="S85">
        <f t="shared" si="14"/>
        <v>11.072000909386089</v>
      </c>
      <c r="T85">
        <f t="shared" si="15"/>
        <v>11</v>
      </c>
    </row>
    <row r="86" spans="12:20" x14ac:dyDescent="0.15">
      <c r="O86">
        <v>5</v>
      </c>
      <c r="P86">
        <f t="shared" si="12"/>
        <v>0.75</v>
      </c>
      <c r="Q86">
        <f t="shared" si="11"/>
        <v>5</v>
      </c>
      <c r="R86">
        <f t="shared" si="13"/>
        <v>3.0642041936345121E-2</v>
      </c>
      <c r="S86">
        <f t="shared" si="14"/>
        <v>7.8137206937680057</v>
      </c>
      <c r="T86">
        <f t="shared" si="15"/>
        <v>8</v>
      </c>
    </row>
    <row r="87" spans="12:20" x14ac:dyDescent="0.15">
      <c r="O87">
        <v>5.5</v>
      </c>
      <c r="P87">
        <f t="shared" si="12"/>
        <v>0.78125</v>
      </c>
      <c r="Q87">
        <f t="shared" si="11"/>
        <v>5.5</v>
      </c>
      <c r="R87">
        <f t="shared" si="13"/>
        <v>2.1624669211719079E-2</v>
      </c>
      <c r="S87">
        <f t="shared" si="14"/>
        <v>5.5142906489883652</v>
      </c>
      <c r="T87">
        <f t="shared" si="15"/>
        <v>6</v>
      </c>
    </row>
    <row r="88" spans="12:20" x14ac:dyDescent="0.15">
      <c r="O88">
        <v>6</v>
      </c>
      <c r="P88">
        <f t="shared" si="12"/>
        <v>0.8125</v>
      </c>
      <c r="Q88">
        <f t="shared" si="11"/>
        <v>6</v>
      </c>
      <c r="R88">
        <f t="shared" si="13"/>
        <v>1.5260938533003256E-2</v>
      </c>
      <c r="S88">
        <f t="shared" si="14"/>
        <v>3.8915393259158302</v>
      </c>
      <c r="T88">
        <f t="shared" si="15"/>
        <v>4</v>
      </c>
    </row>
    <row r="89" spans="12:20" x14ac:dyDescent="0.15">
      <c r="O89">
        <v>6.5</v>
      </c>
      <c r="P89">
        <f t="shared" si="12"/>
        <v>0.84375</v>
      </c>
      <c r="Q89">
        <f t="shared" si="11"/>
        <v>6.5</v>
      </c>
      <c r="R89">
        <f t="shared" si="13"/>
        <v>1.0769933293679696E-2</v>
      </c>
      <c r="S89">
        <f t="shared" si="14"/>
        <v>2.7463329898883226</v>
      </c>
      <c r="T89">
        <f t="shared" si="15"/>
        <v>3</v>
      </c>
    </row>
    <row r="90" spans="12:20" x14ac:dyDescent="0.15">
      <c r="O90">
        <v>7</v>
      </c>
      <c r="P90">
        <f t="shared" si="12"/>
        <v>0.875</v>
      </c>
      <c r="Q90">
        <f t="shared" si="11"/>
        <v>7</v>
      </c>
      <c r="R90">
        <f t="shared" si="13"/>
        <v>7.6005458576133868E-3</v>
      </c>
      <c r="S90">
        <f t="shared" si="14"/>
        <v>1.9381391936914136</v>
      </c>
      <c r="T90">
        <f t="shared" si="15"/>
        <v>2</v>
      </c>
    </row>
    <row r="91" spans="12:20" x14ac:dyDescent="0.15">
      <c r="O91">
        <v>7.5</v>
      </c>
      <c r="P91">
        <f t="shared" si="12"/>
        <v>0.90625</v>
      </c>
      <c r="Q91">
        <f t="shared" si="11"/>
        <v>7.5</v>
      </c>
      <c r="R91">
        <f t="shared" si="13"/>
        <v>5.363849130577733E-3</v>
      </c>
      <c r="S91">
        <f t="shared" si="14"/>
        <v>1.367781528297322</v>
      </c>
      <c r="T91">
        <f t="shared" si="15"/>
        <v>1</v>
      </c>
    </row>
    <row r="92" spans="12:20" x14ac:dyDescent="0.15">
      <c r="O92">
        <v>8</v>
      </c>
      <c r="P92">
        <f t="shared" si="12"/>
        <v>0.9375</v>
      </c>
      <c r="Q92">
        <f t="shared" si="11"/>
        <v>8</v>
      </c>
      <c r="R92">
        <f t="shared" si="13"/>
        <v>3.785369897713334E-3</v>
      </c>
      <c r="S92">
        <f t="shared" si="14"/>
        <v>0.96526932391690012</v>
      </c>
      <c r="T92">
        <f t="shared" si="15"/>
        <v>1</v>
      </c>
    </row>
    <row r="93" spans="12:20" x14ac:dyDescent="0.15">
      <c r="O93">
        <v>8.5</v>
      </c>
      <c r="P93">
        <f t="shared" si="12"/>
        <v>0.96875</v>
      </c>
      <c r="Q93">
        <f t="shared" si="11"/>
        <v>8.5</v>
      </c>
      <c r="R93">
        <f t="shared" si="13"/>
        <v>2.67140721405244E-3</v>
      </c>
      <c r="S93">
        <f t="shared" si="14"/>
        <v>0.68120883958337219</v>
      </c>
      <c r="T93">
        <f t="shared" si="15"/>
        <v>1</v>
      </c>
    </row>
    <row r="94" spans="12:20" x14ac:dyDescent="0.15">
      <c r="O94">
        <v>9</v>
      </c>
      <c r="P94">
        <f t="shared" si="12"/>
        <v>1</v>
      </c>
      <c r="Q94">
        <f t="shared" si="11"/>
        <v>9</v>
      </c>
      <c r="R94">
        <f t="shared" si="13"/>
        <v>1.8852626549395821E-3</v>
      </c>
      <c r="S94">
        <f t="shared" si="14"/>
        <v>0.48074197700959342</v>
      </c>
      <c r="T94">
        <f t="shared" si="15"/>
        <v>0</v>
      </c>
    </row>
    <row r="95" spans="12:20" x14ac:dyDescent="0.15">
      <c r="O95">
        <v>9.5</v>
      </c>
      <c r="P95">
        <f t="shared" si="12"/>
        <v>1.03125</v>
      </c>
      <c r="Q95">
        <f t="shared" si="11"/>
        <v>9.5</v>
      </c>
      <c r="R95">
        <f t="shared" si="13"/>
        <v>1.3304655536653333E-3</v>
      </c>
      <c r="S95">
        <f t="shared" si="14"/>
        <v>0.33926871618465998</v>
      </c>
      <c r="T95">
        <f t="shared" si="15"/>
        <v>0</v>
      </c>
    </row>
    <row r="96" spans="12:20" x14ac:dyDescent="0.15">
      <c r="O96">
        <v>10</v>
      </c>
      <c r="P96">
        <f t="shared" si="12"/>
        <v>1.0625</v>
      </c>
      <c r="Q96">
        <f t="shared" si="11"/>
        <v>10</v>
      </c>
      <c r="R96">
        <f t="shared" si="13"/>
        <v>9.3893473402873308E-4</v>
      </c>
      <c r="S96">
        <f t="shared" si="14"/>
        <v>0.23942835717732694</v>
      </c>
      <c r="T96">
        <f t="shared" si="15"/>
        <v>0</v>
      </c>
    </row>
  </sheetData>
  <mergeCells count="1">
    <mergeCell ref="L9:N9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Gista</dc:creator>
  <cp:lastModifiedBy>_ Gista</cp:lastModifiedBy>
  <dcterms:created xsi:type="dcterms:W3CDTF">2018-02-05T15:25:11Z</dcterms:created>
  <dcterms:modified xsi:type="dcterms:W3CDTF">2018-02-08T17:58:42Z</dcterms:modified>
</cp:coreProperties>
</file>