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1Universidad\2021-1\030-Ing.Sw2\"/>
    </mc:Choice>
  </mc:AlternateContent>
  <xr:revisionPtr revIDLastSave="0" documentId="13_ncr:1_{28B45A2F-B00B-4D9C-9EEC-52AFDFBE474F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Gastos prorrateados - Mes" sheetId="3" r:id="rId1"/>
    <sheet name="Presupuesto del proyecto" sheetId="1" state="hidden" r:id="rId2"/>
  </sheets>
  <externalReferences>
    <externalReference r:id="rId3"/>
    <externalReference r:id="rId4"/>
  </externalReferences>
  <definedNames>
    <definedName name="_xlnm._FilterDatabase" localSheetId="1" hidden="1">'Presupuesto del proyecto'!$D$1:$D$1084</definedName>
    <definedName name="_xlnm.Print_Area" localSheetId="1">'Presupuesto del proyecto'!$B$1:$T$35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3" l="1"/>
  <c r="M15" i="3"/>
  <c r="M14" i="3"/>
  <c r="N18" i="3"/>
  <c r="J9" i="1" l="1"/>
  <c r="J10" i="1"/>
  <c r="J11" i="1"/>
  <c r="J12" i="1"/>
  <c r="J13" i="1"/>
  <c r="J14" i="1"/>
  <c r="J15" i="1"/>
  <c r="J16" i="1"/>
  <c r="J17" i="1"/>
  <c r="K17" i="1" s="1"/>
  <c r="J18" i="1"/>
  <c r="J19" i="1"/>
  <c r="J20" i="1"/>
  <c r="J21" i="1"/>
  <c r="J22" i="1"/>
  <c r="K22" i="1" s="1"/>
  <c r="J23" i="1"/>
  <c r="J8" i="1"/>
  <c r="F27" i="3"/>
  <c r="F26" i="3"/>
  <c r="G26" i="3" s="1"/>
  <c r="F25" i="3"/>
  <c r="E20" i="3"/>
  <c r="E19" i="3"/>
  <c r="E18" i="3"/>
  <c r="E17" i="3"/>
  <c r="F12" i="3"/>
  <c r="F11" i="3"/>
  <c r="G11" i="3" s="1"/>
  <c r="F10" i="3"/>
  <c r="F34" i="3"/>
  <c r="F33" i="3"/>
  <c r="G33" i="3" s="1"/>
  <c r="F28" i="3"/>
  <c r="F5" i="3"/>
  <c r="C43" i="3"/>
  <c r="G34" i="3"/>
  <c r="Q22" i="1"/>
  <c r="N22" i="1"/>
  <c r="Q20" i="1"/>
  <c r="N20" i="1"/>
  <c r="K20" i="1"/>
  <c r="Q21" i="1"/>
  <c r="N21" i="1"/>
  <c r="K21" i="1"/>
  <c r="Q17" i="1"/>
  <c r="N17" i="1"/>
  <c r="C42" i="3"/>
  <c r="N5" i="3"/>
  <c r="N8" i="3" s="1"/>
  <c r="G35" i="3" l="1"/>
  <c r="E43" i="3" s="1"/>
  <c r="R20" i="1"/>
  <c r="T20" i="1" s="1"/>
  <c r="R22" i="1"/>
  <c r="T22" i="1" s="1"/>
  <c r="R21" i="1"/>
  <c r="T21" i="1" s="1"/>
  <c r="R17" i="1"/>
  <c r="T17" i="1" s="1"/>
  <c r="G12" i="3"/>
  <c r="F20" i="3"/>
  <c r="F18" i="3"/>
  <c r="F17" i="3"/>
  <c r="G10" i="3"/>
  <c r="K23" i="1"/>
  <c r="K18" i="1"/>
  <c r="K16" i="1"/>
  <c r="K15" i="1"/>
  <c r="K14" i="1"/>
  <c r="K19" i="1"/>
  <c r="K13" i="1"/>
  <c r="K12" i="1"/>
  <c r="K11" i="1"/>
  <c r="K10" i="1"/>
  <c r="K9" i="1"/>
  <c r="K8" i="1"/>
  <c r="G5" i="3"/>
  <c r="G6" i="3" s="1"/>
  <c r="E39" i="3" s="1"/>
  <c r="C41" i="3"/>
  <c r="C40" i="3"/>
  <c r="C39" i="3"/>
  <c r="F19" i="3"/>
  <c r="G28" i="3"/>
  <c r="G27" i="3"/>
  <c r="G25" i="3"/>
  <c r="N15" i="3"/>
  <c r="N14" i="3"/>
  <c r="G13" i="3" l="1"/>
  <c r="E40" i="3" s="1"/>
  <c r="G29" i="3"/>
  <c r="E42" i="3" s="1"/>
  <c r="F21" i="3"/>
  <c r="E41" i="3" s="1"/>
  <c r="N16" i="3"/>
  <c r="N20" i="3" l="1"/>
  <c r="E44" i="3"/>
  <c r="Q9" i="1" l="1"/>
  <c r="Q10" i="1"/>
  <c r="Q11" i="1"/>
  <c r="Q12" i="1"/>
  <c r="Q13" i="1"/>
  <c r="Q19" i="1"/>
  <c r="Q14" i="1"/>
  <c r="Q15" i="1"/>
  <c r="Q16" i="1"/>
  <c r="Q18" i="1"/>
  <c r="Q23" i="1"/>
  <c r="N9" i="1"/>
  <c r="R9" i="1" s="1"/>
  <c r="T9" i="1" s="1"/>
  <c r="N10" i="1"/>
  <c r="N11" i="1"/>
  <c r="N12" i="1"/>
  <c r="N13" i="1"/>
  <c r="R13" i="1" s="1"/>
  <c r="T13" i="1" s="1"/>
  <c r="N19" i="1"/>
  <c r="N14" i="1"/>
  <c r="N15" i="1"/>
  <c r="N16" i="1"/>
  <c r="R16" i="1" s="1"/>
  <c r="T16" i="1" s="1"/>
  <c r="N18" i="1"/>
  <c r="N23" i="1"/>
  <c r="Q8" i="1"/>
  <c r="O24" i="1"/>
  <c r="P24" i="1"/>
  <c r="P35" i="1"/>
  <c r="O35" i="1"/>
  <c r="Q34" i="1"/>
  <c r="N34" i="1"/>
  <c r="K34" i="1"/>
  <c r="Q33" i="1"/>
  <c r="N33" i="1"/>
  <c r="K33" i="1"/>
  <c r="Q32" i="1"/>
  <c r="N32" i="1"/>
  <c r="K32" i="1"/>
  <c r="Q31" i="1"/>
  <c r="N31" i="1"/>
  <c r="K31" i="1"/>
  <c r="Q30" i="1"/>
  <c r="N30" i="1"/>
  <c r="K30" i="1"/>
  <c r="Q29" i="1"/>
  <c r="N29" i="1"/>
  <c r="K29" i="1"/>
  <c r="N8" i="1"/>
  <c r="R15" i="1" l="1"/>
  <c r="T15" i="1" s="1"/>
  <c r="R23" i="1"/>
  <c r="T23" i="1" s="1"/>
  <c r="R10" i="1"/>
  <c r="T10" i="1" s="1"/>
  <c r="R12" i="1"/>
  <c r="T12" i="1" s="1"/>
  <c r="R8" i="1"/>
  <c r="R18" i="1"/>
  <c r="T18" i="1" s="1"/>
  <c r="R19" i="1"/>
  <c r="T19" i="1" s="1"/>
  <c r="R11" i="1"/>
  <c r="T11" i="1" s="1"/>
  <c r="R14" i="1"/>
  <c r="T14" i="1" s="1"/>
  <c r="Q24" i="1"/>
  <c r="N24" i="1"/>
  <c r="K24" i="1"/>
  <c r="R32" i="1"/>
  <c r="R33" i="1"/>
  <c r="K35" i="1"/>
  <c r="R31" i="1"/>
  <c r="R34" i="1"/>
  <c r="N35" i="1"/>
  <c r="Q35" i="1"/>
  <c r="R30" i="1"/>
  <c r="R29" i="1"/>
  <c r="R24" i="1" l="1"/>
  <c r="R35" i="1"/>
  <c r="S8" i="1" s="1"/>
  <c r="S24" i="1" l="1"/>
  <c r="T8" i="1"/>
  <c r="T24" i="1" s="1"/>
</calcChain>
</file>

<file path=xl/sharedStrings.xml><?xml version="1.0" encoding="utf-8"?>
<sst xmlns="http://schemas.openxmlformats.org/spreadsheetml/2006/main" count="213" uniqueCount="134">
  <si>
    <t>NOMBRE DEL PROYECTO</t>
  </si>
  <si>
    <t>FECHA DE INICIO</t>
  </si>
  <si>
    <t>MANO DE OBRA</t>
  </si>
  <si>
    <t>MATERIALES</t>
  </si>
  <si>
    <t>OTROS</t>
  </si>
  <si>
    <t>ID DE TAREA</t>
  </si>
  <si>
    <t>DESCRIPCIÓN</t>
  </si>
  <si>
    <t>ESTADO</t>
  </si>
  <si>
    <t>FECHA DE INICIO PREVISTA</t>
  </si>
  <si>
    <t>FECHA DE INICIO REAL</t>
  </si>
  <si>
    <t>FECHA DE FINALIZACIÓN</t>
  </si>
  <si>
    <t>$/RR. HH.</t>
  </si>
  <si>
    <t>UNIDADES</t>
  </si>
  <si>
    <t>$/UNIDADES</t>
  </si>
  <si>
    <t>TOTAL DE MATERIALES</t>
  </si>
  <si>
    <t>VIAJES</t>
  </si>
  <si>
    <t>VARIOS</t>
  </si>
  <si>
    <t>PRESUPUESTO</t>
  </si>
  <si>
    <t>REAL</t>
  </si>
  <si>
    <t>PROYECTO</t>
  </si>
  <si>
    <t>No se ha iniciado</t>
  </si>
  <si>
    <t>Completo</t>
  </si>
  <si>
    <t xml:space="preserve">Subtarea </t>
  </si>
  <si>
    <t>En espera</t>
  </si>
  <si>
    <t>Tarea</t>
  </si>
  <si>
    <t>En progreso</t>
  </si>
  <si>
    <t>CLAVE DE 
ESTADO</t>
  </si>
  <si>
    <t>TOTAL DE 
MANO DE OBRA</t>
  </si>
  <si>
    <t>TOTAL
DE OTROS</t>
  </si>
  <si>
    <t>PRESUPUESTO DEL PROYECTO</t>
  </si>
  <si>
    <t>Estado del arte</t>
  </si>
  <si>
    <t>Responsable</t>
  </si>
  <si>
    <t>CP01</t>
  </si>
  <si>
    <t>CP02</t>
  </si>
  <si>
    <t>Jefe de proyecto</t>
  </si>
  <si>
    <t>CP03</t>
  </si>
  <si>
    <t>CP04</t>
  </si>
  <si>
    <t>CP05</t>
  </si>
  <si>
    <t>CP06</t>
  </si>
  <si>
    <t>CP07</t>
  </si>
  <si>
    <t>Análisis de Datos de la Investigación</t>
  </si>
  <si>
    <t>Elaboración Reporte de Resultados</t>
  </si>
  <si>
    <t>Reporte de Resultados</t>
  </si>
  <si>
    <t>Pruebas Funcionales (Serenity)</t>
  </si>
  <si>
    <t>Equipo de Desarrollo</t>
  </si>
  <si>
    <t>Analista de Software</t>
  </si>
  <si>
    <t>Arquitecto de Software</t>
  </si>
  <si>
    <t>Jefe de Investigación</t>
  </si>
  <si>
    <t>DBADMIN</t>
  </si>
  <si>
    <t>Ingeniero de Software</t>
  </si>
  <si>
    <t>devsecops</t>
  </si>
  <si>
    <t>Definir gestor, tipo de bases de datos, y diseño</t>
  </si>
  <si>
    <t>Concepto</t>
  </si>
  <si>
    <t>Unidad</t>
  </si>
  <si>
    <t>Cantidad</t>
  </si>
  <si>
    <t>Valor Unitario</t>
  </si>
  <si>
    <t>Valor total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</si>
  <si>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</si>
  <si>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Total</t>
  </si>
  <si>
    <t>Valor Mes</t>
  </si>
  <si>
    <t>Secretaria</t>
  </si>
  <si>
    <t>Agua potable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</si>
  <si>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</si>
  <si>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Energía eléctrica</t>
  </si>
  <si>
    <t>kw / h</t>
  </si>
  <si>
    <t>Impresora multifuncional</t>
  </si>
  <si>
    <t>Internet</t>
  </si>
  <si>
    <t>Archivador</t>
  </si>
  <si>
    <t>Insumos varios</t>
  </si>
  <si>
    <t>Sillas</t>
  </si>
  <si>
    <t>TOTAL</t>
  </si>
  <si>
    <t>Arrendamiento</t>
  </si>
  <si>
    <t>Horas RRHH</t>
  </si>
  <si>
    <t>Presupuesto General</t>
  </si>
  <si>
    <t>Presupuesto Detallado</t>
  </si>
  <si>
    <t>PREVISTO</t>
  </si>
  <si>
    <t>CONTROL</t>
  </si>
  <si>
    <t>CP08</t>
  </si>
  <si>
    <t>Escritorios</t>
  </si>
  <si>
    <t>Vr. Unitario</t>
  </si>
  <si>
    <t>Salarios administrativos prorrateados al proyecto</t>
  </si>
  <si>
    <t>Valor Total</t>
  </si>
  <si>
    <t>Celular</t>
  </si>
  <si>
    <t>Recursos físicos prorrateados al proyecto / mes</t>
  </si>
  <si>
    <t>Otros Muebles y Enseres</t>
  </si>
  <si>
    <t>RECURSO FÍSICO</t>
  </si>
  <si>
    <t>RECURSO HUMANO</t>
  </si>
  <si>
    <t>RECURSO INTELECTUAL</t>
  </si>
  <si>
    <t>Maria DB</t>
  </si>
  <si>
    <t>Licencias desarrollo</t>
  </si>
  <si>
    <t xml:space="preserve">Servicios básicos </t>
  </si>
  <si>
    <t>Computadora Mac</t>
  </si>
  <si>
    <t>Computadora Windos Professional</t>
  </si>
  <si>
    <t>Instalaciones físicas</t>
  </si>
  <si>
    <t xml:space="preserve"> </t>
  </si>
  <si>
    <t xml:space="preserve">                   ComprApp</t>
  </si>
  <si>
    <t>PRESUPUESTO REAL</t>
  </si>
  <si>
    <t>CP01-01</t>
  </si>
  <si>
    <t>CP01-02</t>
  </si>
  <si>
    <t>CP01-03</t>
  </si>
  <si>
    <t>CP01-03-01</t>
  </si>
  <si>
    <t>Director del proyecto</t>
  </si>
  <si>
    <t>Verificar factibilidad del Proyecto</t>
  </si>
  <si>
    <t>Establecer casos de Uso / historias de usuario</t>
  </si>
  <si>
    <t>Establecer Marco de Desarrollo</t>
  </si>
  <si>
    <t>Definir Arquitectura, Patrones</t>
  </si>
  <si>
    <t>Definir Plan de Pruebas</t>
  </si>
  <si>
    <t>Tester</t>
  </si>
  <si>
    <t>Definir Lenguaje, Frameworks</t>
  </si>
  <si>
    <t>CP09</t>
  </si>
  <si>
    <t>CP10</t>
  </si>
  <si>
    <t>CP11</t>
  </si>
  <si>
    <t>CP12</t>
  </si>
  <si>
    <t>CP13</t>
  </si>
  <si>
    <t xml:space="preserve">Definir funcionalidades de prototipo </t>
  </si>
  <si>
    <t xml:space="preserve">Desarrollo de Prototipo (TDD) </t>
  </si>
  <si>
    <t xml:space="preserve">Despliegue de prototipo </t>
  </si>
  <si>
    <t>CP11-01</t>
  </si>
  <si>
    <t xml:space="preserve"> Inicio construcción de prototipo</t>
  </si>
  <si>
    <t>CP12-01</t>
  </si>
  <si>
    <t>CP11-02</t>
  </si>
  <si>
    <t>Plan</t>
  </si>
  <si>
    <t>Kit bioseguridad</t>
  </si>
  <si>
    <t>Elementos aseo y cafetería</t>
  </si>
  <si>
    <t>Equipo de cómputo (con base en su depreciación mensual)</t>
  </si>
  <si>
    <t>Muebles y enseres  (con base en su depreciación mensual)</t>
  </si>
  <si>
    <t>CP01-04</t>
  </si>
  <si>
    <t>CP01-05</t>
  </si>
  <si>
    <t>Tarea, ejemplo revisión bibliográfica</t>
  </si>
  <si>
    <t>MATERIALES, COMPONENTES</t>
  </si>
  <si>
    <t>Flutter</t>
  </si>
  <si>
    <t>Project Libre</t>
  </si>
  <si>
    <t>Presupuesto del Proyecto (equipo técnico total)</t>
  </si>
  <si>
    <t>Presupuesto Gastos proyecto 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</si>
</sst>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mm/dd/yyyy"/>
    <numFmt numFmtId="170" formatCode="[$-F800]dddd\,\ mmmm\ dd\,\ yyyy"/>
    <numFmt numFmtId="171" formatCode="&quot;$&quot;\ #,##0"/>
    <numFmt numFmtId="172" formatCode="dd/mm/yyyy"/>
    <numFmt numFmtId="173" formatCode="[$USD]\ #,##0.0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49995422223578601"/>
      <name val="Century Gothic"/>
      <family val="1"/>
    </font>
    <font>
      <sz val="11"/>
      <color theme="1"/>
      <name val="Calibri"/>
      <family val="2"/>
      <scheme val="minor"/>
    </font>
    <font>
      <sz val="10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i/>
      <sz val="10"/>
      <color theme="1"/>
      <name val="Century Gothic"/>
      <family val="1"/>
    </font>
    <font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sz val="9"/>
      <color rgb="FF000000"/>
      <name val="Century Gothic"/>
      <family val="2"/>
    </font>
    <font>
      <sz val="12"/>
      <color theme="1"/>
      <name val="Calibri"/>
      <family val="2"/>
      <scheme val="minor"/>
    </font>
    <font>
      <b/>
      <sz val="11"/>
      <color theme="1"/>
      <name val="Century Gothic"/>
      <family val="1"/>
    </font>
    <font>
      <sz val="8"/>
      <name val="Calibri"/>
      <family val="2"/>
      <scheme val="minor"/>
    </font>
    <font>
      <b/>
      <sz val="10"/>
      <name val="Century Gothic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0"/>
      <color rgb="FFEC5D48"/>
      <name val="Century Gothic"/>
      <family val="1"/>
    </font>
    <font>
      <b/>
      <sz val="9"/>
      <color rgb="FFEC5D48"/>
      <name val="Century Gothic"/>
      <family val="2"/>
    </font>
    <font>
      <b/>
      <sz val="2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C5D48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medium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EC5D48"/>
      </left>
      <right/>
      <top style="medium">
        <color rgb="FFEC5D48"/>
      </top>
      <bottom/>
      <diagonal/>
    </border>
    <border>
      <left/>
      <right/>
      <top style="medium">
        <color rgb="FFEC5D48"/>
      </top>
      <bottom/>
      <diagonal/>
    </border>
    <border>
      <left/>
      <right style="medium">
        <color rgb="FFEC5D48"/>
      </right>
      <top style="medium">
        <color rgb="FFEC5D48"/>
      </top>
      <bottom/>
      <diagonal/>
    </border>
    <border>
      <left style="medium">
        <color rgb="FFEC5D48"/>
      </left>
      <right/>
      <top/>
      <bottom/>
      <diagonal/>
    </border>
    <border>
      <left/>
      <right style="medium">
        <color rgb="FFEC5D48"/>
      </right>
      <top/>
      <bottom/>
      <diagonal/>
    </border>
    <border>
      <left style="medium">
        <color rgb="FFEC5D48"/>
      </left>
      <right/>
      <top/>
      <bottom style="medium">
        <color rgb="FFEC5D48"/>
      </bottom>
      <diagonal/>
    </border>
    <border>
      <left/>
      <right/>
      <top/>
      <bottom style="medium">
        <color rgb="FFEC5D48"/>
      </bottom>
      <diagonal/>
    </border>
    <border>
      <left/>
      <right style="medium">
        <color rgb="FFEC5D48"/>
      </right>
      <top/>
      <bottom style="medium">
        <color rgb="FFEC5D48"/>
      </bottom>
      <diagonal/>
    </border>
    <border>
      <left/>
      <right style="double">
        <color theme="0" tint="-0.24994659260841701"/>
      </right>
      <top style="thin">
        <color theme="0" tint="-0.24994659260841701"/>
      </top>
      <bottom/>
      <diagonal/>
    </border>
    <border>
      <left/>
      <right style="double">
        <color theme="0" tint="-0.24994659260841701"/>
      </right>
      <top/>
      <bottom style="thin">
        <color theme="0" tint="-0.24994659260841701"/>
      </bottom>
      <diagonal/>
    </border>
    <border>
      <left style="thin">
        <color rgb="FFEC5D48"/>
      </left>
      <right style="thin">
        <color rgb="FFEC5D48"/>
      </right>
      <top style="thin">
        <color rgb="FFEC5D48"/>
      </top>
      <bottom style="thin">
        <color rgb="FFEC5D48"/>
      </bottom>
      <diagonal/>
    </border>
    <border>
      <left style="thin">
        <color rgb="FFEC5D48"/>
      </left>
      <right style="thin">
        <color rgb="FFEC5D48"/>
      </right>
      <top/>
      <bottom style="thin">
        <color rgb="FFEC5D48"/>
      </bottom>
      <diagonal/>
    </border>
  </borders>
  <cellStyleXfs count="17">
    <xf numFmtId="0" fontId="0" fillId="0" borderId="0"/>
    <xf numFmtId="9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4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7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41" fontId="19" fillId="0" borderId="0" applyFont="0" applyFill="0" applyBorder="0" applyAlignment="0" applyProtection="0"/>
  </cellStyleXfs>
  <cellXfs count="160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Alignment="1" applyProtection="1"/>
    <xf numFmtId="167" fontId="4" fillId="2" borderId="0" xfId="0" applyNumberFormat="1" applyFont="1" applyFill="1" applyProtection="1"/>
    <xf numFmtId="0" fontId="0" fillId="2" borderId="0" xfId="0" applyFill="1" applyBorder="1" applyProtection="1"/>
    <xf numFmtId="0" fontId="7" fillId="2" borderId="0" xfId="0" applyFont="1" applyFill="1" applyBorder="1" applyAlignment="1">
      <alignment horizontal="center"/>
    </xf>
    <xf numFmtId="168" fontId="5" fillId="2" borderId="0" xfId="0" applyNumberFormat="1" applyFont="1" applyFill="1" applyBorder="1" applyAlignment="1" applyProtection="1">
      <alignment wrapText="1"/>
      <protection locked="0"/>
    </xf>
    <xf numFmtId="164" fontId="5" fillId="2" borderId="0" xfId="2" applyNumberFormat="1" applyFont="1" applyFill="1" applyBorder="1" applyAlignment="1" applyProtection="1">
      <alignment wrapText="1"/>
      <protection locked="0"/>
    </xf>
    <xf numFmtId="166" fontId="8" fillId="2" borderId="0" xfId="0" applyNumberFormat="1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Alignment="1">
      <alignment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 applyProtection="1">
      <alignment vertical="center" wrapText="1"/>
      <protection locked="0"/>
    </xf>
    <xf numFmtId="164" fontId="5" fillId="2" borderId="0" xfId="2" applyNumberFormat="1" applyFont="1" applyFill="1" applyBorder="1" applyAlignment="1" applyProtection="1">
      <alignment vertical="center" wrapText="1"/>
      <protection locked="0"/>
    </xf>
    <xf numFmtId="166" fontId="5" fillId="2" borderId="0" xfId="2" applyNumberFormat="1" applyFont="1" applyFill="1" applyBorder="1" applyAlignment="1" applyProtection="1">
      <alignment vertical="center"/>
    </xf>
    <xf numFmtId="166" fontId="8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Font="1" applyFill="1" applyAlignment="1">
      <alignment horizontal="left" vertical="center" wrapText="1" indent="1"/>
    </xf>
    <xf numFmtId="0" fontId="14" fillId="2" borderId="1" xfId="0" applyFont="1" applyFill="1" applyBorder="1" applyAlignment="1">
      <alignment horizontal="left" vertical="center" wrapText="1" indent="1" readingOrder="1"/>
    </xf>
    <xf numFmtId="0" fontId="9" fillId="0" borderId="1" xfId="0" applyFont="1" applyBorder="1" applyAlignment="1">
      <alignment horizontal="left" vertical="center" wrapText="1" indent="1"/>
    </xf>
    <xf numFmtId="0" fontId="9" fillId="2" borderId="4" xfId="0" applyFont="1" applyFill="1" applyBorder="1" applyAlignment="1" applyProtection="1">
      <alignment horizontal="left" vertical="center" indent="1"/>
    </xf>
    <xf numFmtId="0" fontId="9" fillId="2" borderId="2" xfId="0" applyFont="1" applyFill="1" applyBorder="1" applyAlignment="1" applyProtection="1">
      <alignment horizontal="left" vertical="center" indent="1"/>
    </xf>
    <xf numFmtId="16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169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left" vertical="center" wrapText="1" indent="1"/>
      <protection locked="0"/>
    </xf>
    <xf numFmtId="169" fontId="1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167" fontId="4" fillId="2" borderId="0" xfId="0" applyNumberFormat="1" applyFont="1" applyFill="1" applyBorder="1" applyAlignment="1" applyProtection="1">
      <alignment horizontal="center"/>
    </xf>
    <xf numFmtId="167" fontId="9" fillId="4" borderId="1" xfId="0" applyNumberFormat="1" applyFont="1" applyFill="1" applyBorder="1" applyAlignment="1" applyProtection="1">
      <alignment horizontal="center" vertical="center"/>
      <protection locked="0"/>
    </xf>
    <xf numFmtId="168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168" fontId="5" fillId="2" borderId="0" xfId="0" applyNumberFormat="1" applyFont="1" applyFill="1" applyBorder="1" applyAlignment="1" applyProtection="1">
      <alignment horizontal="center" wrapText="1"/>
      <protection locked="0"/>
    </xf>
    <xf numFmtId="0" fontId="0" fillId="2" borderId="0" xfId="0" applyFill="1" applyAlignment="1">
      <alignment horizontal="center"/>
    </xf>
    <xf numFmtId="0" fontId="9" fillId="2" borderId="0" xfId="0" applyFont="1" applyFill="1" applyBorder="1" applyAlignment="1" applyProtection="1">
      <alignment horizontal="right" vertical="center"/>
    </xf>
    <xf numFmtId="167" fontId="9" fillId="4" borderId="5" xfId="0" applyNumberFormat="1" applyFont="1" applyFill="1" applyBorder="1" applyAlignment="1" applyProtection="1">
      <alignment horizontal="left" vertical="center"/>
      <protection locked="0"/>
    </xf>
    <xf numFmtId="165" fontId="12" fillId="0" borderId="5" xfId="0" applyNumberFormat="1" applyFont="1" applyFill="1" applyBorder="1" applyAlignment="1" applyProtection="1">
      <alignment vertical="center" wrapText="1"/>
      <protection locked="0"/>
    </xf>
    <xf numFmtId="165" fontId="12" fillId="0" borderId="5" xfId="0" applyNumberFormat="1" applyFont="1" applyFill="1" applyBorder="1" applyAlignment="1" applyProtection="1">
      <alignment horizontal="left" vertical="center" wrapText="1"/>
      <protection locked="0"/>
    </xf>
    <xf numFmtId="165" fontId="9" fillId="4" borderId="6" xfId="2" applyFont="1" applyFill="1" applyBorder="1" applyAlignment="1" applyProtection="1">
      <alignment horizontal="left" vertical="center"/>
      <protection locked="0"/>
    </xf>
    <xf numFmtId="167" fontId="9" fillId="4" borderId="7" xfId="0" applyNumberFormat="1" applyFont="1" applyFill="1" applyBorder="1" applyAlignment="1" applyProtection="1">
      <alignment horizontal="left" vertical="center"/>
      <protection locked="0"/>
    </xf>
    <xf numFmtId="165" fontId="12" fillId="0" borderId="7" xfId="0" applyNumberFormat="1" applyFont="1" applyFill="1" applyBorder="1" applyAlignment="1" applyProtection="1">
      <alignment vertical="center" wrapText="1"/>
      <protection locked="0"/>
    </xf>
    <xf numFmtId="165" fontId="12" fillId="0" borderId="7" xfId="0" applyNumberFormat="1" applyFont="1" applyFill="1" applyBorder="1" applyAlignment="1" applyProtection="1">
      <alignment horizontal="left" vertical="center" wrapText="1"/>
      <protection locked="0"/>
    </xf>
    <xf numFmtId="165" fontId="9" fillId="4" borderId="7" xfId="2" applyFont="1" applyFill="1" applyBorder="1" applyAlignment="1" applyProtection="1">
      <alignment horizontal="left" vertical="center"/>
      <protection locked="0"/>
    </xf>
    <xf numFmtId="165" fontId="12" fillId="0" borderId="7" xfId="2" applyNumberFormat="1" applyFont="1" applyFill="1" applyBorder="1" applyAlignment="1" applyProtection="1">
      <alignment vertical="center" wrapText="1"/>
      <protection locked="0"/>
    </xf>
    <xf numFmtId="165" fontId="12" fillId="5" borderId="6" xfId="2" applyNumberFormat="1" applyFont="1" applyFill="1" applyBorder="1" applyAlignment="1" applyProtection="1">
      <alignment vertical="center" wrapText="1"/>
      <protection locked="0"/>
    </xf>
    <xf numFmtId="165" fontId="13" fillId="4" borderId="7" xfId="2" applyFont="1" applyFill="1" applyBorder="1" applyAlignment="1" applyProtection="1">
      <alignment horizontal="left" vertical="center"/>
    </xf>
    <xf numFmtId="165" fontId="12" fillId="4" borderId="7" xfId="2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>
      <alignment horizontal="center" vertical="center"/>
    </xf>
    <xf numFmtId="169" fontId="13" fillId="3" borderId="1" xfId="0" applyNumberFormat="1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3" fillId="3" borderId="7" xfId="2" applyNumberFormat="1" applyFont="1" applyFill="1" applyBorder="1" applyAlignment="1" applyProtection="1">
      <alignment vertical="center" wrapText="1"/>
      <protection locked="0"/>
    </xf>
    <xf numFmtId="165" fontId="13" fillId="3" borderId="6" xfId="2" applyNumberFormat="1" applyFont="1" applyFill="1" applyBorder="1" applyAlignment="1" applyProtection="1">
      <alignment vertical="center" wrapText="1"/>
      <protection locked="0"/>
    </xf>
    <xf numFmtId="168" fontId="13" fillId="3" borderId="5" xfId="0" applyNumberFormat="1" applyFont="1" applyFill="1" applyBorder="1" applyAlignment="1" applyProtection="1">
      <alignment vertical="center" wrapText="1"/>
      <protection locked="0"/>
    </xf>
    <xf numFmtId="168" fontId="12" fillId="0" borderId="5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9" fillId="3" borderId="5" xfId="0" applyNumberFormat="1" applyFont="1" applyFill="1" applyBorder="1" applyAlignment="1" applyProtection="1">
      <alignment vertical="center" wrapText="1"/>
      <protection locked="0"/>
    </xf>
    <xf numFmtId="165" fontId="9" fillId="3" borderId="7" xfId="0" applyNumberFormat="1" applyFont="1" applyFill="1" applyBorder="1" applyAlignment="1" applyProtection="1">
      <alignment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 indent="1"/>
      <protection locked="0"/>
    </xf>
    <xf numFmtId="0" fontId="14" fillId="0" borderId="1" xfId="0" applyFont="1" applyFill="1" applyBorder="1" applyAlignment="1">
      <alignment horizontal="left" vertical="center" wrapText="1" indent="1" readingOrder="1"/>
    </xf>
    <xf numFmtId="169" fontId="13" fillId="4" borderId="5" xfId="0" applyNumberFormat="1" applyFont="1" applyFill="1" applyBorder="1" applyAlignment="1" applyProtection="1">
      <alignment horizontal="left" vertical="center" wrapText="1"/>
      <protection locked="0"/>
    </xf>
    <xf numFmtId="169" fontId="13" fillId="3" borderId="5" xfId="0" applyNumberFormat="1" applyFont="1" applyFill="1" applyBorder="1" applyAlignment="1">
      <alignment horizontal="center" vertical="center"/>
    </xf>
    <xf numFmtId="169" fontId="9" fillId="7" borderId="5" xfId="0" applyNumberFormat="1" applyFont="1" applyFill="1" applyBorder="1" applyAlignment="1" applyProtection="1">
      <alignment horizontal="center" vertical="center" wrapText="1"/>
      <protection locked="0"/>
    </xf>
    <xf numFmtId="169" fontId="15" fillId="7" borderId="5" xfId="0" applyNumberFormat="1" applyFont="1" applyFill="1" applyBorder="1" applyAlignment="1" applyProtection="1">
      <alignment horizontal="center" vertical="center" wrapText="1"/>
      <protection locked="0"/>
    </xf>
    <xf numFmtId="169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169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 applyProtection="1">
      <alignment vertical="center"/>
    </xf>
    <xf numFmtId="0" fontId="18" fillId="2" borderId="10" xfId="0" applyFont="1" applyFill="1" applyBorder="1" applyAlignment="1" applyProtection="1">
      <alignment vertical="center"/>
    </xf>
    <xf numFmtId="0" fontId="14" fillId="0" borderId="1" xfId="0" applyFont="1" applyBorder="1" applyAlignment="1">
      <alignment horizontal="left" vertical="center" wrapText="1" indent="1"/>
    </xf>
    <xf numFmtId="0" fontId="13" fillId="3" borderId="1" xfId="0" applyFont="1" applyFill="1" applyBorder="1" applyAlignment="1" applyProtection="1">
      <alignment horizontal="center" vertical="center" wrapText="1"/>
    </xf>
    <xf numFmtId="0" fontId="13" fillId="3" borderId="7" xfId="0" applyFont="1" applyFill="1" applyBorder="1" applyAlignment="1" applyProtection="1">
      <alignment horizontal="center" vertical="center" wrapText="1"/>
    </xf>
    <xf numFmtId="0" fontId="13" fillId="3" borderId="13" xfId="0" applyFont="1" applyFill="1" applyBorder="1" applyAlignment="1" applyProtection="1">
      <alignment horizontal="center" vertical="center" wrapText="1"/>
    </xf>
    <xf numFmtId="0" fontId="13" fillId="3" borderId="13" xfId="0" applyFont="1" applyFill="1" applyBorder="1" applyAlignment="1" applyProtection="1">
      <alignment horizontal="center" vertical="center"/>
    </xf>
    <xf numFmtId="0" fontId="13" fillId="6" borderId="7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2"/>
      <protection locked="0"/>
    </xf>
    <xf numFmtId="0" fontId="18" fillId="2" borderId="0" xfId="0" applyFont="1" applyFill="1" applyBorder="1" applyAlignment="1" applyProtection="1">
      <alignment vertical="center"/>
    </xf>
    <xf numFmtId="170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3"/>
    <xf numFmtId="172" fontId="22" fillId="2" borderId="2" xfId="0" applyNumberFormat="1" applyFont="1" applyFill="1" applyBorder="1" applyAlignment="1" applyProtection="1">
      <alignment horizontal="left" vertical="center" indent="1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 applyProtection="1">
      <alignment horizontal="center" vertical="center" wrapText="1"/>
    </xf>
    <xf numFmtId="0" fontId="13" fillId="3" borderId="14" xfId="0" applyFont="1" applyFill="1" applyBorder="1" applyAlignment="1" applyProtection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169" fontId="13" fillId="4" borderId="1" xfId="0" applyNumberFormat="1" applyFont="1" applyFill="1" applyBorder="1" applyAlignment="1" applyProtection="1">
      <alignment horizontal="center" vertical="center" wrapText="1"/>
      <protection locked="0"/>
    </xf>
    <xf numFmtId="169" fontId="13" fillId="4" borderId="5" xfId="0" applyNumberFormat="1" applyFont="1" applyFill="1" applyBorder="1" applyAlignment="1" applyProtection="1">
      <alignment horizontal="center" vertical="center" wrapText="1"/>
      <protection locked="0"/>
    </xf>
    <xf numFmtId="165" fontId="9" fillId="4" borderId="7" xfId="2" applyFont="1" applyFill="1" applyBorder="1" applyAlignment="1" applyProtection="1">
      <alignment horizontal="center" vertical="center"/>
      <protection locked="0"/>
    </xf>
    <xf numFmtId="165" fontId="9" fillId="4" borderId="6" xfId="2" applyFont="1" applyFill="1" applyBorder="1" applyAlignment="1" applyProtection="1">
      <alignment horizontal="center" vertical="center"/>
      <protection locked="0"/>
    </xf>
    <xf numFmtId="167" fontId="9" fillId="4" borderId="5" xfId="0" applyNumberFormat="1" applyFont="1" applyFill="1" applyBorder="1" applyAlignment="1" applyProtection="1">
      <alignment horizontal="center" vertical="center"/>
      <protection locked="0"/>
    </xf>
    <xf numFmtId="167" fontId="9" fillId="4" borderId="7" xfId="0" applyNumberFormat="1" applyFont="1" applyFill="1" applyBorder="1" applyAlignment="1" applyProtection="1">
      <alignment horizontal="center" vertical="center"/>
      <protection locked="0"/>
    </xf>
    <xf numFmtId="165" fontId="13" fillId="4" borderId="5" xfId="2" applyFont="1" applyFill="1" applyBorder="1" applyAlignment="1" applyProtection="1">
      <alignment horizontal="center" vertical="center"/>
    </xf>
    <xf numFmtId="165" fontId="13" fillId="4" borderId="7" xfId="2" applyFont="1" applyFill="1" applyBorder="1" applyAlignment="1" applyProtection="1">
      <alignment horizontal="center" vertical="center"/>
    </xf>
    <xf numFmtId="165" fontId="13" fillId="4" borderId="6" xfId="2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12" fillId="0" borderId="6" xfId="2" applyNumberFormat="1" applyFont="1" applyFill="1" applyBorder="1" applyAlignment="1" applyProtection="1">
      <alignment horizontal="right" vertical="center"/>
    </xf>
    <xf numFmtId="0" fontId="2" fillId="0" borderId="15" xfId="13" applyBorder="1"/>
    <xf numFmtId="0" fontId="2" fillId="0" borderId="17" xfId="13" applyBorder="1"/>
    <xf numFmtId="0" fontId="2" fillId="0" borderId="18" xfId="13" applyBorder="1"/>
    <xf numFmtId="0" fontId="2" fillId="0" borderId="0" xfId="13" applyBorder="1"/>
    <xf numFmtId="0" fontId="2" fillId="0" borderId="19" xfId="13" applyBorder="1"/>
    <xf numFmtId="0" fontId="23" fillId="0" borderId="0" xfId="13" applyFont="1" applyBorder="1" applyAlignment="1">
      <alignment horizontal="center"/>
    </xf>
    <xf numFmtId="171" fontId="23" fillId="0" borderId="0" xfId="13" applyNumberFormat="1" applyFont="1" applyBorder="1"/>
    <xf numFmtId="0" fontId="2" fillId="0" borderId="20" xfId="13" applyBorder="1"/>
    <xf numFmtId="0" fontId="2" fillId="0" borderId="21" xfId="13" applyBorder="1"/>
    <xf numFmtId="0" fontId="2" fillId="0" borderId="22" xfId="13" applyBorder="1"/>
    <xf numFmtId="0" fontId="25" fillId="2" borderId="0" xfId="0" applyFont="1" applyFill="1" applyAlignment="1">
      <alignment vertical="center"/>
    </xf>
    <xf numFmtId="0" fontId="26" fillId="2" borderId="10" xfId="0" applyFont="1" applyFill="1" applyBorder="1" applyAlignment="1" applyProtection="1">
      <alignment vertical="center"/>
    </xf>
    <xf numFmtId="0" fontId="27" fillId="2" borderId="3" xfId="0" applyFont="1" applyFill="1" applyBorder="1" applyAlignment="1" applyProtection="1">
      <alignment horizontal="left" vertical="center" indent="1"/>
    </xf>
    <xf numFmtId="0" fontId="28" fillId="0" borderId="1" xfId="0" applyFont="1" applyFill="1" applyBorder="1" applyAlignment="1" applyProtection="1">
      <alignment vertical="center" wrapText="1"/>
      <protection locked="0"/>
    </xf>
    <xf numFmtId="173" fontId="23" fillId="0" borderId="0" xfId="13" applyNumberFormat="1" applyFont="1" applyBorder="1" applyAlignment="1">
      <alignment horizontal="right" vertical="center"/>
    </xf>
    <xf numFmtId="167" fontId="12" fillId="0" borderId="7" xfId="2" applyNumberFormat="1" applyFont="1" applyFill="1" applyBorder="1" applyAlignment="1" applyProtection="1">
      <alignment vertical="center" wrapText="1"/>
      <protection locked="0"/>
    </xf>
    <xf numFmtId="167" fontId="12" fillId="5" borderId="6" xfId="2" applyNumberFormat="1" applyFont="1" applyFill="1" applyBorder="1" applyAlignment="1" applyProtection="1">
      <alignment vertical="center" wrapText="1"/>
      <protection locked="0"/>
    </xf>
    <xf numFmtId="167" fontId="13" fillId="3" borderId="7" xfId="2" applyNumberFormat="1" applyFont="1" applyFill="1" applyBorder="1" applyAlignment="1" applyProtection="1">
      <alignment vertical="center" wrapText="1"/>
      <protection locked="0"/>
    </xf>
    <xf numFmtId="173" fontId="13" fillId="3" borderId="6" xfId="2" applyNumberFormat="1" applyFont="1" applyFill="1" applyBorder="1" applyAlignment="1" applyProtection="1">
      <alignment vertical="center" wrapText="1"/>
      <protection locked="0"/>
    </xf>
    <xf numFmtId="0" fontId="2" fillId="0" borderId="0" xfId="13" applyBorder="1"/>
    <xf numFmtId="0" fontId="2" fillId="0" borderId="0" xfId="13" applyBorder="1"/>
    <xf numFmtId="0" fontId="23" fillId="0" borderId="0" xfId="13" applyFont="1" applyBorder="1" applyAlignment="1">
      <alignment horizontal="center" vertical="center"/>
    </xf>
    <xf numFmtId="0" fontId="2" fillId="0" borderId="0" xfId="1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5" borderId="9" xfId="0" applyFont="1" applyFill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4" borderId="11" xfId="0" applyFont="1" applyFill="1" applyBorder="1" applyAlignment="1" applyProtection="1">
      <alignment horizontal="center" vertical="center"/>
    </xf>
    <xf numFmtId="0" fontId="13" fillId="6" borderId="23" xfId="0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1" fillId="0" borderId="16" xfId="13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2" fillId="0" borderId="25" xfId="13" applyBorder="1" applyAlignment="1">
      <alignment horizontal="left" vertical="center"/>
    </xf>
    <xf numFmtId="0" fontId="2" fillId="0" borderId="25" xfId="13" applyBorder="1" applyAlignment="1">
      <alignment horizontal="center" vertical="center"/>
    </xf>
    <xf numFmtId="167" fontId="2" fillId="0" borderId="25" xfId="13" applyNumberFormat="1" applyBorder="1" applyAlignment="1">
      <alignment horizontal="right" vertical="center"/>
    </xf>
    <xf numFmtId="0" fontId="23" fillId="0" borderId="25" xfId="13" applyFont="1" applyBorder="1" applyAlignment="1">
      <alignment horizontal="center"/>
    </xf>
    <xf numFmtId="173" fontId="23" fillId="0" borderId="25" xfId="13" applyNumberFormat="1" applyFont="1" applyBorder="1" applyAlignment="1">
      <alignment horizontal="right" vertical="center"/>
    </xf>
    <xf numFmtId="3" fontId="2" fillId="0" borderId="25" xfId="13" applyNumberFormat="1" applyBorder="1" applyAlignment="1">
      <alignment horizontal="right" vertical="center"/>
    </xf>
    <xf numFmtId="0" fontId="1" fillId="0" borderId="25" xfId="13" applyFont="1" applyBorder="1" applyAlignment="1">
      <alignment horizontal="left" vertical="center"/>
    </xf>
    <xf numFmtId="0" fontId="2" fillId="0" borderId="25" xfId="13" applyBorder="1" applyAlignment="1">
      <alignment horizontal="left" vertical="center"/>
    </xf>
    <xf numFmtId="0" fontId="2" fillId="0" borderId="25" xfId="13" applyBorder="1"/>
    <xf numFmtId="0" fontId="2" fillId="0" borderId="25" xfId="13" applyBorder="1" applyAlignment="1">
      <alignment horizontal="left"/>
    </xf>
    <xf numFmtId="0" fontId="2" fillId="0" borderId="25" xfId="13" applyBorder="1" applyAlignment="1">
      <alignment horizontal="left"/>
    </xf>
    <xf numFmtId="0" fontId="23" fillId="0" borderId="26" xfId="13" applyFont="1" applyBorder="1" applyAlignment="1">
      <alignment horizontal="center"/>
    </xf>
    <xf numFmtId="173" fontId="23" fillId="0" borderId="26" xfId="13" applyNumberFormat="1" applyFont="1" applyBorder="1" applyAlignment="1">
      <alignment horizontal="right" vertical="center"/>
    </xf>
    <xf numFmtId="167" fontId="2" fillId="0" borderId="25" xfId="13" applyNumberFormat="1" applyBorder="1" applyAlignment="1">
      <alignment horizontal="center" vertical="center"/>
    </xf>
    <xf numFmtId="3" fontId="2" fillId="0" borderId="25" xfId="13" applyNumberFormat="1" applyBorder="1" applyAlignment="1">
      <alignment horizontal="center" vertical="center"/>
    </xf>
    <xf numFmtId="41" fontId="2" fillId="0" borderId="0" xfId="16" applyFont="1"/>
    <xf numFmtId="0" fontId="29" fillId="9" borderId="25" xfId="13" applyFont="1" applyFill="1" applyBorder="1" applyAlignment="1">
      <alignment horizontal="center" vertical="center"/>
    </xf>
    <xf numFmtId="0" fontId="30" fillId="9" borderId="25" xfId="13" applyFont="1" applyFill="1" applyBorder="1" applyAlignment="1"/>
    <xf numFmtId="0" fontId="7" fillId="0" borderId="25" xfId="0" applyFont="1" applyBorder="1" applyAlignment="1"/>
    <xf numFmtId="0" fontId="29" fillId="9" borderId="25" xfId="13" applyFont="1" applyFill="1" applyBorder="1" applyAlignment="1">
      <alignment horizontal="center" vertical="center"/>
    </xf>
    <xf numFmtId="0" fontId="30" fillId="9" borderId="25" xfId="13" applyFont="1" applyFill="1" applyBorder="1"/>
    <xf numFmtId="0" fontId="29" fillId="9" borderId="25" xfId="13" applyFont="1" applyFill="1" applyBorder="1" applyAlignment="1">
      <alignment horizontal="right"/>
    </xf>
    <xf numFmtId="0" fontId="34" fillId="0" borderId="25" xfId="0" applyFont="1" applyBorder="1" applyAlignment="1">
      <alignment horizontal="right"/>
    </xf>
    <xf numFmtId="0" fontId="1" fillId="0" borderId="0" xfId="13" applyFont="1"/>
  </cellXfs>
  <cellStyles count="1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Followed Hyperlink" xfId="6" hidden="1" xr:uid="{00000000-0005-0000-0000-000004000000}"/>
    <cellStyle name="Followed Hyperlink" xfId="7" hidden="1" xr:uid="{00000000-0005-0000-0000-000005000000}"/>
    <cellStyle name="Followed Hyperlink" xfId="8" hidden="1" xr:uid="{00000000-0005-0000-0000-000006000000}"/>
    <cellStyle name="Followed Hyperlink" xfId="9" hidden="1" xr:uid="{00000000-0005-0000-0000-000007000000}"/>
    <cellStyle name="Followed Hyperlink" xfId="10" hidden="1" xr:uid="{00000000-0005-0000-0000-000008000000}"/>
    <cellStyle name="Hyperlink" xfId="12" xr:uid="{00000000-0005-0000-0000-000009000000}"/>
    <cellStyle name="Millares [0]" xfId="16" builtinId="6"/>
    <cellStyle name="Normal" xfId="0" builtinId="0"/>
    <cellStyle name="Normal 2" xfId="11" xr:uid="{00000000-0005-0000-0000-00000B000000}"/>
    <cellStyle name="Normal 2 2" xfId="15" xr:uid="{C64AB682-25A7-4155-8786-B8A24E481203}"/>
    <cellStyle name="Normal 3" xfId="13" xr:uid="{9D6AA1E9-36F7-477E-8E18-5DC24F4D1ADB}"/>
    <cellStyle name="Normal 4" xfId="14" xr:uid="{01A0C36A-9FC6-4D50-9B42-A1C9ED345F01}"/>
    <cellStyle name="Percent" xfId="1" xr:uid="{00000000-0005-0000-0000-00000C000000}"/>
  </cellStyles>
  <dxfs count="10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C5D48"/>
      <color rgb="FF885D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1085851</xdr:colOff>
      <xdr:row>2</xdr:row>
      <xdr:rowOff>38100</xdr:rowOff>
    </xdr:from>
    <xdr:to>
      <xdr:col>2</xdr:col>
      <xdr:colOff>1504951</xdr:colOff>
      <xdr:row>2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F9C630-074B-432D-AA3F-519BBAC06F5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1" y="809625"/>
          <a:ext cx="41910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2A9B-4294-46C2-9B2F-607B17F1C51E}">
  <dimension ref="B1:O47"/>
  <sheetViews>
    <sheetView showGridLines="0" tabSelected="1" workbookViewId="0">
      <selection activeCell="C45" sqref="C45"/>
    </sheetView>
  </sheetViews>
  <sheetFormatPr baseColWidth="10" defaultRowHeight="15" x14ac:dyDescent="0.25"/>
  <cols>
    <col min="1" max="1" width="2" style="80" customWidth="1"/>
    <col min="2" max="2" width="1.5" style="80" customWidth="1"/>
    <col min="3" max="3" width="23" style="80" customWidth="1"/>
    <col min="4" max="4" width="25.625" style="80" customWidth="1"/>
    <col min="5" max="5" width="13.875" style="80" customWidth="1"/>
    <col min="6" max="6" width="12.5" style="80" bestFit="1" customWidth="1"/>
    <col min="7" max="7" width="12.875" style="80" customWidth="1"/>
    <col min="8" max="8" width="2.75" style="80" customWidth="1"/>
    <col min="9" max="9" width="2.25" style="80" customWidth="1"/>
    <col min="10" max="10" width="1.25" style="80" customWidth="1"/>
    <col min="11" max="11" width="17.375" style="80" bestFit="1" customWidth="1"/>
    <col min="12" max="13" width="11" style="80"/>
    <col min="14" max="14" width="14.125" style="80" customWidth="1"/>
    <col min="15" max="15" width="3" style="80" customWidth="1"/>
    <col min="16" max="16384" width="11" style="80"/>
  </cols>
  <sheetData>
    <row r="1" spans="2:15" ht="15.75" thickBot="1" x14ac:dyDescent="0.3"/>
    <row r="2" spans="2:15" ht="15.75" x14ac:dyDescent="0.25">
      <c r="B2" s="103"/>
      <c r="C2" s="133" t="s">
        <v>85</v>
      </c>
      <c r="D2" s="134"/>
      <c r="E2" s="134"/>
      <c r="F2" s="134"/>
      <c r="G2" s="134"/>
      <c r="H2" s="104"/>
      <c r="J2" s="103"/>
      <c r="K2" s="133" t="s">
        <v>87</v>
      </c>
      <c r="L2" s="135"/>
      <c r="M2" s="135"/>
      <c r="N2" s="135"/>
      <c r="O2" s="104"/>
    </row>
    <row r="3" spans="2:15" ht="15.75" x14ac:dyDescent="0.25">
      <c r="B3" s="105"/>
      <c r="C3" s="124" t="s">
        <v>93</v>
      </c>
      <c r="D3" s="125"/>
      <c r="E3" s="125"/>
      <c r="F3" s="125"/>
      <c r="G3" s="125"/>
      <c r="H3" s="107"/>
      <c r="J3" s="105"/>
      <c r="K3" s="124" t="s">
        <v>89</v>
      </c>
      <c r="L3" s="126"/>
      <c r="M3" s="126"/>
      <c r="N3" s="126"/>
      <c r="O3" s="107"/>
    </row>
    <row r="4" spans="2:15" x14ac:dyDescent="0.25">
      <c r="B4" s="105"/>
      <c r="C4" s="155" t="s">
        <v>52</v>
      </c>
      <c r="D4" s="155" t="s">
        <v>53</v>
      </c>
      <c r="E4" s="155" t="s">
        <v>54</v>
      </c>
      <c r="F4" s="155" t="s">
        <v>55</v>
      </c>
      <c r="G4" s="155" t="s">
        <v>56</v>
      </c>
      <c r="H4" s="107"/>
      <c r="J4" s="105"/>
      <c r="K4" s="155" t="s">
        <v>52</v>
      </c>
      <c r="L4" s="155" t="s">
        <v>54</v>
      </c>
      <c r="M4" s="155" t="s">
        <v>55</v>
      </c>
      <c r="N4" s="155" t="s">
        <v>81</v>
      </c>
      <c r="O4" s="107"/>
    </row>
    <row r="5" spans="2:15" ht="17.25" x14ac:dyDescent="0.25">
      <c r="B5" s="105"/>
      <c r="C5" s="136" t="s">
        <v>71</v>
      </c>
      <c r="D5" s="137" t="s">
        <v>57</v>
      </c>
      <c r="E5" s="137">
        <v>70</v>
      </c>
      <c r="F5" s="149">
        <f>20000/3555.4</f>
        <v>5.6252461045170721</v>
      </c>
      <c r="G5" s="138">
        <f>+E5*F5</f>
        <v>393.76722731619503</v>
      </c>
      <c r="H5" s="107"/>
      <c r="J5" s="105"/>
      <c r="K5" s="136" t="s">
        <v>130</v>
      </c>
      <c r="L5" s="137">
        <v>10</v>
      </c>
      <c r="M5" s="150">
        <v>0</v>
      </c>
      <c r="N5" s="141">
        <f>+L5*M5</f>
        <v>0</v>
      </c>
      <c r="O5" s="107"/>
    </row>
    <row r="6" spans="2:15" x14ac:dyDescent="0.25">
      <c r="B6" s="105"/>
      <c r="C6" s="122"/>
      <c r="D6" s="122"/>
      <c r="E6" s="122"/>
      <c r="F6" s="139" t="s">
        <v>58</v>
      </c>
      <c r="G6" s="140">
        <f>SUM(G5:G5)</f>
        <v>393.76722731619503</v>
      </c>
      <c r="H6" s="107"/>
      <c r="J6" s="105"/>
      <c r="K6" s="136" t="s">
        <v>88</v>
      </c>
      <c r="L6" s="137">
        <v>10</v>
      </c>
      <c r="M6" s="150">
        <v>0</v>
      </c>
      <c r="N6" s="141">
        <v>0</v>
      </c>
      <c r="O6" s="107"/>
    </row>
    <row r="7" spans="2:15" x14ac:dyDescent="0.25">
      <c r="B7" s="105"/>
      <c r="C7" s="106"/>
      <c r="D7" s="106"/>
      <c r="E7" s="106"/>
      <c r="F7" s="106"/>
      <c r="G7" s="106"/>
      <c r="H7" s="107"/>
      <c r="J7" s="105"/>
      <c r="K7" s="142" t="s">
        <v>131</v>
      </c>
      <c r="L7" s="137">
        <v>3</v>
      </c>
      <c r="M7" s="150">
        <v>0</v>
      </c>
      <c r="N7" s="141">
        <v>0</v>
      </c>
      <c r="O7" s="107"/>
    </row>
    <row r="8" spans="2:15" x14ac:dyDescent="0.25">
      <c r="B8" s="105"/>
      <c r="C8" s="124" t="s">
        <v>124</v>
      </c>
      <c r="D8" s="125"/>
      <c r="E8" s="125"/>
      <c r="F8" s="125"/>
      <c r="G8" s="123"/>
      <c r="H8" s="107"/>
      <c r="J8" s="105"/>
      <c r="M8" s="139" t="s">
        <v>58</v>
      </c>
      <c r="N8" s="140">
        <f>SUM(N5:N7)</f>
        <v>0</v>
      </c>
      <c r="O8" s="107"/>
    </row>
    <row r="9" spans="2:15" ht="15.75" thickBot="1" x14ac:dyDescent="0.3">
      <c r="B9" s="105"/>
      <c r="C9" s="152" t="s">
        <v>52</v>
      </c>
      <c r="D9" s="156"/>
      <c r="E9" s="155" t="s">
        <v>54</v>
      </c>
      <c r="F9" s="155" t="s">
        <v>55</v>
      </c>
      <c r="G9" s="155" t="s">
        <v>56</v>
      </c>
      <c r="H9" s="107"/>
      <c r="J9" s="110"/>
      <c r="K9" s="111"/>
      <c r="L9" s="111"/>
      <c r="M9" s="111"/>
      <c r="N9" s="111"/>
      <c r="O9" s="112"/>
    </row>
    <row r="10" spans="2:15" ht="15.75" thickBot="1" x14ac:dyDescent="0.3">
      <c r="B10" s="105"/>
      <c r="C10" s="143" t="s">
        <v>92</v>
      </c>
      <c r="D10" s="144"/>
      <c r="E10" s="137">
        <v>12</v>
      </c>
      <c r="F10" s="149">
        <f>3000000/((5*12)*3555.4)</f>
        <v>14.063115261292682</v>
      </c>
      <c r="G10" s="138">
        <f>+E10*F10</f>
        <v>168.75738313551219</v>
      </c>
      <c r="H10" s="107"/>
    </row>
    <row r="11" spans="2:15" x14ac:dyDescent="0.25">
      <c r="B11" s="105"/>
      <c r="C11" s="143" t="s">
        <v>91</v>
      </c>
      <c r="D11" s="144"/>
      <c r="E11" s="137">
        <v>2</v>
      </c>
      <c r="F11" s="149">
        <f>3500000/((5*12)*3555.4)</f>
        <v>16.406967804841461</v>
      </c>
      <c r="G11" s="138">
        <f>+E11*F11</f>
        <v>32.813935609682922</v>
      </c>
      <c r="H11" s="107"/>
      <c r="J11" s="103"/>
      <c r="K11" s="133" t="s">
        <v>86</v>
      </c>
      <c r="L11" s="133"/>
      <c r="M11" s="133"/>
      <c r="N11" s="133"/>
      <c r="O11" s="104"/>
    </row>
    <row r="12" spans="2:15" x14ac:dyDescent="0.25">
      <c r="B12" s="105"/>
      <c r="C12" s="145" t="s">
        <v>65</v>
      </c>
      <c r="D12" s="144"/>
      <c r="E12" s="137">
        <v>2</v>
      </c>
      <c r="F12" s="149">
        <f>600000/((5*12)*3555.4)</f>
        <v>2.8126230522585365</v>
      </c>
      <c r="G12" s="138">
        <f>+E12*F12</f>
        <v>5.625246104517073</v>
      </c>
      <c r="H12" s="107"/>
      <c r="J12" s="105"/>
      <c r="K12" s="124" t="s">
        <v>80</v>
      </c>
      <c r="L12" s="124"/>
      <c r="M12" s="124"/>
      <c r="N12" s="124"/>
      <c r="O12" s="107"/>
    </row>
    <row r="13" spans="2:15" x14ac:dyDescent="0.25">
      <c r="B13" s="105"/>
      <c r="C13" s="122"/>
      <c r="D13" s="122"/>
      <c r="E13" s="122"/>
      <c r="F13" s="139" t="s">
        <v>58</v>
      </c>
      <c r="G13" s="140">
        <f>SUM(G10:G12)</f>
        <v>207.19656484971216</v>
      </c>
      <c r="H13" s="107"/>
      <c r="J13" s="105"/>
      <c r="K13" s="155" t="s">
        <v>52</v>
      </c>
      <c r="L13" s="155" t="s">
        <v>54</v>
      </c>
      <c r="M13" s="155" t="s">
        <v>55</v>
      </c>
      <c r="N13" s="155" t="s">
        <v>81</v>
      </c>
      <c r="O13" s="107"/>
    </row>
    <row r="14" spans="2:15" x14ac:dyDescent="0.25">
      <c r="B14" s="105"/>
      <c r="C14" s="106"/>
      <c r="D14" s="106"/>
      <c r="E14" s="106"/>
      <c r="F14" s="106"/>
      <c r="G14" s="106"/>
      <c r="H14" s="107"/>
      <c r="J14" s="105"/>
      <c r="K14" s="136" t="s">
        <v>101</v>
      </c>
      <c r="L14" s="137">
        <v>1</v>
      </c>
      <c r="M14" s="138">
        <f>((6485000/192)*23)/3555.4</f>
        <v>218.49832883313641</v>
      </c>
      <c r="N14" s="138">
        <f>+L14*M14</f>
        <v>218.49832883313641</v>
      </c>
      <c r="O14" s="107"/>
    </row>
    <row r="15" spans="2:15" x14ac:dyDescent="0.25">
      <c r="B15" s="105"/>
      <c r="C15" s="124" t="s">
        <v>125</v>
      </c>
      <c r="D15" s="125"/>
      <c r="E15" s="125"/>
      <c r="F15" s="125"/>
      <c r="G15" s="106"/>
      <c r="H15" s="107"/>
      <c r="J15" s="105"/>
      <c r="K15" s="136" t="s">
        <v>60</v>
      </c>
      <c r="L15" s="137">
        <v>1</v>
      </c>
      <c r="M15" s="138">
        <f>((1775000/192)*9)/3555.4</f>
        <v>23.401902739494851</v>
      </c>
      <c r="N15" s="138">
        <f>+L15*M15</f>
        <v>23.401902739494851</v>
      </c>
      <c r="O15" s="107"/>
    </row>
    <row r="16" spans="2:15" x14ac:dyDescent="0.25">
      <c r="B16" s="105"/>
      <c r="C16" s="155" t="s">
        <v>52</v>
      </c>
      <c r="D16" s="155" t="s">
        <v>54</v>
      </c>
      <c r="E16" s="155" t="s">
        <v>79</v>
      </c>
      <c r="F16" s="155" t="s">
        <v>56</v>
      </c>
      <c r="G16" s="106"/>
      <c r="H16" s="107"/>
      <c r="J16" s="105"/>
      <c r="M16" s="139" t="s">
        <v>58</v>
      </c>
      <c r="N16" s="140">
        <f>SUM(N14:N15)</f>
        <v>241.90023157263127</v>
      </c>
      <c r="O16" s="107"/>
    </row>
    <row r="17" spans="2:15" x14ac:dyDescent="0.25">
      <c r="B17" s="105"/>
      <c r="C17" s="136" t="s">
        <v>78</v>
      </c>
      <c r="D17" s="137">
        <v>10</v>
      </c>
      <c r="E17" s="138">
        <f>800000/((10*12)*3555.4)</f>
        <v>1.8750820348390242</v>
      </c>
      <c r="F17" s="138">
        <f>+D17*E17</f>
        <v>18.750820348390242</v>
      </c>
      <c r="G17" s="106"/>
      <c r="H17" s="107"/>
      <c r="J17" s="105"/>
      <c r="K17" s="106"/>
      <c r="L17" s="106"/>
      <c r="M17" s="108"/>
      <c r="N17" s="117"/>
      <c r="O17" s="107"/>
    </row>
    <row r="18" spans="2:15" ht="15.75" x14ac:dyDescent="0.25">
      <c r="B18" s="105"/>
      <c r="C18" s="146" t="s">
        <v>67</v>
      </c>
      <c r="D18" s="137">
        <v>2</v>
      </c>
      <c r="E18" s="138">
        <f>250000/((10*12)*3555.4)</f>
        <v>0.58596313588719506</v>
      </c>
      <c r="F18" s="138">
        <f>+D18*E18</f>
        <v>1.1719262717743901</v>
      </c>
      <c r="G18" s="106"/>
      <c r="H18" s="107"/>
      <c r="J18" s="105"/>
      <c r="K18" s="157" t="s">
        <v>132</v>
      </c>
      <c r="L18" s="158"/>
      <c r="M18" s="158"/>
      <c r="N18" s="140">
        <f>218.5+125+1689.6+204.8+5752.3+2904.7+5355+5208</f>
        <v>21457.9</v>
      </c>
      <c r="O18" s="107"/>
    </row>
    <row r="19" spans="2:15" x14ac:dyDescent="0.25">
      <c r="B19" s="105"/>
      <c r="C19" s="146" t="s">
        <v>69</v>
      </c>
      <c r="D19" s="137">
        <v>10</v>
      </c>
      <c r="E19" s="138">
        <f>125000/((10*12)*3555.4)</f>
        <v>0.29298156794359753</v>
      </c>
      <c r="F19" s="138">
        <f>+D19*E19</f>
        <v>2.9298156794359755</v>
      </c>
      <c r="G19" s="106"/>
      <c r="H19" s="107"/>
      <c r="J19" s="105"/>
      <c r="K19" s="106"/>
      <c r="L19" s="106"/>
      <c r="M19" s="108"/>
      <c r="N19" s="117"/>
      <c r="O19" s="107"/>
    </row>
    <row r="20" spans="2:15" x14ac:dyDescent="0.25">
      <c r="B20" s="105"/>
      <c r="C20" s="146" t="s">
        <v>84</v>
      </c>
      <c r="D20" s="137">
        <v>3</v>
      </c>
      <c r="E20" s="138">
        <f>500000/((10*12)*3555.4)</f>
        <v>1.1719262717743901</v>
      </c>
      <c r="F20" s="138">
        <f>+D20*E20</f>
        <v>3.5157788153231704</v>
      </c>
      <c r="G20" s="106"/>
      <c r="H20" s="107"/>
      <c r="J20" s="105"/>
      <c r="K20" s="106"/>
      <c r="L20" s="106"/>
      <c r="M20" s="139" t="s">
        <v>70</v>
      </c>
      <c r="N20" s="140">
        <f>N16+N18</f>
        <v>21699.800231572633</v>
      </c>
      <c r="O20" s="107"/>
    </row>
    <row r="21" spans="2:15" ht="15.75" thickBot="1" x14ac:dyDescent="0.3">
      <c r="B21" s="105"/>
      <c r="C21" s="122"/>
      <c r="D21" s="122"/>
      <c r="E21" s="139" t="s">
        <v>58</v>
      </c>
      <c r="F21" s="140">
        <f>SUM(F17:F20)</f>
        <v>26.368341114923776</v>
      </c>
      <c r="G21" s="106"/>
      <c r="H21" s="107"/>
      <c r="J21" s="110"/>
      <c r="K21" s="111"/>
      <c r="L21" s="111"/>
      <c r="M21" s="111"/>
      <c r="N21" s="111"/>
      <c r="O21" s="112"/>
    </row>
    <row r="22" spans="2:15" x14ac:dyDescent="0.25">
      <c r="B22" s="105"/>
      <c r="C22" s="106"/>
      <c r="D22" s="106"/>
      <c r="E22" s="106"/>
      <c r="F22" s="106"/>
      <c r="G22" s="106"/>
      <c r="H22" s="107"/>
    </row>
    <row r="23" spans="2:15" x14ac:dyDescent="0.25">
      <c r="B23" s="105"/>
      <c r="C23" s="124" t="s">
        <v>90</v>
      </c>
      <c r="D23" s="125"/>
      <c r="E23" s="125"/>
      <c r="F23" s="125"/>
      <c r="G23" s="123"/>
      <c r="H23" s="107"/>
      <c r="M23" s="159"/>
    </row>
    <row r="24" spans="2:15" x14ac:dyDescent="0.25">
      <c r="B24" s="105"/>
      <c r="C24" s="155" t="s">
        <v>52</v>
      </c>
      <c r="D24" s="155" t="s">
        <v>53</v>
      </c>
      <c r="E24" s="155" t="s">
        <v>54</v>
      </c>
      <c r="F24" s="155" t="s">
        <v>55</v>
      </c>
      <c r="G24" s="155" t="s">
        <v>59</v>
      </c>
      <c r="H24" s="107"/>
    </row>
    <row r="25" spans="2:15" ht="17.25" x14ac:dyDescent="0.25">
      <c r="B25" s="105"/>
      <c r="C25" s="136" t="s">
        <v>61</v>
      </c>
      <c r="D25" s="137" t="s">
        <v>62</v>
      </c>
      <c r="E25" s="137">
        <v>60</v>
      </c>
      <c r="F25" s="149">
        <f>2370/3555.4</f>
        <v>0.66659166338527309</v>
      </c>
      <c r="G25" s="138">
        <f>+E25*F25</f>
        <v>39.995499803116388</v>
      </c>
      <c r="H25" s="107"/>
    </row>
    <row r="26" spans="2:15" x14ac:dyDescent="0.25">
      <c r="B26" s="105"/>
      <c r="C26" s="136" t="s">
        <v>63</v>
      </c>
      <c r="D26" s="137" t="s">
        <v>64</v>
      </c>
      <c r="E26" s="137">
        <v>250</v>
      </c>
      <c r="F26" s="149">
        <f>520/3555.4</f>
        <v>0.14625639871744389</v>
      </c>
      <c r="G26" s="138">
        <f>+E26*F26</f>
        <v>36.564099679360972</v>
      </c>
      <c r="H26" s="107"/>
    </row>
    <row r="27" spans="2:15" x14ac:dyDescent="0.25">
      <c r="B27" s="105"/>
      <c r="C27" s="136" t="s">
        <v>66</v>
      </c>
      <c r="D27" s="137" t="s">
        <v>121</v>
      </c>
      <c r="E27" s="137">
        <v>1</v>
      </c>
      <c r="F27" s="149">
        <f>82000/3555.4</f>
        <v>23.063509028519999</v>
      </c>
      <c r="G27" s="138">
        <f>+E27*F27</f>
        <v>23.063509028519999</v>
      </c>
      <c r="H27" s="107"/>
    </row>
    <row r="28" spans="2:15" x14ac:dyDescent="0.25">
      <c r="B28" s="105"/>
      <c r="C28" s="136" t="s">
        <v>82</v>
      </c>
      <c r="D28" s="137" t="s">
        <v>121</v>
      </c>
      <c r="E28" s="137">
        <v>1</v>
      </c>
      <c r="F28" s="149">
        <f>55000/3555.4</f>
        <v>15.469426787421948</v>
      </c>
      <c r="G28" s="138">
        <f>+E28*F28</f>
        <v>15.469426787421948</v>
      </c>
      <c r="H28" s="107"/>
    </row>
    <row r="29" spans="2:15" x14ac:dyDescent="0.25">
      <c r="B29" s="105"/>
      <c r="C29" s="106"/>
      <c r="D29" s="106"/>
      <c r="E29" s="108"/>
      <c r="F29" s="139" t="s">
        <v>58</v>
      </c>
      <c r="G29" s="140">
        <f>SUM(G25:G28)</f>
        <v>115.09253529841931</v>
      </c>
      <c r="H29" s="107"/>
    </row>
    <row r="30" spans="2:15" x14ac:dyDescent="0.25">
      <c r="B30" s="105"/>
      <c r="C30" s="106"/>
      <c r="D30" s="106"/>
      <c r="E30" s="108"/>
      <c r="F30" s="108"/>
      <c r="G30" s="109"/>
      <c r="H30" s="107"/>
    </row>
    <row r="31" spans="2:15" x14ac:dyDescent="0.25">
      <c r="B31" s="105"/>
      <c r="C31" s="124" t="s">
        <v>68</v>
      </c>
      <c r="D31" s="125"/>
      <c r="E31" s="125"/>
      <c r="F31" s="125"/>
      <c r="G31" s="123"/>
      <c r="H31" s="107"/>
    </row>
    <row r="32" spans="2:15" x14ac:dyDescent="0.25">
      <c r="B32" s="105"/>
      <c r="C32" s="155" t="s">
        <v>52</v>
      </c>
      <c r="D32" s="155" t="s">
        <v>53</v>
      </c>
      <c r="E32" s="155" t="s">
        <v>54</v>
      </c>
      <c r="F32" s="155" t="s">
        <v>55</v>
      </c>
      <c r="G32" s="155" t="s">
        <v>59</v>
      </c>
      <c r="H32" s="107"/>
    </row>
    <row r="33" spans="2:11" x14ac:dyDescent="0.25">
      <c r="B33" s="105"/>
      <c r="C33" s="136" t="s">
        <v>122</v>
      </c>
      <c r="D33" s="137">
        <v>1</v>
      </c>
      <c r="E33" s="137">
        <v>12</v>
      </c>
      <c r="F33" s="149">
        <f>45000/3555.4</f>
        <v>12.656803735163413</v>
      </c>
      <c r="G33" s="138">
        <f>+E33*F33</f>
        <v>151.88164482196095</v>
      </c>
      <c r="H33" s="107"/>
    </row>
    <row r="34" spans="2:11" x14ac:dyDescent="0.25">
      <c r="B34" s="105"/>
      <c r="C34" s="136" t="s">
        <v>123</v>
      </c>
      <c r="D34" s="137">
        <v>1</v>
      </c>
      <c r="E34" s="137">
        <v>12</v>
      </c>
      <c r="F34" s="149">
        <f>12000/3555.4</f>
        <v>3.3751476627102437</v>
      </c>
      <c r="G34" s="138">
        <f>+E34*F34</f>
        <v>40.501771952522923</v>
      </c>
      <c r="H34" s="107"/>
    </row>
    <row r="35" spans="2:11" x14ac:dyDescent="0.25">
      <c r="B35" s="105"/>
      <c r="C35" s="106"/>
      <c r="D35" s="106"/>
      <c r="E35" s="108"/>
      <c r="F35" s="147" t="s">
        <v>58</v>
      </c>
      <c r="G35" s="148">
        <f>SUM(G33:G34)</f>
        <v>192.38341677448386</v>
      </c>
      <c r="H35" s="107"/>
    </row>
    <row r="36" spans="2:11" x14ac:dyDescent="0.25">
      <c r="B36" s="105"/>
      <c r="C36" s="106"/>
      <c r="D36" s="106"/>
      <c r="E36" s="108"/>
      <c r="F36" s="106"/>
      <c r="G36" s="106"/>
      <c r="H36" s="107"/>
    </row>
    <row r="37" spans="2:11" x14ac:dyDescent="0.25">
      <c r="B37" s="105"/>
      <c r="C37" s="124" t="s">
        <v>83</v>
      </c>
      <c r="D37" s="124"/>
      <c r="E37" s="124"/>
      <c r="F37" s="106"/>
      <c r="G37" s="106"/>
      <c r="H37" s="107"/>
    </row>
    <row r="38" spans="2:11" x14ac:dyDescent="0.25">
      <c r="B38" s="105"/>
      <c r="C38" s="152" t="s">
        <v>52</v>
      </c>
      <c r="D38" s="156"/>
      <c r="E38" s="155" t="s">
        <v>56</v>
      </c>
      <c r="F38" s="106"/>
      <c r="G38" s="106"/>
      <c r="H38" s="107"/>
    </row>
    <row r="39" spans="2:11" x14ac:dyDescent="0.25">
      <c r="B39" s="105"/>
      <c r="C39" s="145" t="str">
        <f>+C3</f>
        <v>Instalaciones físicas</v>
      </c>
      <c r="D39" s="144"/>
      <c r="E39" s="138">
        <f>+G6</f>
        <v>393.76722731619503</v>
      </c>
      <c r="F39" s="106"/>
      <c r="G39" s="106"/>
      <c r="H39" s="107"/>
    </row>
    <row r="40" spans="2:11" x14ac:dyDescent="0.25">
      <c r="B40" s="105"/>
      <c r="C40" s="145" t="str">
        <f>+C8</f>
        <v>Equipo de cómputo (con base en su depreciación mensual)</v>
      </c>
      <c r="D40" s="144"/>
      <c r="E40" s="138">
        <f>+G13</f>
        <v>207.19656484971216</v>
      </c>
      <c r="F40" s="106"/>
      <c r="G40" s="106"/>
      <c r="H40" s="107"/>
    </row>
    <row r="41" spans="2:11" x14ac:dyDescent="0.25">
      <c r="B41" s="105"/>
      <c r="C41" s="145" t="str">
        <f>+C15</f>
        <v>Muebles y enseres  (con base en su depreciación mensual)</v>
      </c>
      <c r="D41" s="144"/>
      <c r="E41" s="138">
        <f>+F21</f>
        <v>26.368341114923776</v>
      </c>
      <c r="F41" s="106"/>
      <c r="G41" s="106"/>
      <c r="H41" s="107"/>
    </row>
    <row r="42" spans="2:11" x14ac:dyDescent="0.25">
      <c r="B42" s="105"/>
      <c r="C42" s="145" t="str">
        <f>+C23</f>
        <v xml:space="preserve">Servicios básicos </v>
      </c>
      <c r="D42" s="144"/>
      <c r="E42" s="138">
        <f>+G29</f>
        <v>115.09253529841931</v>
      </c>
      <c r="F42" s="106"/>
      <c r="G42" s="106"/>
      <c r="H42" s="107"/>
    </row>
    <row r="43" spans="2:11" x14ac:dyDescent="0.25">
      <c r="B43" s="105"/>
      <c r="C43" s="145" t="str">
        <f>+C31</f>
        <v>Insumos varios</v>
      </c>
      <c r="D43" s="144"/>
      <c r="E43" s="138">
        <f>+G35</f>
        <v>192.38341677448386</v>
      </c>
      <c r="F43" s="106"/>
      <c r="G43" s="106"/>
      <c r="H43" s="107"/>
    </row>
    <row r="44" spans="2:11" x14ac:dyDescent="0.25">
      <c r="B44" s="105"/>
      <c r="C44" s="122"/>
      <c r="D44" s="139" t="s">
        <v>58</v>
      </c>
      <c r="E44" s="140">
        <f>SUM(E39:E43)</f>
        <v>934.8080853537341</v>
      </c>
      <c r="F44" s="106"/>
      <c r="G44" s="106"/>
      <c r="H44" s="107"/>
    </row>
    <row r="45" spans="2:11" ht="15.75" thickBot="1" x14ac:dyDescent="0.3">
      <c r="B45" s="110"/>
      <c r="C45" s="111"/>
      <c r="D45" s="111"/>
      <c r="E45" s="111"/>
      <c r="F45" s="111"/>
      <c r="G45" s="111"/>
      <c r="H45" s="112"/>
    </row>
    <row r="47" spans="2:11" ht="15.75" x14ac:dyDescent="0.25">
      <c r="B47" s="152" t="s">
        <v>133</v>
      </c>
      <c r="C47" s="153"/>
      <c r="D47" s="154"/>
      <c r="E47" s="154"/>
      <c r="F47" s="140">
        <f>+(E44+N8)*10+N20</f>
        <v>31047.881085109977</v>
      </c>
      <c r="K47" s="151"/>
    </row>
  </sheetData>
  <mergeCells count="23">
    <mergeCell ref="C42:D42"/>
    <mergeCell ref="C43:D43"/>
    <mergeCell ref="B47:E47"/>
    <mergeCell ref="K12:N12"/>
    <mergeCell ref="K18:M18"/>
    <mergeCell ref="C2:G2"/>
    <mergeCell ref="K11:N11"/>
    <mergeCell ref="K3:N3"/>
    <mergeCell ref="C39:D39"/>
    <mergeCell ref="C40:D40"/>
    <mergeCell ref="C41:D41"/>
    <mergeCell ref="C37:E37"/>
    <mergeCell ref="C38:D38"/>
    <mergeCell ref="C31:G31"/>
    <mergeCell ref="C15:F15"/>
    <mergeCell ref="C23:G23"/>
    <mergeCell ref="C8:G8"/>
    <mergeCell ref="C9:D9"/>
    <mergeCell ref="C10:D10"/>
    <mergeCell ref="C12:D12"/>
    <mergeCell ref="K2:N2"/>
    <mergeCell ref="C3:G3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IW1084"/>
  <sheetViews>
    <sheetView showGridLines="0" topLeftCell="A30" zoomScale="80" zoomScaleNormal="80" workbookViewId="0">
      <selection activeCell="E25" sqref="E25"/>
    </sheetView>
  </sheetViews>
  <sheetFormatPr baseColWidth="10" defaultColWidth="11" defaultRowHeight="15.75" x14ac:dyDescent="0.25"/>
  <cols>
    <col min="1" max="1" width="3.375" customWidth="1"/>
    <col min="2" max="2" width="10.5" customWidth="1"/>
    <col min="3" max="3" width="41.25" customWidth="1"/>
    <col min="4" max="4" width="25.875" customWidth="1"/>
    <col min="5" max="5" width="17.875" customWidth="1"/>
    <col min="6" max="6" width="27.5" customWidth="1"/>
    <col min="7" max="8" width="15.875" customWidth="1"/>
    <col min="9" max="9" width="10.875" style="30" customWidth="1"/>
    <col min="10" max="10" width="10.875" customWidth="1"/>
    <col min="11" max="11" width="15.875" customWidth="1"/>
    <col min="12" max="12" width="10.875" customWidth="1"/>
    <col min="13" max="13" width="12.875" customWidth="1"/>
    <col min="14" max="14" width="13.875" customWidth="1"/>
    <col min="15" max="16" width="12.875" customWidth="1"/>
    <col min="17" max="17" width="13.875" customWidth="1"/>
    <col min="18" max="20" width="14.875" customWidth="1"/>
    <col min="21" max="21" width="3.375" customWidth="1"/>
    <col min="22" max="22" width="17.875" style="13" customWidth="1"/>
    <col min="23" max="257" width="11" customWidth="1"/>
  </cols>
  <sheetData>
    <row r="1" spans="1:257" s="13" customFormat="1" ht="45" customHeight="1" x14ac:dyDescent="0.25">
      <c r="A1" s="10"/>
      <c r="B1" s="113" t="s">
        <v>29</v>
      </c>
      <c r="C1" s="11"/>
      <c r="D1" s="11"/>
      <c r="E1" s="11"/>
      <c r="F1" s="11"/>
      <c r="G1" s="11"/>
      <c r="H1" s="11"/>
      <c r="I1" s="30"/>
      <c r="J1"/>
      <c r="K1"/>
      <c r="L1"/>
      <c r="M1"/>
      <c r="N1"/>
      <c r="O1"/>
      <c r="P1"/>
      <c r="Q1"/>
      <c r="R1" s="12"/>
      <c r="S1"/>
      <c r="T1"/>
      <c r="U1" s="10"/>
      <c r="V1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</row>
    <row r="2" spans="1:257" x14ac:dyDescent="0.25">
      <c r="A2" s="1"/>
      <c r="B2" s="1"/>
      <c r="C2" s="114" t="s">
        <v>0</v>
      </c>
      <c r="D2" s="78"/>
      <c r="E2" s="69"/>
      <c r="F2" s="69"/>
      <c r="G2" s="69"/>
      <c r="H2" s="70" t="s">
        <v>1</v>
      </c>
      <c r="I2" s="31"/>
      <c r="J2" s="3"/>
      <c r="K2" s="3"/>
      <c r="L2" s="3"/>
      <c r="M2" s="3"/>
      <c r="N2" s="3"/>
      <c r="O2" s="1"/>
      <c r="P2" s="1"/>
      <c r="Q2" s="3"/>
      <c r="R2" s="1"/>
      <c r="S2" s="1"/>
      <c r="T2" s="1"/>
      <c r="U2" s="1"/>
      <c r="V2"/>
      <c r="W2" s="1"/>
      <c r="X2" s="1"/>
      <c r="Y2" s="1"/>
      <c r="Z2" s="1"/>
      <c r="AA2" s="1"/>
      <c r="AB2" s="1"/>
      <c r="AC2" s="1"/>
      <c r="AD2" s="1"/>
      <c r="AE2" s="1"/>
    </row>
    <row r="3" spans="1:257" ht="35.1" customHeight="1" thickBot="1" x14ac:dyDescent="0.3">
      <c r="A3" s="1" t="s">
        <v>94</v>
      </c>
      <c r="B3" s="1"/>
      <c r="C3" s="115" t="s">
        <v>95</v>
      </c>
      <c r="D3" s="24"/>
      <c r="E3" s="24"/>
      <c r="F3" s="24"/>
      <c r="G3" s="25"/>
      <c r="H3" s="81">
        <v>44247</v>
      </c>
      <c r="I3" s="31"/>
      <c r="J3" s="4"/>
      <c r="K3" s="4"/>
      <c r="L3" s="4"/>
      <c r="M3" s="2"/>
      <c r="N3" s="4"/>
      <c r="O3" s="1"/>
      <c r="P3" s="1"/>
      <c r="Q3" s="4"/>
      <c r="R3" s="1"/>
      <c r="S3" s="1"/>
      <c r="T3" s="1"/>
      <c r="U3" s="1"/>
      <c r="V3"/>
      <c r="W3" s="1"/>
      <c r="X3" s="1"/>
      <c r="Y3" s="1"/>
      <c r="Z3" s="1"/>
      <c r="AA3" s="1"/>
      <c r="AB3" s="1"/>
      <c r="AC3" s="1"/>
      <c r="AD3" s="1"/>
      <c r="AE3" s="1"/>
    </row>
    <row r="4" spans="1:257" x14ac:dyDescent="0.25">
      <c r="A4" s="1"/>
      <c r="B4" s="5"/>
      <c r="C4" s="5"/>
      <c r="D4" s="5"/>
      <c r="E4" s="5"/>
      <c r="F4" s="5"/>
      <c r="G4" s="5"/>
      <c r="H4" s="5"/>
      <c r="I4" s="32"/>
      <c r="J4" s="4"/>
      <c r="K4" s="4"/>
      <c r="L4" s="4"/>
      <c r="M4" s="2"/>
      <c r="N4" s="4"/>
      <c r="O4" s="1"/>
      <c r="P4" s="1"/>
      <c r="Q4" s="4"/>
      <c r="R4" s="1"/>
      <c r="S4" s="1"/>
      <c r="T4" s="1"/>
      <c r="U4" s="1"/>
      <c r="V4"/>
      <c r="W4" s="1"/>
      <c r="X4" s="1"/>
      <c r="Y4" s="1"/>
      <c r="Z4" s="1"/>
      <c r="AA4" s="1"/>
      <c r="AB4" s="1"/>
      <c r="AC4" s="1"/>
      <c r="AD4" s="1"/>
      <c r="AE4" s="1"/>
    </row>
    <row r="5" spans="1:257" s="15" customFormat="1" ht="33.75" customHeight="1" x14ac:dyDescent="0.25">
      <c r="A5" s="14"/>
      <c r="B5" s="113" t="s">
        <v>73</v>
      </c>
      <c r="C5" s="38"/>
      <c r="D5" s="38"/>
      <c r="E5" s="38"/>
      <c r="F5" s="38"/>
      <c r="G5" s="38"/>
      <c r="H5" s="38"/>
      <c r="I5" s="127" t="s">
        <v>2</v>
      </c>
      <c r="J5" s="128"/>
      <c r="K5" s="129"/>
      <c r="L5" s="127" t="s">
        <v>129</v>
      </c>
      <c r="M5" s="128"/>
      <c r="N5" s="129"/>
      <c r="O5" s="130" t="s">
        <v>4</v>
      </c>
      <c r="P5" s="128"/>
      <c r="Q5" s="128"/>
      <c r="R5" s="127" t="s">
        <v>17</v>
      </c>
      <c r="S5" s="128"/>
      <c r="T5" s="129"/>
      <c r="U5" s="14"/>
      <c r="V5" s="21"/>
      <c r="W5" s="14"/>
      <c r="X5" s="14"/>
      <c r="Y5" s="14"/>
      <c r="Z5" s="14"/>
      <c r="AA5" s="14"/>
      <c r="AB5" s="14"/>
      <c r="AC5" s="14"/>
      <c r="AD5" s="14"/>
      <c r="AE5" s="14"/>
    </row>
    <row r="6" spans="1:257" s="88" customFormat="1" ht="35.1" customHeight="1" x14ac:dyDescent="0.25">
      <c r="A6" s="83"/>
      <c r="B6" s="72" t="s">
        <v>5</v>
      </c>
      <c r="C6" s="72" t="s">
        <v>6</v>
      </c>
      <c r="D6" s="72" t="s">
        <v>31</v>
      </c>
      <c r="E6" s="84" t="s">
        <v>7</v>
      </c>
      <c r="F6" s="72" t="s">
        <v>8</v>
      </c>
      <c r="G6" s="72" t="s">
        <v>9</v>
      </c>
      <c r="H6" s="72" t="s">
        <v>10</v>
      </c>
      <c r="I6" s="72" t="s">
        <v>72</v>
      </c>
      <c r="J6" s="73" t="s">
        <v>11</v>
      </c>
      <c r="K6" s="85" t="s">
        <v>27</v>
      </c>
      <c r="L6" s="74" t="s">
        <v>12</v>
      </c>
      <c r="M6" s="73" t="s">
        <v>13</v>
      </c>
      <c r="N6" s="85" t="s">
        <v>14</v>
      </c>
      <c r="O6" s="74" t="s">
        <v>15</v>
      </c>
      <c r="P6" s="73" t="s">
        <v>16</v>
      </c>
      <c r="Q6" s="85" t="s">
        <v>28</v>
      </c>
      <c r="R6" s="75" t="s">
        <v>75</v>
      </c>
      <c r="S6" s="76" t="s">
        <v>18</v>
      </c>
      <c r="T6" s="86" t="s">
        <v>76</v>
      </c>
      <c r="U6" s="83"/>
      <c r="V6" s="87" t="s">
        <v>26</v>
      </c>
      <c r="W6" s="83"/>
      <c r="X6" s="83"/>
      <c r="Y6" s="83"/>
      <c r="Z6" s="83"/>
      <c r="AA6" s="83"/>
      <c r="AB6" s="83"/>
      <c r="AC6" s="83"/>
      <c r="AD6" s="83"/>
      <c r="AE6" s="83"/>
    </row>
    <row r="7" spans="1:257" s="101" customFormat="1" ht="24.95" customHeight="1" x14ac:dyDescent="0.25">
      <c r="A7" s="89"/>
      <c r="B7" s="90"/>
      <c r="C7" s="90" t="s">
        <v>19</v>
      </c>
      <c r="D7" s="90"/>
      <c r="E7" s="90"/>
      <c r="F7" s="91"/>
      <c r="G7" s="92"/>
      <c r="H7" s="91"/>
      <c r="I7" s="33"/>
      <c r="J7" s="93"/>
      <c r="K7" s="94"/>
      <c r="L7" s="95"/>
      <c r="M7" s="93"/>
      <c r="N7" s="94"/>
      <c r="O7" s="95"/>
      <c r="P7" s="96"/>
      <c r="Q7" s="94"/>
      <c r="R7" s="97"/>
      <c r="S7" s="98"/>
      <c r="T7" s="99"/>
      <c r="U7" s="89"/>
      <c r="V7" s="100" t="s">
        <v>20</v>
      </c>
      <c r="W7" s="89"/>
      <c r="X7" s="89"/>
      <c r="Y7" s="89"/>
      <c r="Z7" s="89"/>
      <c r="AA7" s="89"/>
      <c r="AB7" s="89"/>
      <c r="AC7" s="89"/>
      <c r="AD7" s="89"/>
      <c r="AE7" s="89"/>
    </row>
    <row r="8" spans="1:257" s="15" customFormat="1" ht="24.95" customHeight="1" x14ac:dyDescent="0.25">
      <c r="A8" s="14"/>
      <c r="B8" s="82" t="s">
        <v>32</v>
      </c>
      <c r="C8" s="61" t="s">
        <v>30</v>
      </c>
      <c r="D8" s="61" t="s">
        <v>47</v>
      </c>
      <c r="E8" s="62" t="s">
        <v>20</v>
      </c>
      <c r="F8" s="79">
        <v>44249</v>
      </c>
      <c r="G8" s="65"/>
      <c r="H8" s="67"/>
      <c r="I8" s="34">
        <v>15</v>
      </c>
      <c r="J8" s="118">
        <f>50000/3555.4</f>
        <v>14.063115261292682</v>
      </c>
      <c r="K8" s="119">
        <f>IFERROR(ROUND(I8*J8,0),"")</f>
        <v>211</v>
      </c>
      <c r="L8" s="58"/>
      <c r="M8" s="47"/>
      <c r="N8" s="48">
        <f>IFERROR(L8*M8,"")</f>
        <v>0</v>
      </c>
      <c r="O8" s="40">
        <v>500</v>
      </c>
      <c r="P8" s="44"/>
      <c r="Q8" s="48">
        <f t="shared" ref="Q8:Q23" si="0">SUM(O8:P8)</f>
        <v>500</v>
      </c>
      <c r="R8" s="50">
        <f t="shared" ref="R8:R23" si="1">K8+N8+Q8</f>
        <v>711</v>
      </c>
      <c r="S8" s="48">
        <f>+R35</f>
        <v>0</v>
      </c>
      <c r="T8" s="102">
        <f>+R8-S8</f>
        <v>711</v>
      </c>
      <c r="U8" s="14"/>
      <c r="V8" s="22" t="s">
        <v>25</v>
      </c>
      <c r="W8" s="14"/>
      <c r="X8" s="14"/>
      <c r="Y8" s="14"/>
      <c r="Z8" s="14"/>
      <c r="AA8" s="14"/>
      <c r="AB8" s="14"/>
      <c r="AC8" s="14"/>
      <c r="AD8" s="14"/>
      <c r="AE8" s="14"/>
    </row>
    <row r="9" spans="1:257" s="15" customFormat="1" ht="24.95" customHeight="1" x14ac:dyDescent="0.25">
      <c r="A9" s="14"/>
      <c r="B9" s="82" t="s">
        <v>33</v>
      </c>
      <c r="C9" s="61" t="s">
        <v>102</v>
      </c>
      <c r="D9" s="61" t="s">
        <v>34</v>
      </c>
      <c r="E9" s="62" t="s">
        <v>20</v>
      </c>
      <c r="F9" s="79">
        <v>44256</v>
      </c>
      <c r="G9" s="65"/>
      <c r="H9" s="26"/>
      <c r="I9" s="34">
        <v>4</v>
      </c>
      <c r="J9" s="118">
        <f>33750/3555.4</f>
        <v>9.4926028013725592</v>
      </c>
      <c r="K9" s="119">
        <f t="shared" ref="K9:K23" si="2">IFERROR(ROUND(I9*J9,0),"")</f>
        <v>38</v>
      </c>
      <c r="L9" s="58"/>
      <c r="M9" s="47"/>
      <c r="N9" s="48">
        <f t="shared" ref="N9:N23" si="3">IFERROR(L9*M9,"")</f>
        <v>0</v>
      </c>
      <c r="O9" s="40"/>
      <c r="P9" s="44"/>
      <c r="Q9" s="48">
        <f t="shared" si="0"/>
        <v>0</v>
      </c>
      <c r="R9" s="50">
        <f t="shared" si="1"/>
        <v>38</v>
      </c>
      <c r="S9" s="102"/>
      <c r="T9" s="102">
        <f t="shared" ref="T9:T23" si="4">+R9-S9</f>
        <v>38</v>
      </c>
      <c r="U9" s="14"/>
      <c r="V9" s="22" t="s">
        <v>21</v>
      </c>
      <c r="W9" s="14"/>
      <c r="X9" s="14"/>
      <c r="Y9" s="14"/>
      <c r="Z9" s="14"/>
      <c r="AA9" s="14"/>
      <c r="AB9" s="14"/>
      <c r="AC9" s="14"/>
      <c r="AD9" s="14"/>
      <c r="AE9" s="14"/>
    </row>
    <row r="10" spans="1:257" s="15" customFormat="1" ht="24.95" customHeight="1" x14ac:dyDescent="0.25">
      <c r="A10" s="14"/>
      <c r="B10" s="82" t="s">
        <v>35</v>
      </c>
      <c r="C10" s="61" t="s">
        <v>40</v>
      </c>
      <c r="D10" s="61" t="s">
        <v>34</v>
      </c>
      <c r="E10" s="62" t="s">
        <v>20</v>
      </c>
      <c r="F10" s="79">
        <v>44265</v>
      </c>
      <c r="G10" s="65"/>
      <c r="H10" s="26"/>
      <c r="I10" s="34">
        <v>4</v>
      </c>
      <c r="J10" s="118">
        <f>33750/3555.4</f>
        <v>9.4926028013725592</v>
      </c>
      <c r="K10" s="119">
        <f t="shared" si="2"/>
        <v>38</v>
      </c>
      <c r="L10" s="58"/>
      <c r="M10" s="47"/>
      <c r="N10" s="48">
        <f t="shared" si="3"/>
        <v>0</v>
      </c>
      <c r="O10" s="40"/>
      <c r="P10" s="44"/>
      <c r="Q10" s="48">
        <f t="shared" si="0"/>
        <v>0</v>
      </c>
      <c r="R10" s="50">
        <f t="shared" si="1"/>
        <v>38</v>
      </c>
      <c r="S10" s="102"/>
      <c r="T10" s="102">
        <f t="shared" si="4"/>
        <v>38</v>
      </c>
      <c r="U10" s="14"/>
      <c r="V10" s="71" t="s">
        <v>23</v>
      </c>
      <c r="W10" s="14"/>
      <c r="X10" s="14"/>
      <c r="Y10" s="14"/>
      <c r="Z10" s="14"/>
      <c r="AA10" s="14"/>
      <c r="AB10" s="14"/>
      <c r="AC10" s="14"/>
      <c r="AD10" s="14"/>
      <c r="AE10" s="14"/>
    </row>
    <row r="11" spans="1:257" s="15" customFormat="1" ht="24.95" customHeight="1" x14ac:dyDescent="0.25">
      <c r="A11" s="14"/>
      <c r="B11" s="82" t="s">
        <v>36</v>
      </c>
      <c r="C11" s="61" t="s">
        <v>41</v>
      </c>
      <c r="D11" s="61" t="s">
        <v>34</v>
      </c>
      <c r="E11" s="62" t="s">
        <v>20</v>
      </c>
      <c r="F11" s="79">
        <v>44267</v>
      </c>
      <c r="G11" s="65"/>
      <c r="H11" s="26"/>
      <c r="I11" s="34">
        <v>8</v>
      </c>
      <c r="J11" s="118">
        <f>33750/3555.4</f>
        <v>9.4926028013725592</v>
      </c>
      <c r="K11" s="119">
        <f t="shared" si="2"/>
        <v>76</v>
      </c>
      <c r="L11" s="58"/>
      <c r="M11" s="47"/>
      <c r="N11" s="48">
        <f t="shared" si="3"/>
        <v>0</v>
      </c>
      <c r="O11" s="40"/>
      <c r="P11" s="44"/>
      <c r="Q11" s="48">
        <f t="shared" si="0"/>
        <v>0</v>
      </c>
      <c r="R11" s="50">
        <f t="shared" si="1"/>
        <v>76</v>
      </c>
      <c r="S11" s="102"/>
      <c r="T11" s="102">
        <f t="shared" si="4"/>
        <v>76</v>
      </c>
      <c r="U11" s="14"/>
      <c r="V11" s="10"/>
      <c r="W11" s="14"/>
      <c r="X11" s="14"/>
      <c r="Y11" s="14"/>
      <c r="Z11" s="14"/>
      <c r="AA11" s="14"/>
      <c r="AB11" s="14"/>
      <c r="AC11" s="14"/>
      <c r="AD11" s="14"/>
      <c r="AE11" s="14"/>
    </row>
    <row r="12" spans="1:257" s="15" customFormat="1" ht="24.95" customHeight="1" x14ac:dyDescent="0.25">
      <c r="A12" s="14"/>
      <c r="B12" s="82" t="s">
        <v>37</v>
      </c>
      <c r="C12" s="61" t="s">
        <v>42</v>
      </c>
      <c r="D12" s="61" t="s">
        <v>34</v>
      </c>
      <c r="E12" s="62" t="s">
        <v>20</v>
      </c>
      <c r="F12" s="79">
        <v>44270</v>
      </c>
      <c r="G12" s="65"/>
      <c r="H12" s="26"/>
      <c r="I12" s="34">
        <v>8</v>
      </c>
      <c r="J12" s="118">
        <f>33750/3555.4</f>
        <v>9.4926028013725592</v>
      </c>
      <c r="K12" s="119">
        <f t="shared" si="2"/>
        <v>76</v>
      </c>
      <c r="L12" s="58"/>
      <c r="M12" s="47"/>
      <c r="N12" s="48">
        <f t="shared" si="3"/>
        <v>0</v>
      </c>
      <c r="O12" s="40"/>
      <c r="P12" s="44"/>
      <c r="Q12" s="48">
        <f t="shared" si="0"/>
        <v>0</v>
      </c>
      <c r="R12" s="50">
        <f t="shared" si="1"/>
        <v>76</v>
      </c>
      <c r="S12" s="102"/>
      <c r="T12" s="102">
        <f t="shared" si="4"/>
        <v>76</v>
      </c>
      <c r="U12" s="14"/>
      <c r="V12" s="10"/>
      <c r="W12" s="14"/>
      <c r="X12" s="14"/>
      <c r="Y12" s="14"/>
      <c r="Z12" s="14"/>
      <c r="AA12" s="14"/>
      <c r="AB12" s="14"/>
      <c r="AC12" s="14"/>
      <c r="AD12" s="14"/>
      <c r="AE12" s="14"/>
    </row>
    <row r="13" spans="1:257" s="15" customFormat="1" ht="24.95" customHeight="1" x14ac:dyDescent="0.25">
      <c r="A13" s="14"/>
      <c r="B13" s="82" t="s">
        <v>38</v>
      </c>
      <c r="C13" s="61" t="s">
        <v>114</v>
      </c>
      <c r="D13" s="61" t="s">
        <v>45</v>
      </c>
      <c r="E13" s="62" t="s">
        <v>20</v>
      </c>
      <c r="F13" s="79">
        <v>44271</v>
      </c>
      <c r="G13" s="65"/>
      <c r="H13" s="26"/>
      <c r="I13" s="34">
        <v>48</v>
      </c>
      <c r="J13" s="118">
        <f>9000/3555.4</f>
        <v>2.5313607470326827</v>
      </c>
      <c r="K13" s="119">
        <f t="shared" si="2"/>
        <v>122</v>
      </c>
      <c r="L13" s="58"/>
      <c r="M13" s="47"/>
      <c r="N13" s="48">
        <f t="shared" si="3"/>
        <v>0</v>
      </c>
      <c r="O13" s="40"/>
      <c r="P13" s="44"/>
      <c r="Q13" s="48">
        <f t="shared" si="0"/>
        <v>0</v>
      </c>
      <c r="R13" s="50">
        <f t="shared" si="1"/>
        <v>122</v>
      </c>
      <c r="S13" s="102"/>
      <c r="T13" s="102">
        <f t="shared" si="4"/>
        <v>122</v>
      </c>
      <c r="U13" s="14"/>
      <c r="V13" s="10"/>
      <c r="W13" s="14"/>
      <c r="X13" s="14"/>
      <c r="Y13" s="14"/>
      <c r="Z13" s="14"/>
      <c r="AA13" s="14"/>
      <c r="AB13" s="14"/>
      <c r="AC13" s="14"/>
      <c r="AD13" s="14"/>
      <c r="AE13" s="14"/>
    </row>
    <row r="14" spans="1:257" s="15" customFormat="1" ht="24.95" customHeight="1" x14ac:dyDescent="0.25">
      <c r="A14" s="14"/>
      <c r="B14" s="82" t="s">
        <v>39</v>
      </c>
      <c r="C14" s="61" t="s">
        <v>104</v>
      </c>
      <c r="D14" s="61" t="s">
        <v>46</v>
      </c>
      <c r="E14" s="62" t="s">
        <v>20</v>
      </c>
      <c r="F14" s="79">
        <v>44271</v>
      </c>
      <c r="G14" s="65"/>
      <c r="H14" s="26"/>
      <c r="I14" s="34">
        <v>8</v>
      </c>
      <c r="J14" s="118">
        <f>23375/3555.4</f>
        <v>6.5745063846543284</v>
      </c>
      <c r="K14" s="119">
        <f>IFERROR(ROUND(I14*J14,0),"")</f>
        <v>53</v>
      </c>
      <c r="L14" s="58"/>
      <c r="M14" s="47"/>
      <c r="N14" s="48">
        <f>IFERROR(L14*M14,"")</f>
        <v>0</v>
      </c>
      <c r="O14" s="40"/>
      <c r="P14" s="44"/>
      <c r="Q14" s="48">
        <f t="shared" si="0"/>
        <v>0</v>
      </c>
      <c r="R14" s="50">
        <f t="shared" si="1"/>
        <v>53</v>
      </c>
      <c r="S14" s="102"/>
      <c r="T14" s="102">
        <f>+R14-S14</f>
        <v>53</v>
      </c>
      <c r="U14" s="14"/>
      <c r="V14" s="10"/>
      <c r="W14" s="14"/>
      <c r="X14" s="14"/>
      <c r="Y14" s="14"/>
      <c r="Z14" s="14"/>
      <c r="AA14" s="14"/>
      <c r="AB14" s="14"/>
      <c r="AC14" s="14"/>
      <c r="AD14" s="14"/>
      <c r="AE14" s="14"/>
    </row>
    <row r="15" spans="1:257" s="15" customFormat="1" ht="30" customHeight="1" x14ac:dyDescent="0.25">
      <c r="A15" s="14"/>
      <c r="B15" s="82" t="s">
        <v>77</v>
      </c>
      <c r="C15" s="61" t="s">
        <v>108</v>
      </c>
      <c r="D15" s="61" t="s">
        <v>46</v>
      </c>
      <c r="E15" s="62" t="s">
        <v>20</v>
      </c>
      <c r="F15" s="79">
        <v>44271</v>
      </c>
      <c r="G15" s="65"/>
      <c r="H15" s="26"/>
      <c r="I15" s="34">
        <v>2</v>
      </c>
      <c r="J15" s="118">
        <f>23375/3555.4</f>
        <v>6.5745063846543284</v>
      </c>
      <c r="K15" s="119">
        <f t="shared" si="2"/>
        <v>13</v>
      </c>
      <c r="L15" s="58"/>
      <c r="M15" s="47"/>
      <c r="N15" s="48">
        <f t="shared" si="3"/>
        <v>0</v>
      </c>
      <c r="O15" s="40"/>
      <c r="P15" s="44"/>
      <c r="Q15" s="48">
        <f t="shared" si="0"/>
        <v>0</v>
      </c>
      <c r="R15" s="50">
        <f t="shared" si="1"/>
        <v>13</v>
      </c>
      <c r="S15" s="102"/>
      <c r="T15" s="102">
        <f t="shared" si="4"/>
        <v>13</v>
      </c>
      <c r="U15" s="14"/>
      <c r="V15" s="10"/>
      <c r="W15" s="14"/>
      <c r="X15" s="14"/>
      <c r="Y15" s="14"/>
      <c r="Z15" s="14"/>
      <c r="AA15" s="14"/>
      <c r="AB15" s="14"/>
      <c r="AC15" s="14"/>
      <c r="AD15" s="14"/>
      <c r="AE15" s="14"/>
    </row>
    <row r="16" spans="1:257" s="15" customFormat="1" ht="24.95" customHeight="1" x14ac:dyDescent="0.25">
      <c r="A16" s="14"/>
      <c r="B16" s="82" t="s">
        <v>109</v>
      </c>
      <c r="C16" s="61" t="s">
        <v>51</v>
      </c>
      <c r="D16" s="61" t="s">
        <v>48</v>
      </c>
      <c r="E16" s="62" t="s">
        <v>20</v>
      </c>
      <c r="F16" s="79">
        <v>44271</v>
      </c>
      <c r="G16" s="65"/>
      <c r="H16" s="26"/>
      <c r="I16" s="34">
        <v>60</v>
      </c>
      <c r="J16" s="118">
        <f>11250/3555.4</f>
        <v>3.1642009337908532</v>
      </c>
      <c r="K16" s="119">
        <f>IFERROR(ROUND(I16*J16,0),"")</f>
        <v>190</v>
      </c>
      <c r="L16" s="58"/>
      <c r="M16" s="47"/>
      <c r="N16" s="48">
        <f>IFERROR(L16*M16,"")</f>
        <v>0</v>
      </c>
      <c r="O16" s="40"/>
      <c r="P16" s="44"/>
      <c r="Q16" s="48">
        <f t="shared" si="0"/>
        <v>0</v>
      </c>
      <c r="R16" s="50">
        <f t="shared" si="1"/>
        <v>190</v>
      </c>
      <c r="S16" s="102"/>
      <c r="T16" s="102">
        <f>+R16-S16</f>
        <v>190</v>
      </c>
      <c r="U16" s="14"/>
      <c r="V16" s="10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s="15" customFormat="1" ht="30" customHeight="1" x14ac:dyDescent="0.25">
      <c r="A17" s="14"/>
      <c r="B17" s="82" t="s">
        <v>110</v>
      </c>
      <c r="C17" s="61" t="s">
        <v>105</v>
      </c>
      <c r="D17" s="61" t="s">
        <v>46</v>
      </c>
      <c r="E17" s="62" t="s">
        <v>20</v>
      </c>
      <c r="F17" s="79">
        <v>44271</v>
      </c>
      <c r="G17" s="65"/>
      <c r="H17" s="26"/>
      <c r="I17" s="34">
        <v>33</v>
      </c>
      <c r="J17" s="118">
        <f>23375/3555.4</f>
        <v>6.5745063846543284</v>
      </c>
      <c r="K17" s="119">
        <f t="shared" ref="K17" si="5">IFERROR(ROUND(I17*J17,0),"")</f>
        <v>217</v>
      </c>
      <c r="L17" s="58"/>
      <c r="M17" s="47"/>
      <c r="N17" s="48">
        <f t="shared" ref="N17" si="6">IFERROR(L17*M17,"")</f>
        <v>0</v>
      </c>
      <c r="O17" s="40"/>
      <c r="P17" s="44"/>
      <c r="Q17" s="48">
        <f t="shared" si="0"/>
        <v>0</v>
      </c>
      <c r="R17" s="50">
        <f t="shared" si="1"/>
        <v>217</v>
      </c>
      <c r="S17" s="102"/>
      <c r="T17" s="102">
        <f t="shared" ref="T17" si="7">+R17-S17</f>
        <v>217</v>
      </c>
      <c r="U17" s="14"/>
      <c r="V17" s="10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s="15" customFormat="1" ht="24.95" customHeight="1" x14ac:dyDescent="0.25">
      <c r="A18" s="14"/>
      <c r="B18" s="82" t="s">
        <v>111</v>
      </c>
      <c r="C18" s="61" t="s">
        <v>115</v>
      </c>
      <c r="D18" s="61" t="s">
        <v>49</v>
      </c>
      <c r="E18" s="62" t="s">
        <v>20</v>
      </c>
      <c r="F18" s="79">
        <v>44272</v>
      </c>
      <c r="G18" s="65"/>
      <c r="H18" s="26"/>
      <c r="I18" s="34">
        <v>1320</v>
      </c>
      <c r="J18" s="118">
        <f>14583/3555.4</f>
        <v>4.1016481971086236</v>
      </c>
      <c r="K18" s="119">
        <f t="shared" si="2"/>
        <v>5414</v>
      </c>
      <c r="L18" s="58"/>
      <c r="M18" s="47"/>
      <c r="N18" s="48">
        <f t="shared" si="3"/>
        <v>0</v>
      </c>
      <c r="O18" s="40"/>
      <c r="P18" s="44"/>
      <c r="Q18" s="48">
        <f t="shared" si="0"/>
        <v>0</v>
      </c>
      <c r="R18" s="50">
        <f t="shared" si="1"/>
        <v>5414</v>
      </c>
      <c r="S18" s="102"/>
      <c r="T18" s="102">
        <f t="shared" si="4"/>
        <v>5414</v>
      </c>
      <c r="U18" s="14"/>
      <c r="V18" s="10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s="15" customFormat="1" ht="24.95" customHeight="1" x14ac:dyDescent="0.25">
      <c r="A19" s="14"/>
      <c r="B19" s="82" t="s">
        <v>117</v>
      </c>
      <c r="C19" s="77" t="s">
        <v>103</v>
      </c>
      <c r="D19" s="61" t="s">
        <v>45</v>
      </c>
      <c r="E19" s="62" t="s">
        <v>20</v>
      </c>
      <c r="F19" s="79">
        <v>44272</v>
      </c>
      <c r="G19" s="65"/>
      <c r="H19" s="26"/>
      <c r="I19" s="34">
        <v>50</v>
      </c>
      <c r="J19" s="118">
        <f>9000/3555.4</f>
        <v>2.5313607470326827</v>
      </c>
      <c r="K19" s="119">
        <f>IFERROR(ROUND(I19*J19,0),"")</f>
        <v>127</v>
      </c>
      <c r="L19" s="58"/>
      <c r="M19" s="47"/>
      <c r="N19" s="48">
        <f>IFERROR(L19*M19,"")</f>
        <v>0</v>
      </c>
      <c r="O19" s="40"/>
      <c r="P19" s="44"/>
      <c r="Q19" s="48">
        <f t="shared" si="0"/>
        <v>0</v>
      </c>
      <c r="R19" s="50">
        <f t="shared" si="1"/>
        <v>127</v>
      </c>
      <c r="S19" s="102"/>
      <c r="T19" s="102">
        <f>+R19-S19</f>
        <v>127</v>
      </c>
      <c r="U19" s="14"/>
      <c r="V19" s="10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 s="15" customFormat="1" ht="24.95" customHeight="1" x14ac:dyDescent="0.25">
      <c r="A20" s="14"/>
      <c r="B20" s="82" t="s">
        <v>120</v>
      </c>
      <c r="C20" s="77" t="s">
        <v>118</v>
      </c>
      <c r="D20" s="61" t="s">
        <v>44</v>
      </c>
      <c r="E20" s="62" t="s">
        <v>20</v>
      </c>
      <c r="F20" s="79">
        <v>44272</v>
      </c>
      <c r="G20" s="65"/>
      <c r="H20" s="26"/>
      <c r="I20" s="34">
        <v>16</v>
      </c>
      <c r="J20" s="118">
        <f>33750/3555.4</f>
        <v>9.4926028013725592</v>
      </c>
      <c r="K20" s="119">
        <f>IFERROR(ROUND(I20*J20,0),"")</f>
        <v>152</v>
      </c>
      <c r="L20" s="58"/>
      <c r="M20" s="47"/>
      <c r="N20" s="48">
        <f>IFERROR(L20*M20,"")</f>
        <v>0</v>
      </c>
      <c r="O20" s="40"/>
      <c r="P20" s="44"/>
      <c r="Q20" s="48">
        <f t="shared" si="0"/>
        <v>0</v>
      </c>
      <c r="R20" s="50">
        <f t="shared" si="1"/>
        <v>152</v>
      </c>
      <c r="S20" s="102"/>
      <c r="T20" s="102">
        <f>+R20-S20</f>
        <v>152</v>
      </c>
      <c r="U20" s="14"/>
      <c r="V20" s="10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15" customFormat="1" ht="30" customHeight="1" x14ac:dyDescent="0.25">
      <c r="A21" s="14"/>
      <c r="B21" s="82" t="s">
        <v>112</v>
      </c>
      <c r="C21" s="61" t="s">
        <v>106</v>
      </c>
      <c r="D21" s="61" t="s">
        <v>107</v>
      </c>
      <c r="E21" s="62" t="s">
        <v>20</v>
      </c>
      <c r="F21" s="79">
        <v>44272</v>
      </c>
      <c r="G21" s="65"/>
      <c r="H21" s="26"/>
      <c r="I21" s="34">
        <v>10</v>
      </c>
      <c r="J21" s="118">
        <f>23375/3555.4</f>
        <v>6.5745063846543284</v>
      </c>
      <c r="K21" s="119">
        <f t="shared" ref="K21" si="8">IFERROR(ROUND(I21*J21,0),"")</f>
        <v>66</v>
      </c>
      <c r="L21" s="58"/>
      <c r="M21" s="47"/>
      <c r="N21" s="48">
        <f t="shared" ref="N21" si="9">IFERROR(L21*M21,"")</f>
        <v>0</v>
      </c>
      <c r="O21" s="40"/>
      <c r="P21" s="44"/>
      <c r="Q21" s="48">
        <f t="shared" si="0"/>
        <v>0</v>
      </c>
      <c r="R21" s="50">
        <f t="shared" si="1"/>
        <v>66</v>
      </c>
      <c r="S21" s="102"/>
      <c r="T21" s="102">
        <f t="shared" ref="T21" si="10">+R21-S21</f>
        <v>66</v>
      </c>
      <c r="U21" s="14"/>
      <c r="V21" s="10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s="15" customFormat="1" ht="24.95" customHeight="1" x14ac:dyDescent="0.25">
      <c r="A22" s="14"/>
      <c r="B22" s="82" t="s">
        <v>119</v>
      </c>
      <c r="C22" s="77" t="s">
        <v>43</v>
      </c>
      <c r="D22" s="61" t="s">
        <v>49</v>
      </c>
      <c r="E22" s="62" t="s">
        <v>20</v>
      </c>
      <c r="F22" s="79">
        <v>44286</v>
      </c>
      <c r="G22" s="65"/>
      <c r="H22" s="26"/>
      <c r="I22" s="34">
        <v>660</v>
      </c>
      <c r="J22" s="118">
        <f>14583/3555.4</f>
        <v>4.1016481971086236</v>
      </c>
      <c r="K22" s="119">
        <f t="shared" ref="K22" si="11">IFERROR(ROUND(I22*J22,0),"")</f>
        <v>2707</v>
      </c>
      <c r="L22" s="58"/>
      <c r="M22" s="47"/>
      <c r="N22" s="48">
        <f t="shared" ref="N22" si="12">IFERROR(L22*M22,"")</f>
        <v>0</v>
      </c>
      <c r="O22" s="40"/>
      <c r="P22" s="44"/>
      <c r="Q22" s="48">
        <f t="shared" si="0"/>
        <v>0</v>
      </c>
      <c r="R22" s="50">
        <f t="shared" si="1"/>
        <v>2707</v>
      </c>
      <c r="S22" s="102"/>
      <c r="T22" s="102">
        <f t="shared" ref="T22" si="13">+R22-S22</f>
        <v>2707</v>
      </c>
      <c r="U22" s="14"/>
      <c r="V22" s="10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s="15" customFormat="1" ht="24.95" customHeight="1" x14ac:dyDescent="0.25">
      <c r="A23" s="14"/>
      <c r="B23" s="82" t="s">
        <v>113</v>
      </c>
      <c r="C23" s="61" t="s">
        <v>116</v>
      </c>
      <c r="D23" s="61" t="s">
        <v>50</v>
      </c>
      <c r="E23" s="62" t="s">
        <v>20</v>
      </c>
      <c r="F23" s="79">
        <v>44333</v>
      </c>
      <c r="G23" s="65"/>
      <c r="H23" s="26"/>
      <c r="I23" s="34">
        <v>200</v>
      </c>
      <c r="J23" s="118">
        <f>25000/3555.4</f>
        <v>7.0315576306463408</v>
      </c>
      <c r="K23" s="119">
        <f t="shared" si="2"/>
        <v>1406</v>
      </c>
      <c r="L23" s="58"/>
      <c r="M23" s="47"/>
      <c r="N23" s="48">
        <f t="shared" si="3"/>
        <v>0</v>
      </c>
      <c r="O23" s="40"/>
      <c r="P23" s="44"/>
      <c r="Q23" s="48">
        <f t="shared" si="0"/>
        <v>0</v>
      </c>
      <c r="R23" s="50">
        <f t="shared" si="1"/>
        <v>1406</v>
      </c>
      <c r="S23" s="102"/>
      <c r="T23" s="102">
        <f t="shared" si="4"/>
        <v>1406</v>
      </c>
      <c r="U23" s="14"/>
      <c r="V23" s="10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s="15" customFormat="1" ht="24.95" customHeight="1" x14ac:dyDescent="0.25">
      <c r="A24" s="14"/>
      <c r="B24" s="51"/>
      <c r="C24" s="51"/>
      <c r="D24" s="51"/>
      <c r="E24" s="51"/>
      <c r="F24" s="52"/>
      <c r="G24" s="64"/>
      <c r="H24" s="52"/>
      <c r="I24" s="53"/>
      <c r="J24" s="120"/>
      <c r="K24" s="121">
        <f>SUM(K8:K23)</f>
        <v>10906</v>
      </c>
      <c r="L24" s="56"/>
      <c r="M24" s="54"/>
      <c r="N24" s="55">
        <f>SUM(N8:N23)</f>
        <v>0</v>
      </c>
      <c r="O24" s="59">
        <f>SUM(O8:O13)</f>
        <v>500</v>
      </c>
      <c r="P24" s="60">
        <f>SUM(P8:P13)</f>
        <v>0</v>
      </c>
      <c r="Q24" s="55">
        <f>SUM(Q8:Q23)</f>
        <v>500</v>
      </c>
      <c r="R24" s="55">
        <f>SUM(R8:R23)</f>
        <v>11406</v>
      </c>
      <c r="S24" s="55">
        <f>SUM(S8:S23)</f>
        <v>0</v>
      </c>
      <c r="T24" s="55">
        <f>SUM(T8:T23)</f>
        <v>11406</v>
      </c>
      <c r="U24" s="14"/>
      <c r="V24" s="10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s="15" customFormat="1" ht="24.95" customHeight="1" x14ac:dyDescent="0.25">
      <c r="A25" s="14"/>
      <c r="B25" s="16"/>
      <c r="C25" s="16"/>
      <c r="D25" s="16"/>
      <c r="E25" s="16"/>
      <c r="F25" s="16"/>
      <c r="G25" s="16"/>
      <c r="H25" s="16"/>
      <c r="I25" s="35"/>
      <c r="J25" s="18"/>
      <c r="K25" s="18"/>
      <c r="L25" s="17"/>
      <c r="M25" s="18"/>
      <c r="N25" s="18"/>
      <c r="O25" s="17"/>
      <c r="P25" s="17"/>
      <c r="Q25" s="18"/>
      <c r="R25" s="19"/>
      <c r="S25" s="18"/>
      <c r="T25" s="20"/>
      <c r="U25" s="14"/>
      <c r="V25" s="10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s="15" customFormat="1" ht="33.75" customHeight="1" x14ac:dyDescent="0.25">
      <c r="A26" s="14"/>
      <c r="B26" s="113" t="s">
        <v>74</v>
      </c>
      <c r="C26" s="38"/>
      <c r="D26" s="38"/>
      <c r="E26" s="38"/>
      <c r="F26" s="38"/>
      <c r="G26" s="38"/>
      <c r="H26" s="38"/>
      <c r="I26" s="127" t="s">
        <v>2</v>
      </c>
      <c r="J26" s="128"/>
      <c r="K26" s="129"/>
      <c r="L26" s="127" t="s">
        <v>3</v>
      </c>
      <c r="M26" s="128"/>
      <c r="N26" s="129"/>
      <c r="O26" s="130" t="s">
        <v>4</v>
      </c>
      <c r="P26" s="128"/>
      <c r="Q26" s="128"/>
      <c r="R26" s="131" t="s">
        <v>96</v>
      </c>
      <c r="S26" s="14"/>
      <c r="T26" s="14"/>
      <c r="U26" s="14"/>
      <c r="V26" s="14"/>
      <c r="W26" s="14"/>
      <c r="X26" s="14"/>
      <c r="Y26" s="14"/>
    </row>
    <row r="27" spans="1:31" s="88" customFormat="1" ht="35.1" customHeight="1" x14ac:dyDescent="0.25">
      <c r="A27" s="83"/>
      <c r="B27" s="72" t="s">
        <v>5</v>
      </c>
      <c r="C27" s="72" t="s">
        <v>6</v>
      </c>
      <c r="D27" s="72" t="s">
        <v>31</v>
      </c>
      <c r="E27" s="84" t="s">
        <v>7</v>
      </c>
      <c r="F27" s="72" t="s">
        <v>8</v>
      </c>
      <c r="G27" s="72" t="s">
        <v>9</v>
      </c>
      <c r="H27" s="72" t="s">
        <v>10</v>
      </c>
      <c r="I27" s="72" t="s">
        <v>72</v>
      </c>
      <c r="J27" s="73" t="s">
        <v>11</v>
      </c>
      <c r="K27" s="85" t="s">
        <v>27</v>
      </c>
      <c r="L27" s="74" t="s">
        <v>12</v>
      </c>
      <c r="M27" s="73" t="s">
        <v>13</v>
      </c>
      <c r="N27" s="85" t="s">
        <v>14</v>
      </c>
      <c r="O27" s="74" t="s">
        <v>15</v>
      </c>
      <c r="P27" s="73" t="s">
        <v>16</v>
      </c>
      <c r="Q27" s="85" t="s">
        <v>28</v>
      </c>
      <c r="R27" s="132"/>
      <c r="S27" s="83"/>
      <c r="T27" s="83"/>
      <c r="U27" s="83"/>
      <c r="V27" s="83"/>
      <c r="W27" s="83"/>
      <c r="X27" s="83"/>
      <c r="Y27" s="83"/>
    </row>
    <row r="28" spans="1:31" s="15" customFormat="1" ht="24.95" customHeight="1" x14ac:dyDescent="0.25">
      <c r="A28" s="14"/>
      <c r="B28" s="28" t="s">
        <v>32</v>
      </c>
      <c r="C28" s="28" t="s">
        <v>30</v>
      </c>
      <c r="D28" s="28"/>
      <c r="E28" s="28"/>
      <c r="F28" s="29"/>
      <c r="G28" s="63"/>
      <c r="H28" s="29"/>
      <c r="I28" s="33"/>
      <c r="J28" s="46"/>
      <c r="K28" s="42"/>
      <c r="L28" s="39"/>
      <c r="M28" s="46"/>
      <c r="N28" s="42"/>
      <c r="O28" s="39"/>
      <c r="P28" s="43"/>
      <c r="Q28" s="42"/>
      <c r="R28" s="49"/>
      <c r="S28" s="14"/>
      <c r="T28" s="14"/>
      <c r="U28" s="14"/>
      <c r="V28" s="14"/>
      <c r="W28" s="14"/>
      <c r="X28" s="14"/>
      <c r="Y28" s="14"/>
    </row>
    <row r="29" spans="1:31" s="15" customFormat="1" ht="24.95" customHeight="1" x14ac:dyDescent="0.25">
      <c r="A29" s="14"/>
      <c r="B29" s="116" t="s">
        <v>97</v>
      </c>
      <c r="C29" s="61" t="s">
        <v>128</v>
      </c>
      <c r="D29" s="61"/>
      <c r="E29" s="22"/>
      <c r="F29" s="67"/>
      <c r="G29" s="65"/>
      <c r="H29" s="26"/>
      <c r="I29" s="34"/>
      <c r="J29" s="47"/>
      <c r="K29" s="48">
        <f>IFERROR(I29*J29,"")</f>
        <v>0</v>
      </c>
      <c r="L29" s="57"/>
      <c r="M29" s="47"/>
      <c r="N29" s="48">
        <f>IFERROR(L29*M29,"")</f>
        <v>0</v>
      </c>
      <c r="O29" s="40"/>
      <c r="P29" s="44"/>
      <c r="Q29" s="48">
        <f t="shared" ref="Q29:Q34" si="14">SUM(O29:P29)</f>
        <v>0</v>
      </c>
      <c r="R29" s="50">
        <f t="shared" ref="R29:R34" si="15">K29+N29+Q29</f>
        <v>0</v>
      </c>
      <c r="S29" s="14"/>
      <c r="T29" s="14"/>
      <c r="U29" s="14"/>
      <c r="V29" s="14"/>
      <c r="W29" s="14"/>
      <c r="X29" s="14"/>
      <c r="Y29" s="14"/>
    </row>
    <row r="30" spans="1:31" s="15" customFormat="1" ht="24.95" customHeight="1" x14ac:dyDescent="0.25">
      <c r="A30" s="14"/>
      <c r="B30" s="116" t="s">
        <v>98</v>
      </c>
      <c r="C30" s="61" t="s">
        <v>24</v>
      </c>
      <c r="D30" s="61"/>
      <c r="E30" s="22"/>
      <c r="F30" s="67"/>
      <c r="G30" s="65"/>
      <c r="H30" s="26"/>
      <c r="I30" s="34"/>
      <c r="J30" s="47"/>
      <c r="K30" s="48">
        <f t="shared" ref="K30:K34" si="16">IFERROR(I30*J30,"")</f>
        <v>0</v>
      </c>
      <c r="L30" s="57"/>
      <c r="M30" s="47"/>
      <c r="N30" s="48">
        <f t="shared" ref="N30:N34" si="17">IFERROR(L30*M30,"")</f>
        <v>0</v>
      </c>
      <c r="O30" s="40"/>
      <c r="P30" s="44"/>
      <c r="Q30" s="48">
        <f t="shared" si="14"/>
        <v>0</v>
      </c>
      <c r="R30" s="50">
        <f t="shared" si="15"/>
        <v>0</v>
      </c>
      <c r="S30" s="14"/>
      <c r="T30" s="14"/>
      <c r="U30" s="14"/>
      <c r="V30" s="14"/>
      <c r="W30" s="14"/>
      <c r="X30" s="14"/>
      <c r="Y30" s="14"/>
    </row>
    <row r="31" spans="1:31" s="15" customFormat="1" ht="24.95" customHeight="1" x14ac:dyDescent="0.25">
      <c r="A31" s="14"/>
      <c r="B31" s="116" t="s">
        <v>99</v>
      </c>
      <c r="C31" s="61" t="s">
        <v>24</v>
      </c>
      <c r="D31" s="61"/>
      <c r="E31" s="23"/>
      <c r="F31" s="67"/>
      <c r="G31" s="65"/>
      <c r="H31" s="26"/>
      <c r="I31" s="34"/>
      <c r="J31" s="47"/>
      <c r="K31" s="48">
        <f t="shared" si="16"/>
        <v>0</v>
      </c>
      <c r="L31" s="57"/>
      <c r="M31" s="47"/>
      <c r="N31" s="48">
        <f t="shared" si="17"/>
        <v>0</v>
      </c>
      <c r="O31" s="40"/>
      <c r="P31" s="44"/>
      <c r="Q31" s="48">
        <f t="shared" si="14"/>
        <v>0</v>
      </c>
      <c r="R31" s="50">
        <f t="shared" si="15"/>
        <v>0</v>
      </c>
      <c r="S31" s="14"/>
      <c r="T31" s="14"/>
      <c r="U31" s="14"/>
      <c r="V31" s="14"/>
      <c r="W31" s="14"/>
      <c r="X31" s="14"/>
      <c r="Y31" s="14"/>
    </row>
    <row r="32" spans="1:31" s="15" customFormat="1" ht="24.95" customHeight="1" x14ac:dyDescent="0.25">
      <c r="A32" s="14"/>
      <c r="B32" s="116" t="s">
        <v>100</v>
      </c>
      <c r="C32" s="77" t="s">
        <v>22</v>
      </c>
      <c r="D32" s="77"/>
      <c r="E32" s="22"/>
      <c r="F32" s="68"/>
      <c r="G32" s="66"/>
      <c r="H32" s="27"/>
      <c r="I32" s="34"/>
      <c r="J32" s="47"/>
      <c r="K32" s="48">
        <f t="shared" si="16"/>
        <v>0</v>
      </c>
      <c r="L32" s="57"/>
      <c r="M32" s="47"/>
      <c r="N32" s="48">
        <f t="shared" si="17"/>
        <v>0</v>
      </c>
      <c r="O32" s="41"/>
      <c r="P32" s="45"/>
      <c r="Q32" s="48">
        <f t="shared" si="14"/>
        <v>0</v>
      </c>
      <c r="R32" s="50">
        <f t="shared" si="15"/>
        <v>0</v>
      </c>
      <c r="S32" s="14"/>
      <c r="T32" s="14"/>
      <c r="U32" s="14"/>
      <c r="V32" s="14"/>
      <c r="W32" s="14"/>
      <c r="X32" s="14"/>
      <c r="Y32" s="14"/>
    </row>
    <row r="33" spans="1:31" s="15" customFormat="1" ht="24.95" customHeight="1" x14ac:dyDescent="0.25">
      <c r="A33" s="14"/>
      <c r="B33" s="116" t="s">
        <v>126</v>
      </c>
      <c r="C33" s="61" t="s">
        <v>24</v>
      </c>
      <c r="D33" s="61"/>
      <c r="E33" s="22"/>
      <c r="F33" s="67"/>
      <c r="G33" s="65"/>
      <c r="H33" s="26"/>
      <c r="I33" s="34"/>
      <c r="J33" s="47"/>
      <c r="K33" s="48">
        <f t="shared" si="16"/>
        <v>0</v>
      </c>
      <c r="L33" s="57"/>
      <c r="M33" s="47"/>
      <c r="N33" s="48">
        <f t="shared" si="17"/>
        <v>0</v>
      </c>
      <c r="O33" s="40"/>
      <c r="P33" s="44"/>
      <c r="Q33" s="48">
        <f t="shared" si="14"/>
        <v>0</v>
      </c>
      <c r="R33" s="50">
        <f t="shared" si="15"/>
        <v>0</v>
      </c>
      <c r="S33" s="14"/>
      <c r="T33" s="14"/>
      <c r="U33" s="14"/>
      <c r="V33" s="14"/>
      <c r="W33" s="14"/>
      <c r="X33" s="14"/>
      <c r="Y33" s="14"/>
    </row>
    <row r="34" spans="1:31" s="15" customFormat="1" ht="24.95" customHeight="1" x14ac:dyDescent="0.25">
      <c r="A34" s="14"/>
      <c r="B34" s="116" t="s">
        <v>127</v>
      </c>
      <c r="C34" s="61" t="s">
        <v>24</v>
      </c>
      <c r="D34" s="61"/>
      <c r="E34" s="22"/>
      <c r="F34" s="67"/>
      <c r="G34" s="65"/>
      <c r="H34" s="26"/>
      <c r="I34" s="34"/>
      <c r="J34" s="47"/>
      <c r="K34" s="48">
        <f t="shared" si="16"/>
        <v>0</v>
      </c>
      <c r="L34" s="57"/>
      <c r="M34" s="47"/>
      <c r="N34" s="48">
        <f t="shared" si="17"/>
        <v>0</v>
      </c>
      <c r="O34" s="40"/>
      <c r="P34" s="44"/>
      <c r="Q34" s="48">
        <f t="shared" si="14"/>
        <v>0</v>
      </c>
      <c r="R34" s="50">
        <f t="shared" si="15"/>
        <v>0</v>
      </c>
      <c r="S34" s="14"/>
      <c r="T34" s="14"/>
      <c r="U34" s="14"/>
      <c r="V34" s="14"/>
      <c r="W34" s="14"/>
      <c r="X34" s="14"/>
      <c r="Y34" s="14"/>
    </row>
    <row r="35" spans="1:31" s="15" customFormat="1" ht="24.95" customHeight="1" x14ac:dyDescent="0.25">
      <c r="A35" s="14"/>
      <c r="B35" s="51"/>
      <c r="C35" s="51"/>
      <c r="D35" s="51"/>
      <c r="E35" s="51"/>
      <c r="F35" s="52"/>
      <c r="G35" s="64"/>
      <c r="H35" s="52"/>
      <c r="I35" s="53"/>
      <c r="J35" s="54"/>
      <c r="K35" s="55">
        <f>SUM(K29:K34)</f>
        <v>0</v>
      </c>
      <c r="L35" s="56"/>
      <c r="M35" s="54"/>
      <c r="N35" s="55">
        <f>SUM(N29:N34)</f>
        <v>0</v>
      </c>
      <c r="O35" s="59">
        <f>SUM(O29:O34)</f>
        <v>0</v>
      </c>
      <c r="P35" s="60">
        <f>SUM(P29:P34)</f>
        <v>0</v>
      </c>
      <c r="Q35" s="55">
        <f>SUM(Q29:Q34)</f>
        <v>0</v>
      </c>
      <c r="R35" s="54">
        <f>SUM(J35:P35)</f>
        <v>0</v>
      </c>
      <c r="S35" s="14"/>
      <c r="T35" s="14"/>
      <c r="U35" s="14"/>
      <c r="V35" s="14"/>
      <c r="W35" s="14"/>
      <c r="X35" s="14"/>
      <c r="Y35" s="14"/>
    </row>
    <row r="36" spans="1:31" s="1" customFormat="1" x14ac:dyDescent="0.25">
      <c r="B36" s="6"/>
      <c r="C36" s="6"/>
      <c r="D36" s="6"/>
      <c r="E36" s="6"/>
      <c r="F36" s="6"/>
      <c r="G36" s="6"/>
      <c r="H36" s="6"/>
      <c r="I36" s="36"/>
      <c r="J36" s="8"/>
      <c r="K36" s="8"/>
      <c r="L36" s="7"/>
      <c r="M36" s="8"/>
      <c r="N36" s="8"/>
      <c r="O36" s="7"/>
      <c r="P36" s="7"/>
      <c r="Q36" s="8"/>
      <c r="R36" s="8"/>
      <c r="S36" s="9"/>
      <c r="U36" s="10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3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0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3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0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3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0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3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0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C41" s="1"/>
      <c r="D41" s="1"/>
      <c r="E41" s="1"/>
      <c r="F41" s="1"/>
      <c r="G41" s="1"/>
      <c r="H41" s="1"/>
      <c r="I41" s="3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0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B42" s="1"/>
      <c r="C42" s="1"/>
      <c r="D42" s="1"/>
      <c r="E42" s="1"/>
      <c r="F42" s="1"/>
      <c r="G42" s="1"/>
      <c r="H42" s="1"/>
      <c r="I42" s="3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/>
      <c r="B43" s="1"/>
      <c r="C43" s="1"/>
      <c r="D43" s="1"/>
      <c r="E43" s="1"/>
      <c r="F43" s="1"/>
      <c r="G43" s="1"/>
      <c r="H43" s="1"/>
      <c r="I43" s="3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/>
      <c r="B44" s="1"/>
      <c r="C44" s="1"/>
      <c r="D44" s="1"/>
      <c r="E44" s="1"/>
      <c r="F44" s="1"/>
      <c r="G44" s="1"/>
      <c r="H44" s="1"/>
      <c r="I44" s="3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0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/>
      <c r="B45" s="1"/>
      <c r="C45" s="1"/>
      <c r="D45" s="1"/>
      <c r="E45" s="1"/>
      <c r="F45" s="1"/>
      <c r="G45" s="1"/>
      <c r="H45" s="1"/>
      <c r="I45" s="3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0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/>
      <c r="B46" s="1"/>
      <c r="C46" s="1"/>
      <c r="D46" s="1"/>
      <c r="E46" s="1"/>
      <c r="F46" s="1"/>
      <c r="G46" s="1"/>
      <c r="H46" s="1"/>
      <c r="I46" s="3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0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/>
      <c r="B47" s="1"/>
      <c r="C47" s="1"/>
      <c r="D47" s="1"/>
      <c r="E47" s="1"/>
      <c r="F47" s="1"/>
      <c r="G47" s="1"/>
      <c r="H47" s="1"/>
      <c r="I47" s="3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0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"/>
      <c r="B48" s="1"/>
      <c r="C48" s="1"/>
      <c r="D48" s="1"/>
      <c r="E48" s="1"/>
      <c r="F48" s="1"/>
      <c r="G48" s="1"/>
      <c r="H48" s="1"/>
      <c r="I48" s="3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"/>
      <c r="B49" s="1"/>
      <c r="C49" s="1"/>
      <c r="D49" s="1"/>
      <c r="E49" s="1"/>
      <c r="F49" s="1"/>
      <c r="G49" s="1"/>
      <c r="H49" s="1"/>
      <c r="I49" s="3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0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/>
      <c r="B50" s="1"/>
      <c r="C50" s="1"/>
      <c r="D50" s="1"/>
      <c r="E50" s="1"/>
      <c r="F50" s="1"/>
      <c r="G50" s="1"/>
      <c r="H50" s="1"/>
      <c r="I50" s="3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"/>
      <c r="B51" s="1"/>
      <c r="C51" s="1"/>
      <c r="D51" s="1"/>
      <c r="E51" s="1"/>
      <c r="F51" s="1"/>
      <c r="G51" s="1"/>
      <c r="H51" s="1"/>
      <c r="I51" s="3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"/>
      <c r="B52" s="1"/>
      <c r="C52" s="1"/>
      <c r="D52" s="1"/>
      <c r="E52" s="1"/>
      <c r="F52" s="1"/>
      <c r="G52" s="1"/>
      <c r="H52" s="1"/>
      <c r="I52" s="3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0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"/>
      <c r="B53" s="1"/>
      <c r="C53" s="1"/>
      <c r="D53" s="1"/>
      <c r="E53" s="1"/>
      <c r="F53" s="1"/>
      <c r="G53" s="1"/>
      <c r="H53" s="1"/>
      <c r="I53" s="3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0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"/>
      <c r="B54" s="1"/>
      <c r="C54" s="1"/>
      <c r="D54" s="1"/>
      <c r="E54" s="1"/>
      <c r="F54" s="1"/>
      <c r="G54" s="1"/>
      <c r="H54" s="1"/>
      <c r="I54" s="3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0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"/>
      <c r="B55" s="1"/>
      <c r="C55" s="1"/>
      <c r="D55" s="1"/>
      <c r="E55" s="1"/>
      <c r="F55" s="1"/>
      <c r="G55" s="1"/>
      <c r="H55" s="1"/>
      <c r="I55" s="3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0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"/>
      <c r="B56" s="1"/>
      <c r="C56" s="1"/>
      <c r="D56" s="1"/>
      <c r="E56" s="1"/>
      <c r="F56" s="1"/>
      <c r="G56" s="1"/>
      <c r="H56" s="1"/>
      <c r="I56" s="3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"/>
      <c r="B57" s="1"/>
      <c r="C57" s="1"/>
      <c r="D57" s="1"/>
      <c r="E57" s="1"/>
      <c r="F57" s="1"/>
      <c r="G57" s="1"/>
      <c r="H57" s="1"/>
      <c r="I57" s="3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"/>
      <c r="B58" s="1"/>
      <c r="C58" s="1"/>
      <c r="D58" s="1"/>
      <c r="E58" s="1"/>
      <c r="F58" s="1"/>
      <c r="G58" s="1"/>
      <c r="H58" s="1"/>
      <c r="I58" s="3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0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"/>
      <c r="B59" s="1"/>
      <c r="C59" s="1"/>
      <c r="D59" s="1"/>
      <c r="E59" s="1"/>
      <c r="F59" s="1"/>
      <c r="G59" s="1"/>
      <c r="H59" s="1"/>
      <c r="I59" s="3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0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"/>
      <c r="B60" s="1"/>
      <c r="C60" s="1"/>
      <c r="D60" s="1"/>
      <c r="E60" s="1"/>
      <c r="F60" s="1"/>
      <c r="G60" s="1"/>
      <c r="H60" s="1"/>
      <c r="I60" s="3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0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/>
      <c r="B61" s="1"/>
      <c r="C61" s="1"/>
      <c r="D61" s="1"/>
      <c r="E61" s="1"/>
      <c r="F61" s="1"/>
      <c r="G61" s="1"/>
      <c r="H61" s="1"/>
      <c r="I61" s="3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0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/>
      <c r="B62" s="1"/>
      <c r="C62" s="1"/>
      <c r="D62" s="1"/>
      <c r="E62" s="1"/>
      <c r="F62" s="1"/>
      <c r="G62" s="1"/>
      <c r="H62" s="1"/>
      <c r="I62" s="3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0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/>
      <c r="B63" s="1"/>
      <c r="C63" s="1"/>
      <c r="D63" s="1"/>
      <c r="E63" s="1"/>
      <c r="F63" s="1"/>
      <c r="G63" s="1"/>
      <c r="H63" s="1"/>
      <c r="I63" s="3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0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/>
      <c r="B64" s="1"/>
      <c r="C64" s="1"/>
      <c r="D64" s="1"/>
      <c r="E64" s="1"/>
      <c r="F64" s="1"/>
      <c r="G64" s="1"/>
      <c r="H64" s="1"/>
      <c r="I64" s="3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0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/>
      <c r="B65" s="1"/>
      <c r="C65" s="1"/>
      <c r="D65" s="1"/>
      <c r="E65" s="1"/>
      <c r="F65" s="1"/>
      <c r="G65" s="1"/>
      <c r="H65" s="1"/>
      <c r="I65" s="3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0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/>
      <c r="B66" s="1"/>
      <c r="C66" s="1"/>
      <c r="D66" s="1"/>
      <c r="E66" s="1"/>
      <c r="F66" s="1"/>
      <c r="G66" s="1"/>
      <c r="H66" s="1"/>
      <c r="I66" s="3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0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/>
      <c r="B67" s="1"/>
      <c r="C67" s="1"/>
      <c r="D67" s="1"/>
      <c r="E67" s="1"/>
      <c r="F67" s="1"/>
      <c r="G67" s="1"/>
      <c r="H67" s="1"/>
      <c r="I67" s="3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0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/>
      <c r="B68" s="1"/>
      <c r="C68" s="1"/>
      <c r="D68" s="1"/>
      <c r="E68" s="1"/>
      <c r="F68" s="1"/>
      <c r="G68" s="1"/>
      <c r="H68" s="1"/>
      <c r="I68" s="3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0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/>
      <c r="B69" s="1"/>
      <c r="C69" s="1"/>
      <c r="D69" s="1"/>
      <c r="E69" s="1"/>
      <c r="F69" s="1"/>
      <c r="G69" s="1"/>
      <c r="H69" s="1"/>
      <c r="I69" s="3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0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/>
      <c r="B70" s="1"/>
      <c r="C70" s="1"/>
      <c r="D70" s="1"/>
      <c r="E70" s="1"/>
      <c r="F70" s="1"/>
      <c r="G70" s="1"/>
      <c r="H70" s="1"/>
      <c r="I70" s="3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0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/>
      <c r="B71" s="1"/>
      <c r="C71" s="1"/>
      <c r="D71" s="1"/>
      <c r="E71" s="1"/>
      <c r="F71" s="1"/>
      <c r="G71" s="1"/>
      <c r="H71" s="1"/>
      <c r="I71" s="3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0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/>
      <c r="B72" s="1"/>
      <c r="C72" s="1"/>
      <c r="D72" s="1"/>
      <c r="E72" s="1"/>
      <c r="F72" s="1"/>
      <c r="G72" s="1"/>
      <c r="H72" s="1"/>
      <c r="I72" s="3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0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/>
      <c r="B73" s="1"/>
      <c r="C73" s="1"/>
      <c r="D73" s="1"/>
      <c r="E73" s="1"/>
      <c r="F73" s="1"/>
      <c r="G73" s="1"/>
      <c r="H73" s="1"/>
      <c r="I73" s="3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0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/>
      <c r="B74" s="1"/>
      <c r="C74" s="1"/>
      <c r="D74" s="1"/>
      <c r="E74" s="1"/>
      <c r="F74" s="1"/>
      <c r="G74" s="1"/>
      <c r="H74" s="1"/>
      <c r="I74" s="3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0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/>
      <c r="B75" s="1"/>
      <c r="C75" s="1"/>
      <c r="D75" s="1"/>
      <c r="E75" s="1"/>
      <c r="F75" s="1"/>
      <c r="G75" s="1"/>
      <c r="H75" s="1"/>
      <c r="I75" s="3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0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/>
      <c r="B76" s="1"/>
      <c r="C76" s="1"/>
      <c r="D76" s="1"/>
      <c r="E76" s="1"/>
      <c r="F76" s="1"/>
      <c r="G76" s="1"/>
      <c r="H76" s="1"/>
      <c r="I76" s="3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0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/>
      <c r="B77" s="1"/>
      <c r="C77" s="1"/>
      <c r="D77" s="1"/>
      <c r="E77" s="1"/>
      <c r="F77" s="1"/>
      <c r="G77" s="1"/>
      <c r="H77" s="1"/>
      <c r="I77" s="3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0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/>
      <c r="B78" s="1"/>
      <c r="C78" s="1"/>
      <c r="D78" s="1"/>
      <c r="E78" s="1"/>
      <c r="F78" s="1"/>
      <c r="G78" s="1"/>
      <c r="H78" s="1"/>
      <c r="I78" s="3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0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/>
      <c r="B79" s="1"/>
      <c r="C79" s="1"/>
      <c r="D79" s="1"/>
      <c r="E79" s="1"/>
      <c r="F79" s="1"/>
      <c r="G79" s="1"/>
      <c r="H79" s="1"/>
      <c r="I79" s="3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0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/>
      <c r="B80" s="1"/>
      <c r="C80" s="1"/>
      <c r="D80" s="1"/>
      <c r="E80" s="1"/>
      <c r="F80" s="1"/>
      <c r="G80" s="1"/>
      <c r="H80" s="1"/>
      <c r="I80" s="3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0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/>
      <c r="B81" s="1"/>
      <c r="C81" s="1"/>
      <c r="D81" s="1"/>
      <c r="E81" s="1"/>
      <c r="F81" s="1"/>
      <c r="G81" s="1"/>
      <c r="H81" s="1"/>
      <c r="I81" s="3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0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/>
      <c r="B82" s="1"/>
      <c r="C82" s="1"/>
      <c r="D82" s="1"/>
      <c r="E82" s="1"/>
      <c r="F82" s="1"/>
      <c r="G82" s="1"/>
      <c r="H82" s="1"/>
      <c r="I82" s="3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0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/>
      <c r="B83" s="1"/>
      <c r="C83" s="1"/>
      <c r="D83" s="1"/>
      <c r="E83" s="1"/>
      <c r="F83" s="1"/>
      <c r="G83" s="1"/>
      <c r="H83" s="1"/>
      <c r="I83" s="3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0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/>
      <c r="B84" s="1"/>
      <c r="C84" s="1"/>
      <c r="D84" s="1"/>
      <c r="E84" s="1"/>
      <c r="F84" s="1"/>
      <c r="G84" s="1"/>
      <c r="H84" s="1"/>
      <c r="I84" s="3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0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/>
      <c r="B85" s="1"/>
      <c r="C85" s="1"/>
      <c r="D85" s="1"/>
      <c r="E85" s="1"/>
      <c r="F85" s="1"/>
      <c r="G85" s="1"/>
      <c r="H85" s="1"/>
      <c r="I85" s="3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0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/>
      <c r="B86" s="1"/>
      <c r="C86" s="1"/>
      <c r="D86" s="1"/>
      <c r="E86" s="1"/>
      <c r="F86" s="1"/>
      <c r="G86" s="1"/>
      <c r="H86" s="1"/>
      <c r="I86" s="3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0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/>
      <c r="B87" s="1"/>
      <c r="C87" s="1"/>
      <c r="D87" s="1"/>
      <c r="E87" s="1"/>
      <c r="F87" s="1"/>
      <c r="G87" s="1"/>
      <c r="H87" s="1"/>
      <c r="I87" s="3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0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/>
      <c r="B88" s="1"/>
      <c r="C88" s="1"/>
      <c r="D88" s="1"/>
      <c r="E88" s="1"/>
      <c r="F88" s="1"/>
      <c r="G88" s="1"/>
      <c r="H88" s="1"/>
      <c r="I88" s="3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0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/>
      <c r="B89" s="1"/>
      <c r="C89" s="1"/>
      <c r="D89" s="1"/>
      <c r="E89" s="1"/>
      <c r="F89" s="1"/>
      <c r="G89" s="1"/>
      <c r="H89" s="1"/>
      <c r="I89" s="3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0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/>
      <c r="B90" s="1"/>
      <c r="C90" s="1"/>
      <c r="D90" s="1"/>
      <c r="E90" s="1"/>
      <c r="F90" s="1"/>
      <c r="G90" s="1"/>
      <c r="H90" s="1"/>
      <c r="I90" s="3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0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/>
      <c r="B91" s="1"/>
      <c r="C91" s="1"/>
      <c r="D91" s="1"/>
      <c r="E91" s="1"/>
      <c r="F91" s="1"/>
      <c r="G91" s="1"/>
      <c r="H91" s="1"/>
      <c r="I91" s="3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0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/>
      <c r="B92" s="1"/>
      <c r="C92" s="1"/>
      <c r="D92" s="1"/>
      <c r="E92" s="1"/>
      <c r="F92" s="1"/>
      <c r="G92" s="1"/>
      <c r="H92" s="1"/>
      <c r="I92" s="3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0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/>
      <c r="B93" s="1"/>
      <c r="C93" s="1"/>
      <c r="D93" s="1"/>
      <c r="E93" s="1"/>
      <c r="F93" s="1"/>
      <c r="G93" s="1"/>
      <c r="H93" s="1"/>
      <c r="I93" s="3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0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/>
      <c r="B94" s="1"/>
      <c r="C94" s="1"/>
      <c r="D94" s="1"/>
      <c r="E94" s="1"/>
      <c r="F94" s="1"/>
      <c r="G94" s="1"/>
      <c r="H94" s="1"/>
      <c r="I94" s="3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0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/>
      <c r="B95" s="1"/>
      <c r="C95" s="1"/>
      <c r="D95" s="1"/>
      <c r="E95" s="1"/>
      <c r="F95" s="1"/>
      <c r="G95" s="1"/>
      <c r="H95" s="1"/>
      <c r="I95" s="3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0"/>
    </row>
    <row r="96" spans="1:31" x14ac:dyDescent="0.25">
      <c r="A96" s="1"/>
      <c r="B96" s="1"/>
      <c r="C96" s="1"/>
      <c r="D96" s="1"/>
      <c r="E96" s="1"/>
      <c r="F96" s="1"/>
      <c r="G96" s="1"/>
      <c r="H96" s="1"/>
      <c r="I96" s="3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0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3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0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3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0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3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0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3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0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3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0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3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0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3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0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3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0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3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0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3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0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3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0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3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0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3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0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3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0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3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0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3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0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3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0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3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0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3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0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3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0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3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0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3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0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3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0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3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0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3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0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3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0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3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0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3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0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3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0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3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0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3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0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3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0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3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0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3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0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3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0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3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0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3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3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0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3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0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3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0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3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0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3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0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3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0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3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0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3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0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3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0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3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0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3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0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3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0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3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0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3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0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3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0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3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0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3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0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3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0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3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0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3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0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3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0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3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0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3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0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3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0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3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0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3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0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3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0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3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0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3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0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3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0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3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0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3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0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3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0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3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0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3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0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3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3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0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3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0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3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0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3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0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3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0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3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0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3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0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3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0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3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0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3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0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3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0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3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0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3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0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3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0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3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0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3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0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3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0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3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0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3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0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3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0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3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0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3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0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3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0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3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0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3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0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3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0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3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0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3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0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3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0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3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0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3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0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3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0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3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0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3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0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3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0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3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0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3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0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3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0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3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0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3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0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3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0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3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0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3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0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3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0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3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0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3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0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3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0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3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0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3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0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3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0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3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0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3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0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3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0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3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0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3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0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3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0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3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0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3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0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3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0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3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0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3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0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3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0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3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0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3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0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3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0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3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0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3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0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3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0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3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0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3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0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3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0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3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0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3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0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3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0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3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0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3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0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3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0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3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0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3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0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3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0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3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0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3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0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3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0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3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0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3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0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3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0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3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0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3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0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3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0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3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0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3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0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3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0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3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0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3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0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3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0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3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0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3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0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3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0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3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0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3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0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3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0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3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0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3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0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3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0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3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0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3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0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3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0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3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0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3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0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3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0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3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0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3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0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3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0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3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0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3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0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3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0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3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0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3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0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3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0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3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0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3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0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3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0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3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0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3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0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3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0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3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0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3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0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3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0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3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0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3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0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3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0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3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0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3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0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3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0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3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0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3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0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3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0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3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0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3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0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3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0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3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0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3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0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3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0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3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0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3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0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3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0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3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0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3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0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3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0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3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0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3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0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3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0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3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0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3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0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3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0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3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0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3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0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3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0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3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0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3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0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3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0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3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0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3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0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3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0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3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0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3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0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3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0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3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0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3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0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3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0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3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0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3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0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3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0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3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0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3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0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3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0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3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0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3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0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3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0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3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0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3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0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3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0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3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0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3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0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3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0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3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0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3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0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3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0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3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0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3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0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3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0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3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0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3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0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3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0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3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0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3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0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3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0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3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0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3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0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3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0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3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0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3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0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3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0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3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0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3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0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3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0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3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0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3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0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3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0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3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0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3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0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3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0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3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0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3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0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3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0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3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0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3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0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3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0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3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0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3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0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3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0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3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0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3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0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3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0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3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0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3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0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3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0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3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0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3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0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3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0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3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0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3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0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3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0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3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0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3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0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3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0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3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0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3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0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3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0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3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0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3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0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3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0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3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0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3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0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3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0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3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0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3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0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3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0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3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0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3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0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3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0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3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0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3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0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3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0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3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0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3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0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3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0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3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0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3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0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3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0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3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0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3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0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3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0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3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0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3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0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3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0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3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0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3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0"/>
    </row>
    <row r="438" spans="1:22" x14ac:dyDescent="0.25">
      <c r="V438" s="10"/>
    </row>
    <row r="439" spans="1:22" x14ac:dyDescent="0.25">
      <c r="V439" s="10"/>
    </row>
    <row r="440" spans="1:22" x14ac:dyDescent="0.25">
      <c r="V440" s="10"/>
    </row>
    <row r="441" spans="1:22" x14ac:dyDescent="0.25">
      <c r="V441" s="10"/>
    </row>
    <row r="442" spans="1:22" x14ac:dyDescent="0.25">
      <c r="V442" s="10"/>
    </row>
    <row r="443" spans="1:22" x14ac:dyDescent="0.25">
      <c r="V443" s="10"/>
    </row>
    <row r="444" spans="1:22" x14ac:dyDescent="0.25">
      <c r="V444" s="10"/>
    </row>
    <row r="445" spans="1:22" x14ac:dyDescent="0.25">
      <c r="V445" s="10"/>
    </row>
    <row r="446" spans="1:22" x14ac:dyDescent="0.25">
      <c r="V446" s="10"/>
    </row>
    <row r="447" spans="1:22" x14ac:dyDescent="0.25">
      <c r="V447" s="10"/>
    </row>
    <row r="448" spans="1:22" x14ac:dyDescent="0.25">
      <c r="V448" s="10"/>
    </row>
    <row r="449" spans="22:22" x14ac:dyDescent="0.25">
      <c r="V449" s="10"/>
    </row>
    <row r="450" spans="22:22" x14ac:dyDescent="0.25">
      <c r="V450" s="10"/>
    </row>
    <row r="451" spans="22:22" x14ac:dyDescent="0.25">
      <c r="V451" s="10"/>
    </row>
    <row r="452" spans="22:22" x14ac:dyDescent="0.25">
      <c r="V452" s="10"/>
    </row>
    <row r="453" spans="22:22" x14ac:dyDescent="0.25">
      <c r="V453" s="10"/>
    </row>
    <row r="454" spans="22:22" x14ac:dyDescent="0.25">
      <c r="V454" s="10"/>
    </row>
    <row r="455" spans="22:22" x14ac:dyDescent="0.25">
      <c r="V455" s="10"/>
    </row>
    <row r="456" spans="22:22" x14ac:dyDescent="0.25">
      <c r="V456" s="10"/>
    </row>
    <row r="457" spans="22:22" x14ac:dyDescent="0.25">
      <c r="V457" s="10"/>
    </row>
    <row r="458" spans="22:22" x14ac:dyDescent="0.25">
      <c r="V458" s="10"/>
    </row>
    <row r="459" spans="22:22" x14ac:dyDescent="0.25">
      <c r="V459" s="10"/>
    </row>
    <row r="460" spans="22:22" x14ac:dyDescent="0.25">
      <c r="V460" s="10"/>
    </row>
    <row r="461" spans="22:22" x14ac:dyDescent="0.25">
      <c r="V461" s="10"/>
    </row>
    <row r="462" spans="22:22" x14ac:dyDescent="0.25">
      <c r="V462" s="10"/>
    </row>
    <row r="463" spans="22:22" x14ac:dyDescent="0.25">
      <c r="V463" s="10"/>
    </row>
    <row r="464" spans="22:22" x14ac:dyDescent="0.25">
      <c r="V464" s="10"/>
    </row>
    <row r="465" spans="22:22" x14ac:dyDescent="0.25">
      <c r="V465" s="10"/>
    </row>
    <row r="466" spans="22:22" x14ac:dyDescent="0.25">
      <c r="V466" s="10"/>
    </row>
    <row r="467" spans="22:22" x14ac:dyDescent="0.25">
      <c r="V467" s="10"/>
    </row>
    <row r="468" spans="22:22" x14ac:dyDescent="0.25">
      <c r="V468" s="10"/>
    </row>
    <row r="469" spans="22:22" x14ac:dyDescent="0.25">
      <c r="V469" s="10"/>
    </row>
    <row r="470" spans="22:22" x14ac:dyDescent="0.25">
      <c r="V470" s="10"/>
    </row>
    <row r="471" spans="22:22" x14ac:dyDescent="0.25">
      <c r="V471" s="10"/>
    </row>
    <row r="472" spans="22:22" x14ac:dyDescent="0.25">
      <c r="V472" s="10"/>
    </row>
    <row r="473" spans="22:22" x14ac:dyDescent="0.25">
      <c r="V473" s="10"/>
    </row>
    <row r="474" spans="22:22" x14ac:dyDescent="0.25">
      <c r="V474" s="10"/>
    </row>
    <row r="475" spans="22:22" x14ac:dyDescent="0.25">
      <c r="V475" s="10"/>
    </row>
    <row r="476" spans="22:22" x14ac:dyDescent="0.25">
      <c r="V476" s="10"/>
    </row>
    <row r="477" spans="22:22" x14ac:dyDescent="0.25">
      <c r="V477" s="10"/>
    </row>
    <row r="478" spans="22:22" x14ac:dyDescent="0.25">
      <c r="V478" s="10"/>
    </row>
    <row r="479" spans="22:22" x14ac:dyDescent="0.25">
      <c r="V479" s="10"/>
    </row>
    <row r="480" spans="22:22" x14ac:dyDescent="0.25">
      <c r="V480" s="10"/>
    </row>
    <row r="481" spans="22:22" x14ac:dyDescent="0.25">
      <c r="V481" s="10"/>
    </row>
    <row r="482" spans="22:22" x14ac:dyDescent="0.25">
      <c r="V482" s="10"/>
    </row>
    <row r="483" spans="22:22" x14ac:dyDescent="0.25">
      <c r="V483" s="10"/>
    </row>
    <row r="484" spans="22:22" x14ac:dyDescent="0.25">
      <c r="V484" s="10"/>
    </row>
    <row r="485" spans="22:22" x14ac:dyDescent="0.25">
      <c r="V485" s="10"/>
    </row>
    <row r="486" spans="22:22" x14ac:dyDescent="0.25">
      <c r="V486" s="10"/>
    </row>
    <row r="487" spans="22:22" x14ac:dyDescent="0.25">
      <c r="V487" s="10"/>
    </row>
    <row r="488" spans="22:22" x14ac:dyDescent="0.25">
      <c r="V488" s="10"/>
    </row>
    <row r="489" spans="22:22" x14ac:dyDescent="0.25">
      <c r="V489" s="10"/>
    </row>
    <row r="490" spans="22:22" x14ac:dyDescent="0.25">
      <c r="V490" s="10"/>
    </row>
    <row r="491" spans="22:22" x14ac:dyDescent="0.25">
      <c r="V491" s="10"/>
    </row>
    <row r="492" spans="22:22" x14ac:dyDescent="0.25">
      <c r="V492" s="10"/>
    </row>
    <row r="493" spans="22:22" x14ac:dyDescent="0.25">
      <c r="V493" s="10"/>
    </row>
    <row r="494" spans="22:22" x14ac:dyDescent="0.25">
      <c r="V494" s="10"/>
    </row>
    <row r="495" spans="22:22" x14ac:dyDescent="0.25">
      <c r="V495" s="10"/>
    </row>
    <row r="496" spans="22:22" x14ac:dyDescent="0.25">
      <c r="V496" s="10"/>
    </row>
    <row r="497" spans="22:22" x14ac:dyDescent="0.25">
      <c r="V497" s="10"/>
    </row>
    <row r="498" spans="22:22" x14ac:dyDescent="0.25">
      <c r="V498" s="10"/>
    </row>
    <row r="499" spans="22:22" x14ac:dyDescent="0.25">
      <c r="V499" s="10"/>
    </row>
    <row r="500" spans="22:22" x14ac:dyDescent="0.25">
      <c r="V500" s="10"/>
    </row>
    <row r="501" spans="22:22" x14ac:dyDescent="0.25">
      <c r="V501" s="10"/>
    </row>
    <row r="502" spans="22:22" x14ac:dyDescent="0.25">
      <c r="V502" s="10"/>
    </row>
    <row r="503" spans="22:22" x14ac:dyDescent="0.25">
      <c r="V503" s="10"/>
    </row>
    <row r="504" spans="22:22" x14ac:dyDescent="0.25">
      <c r="V504" s="10"/>
    </row>
    <row r="505" spans="22:22" x14ac:dyDescent="0.25">
      <c r="V505" s="10"/>
    </row>
    <row r="506" spans="22:22" x14ac:dyDescent="0.25">
      <c r="V506" s="10"/>
    </row>
    <row r="507" spans="22:22" x14ac:dyDescent="0.25">
      <c r="V507" s="10"/>
    </row>
    <row r="508" spans="22:22" x14ac:dyDescent="0.25">
      <c r="V508" s="10"/>
    </row>
    <row r="509" spans="22:22" x14ac:dyDescent="0.25">
      <c r="V509" s="10"/>
    </row>
    <row r="510" spans="22:22" x14ac:dyDescent="0.25">
      <c r="V510" s="10"/>
    </row>
    <row r="511" spans="22:22" x14ac:dyDescent="0.25">
      <c r="V511" s="10"/>
    </row>
    <row r="512" spans="22:22" x14ac:dyDescent="0.25">
      <c r="V512" s="10"/>
    </row>
    <row r="513" spans="22:22" x14ac:dyDescent="0.25">
      <c r="V513" s="10"/>
    </row>
    <row r="514" spans="22:22" x14ac:dyDescent="0.25">
      <c r="V514" s="10"/>
    </row>
    <row r="515" spans="22:22" x14ac:dyDescent="0.25">
      <c r="V515" s="10"/>
    </row>
    <row r="516" spans="22:22" x14ac:dyDescent="0.25">
      <c r="V516" s="10"/>
    </row>
    <row r="517" spans="22:22" x14ac:dyDescent="0.25">
      <c r="V517" s="10"/>
    </row>
    <row r="518" spans="22:22" x14ac:dyDescent="0.25">
      <c r="V518" s="10"/>
    </row>
    <row r="519" spans="22:22" x14ac:dyDescent="0.25">
      <c r="V519" s="10"/>
    </row>
    <row r="520" spans="22:22" x14ac:dyDescent="0.25">
      <c r="V520" s="10"/>
    </row>
    <row r="521" spans="22:22" x14ac:dyDescent="0.25">
      <c r="V521" s="10"/>
    </row>
    <row r="522" spans="22:22" x14ac:dyDescent="0.25">
      <c r="V522" s="10"/>
    </row>
    <row r="523" spans="22:22" x14ac:dyDescent="0.25">
      <c r="V523" s="10"/>
    </row>
    <row r="524" spans="22:22" x14ac:dyDescent="0.25">
      <c r="V524" s="10"/>
    </row>
    <row r="525" spans="22:22" x14ac:dyDescent="0.25">
      <c r="V525" s="10"/>
    </row>
    <row r="526" spans="22:22" x14ac:dyDescent="0.25">
      <c r="V526" s="10"/>
    </row>
    <row r="527" spans="22:22" x14ac:dyDescent="0.25">
      <c r="V527" s="10"/>
    </row>
    <row r="528" spans="22:22" x14ac:dyDescent="0.25">
      <c r="V528" s="10"/>
    </row>
    <row r="529" spans="22:22" x14ac:dyDescent="0.25">
      <c r="V529" s="10"/>
    </row>
    <row r="530" spans="22:22" x14ac:dyDescent="0.25">
      <c r="V530" s="10"/>
    </row>
    <row r="531" spans="22:22" x14ac:dyDescent="0.25">
      <c r="V531" s="10"/>
    </row>
    <row r="532" spans="22:22" x14ac:dyDescent="0.25">
      <c r="V532" s="10"/>
    </row>
    <row r="533" spans="22:22" x14ac:dyDescent="0.25">
      <c r="V533" s="10"/>
    </row>
    <row r="534" spans="22:22" x14ac:dyDescent="0.25">
      <c r="V534" s="10"/>
    </row>
    <row r="535" spans="22:22" x14ac:dyDescent="0.25">
      <c r="V535" s="10"/>
    </row>
    <row r="536" spans="22:22" x14ac:dyDescent="0.25">
      <c r="V536" s="10"/>
    </row>
    <row r="537" spans="22:22" x14ac:dyDescent="0.25">
      <c r="V537" s="10"/>
    </row>
    <row r="538" spans="22:22" x14ac:dyDescent="0.25">
      <c r="V538" s="10"/>
    </row>
    <row r="539" spans="22:22" x14ac:dyDescent="0.25">
      <c r="V539" s="10"/>
    </row>
    <row r="540" spans="22:22" x14ac:dyDescent="0.25">
      <c r="V540" s="10"/>
    </row>
    <row r="541" spans="22:22" x14ac:dyDescent="0.25">
      <c r="V541" s="10"/>
    </row>
    <row r="542" spans="22:22" x14ac:dyDescent="0.25">
      <c r="V542" s="10"/>
    </row>
    <row r="543" spans="22:22" x14ac:dyDescent="0.25">
      <c r="V543" s="10"/>
    </row>
    <row r="544" spans="22:22" x14ac:dyDescent="0.25">
      <c r="V544" s="10"/>
    </row>
    <row r="545" spans="22:22" x14ac:dyDescent="0.25">
      <c r="V545" s="10"/>
    </row>
    <row r="546" spans="22:22" x14ac:dyDescent="0.25">
      <c r="V546" s="10"/>
    </row>
    <row r="547" spans="22:22" x14ac:dyDescent="0.25">
      <c r="V547" s="10"/>
    </row>
    <row r="548" spans="22:22" x14ac:dyDescent="0.25">
      <c r="V548" s="10"/>
    </row>
    <row r="549" spans="22:22" x14ac:dyDescent="0.25">
      <c r="V549" s="10"/>
    </row>
    <row r="550" spans="22:22" x14ac:dyDescent="0.25">
      <c r="V550" s="10"/>
    </row>
    <row r="551" spans="22:22" x14ac:dyDescent="0.25">
      <c r="V551" s="10"/>
    </row>
    <row r="552" spans="22:22" x14ac:dyDescent="0.25">
      <c r="V552" s="10"/>
    </row>
    <row r="553" spans="22:22" x14ac:dyDescent="0.25">
      <c r="V553" s="10"/>
    </row>
    <row r="554" spans="22:22" x14ac:dyDescent="0.25">
      <c r="V554" s="10"/>
    </row>
    <row r="555" spans="22:22" x14ac:dyDescent="0.25">
      <c r="V555" s="10"/>
    </row>
    <row r="556" spans="22:22" x14ac:dyDescent="0.25">
      <c r="V556" s="10"/>
    </row>
    <row r="557" spans="22:22" x14ac:dyDescent="0.25">
      <c r="V557" s="10"/>
    </row>
    <row r="558" spans="22:22" x14ac:dyDescent="0.25">
      <c r="V558" s="10"/>
    </row>
    <row r="559" spans="22:22" x14ac:dyDescent="0.25">
      <c r="V559" s="10"/>
    </row>
    <row r="560" spans="22:22" x14ac:dyDescent="0.25">
      <c r="V560" s="10"/>
    </row>
    <row r="561" spans="22:22" x14ac:dyDescent="0.25">
      <c r="V561" s="10"/>
    </row>
    <row r="562" spans="22:22" x14ac:dyDescent="0.25">
      <c r="V562" s="10"/>
    </row>
    <row r="563" spans="22:22" x14ac:dyDescent="0.25">
      <c r="V563" s="10"/>
    </row>
    <row r="564" spans="22:22" x14ac:dyDescent="0.25">
      <c r="V564" s="10"/>
    </row>
    <row r="565" spans="22:22" x14ac:dyDescent="0.25">
      <c r="V565" s="10"/>
    </row>
    <row r="566" spans="22:22" x14ac:dyDescent="0.25">
      <c r="V566" s="10"/>
    </row>
    <row r="567" spans="22:22" x14ac:dyDescent="0.25">
      <c r="V567" s="10"/>
    </row>
    <row r="568" spans="22:22" x14ac:dyDescent="0.25">
      <c r="V568" s="10"/>
    </row>
    <row r="569" spans="22:22" x14ac:dyDescent="0.25">
      <c r="V569" s="10"/>
    </row>
    <row r="570" spans="22:22" x14ac:dyDescent="0.25">
      <c r="V570" s="10"/>
    </row>
    <row r="571" spans="22:22" x14ac:dyDescent="0.25">
      <c r="V571" s="10"/>
    </row>
    <row r="572" spans="22:22" x14ac:dyDescent="0.25">
      <c r="V572" s="10"/>
    </row>
    <row r="573" spans="22:22" x14ac:dyDescent="0.25">
      <c r="V573" s="10"/>
    </row>
    <row r="574" spans="22:22" x14ac:dyDescent="0.25">
      <c r="V574" s="10"/>
    </row>
    <row r="575" spans="22:22" x14ac:dyDescent="0.25">
      <c r="V575" s="10"/>
    </row>
    <row r="576" spans="22:22" x14ac:dyDescent="0.25">
      <c r="V576" s="10"/>
    </row>
    <row r="577" spans="22:22" x14ac:dyDescent="0.25">
      <c r="V577" s="10"/>
    </row>
    <row r="578" spans="22:22" x14ac:dyDescent="0.25">
      <c r="V578" s="10"/>
    </row>
    <row r="579" spans="22:22" x14ac:dyDescent="0.25">
      <c r="V579" s="10"/>
    </row>
    <row r="580" spans="22:22" x14ac:dyDescent="0.25">
      <c r="V580" s="10"/>
    </row>
    <row r="581" spans="22:22" x14ac:dyDescent="0.25">
      <c r="V581" s="10"/>
    </row>
    <row r="582" spans="22:22" x14ac:dyDescent="0.25">
      <c r="V582" s="10"/>
    </row>
    <row r="583" spans="22:22" x14ac:dyDescent="0.25">
      <c r="V583" s="10"/>
    </row>
    <row r="584" spans="22:22" x14ac:dyDescent="0.25">
      <c r="V584" s="10"/>
    </row>
    <row r="585" spans="22:22" x14ac:dyDescent="0.25">
      <c r="V585" s="10"/>
    </row>
    <row r="586" spans="22:22" x14ac:dyDescent="0.25">
      <c r="V586" s="10"/>
    </row>
    <row r="587" spans="22:22" x14ac:dyDescent="0.25">
      <c r="V587" s="10"/>
    </row>
    <row r="588" spans="22:22" x14ac:dyDescent="0.25">
      <c r="V588" s="10"/>
    </row>
    <row r="589" spans="22:22" x14ac:dyDescent="0.25">
      <c r="V589" s="10"/>
    </row>
    <row r="590" spans="22:22" x14ac:dyDescent="0.25">
      <c r="V590" s="10"/>
    </row>
    <row r="591" spans="22:22" x14ac:dyDescent="0.25">
      <c r="V591" s="10"/>
    </row>
    <row r="592" spans="22:22" x14ac:dyDescent="0.25">
      <c r="V592" s="10"/>
    </row>
    <row r="593" spans="22:22" x14ac:dyDescent="0.25">
      <c r="V593" s="10"/>
    </row>
    <row r="594" spans="22:22" x14ac:dyDescent="0.25">
      <c r="V594" s="10"/>
    </row>
    <row r="595" spans="22:22" x14ac:dyDescent="0.25">
      <c r="V595" s="10"/>
    </row>
    <row r="596" spans="22:22" x14ac:dyDescent="0.25">
      <c r="V596" s="10"/>
    </row>
    <row r="597" spans="22:22" x14ac:dyDescent="0.25">
      <c r="V597" s="10"/>
    </row>
    <row r="598" spans="22:22" x14ac:dyDescent="0.25">
      <c r="V598" s="10"/>
    </row>
    <row r="599" spans="22:22" x14ac:dyDescent="0.25">
      <c r="V599" s="10"/>
    </row>
    <row r="600" spans="22:22" x14ac:dyDescent="0.25">
      <c r="V600" s="10"/>
    </row>
    <row r="601" spans="22:22" x14ac:dyDescent="0.25">
      <c r="V601" s="10"/>
    </row>
    <row r="602" spans="22:22" x14ac:dyDescent="0.25">
      <c r="V602" s="10"/>
    </row>
    <row r="603" spans="22:22" x14ac:dyDescent="0.25">
      <c r="V603" s="10"/>
    </row>
    <row r="604" spans="22:22" x14ac:dyDescent="0.25">
      <c r="V604" s="10"/>
    </row>
    <row r="605" spans="22:22" x14ac:dyDescent="0.25">
      <c r="V605" s="10"/>
    </row>
    <row r="606" spans="22:22" x14ac:dyDescent="0.25">
      <c r="V606" s="10"/>
    </row>
    <row r="607" spans="22:22" x14ac:dyDescent="0.25">
      <c r="V607" s="10"/>
    </row>
    <row r="608" spans="22:22" x14ac:dyDescent="0.25">
      <c r="V608" s="10"/>
    </row>
    <row r="609" spans="22:22" x14ac:dyDescent="0.25">
      <c r="V609" s="10"/>
    </row>
    <row r="610" spans="22:22" x14ac:dyDescent="0.25">
      <c r="V610" s="10"/>
    </row>
    <row r="611" spans="22:22" x14ac:dyDescent="0.25">
      <c r="V611" s="10"/>
    </row>
    <row r="612" spans="22:22" x14ac:dyDescent="0.25">
      <c r="V612" s="10"/>
    </row>
    <row r="613" spans="22:22" x14ac:dyDescent="0.25">
      <c r="V613" s="10"/>
    </row>
    <row r="614" spans="22:22" x14ac:dyDescent="0.25">
      <c r="V614" s="10"/>
    </row>
    <row r="615" spans="22:22" x14ac:dyDescent="0.25">
      <c r="V615" s="10"/>
    </row>
    <row r="616" spans="22:22" x14ac:dyDescent="0.25">
      <c r="V616" s="10"/>
    </row>
    <row r="617" spans="22:22" x14ac:dyDescent="0.25">
      <c r="V617" s="10"/>
    </row>
    <row r="618" spans="22:22" x14ac:dyDescent="0.25">
      <c r="V618" s="10"/>
    </row>
    <row r="619" spans="22:22" x14ac:dyDescent="0.25">
      <c r="V619" s="10"/>
    </row>
    <row r="620" spans="22:22" x14ac:dyDescent="0.25">
      <c r="V620" s="10"/>
    </row>
    <row r="621" spans="22:22" x14ac:dyDescent="0.25">
      <c r="V621" s="10"/>
    </row>
    <row r="622" spans="22:22" x14ac:dyDescent="0.25">
      <c r="V622" s="10"/>
    </row>
    <row r="623" spans="22:22" x14ac:dyDescent="0.25">
      <c r="V623" s="10"/>
    </row>
    <row r="624" spans="22:22" x14ac:dyDescent="0.25">
      <c r="V624" s="10"/>
    </row>
    <row r="625" spans="22:22" x14ac:dyDescent="0.25">
      <c r="V625" s="10"/>
    </row>
    <row r="626" spans="22:22" x14ac:dyDescent="0.25">
      <c r="V626" s="10"/>
    </row>
    <row r="627" spans="22:22" x14ac:dyDescent="0.25">
      <c r="V627" s="10"/>
    </row>
    <row r="628" spans="22:22" x14ac:dyDescent="0.25">
      <c r="V628" s="10"/>
    </row>
    <row r="629" spans="22:22" x14ac:dyDescent="0.25">
      <c r="V629" s="10"/>
    </row>
    <row r="630" spans="22:22" x14ac:dyDescent="0.25">
      <c r="V630" s="10"/>
    </row>
    <row r="631" spans="22:22" x14ac:dyDescent="0.25">
      <c r="V631" s="10"/>
    </row>
    <row r="632" spans="22:22" x14ac:dyDescent="0.25">
      <c r="V632" s="10"/>
    </row>
    <row r="633" spans="22:22" x14ac:dyDescent="0.25">
      <c r="V633" s="10"/>
    </row>
    <row r="634" spans="22:22" x14ac:dyDescent="0.25">
      <c r="V634" s="10"/>
    </row>
    <row r="635" spans="22:22" x14ac:dyDescent="0.25">
      <c r="V635" s="10"/>
    </row>
    <row r="636" spans="22:22" x14ac:dyDescent="0.25">
      <c r="V636" s="10"/>
    </row>
    <row r="637" spans="22:22" x14ac:dyDescent="0.25">
      <c r="V637" s="10"/>
    </row>
    <row r="638" spans="22:22" x14ac:dyDescent="0.25">
      <c r="V638" s="10"/>
    </row>
    <row r="639" spans="22:22" x14ac:dyDescent="0.25">
      <c r="V639" s="10"/>
    </row>
    <row r="640" spans="22:22" x14ac:dyDescent="0.25">
      <c r="V640" s="10"/>
    </row>
    <row r="641" spans="22:22" x14ac:dyDescent="0.25">
      <c r="V641" s="10"/>
    </row>
    <row r="642" spans="22:22" x14ac:dyDescent="0.25">
      <c r="V642" s="10"/>
    </row>
    <row r="643" spans="22:22" x14ac:dyDescent="0.25">
      <c r="V643" s="10"/>
    </row>
    <row r="644" spans="22:22" x14ac:dyDescent="0.25">
      <c r="V644" s="10"/>
    </row>
    <row r="645" spans="22:22" x14ac:dyDescent="0.25">
      <c r="V645" s="10"/>
    </row>
    <row r="646" spans="22:22" x14ac:dyDescent="0.25">
      <c r="V646" s="10"/>
    </row>
    <row r="647" spans="22:22" x14ac:dyDescent="0.25">
      <c r="V647" s="10"/>
    </row>
    <row r="648" spans="22:22" x14ac:dyDescent="0.25">
      <c r="V648" s="10"/>
    </row>
    <row r="649" spans="22:22" x14ac:dyDescent="0.25">
      <c r="V649" s="10"/>
    </row>
    <row r="650" spans="22:22" x14ac:dyDescent="0.25">
      <c r="V650" s="10"/>
    </row>
    <row r="651" spans="22:22" x14ac:dyDescent="0.25">
      <c r="V651" s="10"/>
    </row>
    <row r="652" spans="22:22" x14ac:dyDescent="0.25">
      <c r="V652" s="10"/>
    </row>
    <row r="653" spans="22:22" x14ac:dyDescent="0.25">
      <c r="V653" s="10"/>
    </row>
    <row r="654" spans="22:22" x14ac:dyDescent="0.25">
      <c r="V654" s="10"/>
    </row>
    <row r="655" spans="22:22" x14ac:dyDescent="0.25">
      <c r="V655" s="10"/>
    </row>
    <row r="656" spans="22:22" x14ac:dyDescent="0.25">
      <c r="V656" s="10"/>
    </row>
    <row r="657" spans="22:22" x14ac:dyDescent="0.25">
      <c r="V657" s="10"/>
    </row>
    <row r="658" spans="22:22" x14ac:dyDescent="0.25">
      <c r="V658" s="10"/>
    </row>
    <row r="659" spans="22:22" x14ac:dyDescent="0.25">
      <c r="V659" s="10"/>
    </row>
    <row r="660" spans="22:22" x14ac:dyDescent="0.25">
      <c r="V660" s="10"/>
    </row>
    <row r="661" spans="22:22" x14ac:dyDescent="0.25">
      <c r="V661" s="10"/>
    </row>
    <row r="662" spans="22:22" x14ac:dyDescent="0.25">
      <c r="V662" s="10"/>
    </row>
    <row r="663" spans="22:22" x14ac:dyDescent="0.25">
      <c r="V663" s="10"/>
    </row>
    <row r="664" spans="22:22" x14ac:dyDescent="0.25">
      <c r="V664" s="10"/>
    </row>
    <row r="665" spans="22:22" x14ac:dyDescent="0.25">
      <c r="V665" s="10"/>
    </row>
    <row r="666" spans="22:22" x14ac:dyDescent="0.25">
      <c r="V666" s="10"/>
    </row>
    <row r="667" spans="22:22" x14ac:dyDescent="0.25">
      <c r="V667" s="10"/>
    </row>
    <row r="668" spans="22:22" x14ac:dyDescent="0.25">
      <c r="V668" s="10"/>
    </row>
    <row r="669" spans="22:22" x14ac:dyDescent="0.25">
      <c r="V669" s="10"/>
    </row>
    <row r="670" spans="22:22" x14ac:dyDescent="0.25">
      <c r="V670" s="10"/>
    </row>
    <row r="671" spans="22:22" x14ac:dyDescent="0.25">
      <c r="V671" s="10"/>
    </row>
    <row r="672" spans="22:22" x14ac:dyDescent="0.25">
      <c r="V672" s="10"/>
    </row>
    <row r="673" spans="22:22" x14ac:dyDescent="0.25">
      <c r="V673" s="10"/>
    </row>
    <row r="674" spans="22:22" x14ac:dyDescent="0.25">
      <c r="V674" s="10"/>
    </row>
    <row r="675" spans="22:22" x14ac:dyDescent="0.25">
      <c r="V675" s="10"/>
    </row>
    <row r="676" spans="22:22" x14ac:dyDescent="0.25">
      <c r="V676" s="10"/>
    </row>
    <row r="677" spans="22:22" x14ac:dyDescent="0.25">
      <c r="V677" s="10"/>
    </row>
    <row r="678" spans="22:22" x14ac:dyDescent="0.25">
      <c r="V678" s="10"/>
    </row>
    <row r="679" spans="22:22" x14ac:dyDescent="0.25">
      <c r="V679" s="10"/>
    </row>
    <row r="680" spans="22:22" x14ac:dyDescent="0.25">
      <c r="V680" s="10"/>
    </row>
    <row r="681" spans="22:22" x14ac:dyDescent="0.25">
      <c r="V681" s="10"/>
    </row>
    <row r="682" spans="22:22" x14ac:dyDescent="0.25">
      <c r="V682" s="10"/>
    </row>
    <row r="683" spans="22:22" x14ac:dyDescent="0.25">
      <c r="V683" s="10"/>
    </row>
    <row r="684" spans="22:22" x14ac:dyDescent="0.25">
      <c r="V684" s="10"/>
    </row>
    <row r="685" spans="22:22" x14ac:dyDescent="0.25">
      <c r="V685" s="10"/>
    </row>
    <row r="686" spans="22:22" x14ac:dyDescent="0.25">
      <c r="V686" s="10"/>
    </row>
    <row r="687" spans="22:22" x14ac:dyDescent="0.25">
      <c r="V687" s="10"/>
    </row>
    <row r="688" spans="22:22" x14ac:dyDescent="0.25">
      <c r="V688" s="10"/>
    </row>
    <row r="689" spans="22:22" x14ac:dyDescent="0.25">
      <c r="V689" s="10"/>
    </row>
    <row r="690" spans="22:22" x14ac:dyDescent="0.25">
      <c r="V690" s="10"/>
    </row>
    <row r="691" spans="22:22" x14ac:dyDescent="0.25">
      <c r="V691" s="10"/>
    </row>
    <row r="692" spans="22:22" x14ac:dyDescent="0.25">
      <c r="V692" s="10"/>
    </row>
    <row r="693" spans="22:22" x14ac:dyDescent="0.25">
      <c r="V693" s="10"/>
    </row>
    <row r="694" spans="22:22" x14ac:dyDescent="0.25">
      <c r="V694" s="10"/>
    </row>
    <row r="695" spans="22:22" x14ac:dyDescent="0.25">
      <c r="V695" s="10"/>
    </row>
    <row r="696" spans="22:22" x14ac:dyDescent="0.25">
      <c r="V696" s="10"/>
    </row>
    <row r="697" spans="22:22" x14ac:dyDescent="0.25">
      <c r="V697" s="10"/>
    </row>
    <row r="698" spans="22:22" x14ac:dyDescent="0.25">
      <c r="V698" s="10"/>
    </row>
    <row r="699" spans="22:22" x14ac:dyDescent="0.25">
      <c r="V699" s="10"/>
    </row>
    <row r="700" spans="22:22" x14ac:dyDescent="0.25">
      <c r="V700" s="10"/>
    </row>
    <row r="701" spans="22:22" x14ac:dyDescent="0.25">
      <c r="V701" s="10"/>
    </row>
    <row r="702" spans="22:22" x14ac:dyDescent="0.25">
      <c r="V702" s="10"/>
    </row>
    <row r="703" spans="22:22" x14ac:dyDescent="0.25">
      <c r="V703" s="10"/>
    </row>
    <row r="704" spans="22:22" x14ac:dyDescent="0.25">
      <c r="V704" s="10"/>
    </row>
    <row r="705" spans="22:22" x14ac:dyDescent="0.25">
      <c r="V705" s="10"/>
    </row>
    <row r="706" spans="22:22" x14ac:dyDescent="0.25">
      <c r="V706" s="10"/>
    </row>
    <row r="707" spans="22:22" x14ac:dyDescent="0.25">
      <c r="V707" s="10"/>
    </row>
    <row r="708" spans="22:22" x14ac:dyDescent="0.25">
      <c r="V708" s="10"/>
    </row>
    <row r="709" spans="22:22" x14ac:dyDescent="0.25">
      <c r="V709" s="10"/>
    </row>
    <row r="710" spans="22:22" x14ac:dyDescent="0.25">
      <c r="V710" s="10"/>
    </row>
    <row r="711" spans="22:22" x14ac:dyDescent="0.25">
      <c r="V711" s="10"/>
    </row>
    <row r="712" spans="22:22" x14ac:dyDescent="0.25">
      <c r="V712" s="10"/>
    </row>
    <row r="713" spans="22:22" x14ac:dyDescent="0.25">
      <c r="V713" s="10"/>
    </row>
    <row r="714" spans="22:22" x14ac:dyDescent="0.25">
      <c r="V714" s="10"/>
    </row>
    <row r="715" spans="22:22" x14ac:dyDescent="0.25">
      <c r="V715" s="10"/>
    </row>
    <row r="716" spans="22:22" x14ac:dyDescent="0.25">
      <c r="V716" s="10"/>
    </row>
    <row r="717" spans="22:22" x14ac:dyDescent="0.25">
      <c r="V717" s="10"/>
    </row>
    <row r="718" spans="22:22" x14ac:dyDescent="0.25">
      <c r="V718" s="10"/>
    </row>
    <row r="719" spans="22:22" x14ac:dyDescent="0.25">
      <c r="V719" s="10"/>
    </row>
    <row r="720" spans="22:22" x14ac:dyDescent="0.25">
      <c r="V720" s="10"/>
    </row>
    <row r="721" spans="22:22" x14ac:dyDescent="0.25">
      <c r="V721" s="10"/>
    </row>
    <row r="722" spans="22:22" x14ac:dyDescent="0.25">
      <c r="V722" s="10"/>
    </row>
    <row r="723" spans="22:22" x14ac:dyDescent="0.25">
      <c r="V723" s="10"/>
    </row>
    <row r="724" spans="22:22" x14ac:dyDescent="0.25">
      <c r="V724" s="10"/>
    </row>
    <row r="725" spans="22:22" x14ac:dyDescent="0.25">
      <c r="V725" s="10"/>
    </row>
    <row r="726" spans="22:22" x14ac:dyDescent="0.25">
      <c r="V726" s="10"/>
    </row>
    <row r="727" spans="22:22" x14ac:dyDescent="0.25">
      <c r="V727" s="10"/>
    </row>
    <row r="728" spans="22:22" x14ac:dyDescent="0.25">
      <c r="V728" s="10"/>
    </row>
    <row r="729" spans="22:22" x14ac:dyDescent="0.25">
      <c r="V729" s="10"/>
    </row>
    <row r="730" spans="22:22" x14ac:dyDescent="0.25">
      <c r="V730" s="10"/>
    </row>
    <row r="731" spans="22:22" x14ac:dyDescent="0.25">
      <c r="V731" s="10"/>
    </row>
    <row r="732" spans="22:22" x14ac:dyDescent="0.25">
      <c r="V732" s="10"/>
    </row>
    <row r="733" spans="22:22" x14ac:dyDescent="0.25">
      <c r="V733" s="10"/>
    </row>
    <row r="734" spans="22:22" x14ac:dyDescent="0.25">
      <c r="V734" s="10"/>
    </row>
    <row r="735" spans="22:22" x14ac:dyDescent="0.25">
      <c r="V735" s="10"/>
    </row>
    <row r="736" spans="22:22" x14ac:dyDescent="0.25">
      <c r="V736" s="10"/>
    </row>
    <row r="737" spans="22:22" x14ac:dyDescent="0.25">
      <c r="V737" s="10"/>
    </row>
    <row r="738" spans="22:22" x14ac:dyDescent="0.25">
      <c r="V738" s="10"/>
    </row>
    <row r="739" spans="22:22" x14ac:dyDescent="0.25">
      <c r="V739" s="10"/>
    </row>
    <row r="740" spans="22:22" x14ac:dyDescent="0.25">
      <c r="V740" s="10"/>
    </row>
    <row r="741" spans="22:22" x14ac:dyDescent="0.25">
      <c r="V741" s="10"/>
    </row>
    <row r="742" spans="22:22" x14ac:dyDescent="0.25">
      <c r="V742" s="10"/>
    </row>
    <row r="743" spans="22:22" x14ac:dyDescent="0.25">
      <c r="V743" s="10"/>
    </row>
    <row r="744" spans="22:22" x14ac:dyDescent="0.25">
      <c r="V744" s="10"/>
    </row>
    <row r="745" spans="22:22" x14ac:dyDescent="0.25">
      <c r="V745" s="10"/>
    </row>
    <row r="746" spans="22:22" x14ac:dyDescent="0.25">
      <c r="V746" s="10"/>
    </row>
    <row r="747" spans="22:22" x14ac:dyDescent="0.25">
      <c r="V747" s="10"/>
    </row>
    <row r="748" spans="22:22" x14ac:dyDescent="0.25">
      <c r="V748" s="10"/>
    </row>
    <row r="749" spans="22:22" x14ac:dyDescent="0.25">
      <c r="V749" s="10"/>
    </row>
    <row r="750" spans="22:22" x14ac:dyDescent="0.25">
      <c r="V750" s="10"/>
    </row>
    <row r="751" spans="22:22" x14ac:dyDescent="0.25">
      <c r="V751" s="10"/>
    </row>
    <row r="752" spans="22:22" x14ac:dyDescent="0.25">
      <c r="V752" s="10"/>
    </row>
    <row r="753" spans="22:22" x14ac:dyDescent="0.25">
      <c r="V753" s="10"/>
    </row>
    <row r="754" spans="22:22" x14ac:dyDescent="0.25">
      <c r="V754" s="10"/>
    </row>
    <row r="755" spans="22:22" x14ac:dyDescent="0.25">
      <c r="V755" s="10"/>
    </row>
    <row r="756" spans="22:22" x14ac:dyDescent="0.25">
      <c r="V756" s="10"/>
    </row>
    <row r="757" spans="22:22" x14ac:dyDescent="0.25">
      <c r="V757" s="10"/>
    </row>
    <row r="758" spans="22:22" x14ac:dyDescent="0.25">
      <c r="V758" s="10"/>
    </row>
    <row r="759" spans="22:22" x14ac:dyDescent="0.25">
      <c r="V759" s="10"/>
    </row>
    <row r="760" spans="22:22" x14ac:dyDescent="0.25">
      <c r="V760" s="10"/>
    </row>
    <row r="761" spans="22:22" x14ac:dyDescent="0.25">
      <c r="V761" s="10"/>
    </row>
    <row r="762" spans="22:22" x14ac:dyDescent="0.25">
      <c r="V762" s="10"/>
    </row>
    <row r="763" spans="22:22" x14ac:dyDescent="0.25">
      <c r="V763" s="10"/>
    </row>
    <row r="764" spans="22:22" x14ac:dyDescent="0.25">
      <c r="V764" s="10"/>
    </row>
    <row r="765" spans="22:22" x14ac:dyDescent="0.25">
      <c r="V765" s="10"/>
    </row>
    <row r="766" spans="22:22" x14ac:dyDescent="0.25">
      <c r="V766" s="10"/>
    </row>
    <row r="767" spans="22:22" x14ac:dyDescent="0.25">
      <c r="V767" s="10"/>
    </row>
    <row r="768" spans="22:22" x14ac:dyDescent="0.25">
      <c r="V768" s="10"/>
    </row>
    <row r="769" spans="22:22" x14ac:dyDescent="0.25">
      <c r="V769" s="10"/>
    </row>
    <row r="770" spans="22:22" x14ac:dyDescent="0.25">
      <c r="V770" s="10"/>
    </row>
    <row r="771" spans="22:22" x14ac:dyDescent="0.25">
      <c r="V771" s="10"/>
    </row>
    <row r="772" spans="22:22" x14ac:dyDescent="0.25">
      <c r="V772" s="10"/>
    </row>
    <row r="773" spans="22:22" x14ac:dyDescent="0.25">
      <c r="V773" s="10"/>
    </row>
    <row r="774" spans="22:22" x14ac:dyDescent="0.25">
      <c r="V774" s="10"/>
    </row>
    <row r="775" spans="22:22" x14ac:dyDescent="0.25">
      <c r="V775" s="10"/>
    </row>
    <row r="776" spans="22:22" x14ac:dyDescent="0.25">
      <c r="V776" s="10"/>
    </row>
    <row r="777" spans="22:22" x14ac:dyDescent="0.25">
      <c r="V777" s="10"/>
    </row>
    <row r="778" spans="22:22" x14ac:dyDescent="0.25">
      <c r="V778" s="10"/>
    </row>
    <row r="779" spans="22:22" x14ac:dyDescent="0.25">
      <c r="V779" s="10"/>
    </row>
    <row r="780" spans="22:22" x14ac:dyDescent="0.25">
      <c r="V780" s="10"/>
    </row>
    <row r="781" spans="22:22" x14ac:dyDescent="0.25">
      <c r="V781" s="10"/>
    </row>
    <row r="782" spans="22:22" x14ac:dyDescent="0.25">
      <c r="V782" s="10"/>
    </row>
    <row r="783" spans="22:22" x14ac:dyDescent="0.25">
      <c r="V783" s="10"/>
    </row>
    <row r="784" spans="22:22" x14ac:dyDescent="0.25">
      <c r="V784" s="10"/>
    </row>
    <row r="785" spans="22:22" x14ac:dyDescent="0.25">
      <c r="V785" s="10"/>
    </row>
    <row r="786" spans="22:22" x14ac:dyDescent="0.25">
      <c r="V786" s="10"/>
    </row>
    <row r="787" spans="22:22" x14ac:dyDescent="0.25">
      <c r="V787" s="10"/>
    </row>
    <row r="788" spans="22:22" x14ac:dyDescent="0.25">
      <c r="V788" s="10"/>
    </row>
    <row r="789" spans="22:22" x14ac:dyDescent="0.25">
      <c r="V789" s="10"/>
    </row>
    <row r="790" spans="22:22" x14ac:dyDescent="0.25">
      <c r="V790" s="10"/>
    </row>
    <row r="791" spans="22:22" x14ac:dyDescent="0.25">
      <c r="V791" s="10"/>
    </row>
    <row r="792" spans="22:22" x14ac:dyDescent="0.25">
      <c r="V792" s="10"/>
    </row>
    <row r="793" spans="22:22" x14ac:dyDescent="0.25">
      <c r="V793" s="10"/>
    </row>
    <row r="794" spans="22:22" x14ac:dyDescent="0.25">
      <c r="V794" s="10"/>
    </row>
    <row r="795" spans="22:22" x14ac:dyDescent="0.25">
      <c r="V795" s="10"/>
    </row>
    <row r="796" spans="22:22" x14ac:dyDescent="0.25">
      <c r="V796" s="10"/>
    </row>
    <row r="797" spans="22:22" x14ac:dyDescent="0.25">
      <c r="V797" s="10"/>
    </row>
    <row r="798" spans="22:22" x14ac:dyDescent="0.25">
      <c r="V798" s="10"/>
    </row>
    <row r="799" spans="22:22" x14ac:dyDescent="0.25">
      <c r="V799" s="10"/>
    </row>
    <row r="800" spans="22:22" x14ac:dyDescent="0.25">
      <c r="V800" s="10"/>
    </row>
    <row r="801" spans="22:22" x14ac:dyDescent="0.25">
      <c r="V801" s="10"/>
    </row>
    <row r="802" spans="22:22" x14ac:dyDescent="0.25">
      <c r="V802" s="10"/>
    </row>
    <row r="803" spans="22:22" x14ac:dyDescent="0.25">
      <c r="V803" s="10"/>
    </row>
    <row r="804" spans="22:22" x14ac:dyDescent="0.25">
      <c r="V804" s="10"/>
    </row>
    <row r="805" spans="22:22" x14ac:dyDescent="0.25">
      <c r="V805" s="10"/>
    </row>
    <row r="806" spans="22:22" x14ac:dyDescent="0.25">
      <c r="V806" s="10"/>
    </row>
    <row r="807" spans="22:22" x14ac:dyDescent="0.25">
      <c r="V807" s="10"/>
    </row>
    <row r="808" spans="22:22" x14ac:dyDescent="0.25">
      <c r="V808" s="10"/>
    </row>
    <row r="809" spans="22:22" x14ac:dyDescent="0.25">
      <c r="V809" s="10"/>
    </row>
    <row r="810" spans="22:22" x14ac:dyDescent="0.25">
      <c r="V810" s="10"/>
    </row>
    <row r="811" spans="22:22" x14ac:dyDescent="0.25">
      <c r="V811" s="10"/>
    </row>
    <row r="812" spans="22:22" x14ac:dyDescent="0.25">
      <c r="V812" s="10"/>
    </row>
    <row r="813" spans="22:22" x14ac:dyDescent="0.25">
      <c r="V813" s="10"/>
    </row>
    <row r="814" spans="22:22" x14ac:dyDescent="0.25">
      <c r="V814" s="10"/>
    </row>
    <row r="815" spans="22:22" x14ac:dyDescent="0.25">
      <c r="V815" s="10"/>
    </row>
    <row r="816" spans="22:22" x14ac:dyDescent="0.25">
      <c r="V816" s="10"/>
    </row>
    <row r="817" spans="22:22" x14ac:dyDescent="0.25">
      <c r="V817" s="10"/>
    </row>
    <row r="818" spans="22:22" x14ac:dyDescent="0.25">
      <c r="V818" s="10"/>
    </row>
    <row r="819" spans="22:22" x14ac:dyDescent="0.25">
      <c r="V819" s="10"/>
    </row>
    <row r="820" spans="22:22" x14ac:dyDescent="0.25">
      <c r="V820" s="10"/>
    </row>
    <row r="821" spans="22:22" x14ac:dyDescent="0.25">
      <c r="V821" s="10"/>
    </row>
    <row r="822" spans="22:22" x14ac:dyDescent="0.25">
      <c r="V822" s="10"/>
    </row>
    <row r="823" spans="22:22" x14ac:dyDescent="0.25">
      <c r="V823" s="10"/>
    </row>
    <row r="824" spans="22:22" x14ac:dyDescent="0.25">
      <c r="V824" s="10"/>
    </row>
    <row r="825" spans="22:22" x14ac:dyDescent="0.25">
      <c r="V825" s="10"/>
    </row>
    <row r="826" spans="22:22" x14ac:dyDescent="0.25">
      <c r="V826" s="10"/>
    </row>
    <row r="827" spans="22:22" x14ac:dyDescent="0.25">
      <c r="V827" s="10"/>
    </row>
    <row r="828" spans="22:22" x14ac:dyDescent="0.25">
      <c r="V828" s="10"/>
    </row>
    <row r="829" spans="22:22" x14ac:dyDescent="0.25">
      <c r="V829" s="10"/>
    </row>
    <row r="830" spans="22:22" x14ac:dyDescent="0.25">
      <c r="V830" s="10"/>
    </row>
    <row r="831" spans="22:22" x14ac:dyDescent="0.25">
      <c r="V831" s="10"/>
    </row>
    <row r="832" spans="22:22" x14ac:dyDescent="0.25">
      <c r="V832" s="10"/>
    </row>
    <row r="833" spans="22:22" x14ac:dyDescent="0.25">
      <c r="V833" s="10"/>
    </row>
    <row r="834" spans="22:22" x14ac:dyDescent="0.25">
      <c r="V834" s="10"/>
    </row>
    <row r="835" spans="22:22" x14ac:dyDescent="0.25">
      <c r="V835" s="10"/>
    </row>
    <row r="836" spans="22:22" x14ac:dyDescent="0.25">
      <c r="V836" s="10"/>
    </row>
    <row r="837" spans="22:22" x14ac:dyDescent="0.25">
      <c r="V837" s="10"/>
    </row>
    <row r="838" spans="22:22" x14ac:dyDescent="0.25">
      <c r="V838" s="10"/>
    </row>
    <row r="839" spans="22:22" x14ac:dyDescent="0.25">
      <c r="V839" s="10"/>
    </row>
    <row r="840" spans="22:22" x14ac:dyDescent="0.25">
      <c r="V840" s="10"/>
    </row>
    <row r="841" spans="22:22" x14ac:dyDescent="0.25">
      <c r="V841" s="10"/>
    </row>
    <row r="842" spans="22:22" x14ac:dyDescent="0.25">
      <c r="V842" s="10"/>
    </row>
    <row r="843" spans="22:22" x14ac:dyDescent="0.25">
      <c r="V843" s="10"/>
    </row>
    <row r="844" spans="22:22" x14ac:dyDescent="0.25">
      <c r="V844" s="10"/>
    </row>
    <row r="845" spans="22:22" x14ac:dyDescent="0.25">
      <c r="V845" s="10"/>
    </row>
    <row r="846" spans="22:22" x14ac:dyDescent="0.25">
      <c r="V846" s="10"/>
    </row>
    <row r="847" spans="22:22" x14ac:dyDescent="0.25">
      <c r="V847" s="10"/>
    </row>
    <row r="848" spans="22:22" x14ac:dyDescent="0.25">
      <c r="V848" s="10"/>
    </row>
    <row r="849" spans="22:22" x14ac:dyDescent="0.25">
      <c r="V849" s="10"/>
    </row>
    <row r="850" spans="22:22" x14ac:dyDescent="0.25">
      <c r="V850" s="10"/>
    </row>
    <row r="851" spans="22:22" x14ac:dyDescent="0.25">
      <c r="V851" s="10"/>
    </row>
    <row r="852" spans="22:22" x14ac:dyDescent="0.25">
      <c r="V852" s="10"/>
    </row>
    <row r="853" spans="22:22" x14ac:dyDescent="0.25">
      <c r="V853" s="10"/>
    </row>
    <row r="854" spans="22:22" x14ac:dyDescent="0.25">
      <c r="V854" s="10"/>
    </row>
    <row r="855" spans="22:22" x14ac:dyDescent="0.25">
      <c r="V855" s="10"/>
    </row>
    <row r="856" spans="22:22" x14ac:dyDescent="0.25">
      <c r="V856" s="10"/>
    </row>
    <row r="857" spans="22:22" x14ac:dyDescent="0.25">
      <c r="V857" s="10"/>
    </row>
    <row r="858" spans="22:22" x14ac:dyDescent="0.25">
      <c r="V858" s="10"/>
    </row>
    <row r="859" spans="22:22" x14ac:dyDescent="0.25">
      <c r="V859" s="10"/>
    </row>
    <row r="860" spans="22:22" x14ac:dyDescent="0.25">
      <c r="V860" s="10"/>
    </row>
    <row r="861" spans="22:22" x14ac:dyDescent="0.25">
      <c r="V861" s="10"/>
    </row>
    <row r="862" spans="22:22" x14ac:dyDescent="0.25">
      <c r="V862" s="10"/>
    </row>
    <row r="863" spans="22:22" x14ac:dyDescent="0.25">
      <c r="V863" s="10"/>
    </row>
    <row r="864" spans="22:22" x14ac:dyDescent="0.25">
      <c r="V864" s="10"/>
    </row>
    <row r="865" spans="22:22" x14ac:dyDescent="0.25">
      <c r="V865" s="10"/>
    </row>
    <row r="866" spans="22:22" x14ac:dyDescent="0.25">
      <c r="V866" s="10"/>
    </row>
    <row r="867" spans="22:22" x14ac:dyDescent="0.25">
      <c r="V867" s="10"/>
    </row>
    <row r="868" spans="22:22" x14ac:dyDescent="0.25">
      <c r="V868" s="10"/>
    </row>
    <row r="869" spans="22:22" x14ac:dyDescent="0.25">
      <c r="V869" s="10"/>
    </row>
    <row r="870" spans="22:22" x14ac:dyDescent="0.25">
      <c r="V870" s="10"/>
    </row>
    <row r="871" spans="22:22" x14ac:dyDescent="0.25">
      <c r="V871" s="10"/>
    </row>
    <row r="872" spans="22:22" x14ac:dyDescent="0.25">
      <c r="V872" s="10"/>
    </row>
    <row r="873" spans="22:22" x14ac:dyDescent="0.25">
      <c r="V873" s="10"/>
    </row>
    <row r="874" spans="22:22" x14ac:dyDescent="0.25">
      <c r="V874" s="10"/>
    </row>
    <row r="875" spans="22:22" x14ac:dyDescent="0.25">
      <c r="V875" s="10"/>
    </row>
    <row r="876" spans="22:22" x14ac:dyDescent="0.25">
      <c r="V876" s="10"/>
    </row>
    <row r="877" spans="22:22" x14ac:dyDescent="0.25">
      <c r="V877" s="10"/>
    </row>
    <row r="878" spans="22:22" x14ac:dyDescent="0.25">
      <c r="V878" s="10"/>
    </row>
    <row r="879" spans="22:22" x14ac:dyDescent="0.25">
      <c r="V879" s="10"/>
    </row>
    <row r="880" spans="22:22" x14ac:dyDescent="0.25">
      <c r="V880" s="10"/>
    </row>
    <row r="881" spans="22:22" x14ac:dyDescent="0.25">
      <c r="V881" s="10"/>
    </row>
    <row r="882" spans="22:22" x14ac:dyDescent="0.25">
      <c r="V882" s="10"/>
    </row>
    <row r="883" spans="22:22" x14ac:dyDescent="0.25">
      <c r="V883" s="10"/>
    </row>
    <row r="884" spans="22:22" x14ac:dyDescent="0.25">
      <c r="V884" s="10"/>
    </row>
    <row r="885" spans="22:22" x14ac:dyDescent="0.25">
      <c r="V885" s="10"/>
    </row>
    <row r="886" spans="22:22" x14ac:dyDescent="0.25">
      <c r="V886" s="10"/>
    </row>
    <row r="887" spans="22:22" x14ac:dyDescent="0.25">
      <c r="V887" s="10"/>
    </row>
    <row r="888" spans="22:22" x14ac:dyDescent="0.25">
      <c r="V888" s="10"/>
    </row>
    <row r="889" spans="22:22" x14ac:dyDescent="0.25">
      <c r="V889" s="10"/>
    </row>
    <row r="890" spans="22:22" x14ac:dyDescent="0.25">
      <c r="V890" s="10"/>
    </row>
    <row r="891" spans="22:22" x14ac:dyDescent="0.25">
      <c r="V891" s="10"/>
    </row>
    <row r="892" spans="22:22" x14ac:dyDescent="0.25">
      <c r="V892" s="10"/>
    </row>
    <row r="893" spans="22:22" x14ac:dyDescent="0.25">
      <c r="V893" s="10"/>
    </row>
    <row r="894" spans="22:22" x14ac:dyDescent="0.25">
      <c r="V894" s="10"/>
    </row>
    <row r="895" spans="22:22" x14ac:dyDescent="0.25">
      <c r="V895" s="10"/>
    </row>
    <row r="896" spans="22:22" x14ac:dyDescent="0.25">
      <c r="V896" s="10"/>
    </row>
    <row r="897" spans="22:22" x14ac:dyDescent="0.25">
      <c r="V897" s="10"/>
    </row>
    <row r="898" spans="22:22" x14ac:dyDescent="0.25">
      <c r="V898" s="10"/>
    </row>
    <row r="899" spans="22:22" x14ac:dyDescent="0.25">
      <c r="V899" s="10"/>
    </row>
    <row r="900" spans="22:22" x14ac:dyDescent="0.25">
      <c r="V900" s="10"/>
    </row>
    <row r="901" spans="22:22" x14ac:dyDescent="0.25">
      <c r="V901" s="10"/>
    </row>
    <row r="902" spans="22:22" x14ac:dyDescent="0.25">
      <c r="V902" s="10"/>
    </row>
    <row r="903" spans="22:22" x14ac:dyDescent="0.25">
      <c r="V903" s="10"/>
    </row>
    <row r="904" spans="22:22" x14ac:dyDescent="0.25">
      <c r="V904" s="10"/>
    </row>
    <row r="905" spans="22:22" x14ac:dyDescent="0.25">
      <c r="V905" s="10"/>
    </row>
    <row r="906" spans="22:22" x14ac:dyDescent="0.25">
      <c r="V906" s="10"/>
    </row>
    <row r="907" spans="22:22" x14ac:dyDescent="0.25">
      <c r="V907" s="10"/>
    </row>
    <row r="908" spans="22:22" x14ac:dyDescent="0.25">
      <c r="V908" s="10"/>
    </row>
    <row r="909" spans="22:22" x14ac:dyDescent="0.25">
      <c r="V909" s="10"/>
    </row>
    <row r="910" spans="22:22" x14ac:dyDescent="0.25">
      <c r="V910" s="10"/>
    </row>
    <row r="911" spans="22:22" x14ac:dyDescent="0.25">
      <c r="V911" s="10"/>
    </row>
    <row r="912" spans="22:22" x14ac:dyDescent="0.25">
      <c r="V912" s="10"/>
    </row>
    <row r="913" spans="22:22" x14ac:dyDescent="0.25">
      <c r="V913" s="10"/>
    </row>
    <row r="914" spans="22:22" x14ac:dyDescent="0.25">
      <c r="V914" s="10"/>
    </row>
    <row r="915" spans="22:22" x14ac:dyDescent="0.25">
      <c r="V915" s="10"/>
    </row>
    <row r="916" spans="22:22" x14ac:dyDescent="0.25">
      <c r="V916" s="10"/>
    </row>
    <row r="917" spans="22:22" x14ac:dyDescent="0.25">
      <c r="V917" s="10"/>
    </row>
    <row r="918" spans="22:22" x14ac:dyDescent="0.25">
      <c r="V918" s="10"/>
    </row>
    <row r="919" spans="22:22" x14ac:dyDescent="0.25">
      <c r="V919" s="10"/>
    </row>
    <row r="920" spans="22:22" x14ac:dyDescent="0.25">
      <c r="V920" s="10"/>
    </row>
    <row r="921" spans="22:22" x14ac:dyDescent="0.25">
      <c r="V921" s="10"/>
    </row>
    <row r="922" spans="22:22" x14ac:dyDescent="0.25">
      <c r="V922" s="10"/>
    </row>
    <row r="923" spans="22:22" x14ac:dyDescent="0.25">
      <c r="V923" s="10"/>
    </row>
    <row r="924" spans="22:22" x14ac:dyDescent="0.25">
      <c r="V924" s="10"/>
    </row>
    <row r="925" spans="22:22" x14ac:dyDescent="0.25">
      <c r="V925" s="10"/>
    </row>
    <row r="926" spans="22:22" x14ac:dyDescent="0.25">
      <c r="V926" s="10"/>
    </row>
    <row r="927" spans="22:22" x14ac:dyDescent="0.25">
      <c r="V927" s="10"/>
    </row>
    <row r="928" spans="22:22" x14ac:dyDescent="0.25">
      <c r="V928" s="10"/>
    </row>
    <row r="929" spans="22:22" x14ac:dyDescent="0.25">
      <c r="V929" s="10"/>
    </row>
    <row r="930" spans="22:22" x14ac:dyDescent="0.25">
      <c r="V930" s="10"/>
    </row>
    <row r="931" spans="22:22" x14ac:dyDescent="0.25">
      <c r="V931" s="10"/>
    </row>
    <row r="932" spans="22:22" x14ac:dyDescent="0.25">
      <c r="V932" s="10"/>
    </row>
    <row r="933" spans="22:22" x14ac:dyDescent="0.25">
      <c r="V933" s="10"/>
    </row>
    <row r="934" spans="22:22" x14ac:dyDescent="0.25">
      <c r="V934" s="10"/>
    </row>
    <row r="935" spans="22:22" x14ac:dyDescent="0.25">
      <c r="V935" s="10"/>
    </row>
    <row r="936" spans="22:22" x14ac:dyDescent="0.25">
      <c r="V936" s="10"/>
    </row>
    <row r="937" spans="22:22" x14ac:dyDescent="0.25">
      <c r="V937" s="10"/>
    </row>
    <row r="938" spans="22:22" x14ac:dyDescent="0.25">
      <c r="V938" s="10"/>
    </row>
    <row r="939" spans="22:22" x14ac:dyDescent="0.25">
      <c r="V939" s="10"/>
    </row>
    <row r="940" spans="22:22" x14ac:dyDescent="0.25">
      <c r="V940" s="10"/>
    </row>
    <row r="941" spans="22:22" x14ac:dyDescent="0.25">
      <c r="V941" s="10"/>
    </row>
    <row r="942" spans="22:22" x14ac:dyDescent="0.25">
      <c r="V942" s="10"/>
    </row>
    <row r="943" spans="22:22" x14ac:dyDescent="0.25">
      <c r="V943" s="10"/>
    </row>
    <row r="944" spans="22:22" x14ac:dyDescent="0.25">
      <c r="V944" s="10"/>
    </row>
    <row r="945" spans="22:22" x14ac:dyDescent="0.25">
      <c r="V945" s="10"/>
    </row>
    <row r="946" spans="22:22" x14ac:dyDescent="0.25">
      <c r="V946" s="10"/>
    </row>
    <row r="947" spans="22:22" x14ac:dyDescent="0.25">
      <c r="V947" s="10"/>
    </row>
    <row r="948" spans="22:22" x14ac:dyDescent="0.25">
      <c r="V948" s="10"/>
    </row>
    <row r="949" spans="22:22" x14ac:dyDescent="0.25">
      <c r="V949" s="10"/>
    </row>
    <row r="950" spans="22:22" x14ac:dyDescent="0.25">
      <c r="V950" s="10"/>
    </row>
    <row r="951" spans="22:22" x14ac:dyDescent="0.25">
      <c r="V951" s="10"/>
    </row>
    <row r="952" spans="22:22" x14ac:dyDescent="0.25">
      <c r="V952" s="10"/>
    </row>
    <row r="953" spans="22:22" x14ac:dyDescent="0.25">
      <c r="V953" s="10"/>
    </row>
    <row r="954" spans="22:22" x14ac:dyDescent="0.25">
      <c r="V954" s="10"/>
    </row>
    <row r="955" spans="22:22" x14ac:dyDescent="0.25">
      <c r="V955" s="10"/>
    </row>
    <row r="956" spans="22:22" x14ac:dyDescent="0.25">
      <c r="V956" s="10"/>
    </row>
    <row r="957" spans="22:22" x14ac:dyDescent="0.25">
      <c r="V957" s="10"/>
    </row>
    <row r="958" spans="22:22" x14ac:dyDescent="0.25">
      <c r="V958" s="10"/>
    </row>
    <row r="959" spans="22:22" x14ac:dyDescent="0.25">
      <c r="V959" s="10"/>
    </row>
    <row r="960" spans="22:22" x14ac:dyDescent="0.25">
      <c r="V960" s="10"/>
    </row>
    <row r="961" spans="22:22" x14ac:dyDescent="0.25">
      <c r="V961" s="10"/>
    </row>
    <row r="962" spans="22:22" x14ac:dyDescent="0.25">
      <c r="V962" s="10"/>
    </row>
    <row r="963" spans="22:22" x14ac:dyDescent="0.25">
      <c r="V963" s="10"/>
    </row>
    <row r="964" spans="22:22" x14ac:dyDescent="0.25">
      <c r="V964" s="10"/>
    </row>
    <row r="965" spans="22:22" x14ac:dyDescent="0.25">
      <c r="V965" s="10"/>
    </row>
    <row r="966" spans="22:22" x14ac:dyDescent="0.25">
      <c r="V966" s="10"/>
    </row>
    <row r="967" spans="22:22" x14ac:dyDescent="0.25">
      <c r="V967" s="10"/>
    </row>
    <row r="968" spans="22:22" x14ac:dyDescent="0.25">
      <c r="V968" s="10"/>
    </row>
    <row r="969" spans="22:22" x14ac:dyDescent="0.25">
      <c r="V969" s="10"/>
    </row>
    <row r="970" spans="22:22" x14ac:dyDescent="0.25">
      <c r="V970" s="10"/>
    </row>
    <row r="971" spans="22:22" x14ac:dyDescent="0.25">
      <c r="V971" s="10"/>
    </row>
    <row r="972" spans="22:22" x14ac:dyDescent="0.25">
      <c r="V972" s="10"/>
    </row>
    <row r="973" spans="22:22" x14ac:dyDescent="0.25">
      <c r="V973" s="10"/>
    </row>
    <row r="974" spans="22:22" x14ac:dyDescent="0.25">
      <c r="V974" s="10"/>
    </row>
    <row r="975" spans="22:22" x14ac:dyDescent="0.25">
      <c r="V975" s="10"/>
    </row>
    <row r="976" spans="22:22" x14ac:dyDescent="0.25">
      <c r="V976" s="10"/>
    </row>
    <row r="977" spans="22:22" x14ac:dyDescent="0.25">
      <c r="V977" s="10"/>
    </row>
    <row r="978" spans="22:22" x14ac:dyDescent="0.25">
      <c r="V978" s="10"/>
    </row>
    <row r="979" spans="22:22" x14ac:dyDescent="0.25">
      <c r="V979" s="10"/>
    </row>
    <row r="980" spans="22:22" x14ac:dyDescent="0.25">
      <c r="V980" s="10"/>
    </row>
    <row r="981" spans="22:22" x14ac:dyDescent="0.25">
      <c r="V981" s="10"/>
    </row>
    <row r="982" spans="22:22" x14ac:dyDescent="0.25">
      <c r="V982" s="10"/>
    </row>
    <row r="983" spans="22:22" x14ac:dyDescent="0.25">
      <c r="V983" s="10"/>
    </row>
    <row r="984" spans="22:22" x14ac:dyDescent="0.25">
      <c r="V984" s="10"/>
    </row>
    <row r="985" spans="22:22" x14ac:dyDescent="0.25">
      <c r="V985" s="10"/>
    </row>
    <row r="986" spans="22:22" x14ac:dyDescent="0.25">
      <c r="V986" s="10"/>
    </row>
    <row r="987" spans="22:22" x14ac:dyDescent="0.25">
      <c r="V987" s="10"/>
    </row>
    <row r="988" spans="22:22" x14ac:dyDescent="0.25">
      <c r="V988" s="10"/>
    </row>
    <row r="989" spans="22:22" x14ac:dyDescent="0.25">
      <c r="V989" s="10"/>
    </row>
    <row r="990" spans="22:22" x14ac:dyDescent="0.25">
      <c r="V990" s="10"/>
    </row>
    <row r="991" spans="22:22" x14ac:dyDescent="0.25">
      <c r="V991" s="10"/>
    </row>
    <row r="992" spans="22:22" x14ac:dyDescent="0.25">
      <c r="V992" s="10"/>
    </row>
    <row r="993" spans="22:22" x14ac:dyDescent="0.25">
      <c r="V993" s="10"/>
    </row>
    <row r="994" spans="22:22" x14ac:dyDescent="0.25">
      <c r="V994" s="10"/>
    </row>
    <row r="995" spans="22:22" x14ac:dyDescent="0.25">
      <c r="V995" s="10"/>
    </row>
    <row r="996" spans="22:22" x14ac:dyDescent="0.25">
      <c r="V996" s="10"/>
    </row>
    <row r="997" spans="22:22" x14ac:dyDescent="0.25">
      <c r="V997" s="10"/>
    </row>
    <row r="998" spans="22:22" x14ac:dyDescent="0.25">
      <c r="V998" s="10"/>
    </row>
    <row r="999" spans="22:22" x14ac:dyDescent="0.25">
      <c r="V999" s="10"/>
    </row>
    <row r="1000" spans="22:22" x14ac:dyDescent="0.25">
      <c r="V1000" s="10"/>
    </row>
    <row r="1001" spans="22:22" x14ac:dyDescent="0.25">
      <c r="V1001" s="10"/>
    </row>
    <row r="1002" spans="22:22" x14ac:dyDescent="0.25">
      <c r="V1002" s="10"/>
    </row>
    <row r="1003" spans="22:22" x14ac:dyDescent="0.25">
      <c r="V1003" s="10"/>
    </row>
    <row r="1004" spans="22:22" x14ac:dyDescent="0.25">
      <c r="V1004" s="10"/>
    </row>
    <row r="1005" spans="22:22" x14ac:dyDescent="0.25">
      <c r="V1005" s="10"/>
    </row>
    <row r="1006" spans="22:22" x14ac:dyDescent="0.25">
      <c r="V1006" s="10"/>
    </row>
    <row r="1007" spans="22:22" x14ac:dyDescent="0.25">
      <c r="V1007" s="10"/>
    </row>
    <row r="1008" spans="22:22" x14ac:dyDescent="0.25">
      <c r="V1008" s="10"/>
    </row>
    <row r="1009" spans="22:22" x14ac:dyDescent="0.25">
      <c r="V1009" s="10"/>
    </row>
    <row r="1010" spans="22:22" x14ac:dyDescent="0.25">
      <c r="V1010" s="10"/>
    </row>
    <row r="1011" spans="22:22" x14ac:dyDescent="0.25">
      <c r="V1011" s="10"/>
    </row>
    <row r="1012" spans="22:22" x14ac:dyDescent="0.25">
      <c r="V1012" s="10"/>
    </row>
    <row r="1013" spans="22:22" x14ac:dyDescent="0.25">
      <c r="V1013" s="10"/>
    </row>
    <row r="1014" spans="22:22" x14ac:dyDescent="0.25">
      <c r="V1014" s="10"/>
    </row>
    <row r="1015" spans="22:22" x14ac:dyDescent="0.25">
      <c r="V1015" s="10"/>
    </row>
    <row r="1016" spans="22:22" x14ac:dyDescent="0.25">
      <c r="V1016" s="10"/>
    </row>
    <row r="1017" spans="22:22" x14ac:dyDescent="0.25">
      <c r="V1017" s="10"/>
    </row>
    <row r="1018" spans="22:22" x14ac:dyDescent="0.25">
      <c r="V1018" s="10"/>
    </row>
    <row r="1019" spans="22:22" x14ac:dyDescent="0.25">
      <c r="V1019" s="10"/>
    </row>
    <row r="1020" spans="22:22" x14ac:dyDescent="0.25">
      <c r="V1020" s="10"/>
    </row>
    <row r="1021" spans="22:22" x14ac:dyDescent="0.25">
      <c r="V1021" s="10"/>
    </row>
    <row r="1022" spans="22:22" x14ac:dyDescent="0.25">
      <c r="V1022" s="10"/>
    </row>
    <row r="1023" spans="22:22" x14ac:dyDescent="0.25">
      <c r="V1023" s="10"/>
    </row>
    <row r="1024" spans="22:22" x14ac:dyDescent="0.25">
      <c r="V1024" s="10"/>
    </row>
    <row r="1025" spans="22:22" x14ac:dyDescent="0.25">
      <c r="V1025" s="10"/>
    </row>
    <row r="1026" spans="22:22" x14ac:dyDescent="0.25">
      <c r="V1026" s="10"/>
    </row>
    <row r="1027" spans="22:22" x14ac:dyDescent="0.25">
      <c r="V1027" s="10"/>
    </row>
    <row r="1028" spans="22:22" x14ac:dyDescent="0.25">
      <c r="V1028" s="10"/>
    </row>
    <row r="1029" spans="22:22" x14ac:dyDescent="0.25">
      <c r="V1029" s="10"/>
    </row>
    <row r="1030" spans="22:22" x14ac:dyDescent="0.25">
      <c r="V1030" s="10"/>
    </row>
    <row r="1031" spans="22:22" x14ac:dyDescent="0.25">
      <c r="V1031" s="10"/>
    </row>
    <row r="1032" spans="22:22" x14ac:dyDescent="0.25">
      <c r="V1032" s="10"/>
    </row>
    <row r="1033" spans="22:22" x14ac:dyDescent="0.25">
      <c r="V1033" s="10"/>
    </row>
    <row r="1034" spans="22:22" x14ac:dyDescent="0.25">
      <c r="V1034" s="10"/>
    </row>
    <row r="1035" spans="22:22" x14ac:dyDescent="0.25">
      <c r="V1035" s="10"/>
    </row>
    <row r="1036" spans="22:22" x14ac:dyDescent="0.25">
      <c r="V1036" s="10"/>
    </row>
    <row r="1037" spans="22:22" x14ac:dyDescent="0.25">
      <c r="V1037" s="10"/>
    </row>
    <row r="1038" spans="22:22" x14ac:dyDescent="0.25">
      <c r="V1038" s="10"/>
    </row>
    <row r="1039" spans="22:22" x14ac:dyDescent="0.25">
      <c r="V1039" s="10"/>
    </row>
    <row r="1040" spans="22:22" x14ac:dyDescent="0.25">
      <c r="V1040" s="10"/>
    </row>
    <row r="1041" spans="22:22" x14ac:dyDescent="0.25">
      <c r="V1041" s="10"/>
    </row>
    <row r="1042" spans="22:22" x14ac:dyDescent="0.25">
      <c r="V1042" s="10"/>
    </row>
    <row r="1043" spans="22:22" x14ac:dyDescent="0.25">
      <c r="V1043" s="10"/>
    </row>
    <row r="1044" spans="22:22" x14ac:dyDescent="0.25">
      <c r="V1044" s="10"/>
    </row>
    <row r="1045" spans="22:22" x14ac:dyDescent="0.25">
      <c r="V1045" s="10"/>
    </row>
    <row r="1046" spans="22:22" x14ac:dyDescent="0.25">
      <c r="V1046" s="10"/>
    </row>
    <row r="1047" spans="22:22" x14ac:dyDescent="0.25">
      <c r="V1047" s="10"/>
    </row>
    <row r="1048" spans="22:22" x14ac:dyDescent="0.25">
      <c r="V1048" s="10"/>
    </row>
    <row r="1049" spans="22:22" x14ac:dyDescent="0.25">
      <c r="V1049" s="10"/>
    </row>
    <row r="1050" spans="22:22" x14ac:dyDescent="0.25">
      <c r="V1050" s="10"/>
    </row>
    <row r="1051" spans="22:22" x14ac:dyDescent="0.25">
      <c r="V1051" s="10"/>
    </row>
    <row r="1052" spans="22:22" x14ac:dyDescent="0.25">
      <c r="V1052" s="10"/>
    </row>
    <row r="1053" spans="22:22" x14ac:dyDescent="0.25">
      <c r="V1053" s="10"/>
    </row>
    <row r="1054" spans="22:22" x14ac:dyDescent="0.25">
      <c r="V1054" s="10"/>
    </row>
    <row r="1055" spans="22:22" x14ac:dyDescent="0.25">
      <c r="V1055" s="10"/>
    </row>
    <row r="1056" spans="22:22" x14ac:dyDescent="0.25">
      <c r="V1056" s="10"/>
    </row>
    <row r="1057" spans="22:22" x14ac:dyDescent="0.25">
      <c r="V1057" s="10"/>
    </row>
    <row r="1058" spans="22:22" x14ac:dyDescent="0.25">
      <c r="V1058" s="10"/>
    </row>
    <row r="1059" spans="22:22" x14ac:dyDescent="0.25">
      <c r="V1059" s="10"/>
    </row>
    <row r="1060" spans="22:22" x14ac:dyDescent="0.25">
      <c r="V1060" s="10"/>
    </row>
    <row r="1061" spans="22:22" x14ac:dyDescent="0.25">
      <c r="V1061" s="10"/>
    </row>
    <row r="1062" spans="22:22" x14ac:dyDescent="0.25">
      <c r="V1062" s="10"/>
    </row>
    <row r="1063" spans="22:22" x14ac:dyDescent="0.25">
      <c r="V1063" s="10"/>
    </row>
    <row r="1064" spans="22:22" x14ac:dyDescent="0.25">
      <c r="V1064" s="10"/>
    </row>
    <row r="1065" spans="22:22" x14ac:dyDescent="0.25">
      <c r="V1065" s="10"/>
    </row>
    <row r="1066" spans="22:22" x14ac:dyDescent="0.25">
      <c r="V1066" s="10"/>
    </row>
    <row r="1067" spans="22:22" x14ac:dyDescent="0.25">
      <c r="V1067" s="10"/>
    </row>
    <row r="1068" spans="22:22" x14ac:dyDescent="0.25">
      <c r="V1068" s="10"/>
    </row>
    <row r="1069" spans="22:22" x14ac:dyDescent="0.25">
      <c r="V1069" s="10"/>
    </row>
    <row r="1070" spans="22:22" x14ac:dyDescent="0.25">
      <c r="V1070" s="10"/>
    </row>
    <row r="1071" spans="22:22" x14ac:dyDescent="0.25">
      <c r="V1071" s="10"/>
    </row>
    <row r="1072" spans="22:22" x14ac:dyDescent="0.25">
      <c r="V1072" s="10"/>
    </row>
    <row r="1073" spans="22:22" x14ac:dyDescent="0.25">
      <c r="V1073" s="10"/>
    </row>
    <row r="1074" spans="22:22" x14ac:dyDescent="0.25">
      <c r="V1074" s="10"/>
    </row>
    <row r="1075" spans="22:22" x14ac:dyDescent="0.25">
      <c r="V1075" s="10"/>
    </row>
    <row r="1076" spans="22:22" x14ac:dyDescent="0.25">
      <c r="V1076" s="10"/>
    </row>
    <row r="1077" spans="22:22" x14ac:dyDescent="0.25">
      <c r="V1077" s="10"/>
    </row>
    <row r="1078" spans="22:22" x14ac:dyDescent="0.25">
      <c r="V1078" s="10"/>
    </row>
    <row r="1079" spans="22:22" x14ac:dyDescent="0.25">
      <c r="V1079" s="10"/>
    </row>
    <row r="1080" spans="22:22" x14ac:dyDescent="0.25">
      <c r="V1080" s="10"/>
    </row>
    <row r="1081" spans="22:22" x14ac:dyDescent="0.25">
      <c r="V1081" s="10"/>
    </row>
    <row r="1082" spans="22:22" x14ac:dyDescent="0.25">
      <c r="V1082" s="10"/>
    </row>
    <row r="1083" spans="22:22" x14ac:dyDescent="0.25">
      <c r="V1083" s="10"/>
    </row>
    <row r="1084" spans="22:22" x14ac:dyDescent="0.25">
      <c r="V1084" s="10"/>
    </row>
  </sheetData>
  <autoFilter ref="D1:D1084" xr:uid="{0C498293-A2F4-489F-9794-2A3BCB0DA1F4}"/>
  <mergeCells count="8">
    <mergeCell ref="I5:K5"/>
    <mergeCell ref="L5:N5"/>
    <mergeCell ref="O5:Q5"/>
    <mergeCell ref="R5:T5"/>
    <mergeCell ref="I26:K26"/>
    <mergeCell ref="L26:N26"/>
    <mergeCell ref="O26:Q26"/>
    <mergeCell ref="R26:R27"/>
  </mergeCells>
  <phoneticPr fontId="21" type="noConversion"/>
  <conditionalFormatting sqref="S3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0 E29:E34 E8:E23">
    <cfRule type="containsText" dxfId="9" priority="31" operator="containsText" text="Vencido">
      <formula>NOT(ISERROR(SEARCH("Vencido",E7)))</formula>
    </cfRule>
    <cfRule type="containsText" dxfId="8" priority="32" operator="containsText" text="En espera">
      <formula>NOT(ISERROR(SEARCH("En espera",E7)))</formula>
    </cfRule>
    <cfRule type="containsText" dxfId="7" priority="33" operator="containsText" text="Completo">
      <formula>NOT(ISERROR(SEARCH("Completo",E7)))</formula>
    </cfRule>
    <cfRule type="containsText" dxfId="6" priority="34" operator="containsText" text="En progreso">
      <formula>NOT(ISERROR(SEARCH("En progreso",E7)))</formula>
    </cfRule>
    <cfRule type="containsText" dxfId="5" priority="35" operator="containsText" text="No se ha iniciado">
      <formula>NOT(ISERROR(SEARCH("No se ha iniciado",E7)))</formula>
    </cfRule>
  </conditionalFormatting>
  <conditionalFormatting sqref="E17">
    <cfRule type="containsText" dxfId="4" priority="16" operator="containsText" text="Vencido">
      <formula>NOT(ISERROR(SEARCH("Vencido",E17)))</formula>
    </cfRule>
    <cfRule type="containsText" dxfId="3" priority="17" operator="containsText" text="En espera">
      <formula>NOT(ISERROR(SEARCH("En espera",E17)))</formula>
    </cfRule>
    <cfRule type="containsText" dxfId="2" priority="18" operator="containsText" text="Completo">
      <formula>NOT(ISERROR(SEARCH("Completo",E17)))</formula>
    </cfRule>
    <cfRule type="containsText" dxfId="1" priority="19" operator="containsText" text="En progreso">
      <formula>NOT(ISERROR(SEARCH("En progreso",E17)))</formula>
    </cfRule>
    <cfRule type="containsText" dxfId="0" priority="20" operator="containsText" text="No se ha iniciado">
      <formula>NOT(ISERROR(SEARCH("No se ha iniciado",E17)))</formula>
    </cfRule>
  </conditionalFormatting>
  <dataValidations count="1">
    <dataValidation type="list" allowBlank="1" showInputMessage="1" showErrorMessage="1" sqref="E29:E34 E8:E23" xr:uid="{00000000-0002-0000-0000-000000000000}">
      <formula1>$V$7:$V$10</formula1>
    </dataValidation>
  </dataValidations>
  <pageMargins left="0.3" right="0.3" top="0.3" bottom="0.3" header="0" footer="0"/>
  <pageSetup scale="43" fitToHeight="0" orientation="landscape" r:id="rId1"/>
  <ignoredErrors>
    <ignoredError sqref="K29:O32 O24 Q8 N8 P29:Q32 P24 R29:R32 K33:O35 P33:Q35 R33:R3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Gastos prorrateados - Mes</vt:lpstr>
      <vt:lpstr>Presupuesto del proyecto</vt:lpstr>
      <vt:lpstr>'Presupuesto del proyecto'!Área_de_impresión</vt:lpstr>
    </vt:vector>
  </TitlesOfParts>
  <Manager/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Monik</cp:lastModifiedBy>
  <dcterms:created xsi:type="dcterms:W3CDTF">2015-08-28T20:34:30Z</dcterms:created>
  <dcterms:modified xsi:type="dcterms:W3CDTF">2021-03-07T01:33:31Z</dcterms:modified>
  <cp:category/>
</cp:coreProperties>
</file>