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20" windowWidth="11415" windowHeight="4620"/>
  </bookViews>
  <sheets>
    <sheet name="Question 1,2" sheetId="8" r:id="rId1"/>
    <sheet name="Question 3" sheetId="6" r:id="rId2"/>
    <sheet name="Question 9." sheetId="10" r:id="rId3"/>
  </sheets>
  <calcPr calcId="145621"/>
</workbook>
</file>

<file path=xl/calcChain.xml><?xml version="1.0" encoding="utf-8"?>
<calcChain xmlns="http://schemas.openxmlformats.org/spreadsheetml/2006/main">
  <c r="O11" i="8" l="1"/>
  <c r="N11" i="8"/>
  <c r="O6" i="8" l="1"/>
  <c r="O7" i="8"/>
  <c r="M4" i="8"/>
  <c r="O4" i="8" s="1"/>
  <c r="M5" i="8"/>
  <c r="O5" i="8" s="1"/>
  <c r="M6" i="8"/>
  <c r="M7" i="8"/>
  <c r="M8" i="8"/>
  <c r="O8" i="8" s="1"/>
  <c r="M3" i="8"/>
  <c r="O3" i="8" s="1"/>
  <c r="M11" i="8" l="1"/>
  <c r="F23" i="10"/>
  <c r="P21" i="10"/>
  <c r="P20" i="10"/>
  <c r="P19" i="10"/>
  <c r="P18" i="10"/>
  <c r="P17" i="10"/>
  <c r="P16" i="10"/>
  <c r="P15" i="10"/>
  <c r="P14" i="10"/>
  <c r="P13" i="10"/>
  <c r="P12" i="10"/>
  <c r="P11" i="10"/>
  <c r="P10" i="10"/>
  <c r="P9" i="10"/>
  <c r="P8" i="10"/>
  <c r="P7" i="10"/>
  <c r="P6" i="10"/>
  <c r="P5" i="10"/>
  <c r="P4" i="10"/>
  <c r="P3" i="10"/>
  <c r="L22" i="10"/>
  <c r="M17" i="10" s="1"/>
  <c r="M3" i="10" l="1"/>
  <c r="M14" i="10"/>
  <c r="M4" i="10"/>
  <c r="M15" i="10"/>
  <c r="M5" i="10"/>
  <c r="M16" i="10"/>
  <c r="M6" i="10"/>
  <c r="M18" i="10"/>
  <c r="M7" i="10"/>
  <c r="M21" i="10"/>
  <c r="M8" i="10"/>
  <c r="M12" i="10"/>
  <c r="M13" i="10"/>
  <c r="M10" i="10"/>
  <c r="M19" i="10"/>
  <c r="M2" i="10"/>
  <c r="M11" i="10"/>
  <c r="M20" i="10"/>
  <c r="M9" i="10"/>
  <c r="L9" i="6"/>
  <c r="L10" i="6" s="1"/>
  <c r="T24" i="6"/>
  <c r="S24" i="6"/>
  <c r="V22" i="6"/>
  <c r="U22" i="6"/>
  <c r="V21" i="6"/>
  <c r="U21" i="6"/>
  <c r="V20" i="6"/>
  <c r="U20" i="6"/>
  <c r="V19" i="6"/>
  <c r="U19" i="6"/>
  <c r="V18" i="6"/>
  <c r="U18" i="6"/>
  <c r="V17" i="6"/>
  <c r="U17" i="6"/>
  <c r="V16" i="6"/>
  <c r="U16" i="6"/>
  <c r="V15" i="6"/>
  <c r="U15" i="6"/>
  <c r="V14" i="6"/>
  <c r="U14" i="6"/>
  <c r="V13" i="6"/>
  <c r="U13" i="6"/>
  <c r="V12" i="6"/>
  <c r="U12" i="6"/>
  <c r="V11" i="6"/>
  <c r="U11" i="6"/>
  <c r="V10" i="6"/>
  <c r="U10" i="6"/>
  <c r="V9" i="6"/>
  <c r="U9" i="6"/>
  <c r="O9" i="6"/>
  <c r="O10" i="6" s="1"/>
  <c r="N9" i="6"/>
  <c r="N10" i="6" s="1"/>
  <c r="M9" i="6"/>
  <c r="M10" i="6" s="1"/>
  <c r="V8" i="6"/>
  <c r="U8" i="6"/>
  <c r="V7" i="6"/>
  <c r="U7" i="6"/>
  <c r="P7" i="6"/>
  <c r="V6" i="6"/>
  <c r="U6" i="6"/>
  <c r="P6" i="6"/>
  <c r="V5" i="6"/>
  <c r="U5" i="6"/>
  <c r="P5" i="6"/>
  <c r="V4" i="6"/>
  <c r="U4" i="6"/>
  <c r="P4" i="6"/>
  <c r="V3" i="6"/>
  <c r="U3" i="6"/>
  <c r="P3" i="6"/>
  <c r="B25" i="6"/>
  <c r="B24" i="6"/>
  <c r="B23" i="6"/>
  <c r="B22" i="6"/>
  <c r="U24" i="6" l="1"/>
  <c r="V24" i="6"/>
  <c r="P9" i="6"/>
  <c r="P10" i="6" s="1"/>
  <c r="M12" i="6" s="1"/>
  <c r="L12" i="6" l="1"/>
  <c r="N12" i="6"/>
  <c r="O12" i="6"/>
  <c r="O16" i="6" s="1"/>
  <c r="N18" i="6"/>
  <c r="N16" i="6"/>
  <c r="M20" i="6"/>
  <c r="M19" i="6"/>
  <c r="M17" i="6"/>
  <c r="M18" i="6"/>
  <c r="M16" i="6"/>
  <c r="O19" i="6"/>
  <c r="O17" i="6"/>
  <c r="O20" i="6"/>
  <c r="O18" i="6"/>
  <c r="N19" i="6" l="1"/>
  <c r="N17" i="6"/>
  <c r="N20" i="6"/>
  <c r="L20" i="6"/>
  <c r="L19" i="6"/>
  <c r="L18" i="6"/>
  <c r="L17" i="6"/>
  <c r="L16" i="6"/>
</calcChain>
</file>

<file path=xl/sharedStrings.xml><?xml version="1.0" encoding="utf-8"?>
<sst xmlns="http://schemas.openxmlformats.org/spreadsheetml/2006/main" count="118" uniqueCount="80">
  <si>
    <t>t</t>
  </si>
  <si>
    <t>y(t)</t>
  </si>
  <si>
    <t>N=6</t>
  </si>
  <si>
    <t>LOG(y(t))</t>
  </si>
  <si>
    <t>t^2</t>
  </si>
  <si>
    <t>Y(t)*t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</si>
  <si>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</si>
  <si>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</si>
  <si>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</si>
  <si>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</si>
  <si>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</si>
  <si>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</si>
  <si>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</si>
  <si>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</si>
  <si>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</si>
  <si>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</si>
  <si>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</si>
  <si>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</si>
  <si>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</si>
  <si>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</si>
  <si>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</si>
  <si>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</si>
  <si>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</si>
  <si>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</si>
  <si>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</si>
  <si>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</si>
  <si>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</si>
  <si>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</si>
  <si>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</si>
  <si>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</si>
  <si>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</si>
  <si>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Sigma(y(t)))</t>
  </si>
  <si>
    <t>Sigma (loy(t))</t>
  </si>
  <si>
    <t>Sigma t^2</t>
  </si>
  <si>
    <t>Sima Y(t)*t</t>
  </si>
  <si>
    <t>Year</t>
  </si>
  <si>
    <t>Q1</t>
  </si>
  <si>
    <t>Q2</t>
  </si>
  <si>
    <t>Q3</t>
  </si>
  <si>
    <t>Q4</t>
  </si>
  <si>
    <t>Qtr Ave</t>
  </si>
  <si>
    <t>SI</t>
  </si>
  <si>
    <t>Year Qtr</t>
  </si>
  <si>
    <t>Y1Q1</t>
  </si>
  <si>
    <t>Y1Q2</t>
  </si>
  <si>
    <t>Y1Q3</t>
  </si>
  <si>
    <t>Y1Q4</t>
  </si>
  <si>
    <t>Y2Q1</t>
  </si>
  <si>
    <t>Y2Q2</t>
  </si>
  <si>
    <t>Y2Q3</t>
  </si>
  <si>
    <t>Y2Q4</t>
  </si>
  <si>
    <t>Y3Q1</t>
  </si>
  <si>
    <t>Y3Q2</t>
  </si>
  <si>
    <t>Y3Q3</t>
  </si>
  <si>
    <t>Y3Q4</t>
  </si>
  <si>
    <t>Y4Q1</t>
  </si>
  <si>
    <t>Y4Q2</t>
  </si>
  <si>
    <t>Y4Q3</t>
  </si>
  <si>
    <t>Y4Q4</t>
  </si>
  <si>
    <t>Y5Q1</t>
  </si>
  <si>
    <t>Y5Q2</t>
  </si>
  <si>
    <t>Y5Q3</t>
  </si>
  <si>
    <t>Y5Q4</t>
  </si>
  <si>
    <t>X</t>
  </si>
  <si>
    <t>X^2</t>
  </si>
  <si>
    <t>Y</t>
  </si>
  <si>
    <t>XY</t>
  </si>
  <si>
    <t>y(21)</t>
  </si>
  <si>
    <t>y(22)</t>
  </si>
  <si>
    <t>y(23)</t>
  </si>
  <si>
    <t>y(24)</t>
  </si>
  <si>
    <t>Item number</t>
  </si>
  <si>
    <t>Annual Usage</t>
  </si>
  <si>
    <t>Usage percentage</t>
  </si>
  <si>
    <t>Number</t>
  </si>
  <si>
    <t>Value</t>
  </si>
  <si>
    <t>Cummulatitave</t>
  </si>
  <si>
    <t>B items 30%</t>
  </si>
  <si>
    <t>C items 50%</t>
  </si>
  <si>
    <t>A items 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</si>
</sst>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1" xfId="1" applyFont="1" applyFill="1" applyAlignment="1">
      <alignment horizontal="center"/>
    </xf>
    <xf numFmtId="0" fontId="3" fillId="0" borderId="1" xfId="1" applyFont="1" applyFill="1"/>
    <xf numFmtId="0" fontId="4" fillId="0" borderId="1" xfId="1" applyFont="1" applyFill="1"/>
    <xf numFmtId="0" fontId="4" fillId="0" borderId="1" xfId="1" applyFont="1" applyFill="1" applyAlignment="1">
      <alignment horizontal="center"/>
    </xf>
    <xf numFmtId="0" fontId="3" fillId="0" borderId="1" xfId="1" applyFont="1" applyFill="1" applyAlignment="1"/>
    <xf numFmtId="0" fontId="4" fillId="0" borderId="1" xfId="1" applyFont="1" applyFill="1" applyAlignment="1">
      <alignment horizontal="centerContinuous"/>
    </xf>
    <xf numFmtId="0" fontId="4" fillId="0" borderId="1" xfId="1" applyFont="1" applyFill="1" applyAlignment="1"/>
    <xf numFmtId="164" fontId="3" fillId="0" borderId="1" xfId="1" applyNumberFormat="1" applyFont="1" applyFill="1" applyAlignment="1">
      <alignment horizontal="center"/>
    </xf>
    <xf numFmtId="164" fontId="3" fillId="0" borderId="1" xfId="1" applyNumberFormat="1" applyFont="1" applyFill="1" applyAlignment="1"/>
    <xf numFmtId="164" fontId="4" fillId="0" borderId="1" xfId="1" applyNumberFormat="1" applyFont="1" applyFill="1" applyAlignment="1"/>
    <xf numFmtId="0" fontId="0" fillId="0" borderId="0" xfId="0" applyAlignment="1">
      <alignment horizontal="center"/>
    </xf>
    <xf numFmtId="0" fontId="4" fillId="0" borderId="2" xfId="1" applyFont="1" applyFill="1" applyBorder="1" applyAlignment="1">
      <alignment horizontal="center"/>
    </xf>
    <xf numFmtId="0" fontId="4" fillId="0" borderId="3" xfId="1" applyFont="1" applyFill="1" applyBorder="1" applyAlignment="1">
      <alignment horizontal="center"/>
    </xf>
    <xf numFmtId="10" fontId="4" fillId="0" borderId="1" xfId="1" applyNumberFormat="1" applyFont="1" applyFill="1" applyAlignment="1">
      <alignment horizontal="center" vertical="center" wrapText="1"/>
    </xf>
    <xf numFmtId="0" fontId="5" fillId="0" borderId="1" xfId="1" applyFont="1" applyFill="1" applyAlignment="1">
      <alignment horizontal="center" vertical="center"/>
    </xf>
    <xf numFmtId="10" fontId="4" fillId="0" borderId="1" xfId="1" applyNumberFormat="1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1" applyFont="1" applyFill="1"/>
    <xf numFmtId="0" fontId="2" fillId="0" borderId="1" xfId="1" applyFont="1" applyFill="1" applyAlignment="1">
      <alignment horizontal="centerContinuous"/>
    </xf>
    <xf numFmtId="0" fontId="6" fillId="0" borderId="1" xfId="1" applyFont="1" applyFill="1" applyAlignment="1"/>
    <xf numFmtId="165" fontId="2" fillId="0" borderId="1" xfId="1" applyNumberFormat="1" applyFont="1" applyFill="1" applyAlignment="1">
      <alignment horizontal="center"/>
    </xf>
    <xf numFmtId="165" fontId="2" fillId="0" borderId="1" xfId="1" applyNumberFormat="1" applyFont="1" applyFill="1" applyAlignment="1"/>
    <xf numFmtId="165" fontId="6" fillId="0" borderId="1" xfId="1" applyNumberFormat="1" applyFont="1" applyFill="1" applyAlignment="1"/>
  </cellXfs>
  <cellStyles count="2">
    <cellStyle name="Normal" xfId="0" builtinId="0"/>
    <cellStyle name="Output" xfId="1" builtinId="2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tabSelected="1" workbookViewId="0">
      <selection activeCell="F14" sqref="A11:F14"/>
    </sheetView>
  </sheetViews>
  <sheetFormatPr defaultRowHeight="15" x14ac:dyDescent="0.25"/>
  <cols>
    <col min="1" max="1" width="18" bestFit="1" customWidth="1"/>
    <col min="2" max="2" width="12.28515625" bestFit="1" customWidth="1"/>
    <col min="3" max="3" width="13.7109375" bestFit="1" customWidth="1"/>
    <col min="4" max="5" width="12" bestFit="1" customWidth="1"/>
    <col min="6" max="6" width="13.140625" bestFit="1" customWidth="1"/>
    <col min="7" max="8" width="12" bestFit="1" customWidth="1"/>
    <col min="9" max="9" width="12.140625" bestFit="1" customWidth="1"/>
    <col min="12" max="12" width="11.5703125" bestFit="1" customWidth="1"/>
    <col min="13" max="13" width="13.140625" bestFit="1" customWidth="1"/>
    <col min="14" max="14" width="9.42578125" bestFit="1" customWidth="1"/>
    <col min="15" max="15" width="12" bestFit="1" customWidth="1"/>
  </cols>
  <sheetData>
    <row r="1" spans="1:15" x14ac:dyDescent="0.25">
      <c r="A1" s="19" t="s">
        <v>6</v>
      </c>
      <c r="B1" s="19"/>
    </row>
    <row r="2" spans="1:15" x14ac:dyDescent="0.25">
      <c r="A2" s="19"/>
      <c r="B2" s="19"/>
      <c r="K2" s="2" t="s">
        <v>0</v>
      </c>
      <c r="L2" s="2" t="s">
        <v>1</v>
      </c>
      <c r="M2" s="2" t="s">
        <v>3</v>
      </c>
      <c r="N2" s="2" t="s">
        <v>4</v>
      </c>
      <c r="O2" s="2" t="s">
        <v>5</v>
      </c>
    </row>
    <row r="3" spans="1:15" x14ac:dyDescent="0.25">
      <c r="A3" s="20" t="s">
        <v>7</v>
      </c>
      <c r="B3" s="20"/>
      <c r="K3" s="5">
        <v>1</v>
      </c>
      <c r="L3" s="5">
        <v>8</v>
      </c>
      <c r="M3" s="5">
        <f>LOG(L3)</f>
        <v>0.90308998699194354</v>
      </c>
      <c r="N3" s="5">
        <v>1</v>
      </c>
      <c r="O3" s="5">
        <f>(K3*M3)</f>
        <v>0.90308998699194354</v>
      </c>
    </row>
    <row r="4" spans="1:15" x14ac:dyDescent="0.25">
      <c r="A4" s="21" t="s">
        <v>8</v>
      </c>
      <c r="B4" s="21">
        <v>0.9994968562016302</v>
      </c>
      <c r="K4" s="5">
        <v>2</v>
      </c>
      <c r="L4" s="5">
        <v>12</v>
      </c>
      <c r="M4" s="5">
        <f t="shared" ref="M4:M8" si="0">LOG(L4)</f>
        <v>1.0791812460476249</v>
      </c>
      <c r="N4" s="5">
        <v>4</v>
      </c>
      <c r="O4" s="5">
        <f t="shared" ref="O4:O8" si="1">(K4*M4)</f>
        <v>2.1583624920952498</v>
      </c>
    </row>
    <row r="5" spans="1:15" x14ac:dyDescent="0.25">
      <c r="A5" s="21" t="s">
        <v>9</v>
      </c>
      <c r="B5" s="21">
        <v>0.99899396555694231</v>
      </c>
      <c r="K5" s="5">
        <v>3</v>
      </c>
      <c r="L5" s="5">
        <v>20</v>
      </c>
      <c r="M5" s="5">
        <f t="shared" si="0"/>
        <v>1.3010299956639813</v>
      </c>
      <c r="N5" s="5">
        <v>9</v>
      </c>
      <c r="O5" s="5">
        <f t="shared" si="1"/>
        <v>3.9030899869919438</v>
      </c>
    </row>
    <row r="6" spans="1:15" x14ac:dyDescent="0.25">
      <c r="A6" s="21" t="s">
        <v>10</v>
      </c>
      <c r="B6" s="21">
        <v>0.9987424569461778</v>
      </c>
      <c r="K6" s="5">
        <v>4</v>
      </c>
      <c r="L6" s="5">
        <v>32</v>
      </c>
      <c r="M6" s="5">
        <f t="shared" si="0"/>
        <v>1.505149978319906</v>
      </c>
      <c r="N6" s="5">
        <v>16</v>
      </c>
      <c r="O6" s="5">
        <f t="shared" si="1"/>
        <v>6.0205999132796242</v>
      </c>
    </row>
    <row r="7" spans="1:15" x14ac:dyDescent="0.25">
      <c r="A7" s="21" t="s">
        <v>11</v>
      </c>
      <c r="B7" s="21">
        <v>1.3294823549161155E-2</v>
      </c>
      <c r="K7" s="5">
        <v>5</v>
      </c>
      <c r="L7" s="5">
        <v>48</v>
      </c>
      <c r="M7" s="5">
        <f t="shared" si="0"/>
        <v>1.6812412373755872</v>
      </c>
      <c r="N7" s="5">
        <v>25</v>
      </c>
      <c r="O7" s="5">
        <f t="shared" si="1"/>
        <v>8.4062061868779363</v>
      </c>
    </row>
    <row r="8" spans="1:15" x14ac:dyDescent="0.25">
      <c r="A8" s="21" t="s">
        <v>12</v>
      </c>
      <c r="B8" s="21">
        <v>6</v>
      </c>
      <c r="K8" s="5">
        <v>6</v>
      </c>
      <c r="L8" s="5">
        <v>80</v>
      </c>
      <c r="M8" s="5">
        <f t="shared" si="0"/>
        <v>1.9030899869919435</v>
      </c>
      <c r="N8" s="5">
        <v>36</v>
      </c>
      <c r="O8" s="5">
        <f t="shared" si="1"/>
        <v>11.418539921951661</v>
      </c>
    </row>
    <row r="9" spans="1:15" x14ac:dyDescent="0.25">
      <c r="K9" s="5"/>
      <c r="L9" s="5"/>
      <c r="M9" s="5"/>
      <c r="N9" s="5"/>
      <c r="O9" s="5"/>
    </row>
    <row r="10" spans="1:15" x14ac:dyDescent="0.25">
      <c r="A10" s="19" t="s">
        <v>13</v>
      </c>
      <c r="B10" s="19"/>
      <c r="C10" s="19"/>
      <c r="D10" s="19"/>
      <c r="E10" s="19"/>
      <c r="F10" s="19"/>
      <c r="K10" s="5"/>
      <c r="L10" s="2" t="s">
        <v>31</v>
      </c>
      <c r="M10" s="2" t="s">
        <v>32</v>
      </c>
      <c r="N10" s="2" t="s">
        <v>33</v>
      </c>
      <c r="O10" s="2" t="s">
        <v>34</v>
      </c>
    </row>
    <row r="11" spans="1:15" x14ac:dyDescent="0.25">
      <c r="A11" s="22"/>
      <c r="B11" s="22" t="s">
        <v>18</v>
      </c>
      <c r="C11" s="22" t="s">
        <v>19</v>
      </c>
      <c r="D11" s="22" t="s">
        <v>20</v>
      </c>
      <c r="E11" s="22" t="s">
        <v>21</v>
      </c>
      <c r="F11" s="22" t="s">
        <v>22</v>
      </c>
      <c r="K11" s="5">
        <v>21</v>
      </c>
      <c r="L11" s="5">
        <v>200</v>
      </c>
      <c r="M11" s="5">
        <f>SUM(M3:M8)</f>
        <v>8.372782431390986</v>
      </c>
      <c r="N11" s="5">
        <f>SUM(N3:N8)</f>
        <v>91</v>
      </c>
      <c r="O11" s="5">
        <f>SUM(O3:O8)</f>
        <v>32.809888488188356</v>
      </c>
    </row>
    <row r="12" spans="1:15" x14ac:dyDescent="0.25">
      <c r="A12" s="23" t="s">
        <v>14</v>
      </c>
      <c r="B12" s="24">
        <v>1</v>
      </c>
      <c r="C12" s="24">
        <v>0.7020615068866306</v>
      </c>
      <c r="D12" s="24">
        <v>0.7020615068866306</v>
      </c>
      <c r="E12" s="24">
        <v>3972.0070120885048</v>
      </c>
      <c r="F12" s="24">
        <v>3.7966683640441855E-7</v>
      </c>
      <c r="K12" s="5"/>
      <c r="L12" s="5"/>
      <c r="M12" s="5"/>
      <c r="N12" s="5"/>
      <c r="O12" s="5"/>
    </row>
    <row r="13" spans="1:15" x14ac:dyDescent="0.25">
      <c r="A13" s="23" t="s">
        <v>15</v>
      </c>
      <c r="B13" s="24">
        <v>4</v>
      </c>
      <c r="C13" s="24">
        <v>7.0700933281331996E-4</v>
      </c>
      <c r="D13" s="24">
        <v>1.7675233320332999E-4</v>
      </c>
      <c r="E13" s="24"/>
      <c r="F13" s="24"/>
      <c r="K13" s="2" t="s">
        <v>2</v>
      </c>
      <c r="L13" s="5"/>
      <c r="M13" s="5"/>
      <c r="N13" s="5"/>
      <c r="O13" s="5"/>
    </row>
    <row r="14" spans="1:15" x14ac:dyDescent="0.25">
      <c r="A14" s="23" t="s">
        <v>16</v>
      </c>
      <c r="B14" s="24">
        <v>5</v>
      </c>
      <c r="C14" s="24">
        <v>0.70276851621944392</v>
      </c>
      <c r="D14" s="24"/>
      <c r="E14" s="24"/>
      <c r="F14" s="24"/>
    </row>
    <row r="16" spans="1:15" x14ac:dyDescent="0.25">
      <c r="A16" s="22"/>
      <c r="B16" s="22" t="s">
        <v>23</v>
      </c>
      <c r="C16" s="22" t="s">
        <v>11</v>
      </c>
      <c r="D16" s="22" t="s">
        <v>24</v>
      </c>
      <c r="E16" s="22" t="s">
        <v>25</v>
      </c>
      <c r="F16" s="22" t="s">
        <v>26</v>
      </c>
      <c r="G16" s="22" t="s">
        <v>27</v>
      </c>
      <c r="H16" s="22" t="s">
        <v>28</v>
      </c>
      <c r="I16" s="22" t="s">
        <v>29</v>
      </c>
    </row>
    <row r="17" spans="1:9" x14ac:dyDescent="0.25">
      <c r="A17" s="23" t="s">
        <v>17</v>
      </c>
      <c r="B17" s="24">
        <v>0.69443374290118309</v>
      </c>
      <c r="C17" s="24">
        <v>1.2376807158669232E-2</v>
      </c>
      <c r="D17" s="24">
        <v>56.107664440321564</v>
      </c>
      <c r="E17" s="24">
        <v>6.0414799809221236E-7</v>
      </c>
      <c r="F17" s="24">
        <v>0.66007021724751891</v>
      </c>
      <c r="G17" s="24">
        <v>0.72879726855484728</v>
      </c>
      <c r="H17" s="24">
        <v>0.66007021724751891</v>
      </c>
      <c r="I17" s="24">
        <v>0.72879726855484728</v>
      </c>
    </row>
    <row r="18" spans="1:9" x14ac:dyDescent="0.25">
      <c r="A18" s="23" t="s">
        <v>30</v>
      </c>
      <c r="B18" s="24">
        <v>0.20029428447542319</v>
      </c>
      <c r="C18" s="24">
        <v>3.1780706924020067E-3</v>
      </c>
      <c r="D18" s="24">
        <v>63.02386065680605</v>
      </c>
      <c r="E18" s="24">
        <v>3.7966683640441855E-7</v>
      </c>
      <c r="F18" s="24">
        <v>0.19147054565753108</v>
      </c>
      <c r="G18" s="24">
        <v>0.2091180232933153</v>
      </c>
      <c r="H18" s="24">
        <v>0.19147054565753108</v>
      </c>
      <c r="I18" s="24">
        <v>0.2091180232933153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"/>
  <sheetViews>
    <sheetView workbookViewId="0">
      <selection activeCell="B17" sqref="B17:B18"/>
    </sheetView>
  </sheetViews>
  <sheetFormatPr defaultRowHeight="15" x14ac:dyDescent="0.25"/>
  <cols>
    <col min="1" max="1" width="18" bestFit="1" customWidth="1"/>
    <col min="2" max="2" width="12" bestFit="1" customWidth="1"/>
    <col min="3" max="3" width="13.7109375" bestFit="1" customWidth="1"/>
    <col min="4" max="5" width="12" bestFit="1" customWidth="1"/>
    <col min="6" max="6" width="12.140625" bestFit="1" customWidth="1"/>
    <col min="7" max="7" width="9.28515625" bestFit="1" customWidth="1"/>
    <col min="8" max="8" width="12" bestFit="1" customWidth="1"/>
    <col min="9" max="9" width="9.28515625" bestFit="1" customWidth="1"/>
    <col min="12" max="16" width="9.28515625" bestFit="1" customWidth="1"/>
  </cols>
  <sheetData>
    <row r="1" spans="1:22" x14ac:dyDescent="0.25">
      <c r="A1" s="13" t="s">
        <v>6</v>
      </c>
      <c r="B1" s="14"/>
    </row>
    <row r="2" spans="1:22" x14ac:dyDescent="0.25">
      <c r="A2" s="4"/>
      <c r="B2" s="4"/>
      <c r="K2" s="3" t="s">
        <v>35</v>
      </c>
      <c r="L2" s="3" t="s">
        <v>36</v>
      </c>
      <c r="M2" s="3" t="s">
        <v>37</v>
      </c>
      <c r="N2" s="3" t="s">
        <v>38</v>
      </c>
      <c r="O2" s="3" t="s">
        <v>39</v>
      </c>
      <c r="P2" s="3" t="s">
        <v>16</v>
      </c>
      <c r="Q2" s="1"/>
      <c r="R2" s="3" t="s">
        <v>42</v>
      </c>
      <c r="S2" s="3" t="s">
        <v>63</v>
      </c>
      <c r="T2" s="3" t="s">
        <v>65</v>
      </c>
      <c r="U2" s="3" t="s">
        <v>64</v>
      </c>
      <c r="V2" s="3" t="s">
        <v>66</v>
      </c>
    </row>
    <row r="3" spans="1:22" x14ac:dyDescent="0.25">
      <c r="A3" s="7" t="s">
        <v>7</v>
      </c>
      <c r="B3" s="7"/>
      <c r="K3" s="4">
        <v>1</v>
      </c>
      <c r="L3" s="4">
        <v>43</v>
      </c>
      <c r="M3" s="4">
        <v>27</v>
      </c>
      <c r="N3" s="4">
        <v>10</v>
      </c>
      <c r="O3" s="4">
        <v>22</v>
      </c>
      <c r="P3" s="4">
        <f>SUM(L3:O3)</f>
        <v>102</v>
      </c>
      <c r="R3" s="3" t="s">
        <v>43</v>
      </c>
      <c r="S3" s="4">
        <v>1</v>
      </c>
      <c r="T3" s="4">
        <v>27.178571428571423</v>
      </c>
      <c r="U3" s="4">
        <f>S3^2</f>
        <v>1</v>
      </c>
      <c r="V3" s="4">
        <f>S3*T3</f>
        <v>27.178571428571423</v>
      </c>
    </row>
    <row r="4" spans="1:22" x14ac:dyDescent="0.25">
      <c r="A4" s="6" t="s">
        <v>8</v>
      </c>
      <c r="B4" s="8">
        <v>0.96298708928528542</v>
      </c>
      <c r="K4" s="4">
        <v>2</v>
      </c>
      <c r="L4" s="4">
        <v>49</v>
      </c>
      <c r="M4" s="4">
        <v>35</v>
      </c>
      <c r="N4" s="4">
        <v>14</v>
      </c>
      <c r="O4" s="4">
        <v>27</v>
      </c>
      <c r="P4" s="4">
        <f>SUM(L4:O4)</f>
        <v>125</v>
      </c>
      <c r="R4" s="3" t="s">
        <v>44</v>
      </c>
      <c r="S4" s="4">
        <v>2</v>
      </c>
      <c r="T4" s="4">
        <v>22.83</v>
      </c>
      <c r="U4" s="4">
        <f t="shared" ref="U4:U22" si="0">S4^2</f>
        <v>4</v>
      </c>
      <c r="V4" s="4">
        <f t="shared" ref="V4:V22" si="1">S4*T4</f>
        <v>45.66</v>
      </c>
    </row>
    <row r="5" spans="1:22" x14ac:dyDescent="0.25">
      <c r="A5" s="6" t="s">
        <v>9</v>
      </c>
      <c r="B5" s="8">
        <v>0.92734413413014638</v>
      </c>
      <c r="K5" s="4">
        <v>3</v>
      </c>
      <c r="L5" s="4">
        <v>58</v>
      </c>
      <c r="M5" s="4">
        <v>47</v>
      </c>
      <c r="N5" s="4">
        <v>14</v>
      </c>
      <c r="O5" s="4">
        <v>32</v>
      </c>
      <c r="P5" s="4">
        <f>SUM(L5:O5)</f>
        <v>151</v>
      </c>
      <c r="R5" s="3" t="s">
        <v>45</v>
      </c>
      <c r="S5" s="4">
        <v>3</v>
      </c>
      <c r="T5" s="4">
        <v>24.391025641025642</v>
      </c>
      <c r="U5" s="4">
        <f t="shared" si="0"/>
        <v>9</v>
      </c>
      <c r="V5" s="4">
        <f t="shared" si="1"/>
        <v>73.173076923076934</v>
      </c>
    </row>
    <row r="6" spans="1:22" x14ac:dyDescent="0.25">
      <c r="A6" s="6" t="s">
        <v>10</v>
      </c>
      <c r="B6" s="8">
        <v>0.9233076971373767</v>
      </c>
      <c r="K6" s="4">
        <v>4</v>
      </c>
      <c r="L6" s="4">
        <v>71</v>
      </c>
      <c r="M6" s="4">
        <v>53</v>
      </c>
      <c r="N6" s="4">
        <v>18</v>
      </c>
      <c r="O6" s="4">
        <v>35</v>
      </c>
      <c r="P6" s="4">
        <f>SUM(L6:O6)</f>
        <v>177</v>
      </c>
      <c r="R6" s="3" t="s">
        <v>46</v>
      </c>
      <c r="S6" s="4">
        <v>4</v>
      </c>
      <c r="T6" s="4">
        <v>26.659235668789808</v>
      </c>
      <c r="U6" s="4">
        <f t="shared" si="0"/>
        <v>16</v>
      </c>
      <c r="V6" s="4">
        <f t="shared" si="1"/>
        <v>106.63694267515923</v>
      </c>
    </row>
    <row r="7" spans="1:22" x14ac:dyDescent="0.25">
      <c r="A7" s="6" t="s">
        <v>11</v>
      </c>
      <c r="B7" s="8">
        <v>2.6690688483845109</v>
      </c>
      <c r="K7" s="4">
        <v>5</v>
      </c>
      <c r="L7" s="4">
        <v>80</v>
      </c>
      <c r="M7" s="4">
        <v>63</v>
      </c>
      <c r="N7" s="4">
        <v>22</v>
      </c>
      <c r="O7" s="4">
        <v>41</v>
      </c>
      <c r="P7" s="4">
        <f>SUM(L7:O7)</f>
        <v>206</v>
      </c>
      <c r="R7" s="3" t="s">
        <v>47</v>
      </c>
      <c r="S7" s="4">
        <v>5</v>
      </c>
      <c r="T7" s="4">
        <v>30.970930232558135</v>
      </c>
      <c r="U7" s="4">
        <f t="shared" si="0"/>
        <v>25</v>
      </c>
      <c r="V7" s="4">
        <f t="shared" si="1"/>
        <v>154.85465116279067</v>
      </c>
    </row>
    <row r="8" spans="1:22" x14ac:dyDescent="0.25">
      <c r="A8" s="6" t="s">
        <v>12</v>
      </c>
      <c r="B8" s="8">
        <v>20</v>
      </c>
      <c r="K8" s="4"/>
      <c r="L8" s="4"/>
      <c r="M8" s="4"/>
      <c r="N8" s="4"/>
      <c r="O8" s="4"/>
      <c r="P8" s="4"/>
      <c r="R8" s="3" t="s">
        <v>48</v>
      </c>
      <c r="S8" s="4">
        <v>6</v>
      </c>
      <c r="T8" s="4">
        <v>29.594444444444445</v>
      </c>
      <c r="U8" s="4">
        <f t="shared" si="0"/>
        <v>36</v>
      </c>
      <c r="V8" s="4">
        <f t="shared" si="1"/>
        <v>177.56666666666666</v>
      </c>
    </row>
    <row r="9" spans="1:22" x14ac:dyDescent="0.25">
      <c r="K9" s="3" t="s">
        <v>16</v>
      </c>
      <c r="L9" s="4">
        <f>SUM(L3:L7)</f>
        <v>301</v>
      </c>
      <c r="M9" s="4">
        <f>SUM(M3:M7)</f>
        <v>225</v>
      </c>
      <c r="N9" s="4">
        <f>SUM(N3:N7)</f>
        <v>78</v>
      </c>
      <c r="O9" s="4">
        <f>SUM(O3:O7)</f>
        <v>157</v>
      </c>
      <c r="P9" s="4">
        <f>SUM(P3:P7)</f>
        <v>761</v>
      </c>
      <c r="R9" s="3" t="s">
        <v>49</v>
      </c>
      <c r="S9" s="4">
        <v>7</v>
      </c>
      <c r="T9" s="4">
        <v>34.147435897435898</v>
      </c>
      <c r="U9" s="4">
        <f t="shared" si="0"/>
        <v>49</v>
      </c>
      <c r="V9" s="4">
        <f t="shared" si="1"/>
        <v>239.03205128205127</v>
      </c>
    </row>
    <row r="10" spans="1:22" x14ac:dyDescent="0.25">
      <c r="A10" s="3" t="s">
        <v>13</v>
      </c>
      <c r="B10" s="4"/>
      <c r="C10" s="4"/>
      <c r="D10" s="4"/>
      <c r="E10" s="4"/>
      <c r="F10" s="4"/>
      <c r="K10" s="3" t="s">
        <v>40</v>
      </c>
      <c r="L10" s="4">
        <f>L9/5</f>
        <v>60.2</v>
      </c>
      <c r="M10" s="4">
        <f>M9/5</f>
        <v>45</v>
      </c>
      <c r="N10" s="4">
        <f>N9/5</f>
        <v>15.6</v>
      </c>
      <c r="O10" s="4">
        <f>O9/5</f>
        <v>31.4</v>
      </c>
      <c r="P10" s="4">
        <f>P9/20</f>
        <v>38.049999999999997</v>
      </c>
      <c r="R10" s="3" t="s">
        <v>50</v>
      </c>
      <c r="S10" s="4">
        <v>8</v>
      </c>
      <c r="T10" s="4">
        <v>32.718152866242036</v>
      </c>
      <c r="U10" s="4">
        <f t="shared" si="0"/>
        <v>64</v>
      </c>
      <c r="V10" s="4">
        <f t="shared" si="1"/>
        <v>261.74522292993629</v>
      </c>
    </row>
    <row r="11" spans="1:22" x14ac:dyDescent="0.25">
      <c r="A11" s="2"/>
      <c r="B11" s="2" t="s">
        <v>18</v>
      </c>
      <c r="C11" s="2" t="s">
        <v>19</v>
      </c>
      <c r="D11" s="2" t="s">
        <v>20</v>
      </c>
      <c r="E11" s="2" t="s">
        <v>21</v>
      </c>
      <c r="F11" s="2" t="s">
        <v>22</v>
      </c>
      <c r="K11" s="3"/>
      <c r="L11" s="4"/>
      <c r="M11" s="4"/>
      <c r="N11" s="4"/>
      <c r="O11" s="4"/>
      <c r="P11" s="4"/>
      <c r="R11" s="3" t="s">
        <v>51</v>
      </c>
      <c r="S11" s="4">
        <v>9</v>
      </c>
      <c r="T11" s="4">
        <v>36.659468438538198</v>
      </c>
      <c r="U11" s="4">
        <f t="shared" si="0"/>
        <v>81</v>
      </c>
      <c r="V11" s="4">
        <f t="shared" si="1"/>
        <v>329.93521594684375</v>
      </c>
    </row>
    <row r="12" spans="1:22" x14ac:dyDescent="0.25">
      <c r="A12" s="6" t="s">
        <v>14</v>
      </c>
      <c r="B12" s="8">
        <v>1</v>
      </c>
      <c r="C12" s="8">
        <v>1636.6744568099305</v>
      </c>
      <c r="D12" s="8">
        <v>1636.6744568099305</v>
      </c>
      <c r="E12" s="8">
        <v>229.74324529065387</v>
      </c>
      <c r="F12" s="8">
        <v>1.082440456195446E-11</v>
      </c>
      <c r="K12" s="3" t="s">
        <v>41</v>
      </c>
      <c r="L12" s="3">
        <f>L10/P10</f>
        <v>1.5821287779237847</v>
      </c>
      <c r="M12" s="3">
        <f>M10/P10</f>
        <v>1.1826544021024967</v>
      </c>
      <c r="N12" s="3">
        <f>N10/P10</f>
        <v>0.4099868593955322</v>
      </c>
      <c r="O12" s="3">
        <f>O10/P10</f>
        <v>0.82522996057818665</v>
      </c>
      <c r="P12" s="4"/>
      <c r="R12" s="3" t="s">
        <v>52</v>
      </c>
      <c r="S12" s="4">
        <v>10</v>
      </c>
      <c r="T12" s="4">
        <v>39.74111111111111</v>
      </c>
      <c r="U12" s="4">
        <f t="shared" si="0"/>
        <v>100</v>
      </c>
      <c r="V12" s="4">
        <f t="shared" si="1"/>
        <v>397.4111111111111</v>
      </c>
    </row>
    <row r="13" spans="1:22" x14ac:dyDescent="0.25">
      <c r="A13" s="6" t="s">
        <v>15</v>
      </c>
      <c r="B13" s="8">
        <v>18</v>
      </c>
      <c r="C13" s="8">
        <v>128.23071331349914</v>
      </c>
      <c r="D13" s="8">
        <v>7.1239285174166191</v>
      </c>
      <c r="E13" s="8"/>
      <c r="F13" s="8"/>
      <c r="R13" s="3" t="s">
        <v>53</v>
      </c>
      <c r="S13" s="4">
        <v>11</v>
      </c>
      <c r="T13" s="4">
        <v>34.147435897435898</v>
      </c>
      <c r="U13" s="4">
        <f t="shared" si="0"/>
        <v>121</v>
      </c>
      <c r="V13" s="4">
        <f t="shared" si="1"/>
        <v>375.62179487179486</v>
      </c>
    </row>
    <row r="14" spans="1:22" x14ac:dyDescent="0.25">
      <c r="A14" s="6" t="s">
        <v>16</v>
      </c>
      <c r="B14" s="8">
        <v>19</v>
      </c>
      <c r="C14" s="8">
        <v>1764.9051701234296</v>
      </c>
      <c r="D14" s="8"/>
      <c r="E14" s="8"/>
      <c r="F14" s="8"/>
      <c r="R14" s="3" t="s">
        <v>54</v>
      </c>
      <c r="S14" s="4">
        <v>12</v>
      </c>
      <c r="T14" s="4">
        <v>38.777070063694268</v>
      </c>
      <c r="U14" s="4">
        <f t="shared" si="0"/>
        <v>144</v>
      </c>
      <c r="V14" s="4">
        <f t="shared" si="1"/>
        <v>465.32484076433121</v>
      </c>
    </row>
    <row r="15" spans="1:22" x14ac:dyDescent="0.25">
      <c r="K15" s="3" t="s">
        <v>35</v>
      </c>
      <c r="L15" s="3" t="s">
        <v>36</v>
      </c>
      <c r="M15" s="3" t="s">
        <v>37</v>
      </c>
      <c r="N15" s="3" t="s">
        <v>38</v>
      </c>
      <c r="O15" s="3" t="s">
        <v>39</v>
      </c>
      <c r="R15" s="3" t="s">
        <v>55</v>
      </c>
      <c r="S15" s="4">
        <v>13</v>
      </c>
      <c r="T15" s="4">
        <v>44.876245847176072</v>
      </c>
      <c r="U15" s="4">
        <f t="shared" si="0"/>
        <v>169</v>
      </c>
      <c r="V15" s="4">
        <f t="shared" si="1"/>
        <v>583.39119601328889</v>
      </c>
    </row>
    <row r="16" spans="1:22" x14ac:dyDescent="0.25">
      <c r="A16" s="9"/>
      <c r="B16" s="9" t="s">
        <v>23</v>
      </c>
      <c r="C16" s="9" t="s">
        <v>11</v>
      </c>
      <c r="D16" s="9" t="s">
        <v>24</v>
      </c>
      <c r="E16" s="9" t="s">
        <v>25</v>
      </c>
      <c r="F16" s="9" t="s">
        <v>26</v>
      </c>
      <c r="G16" s="9" t="s">
        <v>27</v>
      </c>
      <c r="H16" s="9" t="s">
        <v>28</v>
      </c>
      <c r="I16" s="9" t="s">
        <v>29</v>
      </c>
      <c r="K16" s="4">
        <v>1</v>
      </c>
      <c r="L16" s="4">
        <f>L3/L12</f>
        <v>27.178571428571423</v>
      </c>
      <c r="M16" s="4">
        <f>M3/M12</f>
        <v>22.83</v>
      </c>
      <c r="N16" s="4">
        <f>N3/N12</f>
        <v>24.391025641025642</v>
      </c>
      <c r="O16" s="4">
        <f>O3/O12</f>
        <v>26.659235668789808</v>
      </c>
      <c r="R16" s="3" t="s">
        <v>56</v>
      </c>
      <c r="S16" s="4">
        <v>14</v>
      </c>
      <c r="T16" s="4">
        <v>44.814444444444447</v>
      </c>
      <c r="U16" s="4">
        <f t="shared" si="0"/>
        <v>196</v>
      </c>
      <c r="V16" s="4">
        <f t="shared" si="1"/>
        <v>627.40222222222224</v>
      </c>
    </row>
    <row r="17" spans="1:22" x14ac:dyDescent="0.25">
      <c r="A17" s="10" t="s">
        <v>17</v>
      </c>
      <c r="B17" s="10">
        <v>21.577495734196649</v>
      </c>
      <c r="C17" s="11">
        <v>1.2398664385074993</v>
      </c>
      <c r="D17" s="11">
        <v>17.403080738414662</v>
      </c>
      <c r="E17" s="11">
        <v>1.0472584092550706E-12</v>
      </c>
      <c r="F17" s="11">
        <v>18.972633010771656</v>
      </c>
      <c r="G17" s="11">
        <v>24.182358457621643</v>
      </c>
      <c r="H17" s="11">
        <v>18.972633010771656</v>
      </c>
      <c r="I17" s="11">
        <v>24.182358457621643</v>
      </c>
      <c r="K17" s="4">
        <v>2</v>
      </c>
      <c r="L17" s="4">
        <f>L4/L12</f>
        <v>30.970930232558135</v>
      </c>
      <c r="M17" s="4">
        <f>M4/M12</f>
        <v>29.594444444444445</v>
      </c>
      <c r="N17" s="4">
        <f>N4/N12</f>
        <v>34.147435897435898</v>
      </c>
      <c r="O17" s="4">
        <f>O4/O12</f>
        <v>32.718152866242036</v>
      </c>
      <c r="R17" s="3" t="s">
        <v>57</v>
      </c>
      <c r="S17" s="4">
        <v>15</v>
      </c>
      <c r="T17" s="4">
        <v>43.903846153846153</v>
      </c>
      <c r="U17" s="4">
        <f t="shared" si="0"/>
        <v>225</v>
      </c>
      <c r="V17" s="4">
        <f t="shared" si="1"/>
        <v>658.55769230769226</v>
      </c>
    </row>
    <row r="18" spans="1:22" x14ac:dyDescent="0.25">
      <c r="A18" s="10" t="s">
        <v>30</v>
      </c>
      <c r="B18" s="10">
        <v>1.5688099300765093</v>
      </c>
      <c r="C18" s="11">
        <v>0.10350205052210622</v>
      </c>
      <c r="D18" s="11">
        <v>15.157283572284774</v>
      </c>
      <c r="E18" s="11">
        <v>1.082440456195446E-11</v>
      </c>
      <c r="F18" s="11">
        <v>1.351360191274297</v>
      </c>
      <c r="G18" s="11">
        <v>1.7862596688787216</v>
      </c>
      <c r="H18" s="11">
        <v>1.351360191274297</v>
      </c>
      <c r="I18" s="11">
        <v>1.7862596688787216</v>
      </c>
      <c r="K18" s="4">
        <v>3</v>
      </c>
      <c r="L18" s="4">
        <f>L5/L12</f>
        <v>36.659468438538198</v>
      </c>
      <c r="M18" s="4">
        <f>M5/M12</f>
        <v>39.74111111111111</v>
      </c>
      <c r="N18" s="4">
        <f>N5/N12</f>
        <v>34.147435897435898</v>
      </c>
      <c r="O18" s="4">
        <f>O5/O12</f>
        <v>38.777070063694268</v>
      </c>
      <c r="R18" s="3" t="s">
        <v>58</v>
      </c>
      <c r="S18" s="4">
        <v>16</v>
      </c>
      <c r="T18" s="4">
        <v>42.4124203821656</v>
      </c>
      <c r="U18" s="4">
        <f t="shared" si="0"/>
        <v>256</v>
      </c>
      <c r="V18" s="4">
        <f t="shared" si="1"/>
        <v>678.59872611464959</v>
      </c>
    </row>
    <row r="19" spans="1:22" x14ac:dyDescent="0.25">
      <c r="K19" s="4">
        <v>4</v>
      </c>
      <c r="L19" s="4">
        <f>L6/L12</f>
        <v>44.876245847176072</v>
      </c>
      <c r="M19" s="4">
        <f>M6/M12</f>
        <v>44.814444444444447</v>
      </c>
      <c r="N19" s="4">
        <f>N6/N12</f>
        <v>43.903846153846153</v>
      </c>
      <c r="O19" s="4">
        <f>O6/O12</f>
        <v>42.4124203821656</v>
      </c>
      <c r="R19" s="3" t="s">
        <v>59</v>
      </c>
      <c r="S19" s="4">
        <v>17</v>
      </c>
      <c r="T19" s="4">
        <v>50.564784053156139</v>
      </c>
      <c r="U19" s="4">
        <f t="shared" si="0"/>
        <v>289</v>
      </c>
      <c r="V19" s="4">
        <f t="shared" si="1"/>
        <v>859.60132890365435</v>
      </c>
    </row>
    <row r="20" spans="1:22" x14ac:dyDescent="0.25">
      <c r="K20" s="4">
        <v>5</v>
      </c>
      <c r="L20" s="4">
        <f>L7/L12</f>
        <v>50.564784053156139</v>
      </c>
      <c r="M20" s="4">
        <f>M7/M12</f>
        <v>53.269999999999996</v>
      </c>
      <c r="N20" s="4">
        <f>N7/N12</f>
        <v>53.660256410256409</v>
      </c>
      <c r="O20" s="4">
        <f>O7/O12</f>
        <v>49.683121019108277</v>
      </c>
      <c r="R20" s="3" t="s">
        <v>60</v>
      </c>
      <c r="S20" s="4">
        <v>18</v>
      </c>
      <c r="T20" s="4">
        <v>53.269999999999996</v>
      </c>
      <c r="U20" s="4">
        <f t="shared" si="0"/>
        <v>324</v>
      </c>
      <c r="V20" s="4">
        <f t="shared" si="1"/>
        <v>958.8599999999999</v>
      </c>
    </row>
    <row r="21" spans="1:22" x14ac:dyDescent="0.25">
      <c r="R21" s="3" t="s">
        <v>61</v>
      </c>
      <c r="S21" s="4">
        <v>19</v>
      </c>
      <c r="T21" s="4">
        <v>53.660256410256409</v>
      </c>
      <c r="U21" s="4">
        <f t="shared" si="0"/>
        <v>361</v>
      </c>
      <c r="V21" s="4">
        <f t="shared" si="1"/>
        <v>1019.5448717948718</v>
      </c>
    </row>
    <row r="22" spans="1:22" x14ac:dyDescent="0.25">
      <c r="A22" t="s">
        <v>67</v>
      </c>
      <c r="B22">
        <f>B18*21+B17</f>
        <v>54.522504265803349</v>
      </c>
      <c r="R22" s="3" t="s">
        <v>62</v>
      </c>
      <c r="S22" s="4">
        <v>20</v>
      </c>
      <c r="T22" s="4">
        <v>49.683121019108277</v>
      </c>
      <c r="U22" s="4">
        <f t="shared" si="0"/>
        <v>400</v>
      </c>
      <c r="V22" s="4">
        <f t="shared" si="1"/>
        <v>993.66242038216558</v>
      </c>
    </row>
    <row r="23" spans="1:22" x14ac:dyDescent="0.25">
      <c r="A23" t="s">
        <v>68</v>
      </c>
      <c r="B23">
        <f>B18*22+B17</f>
        <v>56.091314195879846</v>
      </c>
      <c r="R23" s="4"/>
      <c r="S23" s="4"/>
      <c r="T23" s="4"/>
      <c r="U23" s="4"/>
      <c r="V23" s="4"/>
    </row>
    <row r="24" spans="1:22" x14ac:dyDescent="0.25">
      <c r="A24" t="s">
        <v>69</v>
      </c>
      <c r="B24">
        <f>B18*23+B17</f>
        <v>57.660124125956358</v>
      </c>
      <c r="R24" s="3" t="s">
        <v>16</v>
      </c>
      <c r="S24" s="3">
        <f>SUM(S3:S22)</f>
        <v>210</v>
      </c>
      <c r="T24" s="3">
        <f>SUM(T3:T22)</f>
        <v>761</v>
      </c>
      <c r="U24" s="3">
        <f>SUM(U3:U22)</f>
        <v>2870</v>
      </c>
      <c r="V24" s="3">
        <f>SUM(V3:V22)</f>
        <v>9033.7586035008771</v>
      </c>
    </row>
    <row r="25" spans="1:22" x14ac:dyDescent="0.25">
      <c r="A25" t="s">
        <v>70</v>
      </c>
      <c r="B25">
        <f>B18*24+B17</f>
        <v>59.22893405603287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3"/>
  <sheetViews>
    <sheetView workbookViewId="0">
      <selection activeCell="F23" sqref="F23"/>
    </sheetView>
  </sheetViews>
  <sheetFormatPr defaultRowHeight="15" x14ac:dyDescent="0.25"/>
  <cols>
    <col min="1" max="1" width="12.5703125" bestFit="1" customWidth="1"/>
    <col min="2" max="2" width="13.140625" bestFit="1" customWidth="1"/>
    <col min="3" max="3" width="17" bestFit="1" customWidth="1"/>
    <col min="4" max="5" width="13.140625" customWidth="1"/>
    <col min="6" max="6" width="12.5703125" bestFit="1" customWidth="1"/>
    <col min="7" max="7" width="12.5703125" customWidth="1"/>
    <col min="11" max="11" width="12.5703125" bestFit="1" customWidth="1"/>
    <col min="12" max="12" width="13.140625" bestFit="1" customWidth="1"/>
    <col min="13" max="13" width="16.85546875" bestFit="1" customWidth="1"/>
    <col min="14" max="14" width="12.5703125" bestFit="1" customWidth="1"/>
    <col min="15" max="15" width="13.140625" bestFit="1" customWidth="1"/>
    <col min="16" max="16" width="14.7109375" bestFit="1" customWidth="1"/>
    <col min="17" max="17" width="11.5703125" bestFit="1" customWidth="1"/>
  </cols>
  <sheetData>
    <row r="1" spans="1:18" x14ac:dyDescent="0.25">
      <c r="A1" s="1"/>
      <c r="B1" s="1"/>
      <c r="C1" s="1"/>
      <c r="D1" s="1"/>
      <c r="E1" s="1"/>
      <c r="F1" s="1"/>
      <c r="G1" s="1"/>
      <c r="K1" s="3" t="s">
        <v>71</v>
      </c>
      <c r="L1" s="3" t="s">
        <v>72</v>
      </c>
      <c r="M1" s="3" t="s">
        <v>73</v>
      </c>
      <c r="N1" s="3" t="s">
        <v>71</v>
      </c>
      <c r="O1" s="3" t="s">
        <v>72</v>
      </c>
      <c r="P1" s="3" t="s">
        <v>76</v>
      </c>
      <c r="Q1" s="3" t="s">
        <v>74</v>
      </c>
      <c r="R1" s="3" t="s">
        <v>75</v>
      </c>
    </row>
    <row r="2" spans="1:18" x14ac:dyDescent="0.25">
      <c r="G2" s="18"/>
      <c r="K2" s="4">
        <v>1</v>
      </c>
      <c r="L2" s="4">
        <v>1500</v>
      </c>
      <c r="M2" s="4">
        <f>L2/L22 *100</f>
        <v>0.59253407070906583</v>
      </c>
      <c r="N2" s="4">
        <v>12</v>
      </c>
      <c r="O2" s="4">
        <v>600</v>
      </c>
      <c r="P2" s="4">
        <v>600</v>
      </c>
      <c r="Q2" s="16" t="s">
        <v>78</v>
      </c>
      <c r="R2" s="17">
        <v>7.6829999999999996E-2</v>
      </c>
    </row>
    <row r="3" spans="1:18" x14ac:dyDescent="0.25">
      <c r="G3" s="18"/>
      <c r="K3" s="4">
        <v>2</v>
      </c>
      <c r="L3" s="4">
        <v>12000</v>
      </c>
      <c r="M3" s="4">
        <f>L3/L22 *100</f>
        <v>4.7402725656725266</v>
      </c>
      <c r="N3" s="4">
        <v>6</v>
      </c>
      <c r="O3" s="4">
        <v>750</v>
      </c>
      <c r="P3" s="4">
        <f>SUM(O2:O3)</f>
        <v>1350</v>
      </c>
      <c r="Q3" s="16"/>
      <c r="R3" s="17"/>
    </row>
    <row r="4" spans="1:18" x14ac:dyDescent="0.25">
      <c r="G4" s="18"/>
      <c r="K4" s="4">
        <v>3</v>
      </c>
      <c r="L4" s="4">
        <v>2200</v>
      </c>
      <c r="M4" s="4">
        <f>L4/L22 *100</f>
        <v>0.86904997037329657</v>
      </c>
      <c r="N4" s="4">
        <v>9</v>
      </c>
      <c r="O4" s="4">
        <v>800</v>
      </c>
      <c r="P4" s="4">
        <f>SUM(O2:O4)</f>
        <v>2150</v>
      </c>
      <c r="Q4" s="16"/>
      <c r="R4" s="17"/>
    </row>
    <row r="5" spans="1:18" x14ac:dyDescent="0.25">
      <c r="G5" s="18"/>
      <c r="K5" s="4">
        <v>4</v>
      </c>
      <c r="L5" s="4">
        <v>50000</v>
      </c>
      <c r="M5" s="4">
        <f>L5/L22 *100</f>
        <v>19.751135690302192</v>
      </c>
      <c r="N5" s="4">
        <v>15</v>
      </c>
      <c r="O5" s="4">
        <v>1200</v>
      </c>
      <c r="P5" s="4">
        <f>SUM(O2:O5)</f>
        <v>3350</v>
      </c>
      <c r="Q5" s="16"/>
      <c r="R5" s="17"/>
    </row>
    <row r="6" spans="1:18" x14ac:dyDescent="0.25">
      <c r="G6" s="18"/>
      <c r="K6" s="4">
        <v>5</v>
      </c>
      <c r="L6" s="4">
        <v>9600</v>
      </c>
      <c r="M6" s="4">
        <f>L6/L22*100</f>
        <v>3.7922180525380211</v>
      </c>
      <c r="N6" s="4">
        <v>1</v>
      </c>
      <c r="O6" s="4">
        <v>1500</v>
      </c>
      <c r="P6" s="4">
        <f>SUM(O2:O6)</f>
        <v>4850</v>
      </c>
      <c r="Q6" s="16"/>
      <c r="R6" s="17"/>
    </row>
    <row r="7" spans="1:18" x14ac:dyDescent="0.25">
      <c r="G7" s="18"/>
      <c r="K7" s="4">
        <v>6</v>
      </c>
      <c r="L7" s="4">
        <v>750</v>
      </c>
      <c r="M7" s="4">
        <f>L7/L22 *100</f>
        <v>0.29626703535453291</v>
      </c>
      <c r="N7" s="4">
        <v>7</v>
      </c>
      <c r="O7" s="4">
        <v>2000</v>
      </c>
      <c r="P7" s="4">
        <f>O2:O7</f>
        <v>2000</v>
      </c>
      <c r="Q7" s="16"/>
      <c r="R7" s="17"/>
    </row>
    <row r="8" spans="1:18" x14ac:dyDescent="0.25">
      <c r="G8" s="18"/>
      <c r="K8" s="4">
        <v>7</v>
      </c>
      <c r="L8" s="4">
        <v>2000</v>
      </c>
      <c r="M8" s="4">
        <f>L8/L22*100</f>
        <v>0.79004542761208774</v>
      </c>
      <c r="N8" s="4">
        <v>3</v>
      </c>
      <c r="O8" s="4">
        <v>2200</v>
      </c>
      <c r="P8" s="4">
        <f>SUM(O2:O8)</f>
        <v>9050</v>
      </c>
      <c r="Q8" s="16"/>
      <c r="R8" s="17"/>
    </row>
    <row r="9" spans="1:18" x14ac:dyDescent="0.25">
      <c r="G9" s="18"/>
      <c r="K9" s="4">
        <v>8</v>
      </c>
      <c r="L9" s="4">
        <v>11000</v>
      </c>
      <c r="M9" s="4">
        <f>L9/L22 *100</f>
        <v>4.3452498518664822</v>
      </c>
      <c r="N9" s="4">
        <v>20</v>
      </c>
      <c r="O9" s="4">
        <v>2900</v>
      </c>
      <c r="P9" s="4">
        <f>SUM(O2:O9)</f>
        <v>11950</v>
      </c>
      <c r="Q9" s="16"/>
      <c r="R9" s="17"/>
    </row>
    <row r="10" spans="1:18" x14ac:dyDescent="0.25">
      <c r="G10" s="18"/>
      <c r="K10" s="4">
        <v>9</v>
      </c>
      <c r="L10" s="4">
        <v>800</v>
      </c>
      <c r="M10" s="4">
        <f>L10/L22*100</f>
        <v>0.31601817104483509</v>
      </c>
      <c r="N10" s="4">
        <v>19</v>
      </c>
      <c r="O10" s="4">
        <v>3500</v>
      </c>
      <c r="P10" s="4">
        <f>SUM(O2:O10)</f>
        <v>15450</v>
      </c>
      <c r="Q10" s="16"/>
      <c r="R10" s="17"/>
    </row>
    <row r="11" spans="1:18" x14ac:dyDescent="0.25">
      <c r="G11" s="18"/>
      <c r="K11" s="4">
        <v>10</v>
      </c>
      <c r="L11" s="4">
        <v>15000</v>
      </c>
      <c r="M11" s="4">
        <f>L11/L22*100</f>
        <v>5.9253407070906583</v>
      </c>
      <c r="N11" s="4">
        <v>17</v>
      </c>
      <c r="O11" s="4">
        <v>4000</v>
      </c>
      <c r="P11" s="4">
        <f>SUM(O2:O11)</f>
        <v>19450</v>
      </c>
      <c r="Q11" s="16"/>
      <c r="R11" s="17"/>
    </row>
    <row r="12" spans="1:18" x14ac:dyDescent="0.25">
      <c r="G12" s="18"/>
      <c r="K12" s="4">
        <v>11</v>
      </c>
      <c r="L12" s="4">
        <v>13000</v>
      </c>
      <c r="M12" s="4">
        <f>L12/L22*100</f>
        <v>5.1352952794785702</v>
      </c>
      <c r="N12" s="4">
        <v>5</v>
      </c>
      <c r="O12" s="4">
        <v>9600</v>
      </c>
      <c r="P12" s="4">
        <f>SUM(O2:O12)</f>
        <v>29050</v>
      </c>
      <c r="Q12" s="16" t="s">
        <v>77</v>
      </c>
      <c r="R12" s="17">
        <v>0.25950000000000001</v>
      </c>
    </row>
    <row r="13" spans="1:18" x14ac:dyDescent="0.25">
      <c r="G13" s="18"/>
      <c r="K13" s="4">
        <v>12</v>
      </c>
      <c r="L13" s="4">
        <v>600</v>
      </c>
      <c r="M13" s="4">
        <f>L13/L22*100</f>
        <v>0.23701362828362632</v>
      </c>
      <c r="N13" s="4">
        <v>14</v>
      </c>
      <c r="O13" s="4">
        <v>9900</v>
      </c>
      <c r="P13" s="4">
        <f>SUM(O2:O13)</f>
        <v>38950</v>
      </c>
      <c r="Q13" s="16"/>
      <c r="R13" s="17"/>
    </row>
    <row r="14" spans="1:18" x14ac:dyDescent="0.25">
      <c r="G14" s="12"/>
      <c r="K14" s="4">
        <v>13</v>
      </c>
      <c r="L14" s="4">
        <v>42000</v>
      </c>
      <c r="M14" s="4">
        <f>L14/L22 *100</f>
        <v>16.590953979853843</v>
      </c>
      <c r="N14" s="4">
        <v>16</v>
      </c>
      <c r="O14" s="4">
        <v>10200</v>
      </c>
      <c r="P14" s="4">
        <f>SUM(O2:O14)</f>
        <v>49150</v>
      </c>
      <c r="Q14" s="16"/>
      <c r="R14" s="17"/>
    </row>
    <row r="15" spans="1:18" x14ac:dyDescent="0.25">
      <c r="B15" s="1"/>
      <c r="C15" s="1"/>
      <c r="D15" s="1"/>
      <c r="E15" s="1"/>
      <c r="K15" s="4">
        <v>14</v>
      </c>
      <c r="L15" s="4">
        <v>9900</v>
      </c>
      <c r="M15" s="4">
        <f>L15/L22 *100</f>
        <v>3.9107248666798342</v>
      </c>
      <c r="N15" s="4">
        <v>8</v>
      </c>
      <c r="O15" s="4">
        <v>11000</v>
      </c>
      <c r="P15" s="4">
        <f>SUM(O2:O15)</f>
        <v>60150</v>
      </c>
      <c r="Q15" s="16"/>
      <c r="R15" s="17"/>
    </row>
    <row r="16" spans="1:18" x14ac:dyDescent="0.25">
      <c r="K16" s="4">
        <v>15</v>
      </c>
      <c r="L16" s="4">
        <v>1200</v>
      </c>
      <c r="M16" s="4">
        <f>L16/L22*100</f>
        <v>0.47402725656725264</v>
      </c>
      <c r="N16" s="4">
        <v>2</v>
      </c>
      <c r="O16" s="4">
        <v>12000</v>
      </c>
      <c r="P16" s="4">
        <f>SUM(O2:O16)</f>
        <v>72150</v>
      </c>
      <c r="Q16" s="16"/>
      <c r="R16" s="17"/>
    </row>
    <row r="17" spans="6:18" x14ac:dyDescent="0.25">
      <c r="K17" s="4">
        <v>16</v>
      </c>
      <c r="L17" s="4">
        <v>10200</v>
      </c>
      <c r="M17" s="4">
        <f>L17/L22 *100</f>
        <v>4.0292316808216473</v>
      </c>
      <c r="N17" s="4">
        <v>11</v>
      </c>
      <c r="O17" s="4">
        <v>13000</v>
      </c>
      <c r="P17" s="4">
        <f>SUM(O2:O17)</f>
        <v>85150</v>
      </c>
      <c r="Q17" s="16"/>
      <c r="R17" s="17"/>
    </row>
    <row r="18" spans="6:18" x14ac:dyDescent="0.25">
      <c r="K18" s="4">
        <v>17</v>
      </c>
      <c r="L18" s="4">
        <v>4000</v>
      </c>
      <c r="M18" s="4">
        <f>L18/L22 *100</f>
        <v>1.5800908552241755</v>
      </c>
      <c r="N18" s="4">
        <v>10</v>
      </c>
      <c r="O18" s="4">
        <v>15000</v>
      </c>
      <c r="P18" s="4">
        <f>SUM(O2:O18)</f>
        <v>100150</v>
      </c>
      <c r="Q18" s="16" t="s">
        <v>79</v>
      </c>
      <c r="R18" s="15">
        <v>0.66390000000000005</v>
      </c>
    </row>
    <row r="19" spans="6:18" x14ac:dyDescent="0.25">
      <c r="K19" s="4">
        <v>18</v>
      </c>
      <c r="L19" s="4">
        <v>61000</v>
      </c>
      <c r="M19" s="4">
        <f>L19/L22 *100</f>
        <v>24.096385542168676</v>
      </c>
      <c r="N19" s="4">
        <v>13</v>
      </c>
      <c r="O19" s="4">
        <v>42000</v>
      </c>
      <c r="P19" s="4">
        <f>SUM(O2:O19)</f>
        <v>142150</v>
      </c>
      <c r="Q19" s="16"/>
      <c r="R19" s="15"/>
    </row>
    <row r="20" spans="6:18" x14ac:dyDescent="0.25">
      <c r="K20" s="4">
        <v>19</v>
      </c>
      <c r="L20" s="4">
        <v>3500</v>
      </c>
      <c r="M20" s="4">
        <f>L20/L22 *100</f>
        <v>1.3825794983211535</v>
      </c>
      <c r="N20" s="4">
        <v>4</v>
      </c>
      <c r="O20" s="4">
        <v>50000</v>
      </c>
      <c r="P20" s="4">
        <f>SUM(O2:O20)</f>
        <v>192150</v>
      </c>
      <c r="Q20" s="16"/>
      <c r="R20" s="15"/>
    </row>
    <row r="21" spans="6:18" x14ac:dyDescent="0.25">
      <c r="K21" s="4">
        <v>20</v>
      </c>
      <c r="L21" s="4">
        <v>2900</v>
      </c>
      <c r="M21" s="4">
        <f>L21/L22 *100</f>
        <v>1.1455658700375273</v>
      </c>
      <c r="N21" s="4">
        <v>18</v>
      </c>
      <c r="O21" s="4">
        <v>61000</v>
      </c>
      <c r="P21" s="4">
        <f>SUM(O2:O21)</f>
        <v>253150</v>
      </c>
      <c r="Q21" s="16"/>
      <c r="R21" s="15"/>
    </row>
    <row r="22" spans="6:18" x14ac:dyDescent="0.25">
      <c r="K22" s="3" t="s">
        <v>16</v>
      </c>
      <c r="L22" s="3">
        <f>SUM(L2:L21)</f>
        <v>253150</v>
      </c>
      <c r="M22" s="4"/>
      <c r="N22" s="4"/>
      <c r="O22" s="4"/>
      <c r="P22" s="4"/>
      <c r="Q22" s="4"/>
      <c r="R22" s="4"/>
    </row>
    <row r="23" spans="6:18" x14ac:dyDescent="0.25">
      <c r="F23">
        <f>SUM(O2:O11)</f>
        <v>19450</v>
      </c>
    </row>
  </sheetData>
  <mergeCells count="8">
    <mergeCell ref="G2:G8"/>
    <mergeCell ref="G9:G13"/>
    <mergeCell ref="Q2:Q11"/>
    <mergeCell ref="R18:R21"/>
    <mergeCell ref="Q18:Q21"/>
    <mergeCell ref="Q12:Q17"/>
    <mergeCell ref="R2:R11"/>
    <mergeCell ref="R12:R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1,2</vt:lpstr>
      <vt:lpstr>Question 3</vt:lpstr>
      <vt:lpstr>Question 9.</vt:lpstr>
    </vt:vector>
  </TitlesOfParts>
  <Company>Grizli777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Aven</dc:creator>
  <cp:lastModifiedBy>Banafsheh Samareh Abolhasani</cp:lastModifiedBy>
  <dcterms:created xsi:type="dcterms:W3CDTF">2014-02-02T16:47:31Z</dcterms:created>
  <dcterms:modified xsi:type="dcterms:W3CDTF">2014-02-03T22:39:51Z</dcterms:modified>
</cp:coreProperties>
</file>