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os" sheetId="1" r:id="rId4"/>
    <sheet state="visible" name="Retirados" sheetId="2" r:id="rId5"/>
    <sheet state="visible" name="Necesidades anuales" sheetId="3" r:id="rId6"/>
    <sheet state="visible" name="Lista de la compra" sheetId="4" r:id="rId7"/>
  </sheets>
  <definedNames>
    <definedName name="ruedadelantera">Activos!$H$15:$H$97</definedName>
    <definedName name="marca">Activos!$B$15:$B$97</definedName>
    <definedName name="activos">Activos!$A$14:$K$97</definedName>
    <definedName name="wilayareti">Retirados!$G$2:$G$97</definedName>
    <definedName name="flotaretirados">Retirados!$A$2:$A$97</definedName>
    <definedName name="wilaya">Activos!$G$15:$G$97</definedName>
    <definedName name="ACTIVOSMARCA">Activos!$I$2:$K$12</definedName>
    <definedName name="ruedatrasera">Activos!$J$15:$J$97</definedName>
    <definedName name="flota">Activos!$A$15:$A$97</definedName>
    <definedName name="Nºident.">Activos!$F$15:$F$97</definedName>
    <definedName hidden="1" localSheetId="0" name="_xlnm._FilterDatabase">Activos!$A$1</definedName>
    <definedName hidden="1" localSheetId="0" name="Z_01CF44F0_5EFE_428A_AF81_8E46022C3B48_.wvu.FilterData">Activos!$A$14:$K$68</definedName>
  </definedNames>
  <calcPr/>
  <customWorkbookViews>
    <customWorkbookView activeSheetId="0" maximized="1" windowHeight="0" windowWidth="0" guid="{01CF44F0-5EFE-428A-AF81-8E46022C3B48}" name="Filtro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2">
      <text>
        <t xml:space="preserve">corregir</t>
      </text>
    </comment>
    <comment authorId="0" ref="F53">
      <text>
        <t xml:space="preserve">corregir si iveco o volvo</t>
      </text>
    </comment>
  </commentList>
</comments>
</file>

<file path=xl/sharedStrings.xml><?xml version="1.0" encoding="utf-8"?>
<sst xmlns="http://schemas.openxmlformats.org/spreadsheetml/2006/main" count="733" uniqueCount="237">
  <si>
    <t>TOTAL</t>
  </si>
  <si>
    <t>ATTSF mantenimiento</t>
  </si>
  <si>
    <t>TRANSPORT</t>
  </si>
  <si>
    <t>CC</t>
  </si>
  <si>
    <t>CR</t>
  </si>
  <si>
    <t>CT</t>
  </si>
  <si>
    <t>VA</t>
  </si>
  <si>
    <t>Volvo Plana</t>
  </si>
  <si>
    <t>AIUN</t>
  </si>
  <si>
    <t>Volvo Curva</t>
  </si>
  <si>
    <t>SMARA</t>
  </si>
  <si>
    <t>SINOTRUCK</t>
  </si>
  <si>
    <t>AUSERD</t>
  </si>
  <si>
    <t>MAN</t>
  </si>
  <si>
    <t>BOJADOR</t>
  </si>
  <si>
    <t>Mitsubichi</t>
  </si>
  <si>
    <t>DAJLA</t>
  </si>
  <si>
    <t>Hyunday</t>
  </si>
  <si>
    <t>INST</t>
  </si>
  <si>
    <t>Renault</t>
  </si>
  <si>
    <t>Mercedes</t>
  </si>
  <si>
    <t>AUX</t>
  </si>
  <si>
    <t>Iveco</t>
  </si>
  <si>
    <t>Nissan</t>
  </si>
  <si>
    <t>Land Rover</t>
  </si>
  <si>
    <t>Flota</t>
  </si>
  <si>
    <t>Marca</t>
  </si>
  <si>
    <t>Modelo</t>
  </si>
  <si>
    <t>Nº chasis</t>
  </si>
  <si>
    <t>Nº etiqueta</t>
  </si>
  <si>
    <t>Nº ident.</t>
  </si>
  <si>
    <t>Wilaya</t>
  </si>
  <si>
    <t>Rueda delantera</t>
  </si>
  <si>
    <t>uds delantera</t>
  </si>
  <si>
    <t>Rueda trasera</t>
  </si>
  <si>
    <t>uds trasera</t>
  </si>
  <si>
    <t>FMX 400</t>
  </si>
  <si>
    <t>YV2JSG0D4CA728600</t>
  </si>
  <si>
    <t>CC55</t>
  </si>
  <si>
    <t>12/R20</t>
  </si>
  <si>
    <t>YV2JSG0D5DA746721</t>
  </si>
  <si>
    <t>CC59</t>
  </si>
  <si>
    <t>12/R24</t>
  </si>
  <si>
    <t>YV2JSGODODA746710</t>
  </si>
  <si>
    <t>CC61</t>
  </si>
  <si>
    <t>YV2XSG0D 7HA800617</t>
  </si>
  <si>
    <t>CC78</t>
  </si>
  <si>
    <t>13/80/22,5</t>
  </si>
  <si>
    <t>315/80/22,5</t>
  </si>
  <si>
    <t>HOWO335</t>
  </si>
  <si>
    <t>LZZ5BLNF0LN515909</t>
  </si>
  <si>
    <t>CC07</t>
  </si>
  <si>
    <t>TGM 18.240</t>
  </si>
  <si>
    <t>WMAN08ZZ3LY411911</t>
  </si>
  <si>
    <t>CR213</t>
  </si>
  <si>
    <t>295/80/22,5</t>
  </si>
  <si>
    <t>WMAN08ZZ2MY420374</t>
  </si>
  <si>
    <t>CR218</t>
  </si>
  <si>
    <t>YV2JSG0D5CA728279</t>
  </si>
  <si>
    <t>CC52</t>
  </si>
  <si>
    <t>LZZ5BLNF0LD609469</t>
  </si>
  <si>
    <t>CC10</t>
  </si>
  <si>
    <t>YV2XSG0D7FA776641</t>
  </si>
  <si>
    <t>CC72</t>
  </si>
  <si>
    <t>YV2XSG0D2GA786074</t>
  </si>
  <si>
    <t>CC77</t>
  </si>
  <si>
    <t>YV2XSG0D2JA818822</t>
  </si>
  <si>
    <t>CC85</t>
  </si>
  <si>
    <t>YV2XSG0DXJA828806</t>
  </si>
  <si>
    <t>CC86</t>
  </si>
  <si>
    <t>LZZ5BLNF0LN515912</t>
  </si>
  <si>
    <t>CC05</t>
  </si>
  <si>
    <t>LZZ5BLNF7LN515910</t>
  </si>
  <si>
    <t>CC08</t>
  </si>
  <si>
    <t>WMAN08ZZXLY412067</t>
  </si>
  <si>
    <t>CR214</t>
  </si>
  <si>
    <t>WMAN08ZZ9MY420419</t>
  </si>
  <si>
    <t>CR219</t>
  </si>
  <si>
    <t>WMAN08ZZ0MY430241</t>
  </si>
  <si>
    <t>CR223</t>
  </si>
  <si>
    <t>WMAN08ZZ5MY430221</t>
  </si>
  <si>
    <t>CR224</t>
  </si>
  <si>
    <t>LZZ5BLNF2LN515913</t>
  </si>
  <si>
    <t>CC06</t>
  </si>
  <si>
    <t>LZZ5BLNF0LD609470</t>
  </si>
  <si>
    <t>CC11</t>
  </si>
  <si>
    <t>Man</t>
  </si>
  <si>
    <t>WMAN08ZZ5JY377743</t>
  </si>
  <si>
    <t>CR147</t>
  </si>
  <si>
    <t>WMAN08ZZ2LY407722</t>
  </si>
  <si>
    <t>CR200</t>
  </si>
  <si>
    <t>WMAN08ZZ5MY430235</t>
  </si>
  <si>
    <t>CR225</t>
  </si>
  <si>
    <t>WMAN08ZZ5MY430249</t>
  </si>
  <si>
    <t>CR226</t>
  </si>
  <si>
    <t>YV2JSG0D0DA746397</t>
  </si>
  <si>
    <t>CC60</t>
  </si>
  <si>
    <t>YV2JSGOD2DA746708</t>
  </si>
  <si>
    <t>CC62</t>
  </si>
  <si>
    <t>YV2JSG0D4EA759901</t>
  </si>
  <si>
    <t>CC70</t>
  </si>
  <si>
    <t>LZZ5BLNF9LN515911</t>
  </si>
  <si>
    <t>CC04</t>
  </si>
  <si>
    <t>WMAN08ZZ2LY412001</t>
  </si>
  <si>
    <t>CR216</t>
  </si>
  <si>
    <t>CANTER FUSO</t>
  </si>
  <si>
    <t>JLBFE71CBFKU40116</t>
  </si>
  <si>
    <t>CR20</t>
  </si>
  <si>
    <t>YV2XSG0D2EA763746</t>
  </si>
  <si>
    <t>CC67</t>
  </si>
  <si>
    <t>YV2XSG0D5EA763773</t>
  </si>
  <si>
    <t>CC68</t>
  </si>
  <si>
    <t>LZZ5BLNF0LD609471</t>
  </si>
  <si>
    <t>CC12</t>
  </si>
  <si>
    <t>LZZ5BLNF9KN507614</t>
  </si>
  <si>
    <t>CC03</t>
  </si>
  <si>
    <t>WMAN08ZZ5LY411991</t>
  </si>
  <si>
    <t>CR215</t>
  </si>
  <si>
    <t>KMCGK17CPEC258959</t>
  </si>
  <si>
    <t>CR19</t>
  </si>
  <si>
    <t>VF622AXA000103293</t>
  </si>
  <si>
    <t>CC74</t>
  </si>
  <si>
    <t>CC81</t>
  </si>
  <si>
    <t>TGL 10-180</t>
  </si>
  <si>
    <t>WMAN05ZZ9HY362333</t>
  </si>
  <si>
    <t>CR140</t>
  </si>
  <si>
    <t>NL10</t>
  </si>
  <si>
    <t>YW2D2B3D3WA277966</t>
  </si>
  <si>
    <t>CT01</t>
  </si>
  <si>
    <t>NO</t>
  </si>
  <si>
    <t>YW2D2B3D5WA2277967</t>
  </si>
  <si>
    <t>CT02</t>
  </si>
  <si>
    <t>VF633BXB000100296</t>
  </si>
  <si>
    <t>CT03</t>
  </si>
  <si>
    <t>CT04</t>
  </si>
  <si>
    <t>VF633BXB000100282</t>
  </si>
  <si>
    <t>CT05</t>
  </si>
  <si>
    <t>VF640ACB000001558</t>
  </si>
  <si>
    <t>CT06</t>
  </si>
  <si>
    <t>Magnum 200</t>
  </si>
  <si>
    <t>VF611GTA000100182</t>
  </si>
  <si>
    <t>CT07</t>
  </si>
  <si>
    <t>Patrol</t>
  </si>
  <si>
    <t>JN1TESY61Z0576267</t>
  </si>
  <si>
    <t>VA01</t>
  </si>
  <si>
    <t>UNIMOG</t>
  </si>
  <si>
    <t>VA02</t>
  </si>
  <si>
    <t>VA03</t>
  </si>
  <si>
    <t>WMAN08ZZ1MY420026</t>
  </si>
  <si>
    <t>CR217</t>
  </si>
  <si>
    <t>YV2JSG0D2CA729955</t>
  </si>
  <si>
    <t>CC56</t>
  </si>
  <si>
    <t>YV2JSG0DXCA730173</t>
  </si>
  <si>
    <t>CC57</t>
  </si>
  <si>
    <t>LZZ5BLNF7KN507613</t>
  </si>
  <si>
    <t>CC02</t>
  </si>
  <si>
    <t>Fecha retirada</t>
  </si>
  <si>
    <t>Volvo</t>
  </si>
  <si>
    <t>YV2JSG0D1CA728439</t>
  </si>
  <si>
    <t>CC53</t>
  </si>
  <si>
    <t>YV2JSG0D6CA728498</t>
  </si>
  <si>
    <t>CC54</t>
  </si>
  <si>
    <t>LZZ5BLNFOKN507615</t>
  </si>
  <si>
    <t>CC01</t>
  </si>
  <si>
    <t>YV2XSG0D9FA777807</t>
  </si>
  <si>
    <t>CC75</t>
  </si>
  <si>
    <t>YV2XSG0D1JA833652</t>
  </si>
  <si>
    <t>CC87</t>
  </si>
  <si>
    <t>YV2JSG0D2EA759864</t>
  </si>
  <si>
    <t>CC69</t>
  </si>
  <si>
    <t>FL7</t>
  </si>
  <si>
    <t>YB165A3A7PB102289</t>
  </si>
  <si>
    <t>CC82</t>
  </si>
  <si>
    <t>AXOR 1840</t>
  </si>
  <si>
    <t>WDB9440331K756391</t>
  </si>
  <si>
    <t>CC09</t>
  </si>
  <si>
    <t>ORDEN DE COMPRA ATTSF LIQUIDOS Y FILTROS</t>
  </si>
  <si>
    <t>% SEGURIDAD</t>
  </si>
  <si>
    <t>Filtro de Aceite</t>
  </si>
  <si>
    <t>Filtro de Aire</t>
  </si>
  <si>
    <t>Filtro de Gasoil</t>
  </si>
  <si>
    <t>Filtro Hidraulico</t>
  </si>
  <si>
    <t>Filtro bomba gasoil</t>
  </si>
  <si>
    <t>Prefiltro gasoil</t>
  </si>
  <si>
    <t>Filtro secadora</t>
  </si>
  <si>
    <t>Aceite Motor</t>
  </si>
  <si>
    <t>Anticongelante</t>
  </si>
  <si>
    <t>HIDRAULICO</t>
  </si>
  <si>
    <t>Liquido de Freno y Embrague</t>
  </si>
  <si>
    <t>Agua Destilada</t>
  </si>
  <si>
    <t>Aceite Caja Cambios</t>
  </si>
  <si>
    <t>Acido Baterias</t>
  </si>
  <si>
    <t>Grasa</t>
  </si>
  <si>
    <t>TOTAL A COMPRAR</t>
  </si>
  <si>
    <t>mix 13 delante, 315 atras</t>
  </si>
  <si>
    <t>STOCK</t>
  </si>
  <si>
    <t>HAY SUFICIENTE</t>
  </si>
  <si>
    <t>HAY</t>
  </si>
  <si>
    <t>NECESIDADES unitarias</t>
  </si>
  <si>
    <t>Aceite Caja</t>
  </si>
  <si>
    <t>COMPRA MINISTERIO TRANSPORTE 2 VECES AL AÑO</t>
  </si>
  <si>
    <t>Nº CAMIONES</t>
  </si>
  <si>
    <t>12V 120AH</t>
  </si>
  <si>
    <t>BIDONES ACEITE</t>
  </si>
  <si>
    <t>12V 100AH</t>
  </si>
  <si>
    <t>LIQUIDOS</t>
  </si>
  <si>
    <t>12V 77AH</t>
  </si>
  <si>
    <t>RUEDAS</t>
  </si>
  <si>
    <t>LANDROVER</t>
  </si>
  <si>
    <t>12V 100 AH</t>
  </si>
  <si>
    <t>BATERIAS</t>
  </si>
  <si>
    <t>NISSAN</t>
  </si>
  <si>
    <t>MITSUBISHI</t>
  </si>
  <si>
    <t>6 RUEDAS</t>
  </si>
  <si>
    <t>HUNDAY</t>
  </si>
  <si>
    <t>IVECO</t>
  </si>
  <si>
    <t>13/80/22,5 y 315/R20</t>
  </si>
  <si>
    <t>Los volvos si que están un poco enredado.</t>
  </si>
  <si>
    <t>Algunas usan 12/R20</t>
  </si>
  <si>
    <t>Otras usan 12/R24</t>
  </si>
  <si>
    <t>Otras usan 13 y 315</t>
  </si>
  <si>
    <t>10 RUEDAS</t>
  </si>
  <si>
    <t xml:space="preserve">8 TRASERAS </t>
  </si>
  <si>
    <t>2 DELANTERAS</t>
  </si>
  <si>
    <t>A COMPRAR CLM</t>
  </si>
  <si>
    <t>EXTRAS</t>
  </si>
  <si>
    <t>12 V 120AH</t>
  </si>
  <si>
    <t>14 TRANSPORTES</t>
  </si>
  <si>
    <t>FILTROS CAMIONES A COMPRAR</t>
  </si>
  <si>
    <t>Ruedas por camión</t>
  </si>
  <si>
    <t>8 PRESTAMO MINISTERIO, 7 TRANSPORTES</t>
  </si>
  <si>
    <t>13 PRESTAMO MINISTERIO, 4 TRANSPORTES</t>
  </si>
  <si>
    <t>5 MINISTERIO PRESTAMO</t>
  </si>
  <si>
    <t>3 TRANSPORTES</t>
  </si>
  <si>
    <t>3 BIDONES TRANSPORTES</t>
  </si>
  <si>
    <t>30 L TRANSPORTES</t>
  </si>
  <si>
    <t>1 BIDON PARA EL TALLER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</si>
</sst>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/yy"/>
    <numFmt numFmtId="165" formatCode="#,##0 &quot;uds&quot;"/>
    <numFmt numFmtId="166" formatCode="#,##0 L"/>
    <numFmt numFmtId="167" formatCode="#,##0 kg"/>
    <numFmt numFmtId="168" formatCode="#,##0 &quot;BIDONES&quot;"/>
  </numFmts>
  <fonts count="1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b/>
      <sz val="12.0"/>
      <color rgb="FFFFFFFF"/>
      <name val="Arial"/>
    </font>
    <font>
      <b/>
      <color rgb="FFFFFFFF"/>
      <name val="Arial"/>
      <scheme val="minor"/>
    </font>
    <font>
      <b/>
      <sz val="8.0"/>
      <color rgb="FFFFFFFF"/>
      <name val="Arial"/>
    </font>
    <font>
      <sz val="8.0"/>
      <color theme="1"/>
      <name val="Arial"/>
      <scheme val="minor"/>
    </font>
    <font>
      <b/>
      <sz val="10.0"/>
      <color rgb="FFFFFFFF"/>
      <name val="Arial"/>
    </font>
    <font>
      <sz val="10.0"/>
      <color theme="1"/>
      <name val="Arial"/>
      <scheme val="minor"/>
    </font>
    <font>
      <b/>
      <sz val="10.0"/>
      <color theme="1"/>
      <name val="Arial"/>
    </font>
    <font/>
    <font>
      <b/>
      <sz val="12.0"/>
      <color theme="1"/>
      <name val="Arial"/>
    </font>
    <font>
      <sz val="12.0"/>
      <color theme="1"/>
      <name val="Arial"/>
      <scheme val="minor"/>
    </font>
    <font>
      <sz val="11.0"/>
      <color rgb="FF000000"/>
      <name val="Inconsolata"/>
    </font>
  </fonts>
  <fills count="21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  <fill>
      <patternFill patternType="solid">
        <fgColor rgb="FFEA9999"/>
        <bgColor rgb="FFEA9999"/>
      </patternFill>
    </fill>
    <fill>
      <patternFill patternType="solid">
        <fgColor rgb="FFCFE2F3"/>
        <bgColor rgb="FFCFE2F3"/>
      </patternFill>
    </fill>
    <fill>
      <patternFill patternType="solid">
        <fgColor rgb="FF0000FF"/>
        <bgColor rgb="FF0000FF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theme="6"/>
        <bgColor theme="6"/>
      </patternFill>
    </fill>
    <fill>
      <patternFill patternType="solid">
        <fgColor rgb="FFFFF2CC"/>
        <bgColor rgb="FFFFF2CC"/>
      </patternFill>
    </fill>
  </fills>
  <borders count="26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95B3D7"/>
      </bottom>
    </border>
    <border>
      <top style="thin">
        <color rgb="FF000000"/>
      </top>
      <bottom style="thin">
        <color rgb="FF95B3D7"/>
      </bottom>
    </border>
    <border>
      <left style="thin">
        <color rgb="FF000000"/>
      </left>
      <bottom style="thin">
        <color rgb="FF95B3D7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2" fillId="4" fontId="1" numFmtId="0" xfId="0" applyAlignment="1" applyBorder="1" applyFill="1" applyFont="1">
      <alignment readingOrder="0" vertical="center"/>
    </xf>
    <xf borderId="3" fillId="5" fontId="1" numFmtId="0" xfId="0" applyAlignment="1" applyBorder="1" applyFill="1" applyFont="1">
      <alignment horizontal="center" vertical="center"/>
    </xf>
    <xf borderId="2" fillId="4" fontId="1" numFmtId="0" xfId="0" applyAlignment="1" applyBorder="1" applyFont="1">
      <alignment readingOrder="0" vertical="center"/>
    </xf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3" fillId="6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/>
    </xf>
    <xf borderId="3" fillId="2" fontId="1" numFmtId="0" xfId="0" applyAlignment="1" applyBorder="1" applyFont="1">
      <alignment horizontal="center" readingOrder="0"/>
    </xf>
    <xf borderId="8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vertical="center"/>
    </xf>
    <xf borderId="8" fillId="0" fontId="2" numFmtId="0" xfId="0" applyAlignment="1" applyBorder="1" applyFont="1">
      <alignment horizontal="center" vertical="center"/>
    </xf>
    <xf borderId="8" fillId="0" fontId="3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8" fillId="0" fontId="2" numFmtId="164" xfId="0" applyAlignment="1" applyBorder="1" applyFont="1" applyNumberFormat="1">
      <alignment horizontal="center" readingOrder="0" vertical="center"/>
    </xf>
    <xf borderId="8" fillId="0" fontId="2" numFmtId="0" xfId="0" applyBorder="1" applyFont="1"/>
    <xf borderId="2" fillId="7" fontId="4" numFmtId="0" xfId="0" applyAlignment="1" applyBorder="1" applyFill="1" applyFont="1">
      <alignment horizontal="center" readingOrder="0"/>
    </xf>
    <xf borderId="9" fillId="7" fontId="4" numFmtId="0" xfId="0" applyAlignment="1" applyBorder="1" applyFont="1">
      <alignment horizontal="center" readingOrder="0"/>
    </xf>
    <xf borderId="10" fillId="7" fontId="4" numFmtId="0" xfId="0" applyAlignment="1" applyBorder="1" applyFont="1">
      <alignment horizontal="center" readingOrder="0"/>
    </xf>
    <xf borderId="3" fillId="7" fontId="5" numFmtId="0" xfId="0" applyAlignment="1" applyBorder="1" applyFont="1">
      <alignment readingOrder="0"/>
    </xf>
    <xf borderId="3" fillId="8" fontId="1" numFmtId="10" xfId="0" applyAlignment="1" applyBorder="1" applyFill="1" applyFont="1" applyNumberFormat="1">
      <alignment readingOrder="0"/>
    </xf>
    <xf borderId="0" fillId="8" fontId="1" numFmtId="10" xfId="0" applyAlignment="1" applyFont="1" applyNumberFormat="1">
      <alignment readingOrder="0"/>
    </xf>
    <xf borderId="3" fillId="7" fontId="6" numFmtId="0" xfId="0" applyAlignment="1" applyBorder="1" applyFont="1">
      <alignment horizontal="center" readingOrder="0"/>
    </xf>
    <xf borderId="0" fillId="0" fontId="7" numFmtId="0" xfId="0" applyFont="1"/>
    <xf borderId="3" fillId="8" fontId="1" numFmtId="0" xfId="0" applyAlignment="1" applyBorder="1" applyFont="1">
      <alignment readingOrder="0" vertical="center"/>
    </xf>
    <xf borderId="0" fillId="0" fontId="2" numFmtId="165" xfId="0" applyAlignment="1" applyFont="1" applyNumberFormat="1">
      <alignment horizontal="center" readingOrder="0" vertical="center"/>
    </xf>
    <xf borderId="0" fillId="0" fontId="2" numFmtId="165" xfId="0" applyAlignment="1" applyFont="1" applyNumberFormat="1">
      <alignment horizontal="center" readingOrder="0"/>
    </xf>
    <xf borderId="0" fillId="0" fontId="2" numFmtId="166" xfId="0" applyAlignment="1" applyFont="1" applyNumberFormat="1">
      <alignment horizontal="center" readingOrder="0"/>
    </xf>
    <xf borderId="0" fillId="0" fontId="2" numFmtId="167" xfId="0" applyAlignment="1" applyFont="1" applyNumberFormat="1">
      <alignment horizontal="center" readingOrder="0"/>
    </xf>
    <xf borderId="3" fillId="8" fontId="1" numFmtId="0" xfId="0" applyAlignment="1" applyBorder="1" applyFont="1">
      <alignment readingOrder="0" vertical="center"/>
    </xf>
    <xf borderId="3" fillId="7" fontId="8" numFmtId="0" xfId="0" applyAlignment="1" applyBorder="1" applyFont="1">
      <alignment horizontal="center" readingOrder="0" shrinkToFit="0" vertical="center" wrapText="1"/>
    </xf>
    <xf borderId="3" fillId="7" fontId="8" numFmtId="0" xfId="0" applyAlignment="1" applyBorder="1" applyFont="1">
      <alignment horizontal="center" readingOrder="0" vertical="center"/>
    </xf>
    <xf borderId="3" fillId="7" fontId="8" numFmtId="166" xfId="0" applyAlignment="1" applyBorder="1" applyFont="1" applyNumberFormat="1">
      <alignment horizontal="center" readingOrder="0" vertical="center"/>
    </xf>
    <xf borderId="3" fillId="7" fontId="8" numFmtId="167" xfId="0" applyAlignment="1" applyBorder="1" applyFont="1" applyNumberFormat="1">
      <alignment horizontal="center" readingOrder="0" vertical="center"/>
    </xf>
    <xf borderId="0" fillId="0" fontId="9" numFmtId="0" xfId="0" applyAlignment="1" applyFont="1">
      <alignment vertical="center"/>
    </xf>
    <xf borderId="0" fillId="7" fontId="8" numFmtId="168" xfId="0" applyAlignment="1" applyFont="1" applyNumberFormat="1">
      <alignment horizontal="center" readingOrder="0" vertical="center"/>
    </xf>
    <xf borderId="3" fillId="7" fontId="8" numFmtId="168" xfId="0" applyAlignment="1" applyBorder="1" applyFont="1" applyNumberFormat="1">
      <alignment horizontal="center" readingOrder="0" vertical="center"/>
    </xf>
    <xf borderId="3" fillId="9" fontId="10" numFmtId="0" xfId="0" applyAlignment="1" applyBorder="1" applyFill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horizontal="center" readingOrder="0"/>
    </xf>
    <xf borderId="11" fillId="10" fontId="4" numFmtId="0" xfId="0" applyAlignment="1" applyBorder="1" applyFill="1" applyFont="1">
      <alignment horizontal="center" readingOrder="0"/>
    </xf>
    <xf borderId="12" fillId="10" fontId="4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13" fillId="10" fontId="6" numFmtId="0" xfId="0" applyAlignment="1" applyBorder="1" applyFont="1">
      <alignment horizontal="center" readingOrder="0"/>
    </xf>
    <xf borderId="11" fillId="10" fontId="6" numFmtId="0" xfId="0" applyAlignment="1" applyBorder="1" applyFont="1">
      <alignment horizontal="center" readingOrder="0"/>
    </xf>
    <xf borderId="0" fillId="0" fontId="2" numFmtId="165" xfId="0" applyAlignment="1" applyFont="1" applyNumberFormat="1">
      <alignment horizontal="center" readingOrder="0" vertical="center"/>
    </xf>
    <xf borderId="0" fillId="0" fontId="2" numFmtId="165" xfId="0" applyAlignment="1" applyFont="1" applyNumberFormat="1">
      <alignment horizontal="center" readingOrder="0"/>
    </xf>
    <xf borderId="0" fillId="0" fontId="2" numFmtId="166" xfId="0" applyAlignment="1" applyFont="1" applyNumberFormat="1">
      <alignment horizontal="center" readingOrder="0" vertical="center"/>
    </xf>
    <xf borderId="0" fillId="0" fontId="2" numFmtId="167" xfId="0" applyFont="1" applyNumberFormat="1"/>
    <xf borderId="11" fillId="11" fontId="4" numFmtId="0" xfId="0" applyAlignment="1" applyBorder="1" applyFill="1" applyFont="1">
      <alignment horizontal="center" readingOrder="0"/>
    </xf>
    <xf borderId="12" fillId="11" fontId="4" numFmtId="0" xfId="0" applyAlignment="1" applyBorder="1" applyFont="1">
      <alignment horizontal="center" readingOrder="0"/>
    </xf>
    <xf borderId="13" fillId="11" fontId="6" numFmtId="0" xfId="0" applyAlignment="1" applyBorder="1" applyFont="1">
      <alignment horizontal="center" readingOrder="0"/>
    </xf>
    <xf borderId="11" fillId="11" fontId="6" numFmtId="0" xfId="0" applyAlignment="1" applyBorder="1" applyFont="1">
      <alignment horizontal="center" readingOrder="0"/>
    </xf>
    <xf borderId="2" fillId="12" fontId="1" numFmtId="0" xfId="0" applyAlignment="1" applyBorder="1" applyFill="1" applyFont="1">
      <alignment readingOrder="0" vertical="center"/>
    </xf>
    <xf borderId="2" fillId="12" fontId="1" numFmtId="0" xfId="0" applyAlignment="1" applyBorder="1" applyFont="1">
      <alignment readingOrder="0" vertical="center"/>
    </xf>
    <xf borderId="0" fillId="0" fontId="2" numFmtId="167" xfId="0" applyAlignment="1" applyFont="1" applyNumberFormat="1">
      <alignment horizontal="center"/>
    </xf>
    <xf borderId="2" fillId="13" fontId="1" numFmtId="0" xfId="0" applyAlignment="1" applyBorder="1" applyFill="1" applyFont="1">
      <alignment horizontal="center" readingOrder="0" vertical="center"/>
    </xf>
    <xf borderId="9" fillId="0" fontId="11" numFmtId="0" xfId="0" applyBorder="1" applyFont="1"/>
    <xf borderId="10" fillId="0" fontId="11" numFmtId="0" xfId="0" applyBorder="1" applyFont="1"/>
    <xf borderId="3" fillId="13" fontId="1" numFmtId="0" xfId="0" applyAlignment="1" applyBorder="1" applyFont="1">
      <alignment horizontal="center" readingOrder="0" vertical="center"/>
    </xf>
    <xf borderId="14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16" fillId="0" fontId="2" numFmtId="0" xfId="0" applyAlignment="1" applyBorder="1" applyFont="1">
      <alignment horizontal="center" readingOrder="0" vertical="center"/>
    </xf>
    <xf borderId="17" fillId="0" fontId="2" numFmtId="168" xfId="0" applyAlignment="1" applyBorder="1" applyFont="1" applyNumberFormat="1">
      <alignment horizontal="center" vertical="center"/>
    </xf>
    <xf borderId="16" fillId="0" fontId="2" numFmtId="0" xfId="0" applyAlignment="1" applyBorder="1" applyFont="1">
      <alignment horizontal="center" vertical="center"/>
    </xf>
    <xf borderId="17" fillId="0" fontId="2" numFmtId="0" xfId="0" applyAlignment="1" applyBorder="1" applyFont="1">
      <alignment horizontal="center" vertical="center"/>
    </xf>
    <xf borderId="18" fillId="0" fontId="2" numFmtId="0" xfId="0" applyAlignment="1" applyBorder="1" applyFont="1">
      <alignment horizontal="center" vertical="center"/>
    </xf>
    <xf borderId="19" fillId="0" fontId="2" numFmtId="0" xfId="0" applyAlignment="1" applyBorder="1" applyFont="1">
      <alignment horizontal="center" vertical="center"/>
    </xf>
    <xf borderId="0" fillId="0" fontId="2" numFmtId="0" xfId="0" applyAlignment="1" applyFont="1">
      <alignment readingOrder="0"/>
    </xf>
    <xf borderId="2" fillId="14" fontId="4" numFmtId="0" xfId="0" applyAlignment="1" applyBorder="1" applyFill="1" applyFont="1">
      <alignment horizontal="center" readingOrder="0" vertical="center"/>
    </xf>
    <xf borderId="3" fillId="15" fontId="10" numFmtId="0" xfId="0" applyAlignment="1" applyBorder="1" applyFill="1" applyFont="1">
      <alignment horizontal="center" readingOrder="0" shrinkToFit="0" vertical="center" wrapText="1"/>
    </xf>
    <xf borderId="3" fillId="16" fontId="10" numFmtId="0" xfId="0" applyAlignment="1" applyBorder="1" applyFill="1" applyFont="1">
      <alignment horizontal="center" readingOrder="0" vertical="center"/>
    </xf>
    <xf borderId="20" fillId="0" fontId="2" numFmtId="0" xfId="0" applyAlignment="1" applyBorder="1" applyFont="1">
      <alignment horizontal="center"/>
    </xf>
    <xf borderId="21" fillId="0" fontId="2" numFmtId="0" xfId="0" applyAlignment="1" applyBorder="1" applyFont="1">
      <alignment horizontal="center" readingOrder="0"/>
    </xf>
    <xf borderId="22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/>
    </xf>
    <xf borderId="2" fillId="15" fontId="12" numFmtId="0" xfId="0" applyAlignment="1" applyBorder="1" applyFont="1">
      <alignment horizontal="center" readingOrder="0"/>
    </xf>
    <xf borderId="4" fillId="15" fontId="12" numFmtId="0" xfId="0" applyAlignment="1" applyBorder="1" applyFont="1">
      <alignment horizontal="center" readingOrder="0" vertical="center"/>
    </xf>
    <xf borderId="23" fillId="0" fontId="13" numFmtId="0" xfId="0" applyBorder="1" applyFont="1"/>
    <xf borderId="0" fillId="17" fontId="14" numFmtId="0" xfId="0" applyFill="1" applyFont="1"/>
    <xf borderId="6" fillId="15" fontId="12" numFmtId="0" xfId="0" applyAlignment="1" applyBorder="1" applyFont="1">
      <alignment horizontal="center" readingOrder="0" vertical="center"/>
    </xf>
    <xf borderId="24" fillId="0" fontId="13" numFmtId="0" xfId="0" applyBorder="1" applyFont="1"/>
    <xf borderId="2" fillId="18" fontId="4" numFmtId="0" xfId="0" applyAlignment="1" applyBorder="1" applyFill="1" applyFont="1">
      <alignment horizontal="center" readingOrder="0" vertical="center"/>
    </xf>
    <xf borderId="20" fillId="0" fontId="2" numFmtId="0" xfId="0" applyAlignment="1" applyBorder="1" applyFont="1">
      <alignment horizontal="center" readingOrder="0" vertical="center"/>
    </xf>
    <xf borderId="21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25" fillId="15" fontId="12" numFmtId="0" xfId="0" applyAlignment="1" applyBorder="1" applyFont="1">
      <alignment horizontal="center" readingOrder="0" vertical="center"/>
    </xf>
    <xf borderId="22" fillId="0" fontId="2" numFmtId="0" xfId="0" applyAlignment="1" applyBorder="1" applyFont="1">
      <alignment horizontal="center" readingOrder="0" vertical="center"/>
    </xf>
    <xf borderId="2" fillId="19" fontId="12" numFmtId="0" xfId="0" applyAlignment="1" applyBorder="1" applyFill="1" applyFont="1">
      <alignment horizontal="center" readingOrder="0" vertical="center"/>
    </xf>
    <xf borderId="2" fillId="20" fontId="12" numFmtId="0" xfId="0" applyAlignment="1" applyBorder="1" applyFill="1" applyFont="1">
      <alignment horizontal="center" readingOrder="0" vertical="center"/>
    </xf>
    <xf borderId="21" fillId="0" fontId="2" numFmtId="168" xfId="0" applyAlignment="1" applyBorder="1" applyFont="1" applyNumberFormat="1">
      <alignment horizontal="center" vertical="center"/>
    </xf>
    <xf borderId="21" fillId="0" fontId="2" numFmtId="0" xfId="0" applyAlignment="1" applyBorder="1" applyFont="1">
      <alignment readingOrder="0" vertical="center"/>
    </xf>
    <xf borderId="8" fillId="0" fontId="2" numFmtId="168" xfId="0" applyAlignment="1" applyBorder="1" applyFont="1" applyNumberFormat="1">
      <alignment horizontal="center" vertical="center"/>
    </xf>
    <xf borderId="7" fillId="0" fontId="2" numFmtId="166" xfId="0" applyAlignment="1" applyBorder="1" applyFont="1" applyNumberFormat="1">
      <alignment horizontal="center" vertical="center"/>
    </xf>
    <xf borderId="8" fillId="0" fontId="2" numFmtId="167" xfId="0" applyAlignment="1" applyBorder="1" applyFont="1" applyNumberFormat="1">
      <alignment horizontal="center" vertical="center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4" max="4" width="14.13"/>
    <col customWidth="1" min="11" max="11" width="19.5"/>
  </cols>
  <sheetData>
    <row r="1">
      <c r="J1" s="1" t="s">
        <v>0</v>
      </c>
      <c r="K1" s="1" t="s">
        <v>1</v>
      </c>
      <c r="L1" s="1" t="s">
        <v>2</v>
      </c>
    </row>
    <row r="2">
      <c r="C2" s="2" t="s">
        <v>3</v>
      </c>
      <c r="D2" s="2" t="s">
        <v>4</v>
      </c>
      <c r="E2" s="1" t="s">
        <v>5</v>
      </c>
      <c r="F2" s="1" t="s">
        <v>6</v>
      </c>
      <c r="G2" s="3" t="s">
        <v>0</v>
      </c>
      <c r="I2" s="4" t="s">
        <v>7</v>
      </c>
      <c r="J2" s="5">
        <f>COUNTIF(marca,I2)</f>
        <v>13</v>
      </c>
      <c r="K2" s="5">
        <f>COUNTIFS(marca,I2,wilaya,"&lt;&gt;TRANSPORT")</f>
        <v>11</v>
      </c>
      <c r="L2" s="5">
        <f t="shared" ref="L2:L12" si="1">J2-K2</f>
        <v>2</v>
      </c>
    </row>
    <row r="3">
      <c r="B3" s="6" t="s">
        <v>8</v>
      </c>
      <c r="C3" s="7">
        <f>COUNTIFS(wilaya,$B3,flota,C$2)</f>
        <v>6</v>
      </c>
      <c r="D3" s="8">
        <f>COUNTIFS(wilaya,$B3,flota,D$2)</f>
        <v>3</v>
      </c>
      <c r="E3" s="8">
        <f>COUNTIFS(wilaya,$B3,flota,E$2)</f>
        <v>0</v>
      </c>
      <c r="F3" s="8">
        <f>COUNTIFS(wilaya,$B3,flota,F$2)</f>
        <v>0</v>
      </c>
      <c r="G3" s="5">
        <f t="shared" ref="G3:G10" si="2">SUM(C3:F3)</f>
        <v>9</v>
      </c>
      <c r="I3" s="4" t="s">
        <v>9</v>
      </c>
      <c r="J3" s="5">
        <f>COUNTIF(marca,I3)</f>
        <v>5</v>
      </c>
      <c r="K3" s="5">
        <f>COUNTIFS(marca,I3,wilaya,"&lt;&gt;TRANSPORT")</f>
        <v>5</v>
      </c>
      <c r="L3" s="5">
        <f t="shared" si="1"/>
        <v>0</v>
      </c>
    </row>
    <row r="4">
      <c r="B4" s="6" t="s">
        <v>10</v>
      </c>
      <c r="C4" s="9">
        <f>COUNTIFS(wilaya,$B4,flota,C$2)</f>
        <v>8</v>
      </c>
      <c r="D4" s="10">
        <f>COUNTIFS(wilaya,$B4,flota,D$2)</f>
        <v>4</v>
      </c>
      <c r="E4" s="10">
        <f>COUNTIFS(wilaya,$B4,flota,E$2)</f>
        <v>0</v>
      </c>
      <c r="F4" s="10">
        <f>COUNTIFS(wilaya,$B4,flota,F$2)</f>
        <v>0</v>
      </c>
      <c r="G4" s="5">
        <f t="shared" si="2"/>
        <v>12</v>
      </c>
      <c r="I4" s="6" t="s">
        <v>11</v>
      </c>
      <c r="J4" s="5">
        <f>COUNTIF(marca,I4)</f>
        <v>10</v>
      </c>
      <c r="K4" s="5">
        <f>COUNTIFS(marca,I4,wilaya,"&lt;&gt;TRANSPORT")</f>
        <v>10</v>
      </c>
      <c r="L4" s="5">
        <f t="shared" si="1"/>
        <v>0</v>
      </c>
    </row>
    <row r="5">
      <c r="B5" s="6" t="s">
        <v>12</v>
      </c>
      <c r="C5" s="9">
        <f>COUNTIFS(wilaya,$B5,flota,C$2)</f>
        <v>2</v>
      </c>
      <c r="D5" s="10">
        <f>COUNTIFS(wilaya,$B5,flota,D$2)</f>
        <v>2</v>
      </c>
      <c r="E5" s="10">
        <f>COUNTIFS(wilaya,$B5,flota,E$2)</f>
        <v>0</v>
      </c>
      <c r="F5" s="10">
        <f>COUNTIFS(wilaya,$B5,flota,F$2)</f>
        <v>0</v>
      </c>
      <c r="G5" s="5">
        <f t="shared" si="2"/>
        <v>4</v>
      </c>
      <c r="I5" s="6" t="s">
        <v>13</v>
      </c>
      <c r="J5" s="5">
        <f>COUNTIF(marca,I5)</f>
        <v>14</v>
      </c>
      <c r="K5" s="5">
        <f>COUNTIFS(marca,I5,wilaya,"&lt;&gt;TRANSPORT")</f>
        <v>14</v>
      </c>
      <c r="L5" s="5">
        <f t="shared" si="1"/>
        <v>0</v>
      </c>
    </row>
    <row r="6">
      <c r="B6" s="6" t="s">
        <v>14</v>
      </c>
      <c r="C6" s="9">
        <f>COUNTIFS(wilaya,$B6,flota,C$2)</f>
        <v>4</v>
      </c>
      <c r="D6" s="10">
        <f>COUNTIFS(wilaya,$B6,flota,D$2)</f>
        <v>3</v>
      </c>
      <c r="E6" s="10">
        <f>COUNTIFS(wilaya,$B6,flota,E$2)</f>
        <v>0</v>
      </c>
      <c r="F6" s="10">
        <f>COUNTIFS(wilaya,$B6,flota,F$2)</f>
        <v>0</v>
      </c>
      <c r="G6" s="5">
        <f t="shared" si="2"/>
        <v>7</v>
      </c>
      <c r="I6" s="6" t="s">
        <v>15</v>
      </c>
      <c r="J6" s="5">
        <f>COUNTIF(marca,I6)</f>
        <v>1</v>
      </c>
      <c r="K6" s="5">
        <f>COUNTIFS(marca,I6,wilaya,"&lt;&gt;TRANSPORT")</f>
        <v>1</v>
      </c>
      <c r="L6" s="5">
        <f t="shared" si="1"/>
        <v>0</v>
      </c>
    </row>
    <row r="7">
      <c r="B7" s="6" t="s">
        <v>16</v>
      </c>
      <c r="C7" s="9">
        <f>COUNTIFS(wilaya,$B7,flota,C$2)</f>
        <v>4</v>
      </c>
      <c r="D7" s="10">
        <f>COUNTIFS(wilaya,$B7,flota,D$2)</f>
        <v>3</v>
      </c>
      <c r="E7" s="10">
        <f>COUNTIFS(wilaya,$B7,flota,E$2)</f>
        <v>0</v>
      </c>
      <c r="F7" s="10">
        <f>COUNTIFS(wilaya,$B7,flota,F$2)</f>
        <v>0</v>
      </c>
      <c r="G7" s="5">
        <f t="shared" si="2"/>
        <v>7</v>
      </c>
      <c r="I7" s="6" t="s">
        <v>17</v>
      </c>
      <c r="J7" s="5">
        <f>COUNTIF(marca,I7)</f>
        <v>1</v>
      </c>
      <c r="K7" s="5">
        <f>COUNTIFS(marca,I7,wilaya,"&lt;&gt;TRANSPORT")</f>
        <v>1</v>
      </c>
      <c r="L7" s="5">
        <f t="shared" si="1"/>
        <v>0</v>
      </c>
    </row>
    <row r="8">
      <c r="B8" s="6" t="s">
        <v>18</v>
      </c>
      <c r="C8" s="9">
        <f>COUNTIFS(wilaya,$B8,flota,C$2)</f>
        <v>4</v>
      </c>
      <c r="D8" s="10">
        <f>COUNTIFS(wilaya,$B8,flota,D$2)</f>
        <v>1</v>
      </c>
      <c r="E8" s="10">
        <f>COUNTIFS(wilaya,$B8,flota,E$2)</f>
        <v>0</v>
      </c>
      <c r="F8" s="10">
        <f>COUNTIFS(wilaya,$B8,flota,F$2)</f>
        <v>0</v>
      </c>
      <c r="G8" s="5">
        <f t="shared" si="2"/>
        <v>5</v>
      </c>
      <c r="I8" s="6" t="s">
        <v>19</v>
      </c>
      <c r="J8" s="5">
        <f>COUNTIF(marca,I8)</f>
        <v>4</v>
      </c>
      <c r="K8" s="5">
        <f>COUNTIFS(marca,I8,wilaya,"&lt;&gt;TRANSPORT")</f>
        <v>0</v>
      </c>
      <c r="L8" s="5">
        <f t="shared" si="1"/>
        <v>4</v>
      </c>
    </row>
    <row r="9">
      <c r="B9" s="6" t="s">
        <v>2</v>
      </c>
      <c r="C9" s="9">
        <f>COUNTIFS(wilaya,$B9,flota,C$2)</f>
        <v>0</v>
      </c>
      <c r="D9" s="10">
        <f>COUNTIFS(wilaya,$B9,flota,D$2)</f>
        <v>0</v>
      </c>
      <c r="E9" s="10">
        <f>COUNTIFS(wilaya,$B9,flota,E$2)</f>
        <v>7</v>
      </c>
      <c r="F9" s="10">
        <f>COUNTIFS(wilaya,$B9,flota,F$2)</f>
        <v>0</v>
      </c>
      <c r="G9" s="5">
        <f t="shared" si="2"/>
        <v>7</v>
      </c>
      <c r="I9" s="6" t="s">
        <v>20</v>
      </c>
      <c r="J9" s="5">
        <f>COUNTIF(marca,I9)</f>
        <v>1</v>
      </c>
      <c r="K9" s="5">
        <f>COUNTIFS(marca,I9,wilaya,"&lt;&gt;TRANSPORT")</f>
        <v>1</v>
      </c>
      <c r="L9" s="5">
        <f t="shared" si="1"/>
        <v>0</v>
      </c>
    </row>
    <row r="10">
      <c r="B10" s="4" t="s">
        <v>21</v>
      </c>
      <c r="C10" s="9">
        <f>COUNTIFS(wilaya,$B10,flota,C$2)</f>
        <v>0</v>
      </c>
      <c r="D10" s="10">
        <f>COUNTIFS(wilaya,$B10,flota,D$2)</f>
        <v>0</v>
      </c>
      <c r="E10" s="10">
        <f>COUNTIFS(wilaya,$B10,flota,E$2)</f>
        <v>0</v>
      </c>
      <c r="F10" s="10">
        <f>COUNTIFS(wilaya,$B10,flota,F$2)</f>
        <v>3</v>
      </c>
      <c r="G10" s="5">
        <f t="shared" si="2"/>
        <v>3</v>
      </c>
      <c r="I10" s="6" t="s">
        <v>22</v>
      </c>
      <c r="J10" s="5">
        <f>COUNTIF(marca,I10)</f>
        <v>3</v>
      </c>
      <c r="K10" s="5">
        <f>COUNTIFS(marca,I10,wilaya,"&lt;&gt;TRANSPORT")</f>
        <v>2</v>
      </c>
      <c r="L10" s="5">
        <f t="shared" si="1"/>
        <v>1</v>
      </c>
    </row>
    <row r="11">
      <c r="C11" s="5">
        <f t="shared" ref="C11:F11" si="3">SUM(C3:C10)</f>
        <v>28</v>
      </c>
      <c r="D11" s="5">
        <f t="shared" si="3"/>
        <v>16</v>
      </c>
      <c r="E11" s="5">
        <f t="shared" si="3"/>
        <v>7</v>
      </c>
      <c r="F11" s="5">
        <f t="shared" si="3"/>
        <v>3</v>
      </c>
      <c r="G11" s="11">
        <f>IF(SUM(G3:G10)=SUM(J2:J12),SUM(G3:G10),"ERROR")</f>
        <v>54</v>
      </c>
      <c r="I11" s="6" t="s">
        <v>23</v>
      </c>
      <c r="J11" s="5">
        <f>COUNTIF(marca,I11)</f>
        <v>1</v>
      </c>
      <c r="K11" s="5">
        <f>COUNTIFS(marca,I11,wilaya,"&lt;&gt;TRANSPORT")</f>
        <v>1</v>
      </c>
      <c r="L11" s="5">
        <f t="shared" si="1"/>
        <v>0</v>
      </c>
    </row>
    <row r="12">
      <c r="I12" s="6" t="s">
        <v>24</v>
      </c>
      <c r="J12" s="5">
        <f>COUNTIF(marca,I12)</f>
        <v>1</v>
      </c>
      <c r="K12" s="5">
        <f>COUNTIFS(marca,I12,wilaya,"&lt;&gt;TRANSPORT")</f>
        <v>1</v>
      </c>
      <c r="L12" s="5">
        <f t="shared" si="1"/>
        <v>0</v>
      </c>
    </row>
    <row r="13">
      <c r="J13" s="12">
        <f t="shared" ref="J13:L13" si="4">SUM(J2:J12)</f>
        <v>54</v>
      </c>
      <c r="K13" s="12">
        <f t="shared" si="4"/>
        <v>47</v>
      </c>
      <c r="L13" s="12">
        <f t="shared" si="4"/>
        <v>7</v>
      </c>
    </row>
    <row r="14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  <c r="H14" s="13" t="s">
        <v>32</v>
      </c>
      <c r="I14" s="13" t="s">
        <v>33</v>
      </c>
      <c r="J14" s="13" t="s">
        <v>34</v>
      </c>
      <c r="K14" s="13" t="s">
        <v>35</v>
      </c>
    </row>
    <row r="15">
      <c r="A15" s="14" t="s">
        <v>3</v>
      </c>
      <c r="B15" s="15" t="s">
        <v>7</v>
      </c>
      <c r="C15" s="14" t="s">
        <v>36</v>
      </c>
      <c r="D15" s="16" t="s">
        <v>37</v>
      </c>
      <c r="E15" s="14">
        <v>559917.0</v>
      </c>
      <c r="F15" s="14" t="s">
        <v>38</v>
      </c>
      <c r="G15" s="14" t="s">
        <v>8</v>
      </c>
      <c r="H15" s="17" t="s">
        <v>39</v>
      </c>
      <c r="I15" s="17">
        <v>2.0</v>
      </c>
      <c r="J15" s="17" t="s">
        <v>39</v>
      </c>
      <c r="K15" s="17">
        <v>8.0</v>
      </c>
    </row>
    <row r="16">
      <c r="A16" s="14" t="s">
        <v>3</v>
      </c>
      <c r="B16" s="15" t="s">
        <v>7</v>
      </c>
      <c r="C16" s="14" t="s">
        <v>36</v>
      </c>
      <c r="D16" s="16" t="s">
        <v>40</v>
      </c>
      <c r="E16" s="14">
        <v>614202.0</v>
      </c>
      <c r="F16" s="14" t="s">
        <v>41</v>
      </c>
      <c r="G16" s="14" t="s">
        <v>8</v>
      </c>
      <c r="H16" s="17" t="s">
        <v>42</v>
      </c>
      <c r="I16" s="17">
        <v>2.0</v>
      </c>
      <c r="J16" s="17" t="s">
        <v>42</v>
      </c>
      <c r="K16" s="18">
        <v>8.0</v>
      </c>
    </row>
    <row r="17">
      <c r="A17" s="14" t="s">
        <v>3</v>
      </c>
      <c r="B17" s="15" t="s">
        <v>7</v>
      </c>
      <c r="C17" s="14" t="s">
        <v>36</v>
      </c>
      <c r="D17" s="16" t="s">
        <v>43</v>
      </c>
      <c r="E17" s="14">
        <v>614201.0</v>
      </c>
      <c r="F17" s="14" t="s">
        <v>44</v>
      </c>
      <c r="G17" s="14" t="s">
        <v>8</v>
      </c>
      <c r="H17" s="17" t="s">
        <v>39</v>
      </c>
      <c r="I17" s="17">
        <v>2.0</v>
      </c>
      <c r="J17" s="17" t="s">
        <v>39</v>
      </c>
      <c r="K17" s="18">
        <v>8.0</v>
      </c>
    </row>
    <row r="18">
      <c r="A18" s="14" t="s">
        <v>3</v>
      </c>
      <c r="B18" s="15" t="s">
        <v>7</v>
      </c>
      <c r="C18" s="14" t="s">
        <v>36</v>
      </c>
      <c r="D18" s="16" t="s">
        <v>45</v>
      </c>
      <c r="E18" s="14">
        <v>614264.0</v>
      </c>
      <c r="F18" s="14" t="s">
        <v>46</v>
      </c>
      <c r="G18" s="14" t="s">
        <v>8</v>
      </c>
      <c r="H18" s="17" t="s">
        <v>47</v>
      </c>
      <c r="I18" s="17">
        <v>2.0</v>
      </c>
      <c r="J18" s="17" t="s">
        <v>48</v>
      </c>
      <c r="K18" s="18">
        <v>8.0</v>
      </c>
    </row>
    <row r="19">
      <c r="A19" s="14" t="s">
        <v>3</v>
      </c>
      <c r="B19" s="14" t="s">
        <v>11</v>
      </c>
      <c r="C19" s="14" t="s">
        <v>49</v>
      </c>
      <c r="D19" s="16" t="s">
        <v>50</v>
      </c>
      <c r="E19" s="14">
        <v>559984.0</v>
      </c>
      <c r="F19" s="14" t="s">
        <v>51</v>
      </c>
      <c r="G19" s="15" t="s">
        <v>18</v>
      </c>
      <c r="H19" s="18" t="s">
        <v>39</v>
      </c>
      <c r="I19" s="17">
        <v>2.0</v>
      </c>
      <c r="J19" s="18" t="s">
        <v>39</v>
      </c>
      <c r="K19" s="18">
        <v>8.0</v>
      </c>
    </row>
    <row r="20">
      <c r="A20" s="14" t="s">
        <v>4</v>
      </c>
      <c r="B20" s="14" t="s">
        <v>13</v>
      </c>
      <c r="C20" s="14" t="s">
        <v>52</v>
      </c>
      <c r="D20" s="16" t="s">
        <v>53</v>
      </c>
      <c r="E20" s="14">
        <v>771472.0</v>
      </c>
      <c r="F20" s="14" t="s">
        <v>54</v>
      </c>
      <c r="G20" s="14" t="s">
        <v>8</v>
      </c>
      <c r="H20" s="17" t="s">
        <v>55</v>
      </c>
      <c r="I20" s="17">
        <v>2.0</v>
      </c>
      <c r="J20" s="17" t="s">
        <v>55</v>
      </c>
      <c r="K20" s="18">
        <v>8.0</v>
      </c>
    </row>
    <row r="21">
      <c r="A21" s="14" t="s">
        <v>4</v>
      </c>
      <c r="B21" s="14" t="s">
        <v>13</v>
      </c>
      <c r="C21" s="14" t="s">
        <v>52</v>
      </c>
      <c r="D21" s="16" t="s">
        <v>56</v>
      </c>
      <c r="E21" s="14">
        <v>771485.0</v>
      </c>
      <c r="F21" s="14" t="s">
        <v>57</v>
      </c>
      <c r="G21" s="14" t="s">
        <v>8</v>
      </c>
      <c r="H21" s="17" t="s">
        <v>55</v>
      </c>
      <c r="I21" s="17">
        <v>2.0</v>
      </c>
      <c r="J21" s="17" t="s">
        <v>55</v>
      </c>
      <c r="K21" s="18">
        <v>8.0</v>
      </c>
    </row>
    <row r="22">
      <c r="A22" s="14" t="s">
        <v>3</v>
      </c>
      <c r="B22" s="15" t="s">
        <v>7</v>
      </c>
      <c r="C22" s="14" t="s">
        <v>36</v>
      </c>
      <c r="D22" s="16" t="s">
        <v>58</v>
      </c>
      <c r="E22" s="14">
        <v>559914.0</v>
      </c>
      <c r="F22" s="14" t="s">
        <v>59</v>
      </c>
      <c r="G22" s="14" t="s">
        <v>10</v>
      </c>
      <c r="H22" s="17" t="s">
        <v>42</v>
      </c>
      <c r="I22" s="17">
        <v>2.0</v>
      </c>
      <c r="J22" s="17" t="s">
        <v>42</v>
      </c>
      <c r="K22" s="18">
        <v>8.0</v>
      </c>
    </row>
    <row r="23">
      <c r="A23" s="14" t="s">
        <v>3</v>
      </c>
      <c r="B23" s="14" t="s">
        <v>11</v>
      </c>
      <c r="C23" s="14" t="s">
        <v>49</v>
      </c>
      <c r="D23" s="16" t="s">
        <v>60</v>
      </c>
      <c r="E23" s="14">
        <v>771481.0</v>
      </c>
      <c r="F23" s="14" t="s">
        <v>61</v>
      </c>
      <c r="G23" s="14" t="s">
        <v>10</v>
      </c>
      <c r="H23" s="18" t="s">
        <v>39</v>
      </c>
      <c r="I23" s="17">
        <v>2.0</v>
      </c>
      <c r="J23" s="18" t="s">
        <v>39</v>
      </c>
      <c r="K23" s="18">
        <v>8.0</v>
      </c>
    </row>
    <row r="24">
      <c r="A24" s="14" t="s">
        <v>3</v>
      </c>
      <c r="B24" s="15" t="s">
        <v>9</v>
      </c>
      <c r="C24" s="14" t="s">
        <v>36</v>
      </c>
      <c r="D24" s="16" t="s">
        <v>62</v>
      </c>
      <c r="E24" s="14">
        <v>614236.0</v>
      </c>
      <c r="F24" s="14" t="s">
        <v>63</v>
      </c>
      <c r="G24" s="14" t="s">
        <v>10</v>
      </c>
      <c r="H24" s="17" t="s">
        <v>42</v>
      </c>
      <c r="I24" s="17">
        <v>2.0</v>
      </c>
      <c r="J24" s="17" t="s">
        <v>42</v>
      </c>
      <c r="K24" s="18">
        <v>8.0</v>
      </c>
    </row>
    <row r="25">
      <c r="A25" s="14" t="s">
        <v>3</v>
      </c>
      <c r="B25" s="15" t="s">
        <v>9</v>
      </c>
      <c r="C25" s="14" t="s">
        <v>36</v>
      </c>
      <c r="D25" s="16" t="s">
        <v>64</v>
      </c>
      <c r="E25" s="14">
        <v>614245.0</v>
      </c>
      <c r="F25" s="14" t="s">
        <v>65</v>
      </c>
      <c r="G25" s="14" t="s">
        <v>10</v>
      </c>
      <c r="H25" s="17" t="s">
        <v>42</v>
      </c>
      <c r="I25" s="17">
        <v>2.0</v>
      </c>
      <c r="J25" s="17" t="s">
        <v>42</v>
      </c>
      <c r="K25" s="18">
        <v>8.0</v>
      </c>
    </row>
    <row r="26">
      <c r="A26" s="14" t="s">
        <v>3</v>
      </c>
      <c r="B26" s="15" t="s">
        <v>9</v>
      </c>
      <c r="C26" s="14" t="s">
        <v>36</v>
      </c>
      <c r="D26" s="16" t="s">
        <v>66</v>
      </c>
      <c r="E26" s="14">
        <v>559662.0</v>
      </c>
      <c r="F26" s="14" t="s">
        <v>67</v>
      </c>
      <c r="G26" s="14" t="s">
        <v>10</v>
      </c>
      <c r="H26" s="17" t="s">
        <v>47</v>
      </c>
      <c r="I26" s="17">
        <v>2.0</v>
      </c>
      <c r="J26" s="17" t="s">
        <v>48</v>
      </c>
      <c r="K26" s="17">
        <v>8.0</v>
      </c>
    </row>
    <row r="27">
      <c r="A27" s="14" t="s">
        <v>3</v>
      </c>
      <c r="B27" s="15" t="s">
        <v>9</v>
      </c>
      <c r="C27" s="14" t="s">
        <v>36</v>
      </c>
      <c r="D27" s="16" t="s">
        <v>68</v>
      </c>
      <c r="E27" s="14">
        <v>559942.0</v>
      </c>
      <c r="F27" s="14" t="s">
        <v>69</v>
      </c>
      <c r="G27" s="14" t="s">
        <v>10</v>
      </c>
      <c r="H27" s="17" t="s">
        <v>47</v>
      </c>
      <c r="I27" s="17">
        <v>2.0</v>
      </c>
      <c r="J27" s="17" t="s">
        <v>48</v>
      </c>
      <c r="K27" s="17">
        <v>8.0</v>
      </c>
    </row>
    <row r="28">
      <c r="A28" s="14" t="s">
        <v>3</v>
      </c>
      <c r="B28" s="14" t="s">
        <v>11</v>
      </c>
      <c r="C28" s="14" t="s">
        <v>49</v>
      </c>
      <c r="D28" s="16" t="s">
        <v>70</v>
      </c>
      <c r="E28" s="14">
        <v>559998.0</v>
      </c>
      <c r="F28" s="14" t="s">
        <v>71</v>
      </c>
      <c r="G28" s="14" t="s">
        <v>10</v>
      </c>
      <c r="H28" s="18" t="s">
        <v>39</v>
      </c>
      <c r="I28" s="17">
        <v>2.0</v>
      </c>
      <c r="J28" s="18" t="s">
        <v>39</v>
      </c>
      <c r="K28" s="18">
        <v>8.0</v>
      </c>
    </row>
    <row r="29">
      <c r="A29" s="14" t="s">
        <v>3</v>
      </c>
      <c r="B29" s="14" t="s">
        <v>11</v>
      </c>
      <c r="C29" s="14" t="s">
        <v>49</v>
      </c>
      <c r="D29" s="16" t="s">
        <v>72</v>
      </c>
      <c r="E29" s="14">
        <v>559985.0</v>
      </c>
      <c r="F29" s="14" t="s">
        <v>73</v>
      </c>
      <c r="G29" s="14" t="s">
        <v>10</v>
      </c>
      <c r="H29" s="18" t="s">
        <v>39</v>
      </c>
      <c r="I29" s="17">
        <v>2.0</v>
      </c>
      <c r="J29" s="18" t="s">
        <v>39</v>
      </c>
      <c r="K29" s="18">
        <v>8.0</v>
      </c>
    </row>
    <row r="30">
      <c r="A30" s="14" t="s">
        <v>4</v>
      </c>
      <c r="B30" s="14" t="s">
        <v>13</v>
      </c>
      <c r="C30" s="14" t="s">
        <v>52</v>
      </c>
      <c r="D30" s="16" t="s">
        <v>74</v>
      </c>
      <c r="E30" s="14">
        <v>771474.0</v>
      </c>
      <c r="F30" s="14" t="s">
        <v>75</v>
      </c>
      <c r="G30" s="14" t="s">
        <v>10</v>
      </c>
      <c r="H30" s="17" t="s">
        <v>55</v>
      </c>
      <c r="I30" s="17">
        <v>2.0</v>
      </c>
      <c r="J30" s="17" t="s">
        <v>55</v>
      </c>
      <c r="K30" s="18">
        <v>8.0</v>
      </c>
    </row>
    <row r="31">
      <c r="A31" s="14" t="s">
        <v>4</v>
      </c>
      <c r="B31" s="14" t="s">
        <v>13</v>
      </c>
      <c r="C31" s="14" t="s">
        <v>52</v>
      </c>
      <c r="D31" s="16" t="s">
        <v>76</v>
      </c>
      <c r="E31" s="14">
        <v>771486.0</v>
      </c>
      <c r="F31" s="14" t="s">
        <v>77</v>
      </c>
      <c r="G31" s="14" t="s">
        <v>10</v>
      </c>
      <c r="H31" s="17" t="s">
        <v>55</v>
      </c>
      <c r="I31" s="17">
        <v>2.0</v>
      </c>
      <c r="J31" s="17" t="s">
        <v>55</v>
      </c>
      <c r="K31" s="18">
        <v>8.0</v>
      </c>
    </row>
    <row r="32">
      <c r="A32" s="14" t="s">
        <v>4</v>
      </c>
      <c r="B32" s="14" t="s">
        <v>13</v>
      </c>
      <c r="C32" s="14" t="s">
        <v>52</v>
      </c>
      <c r="D32" s="16" t="s">
        <v>78</v>
      </c>
      <c r="E32" s="14">
        <v>771511.0</v>
      </c>
      <c r="F32" s="14" t="s">
        <v>79</v>
      </c>
      <c r="G32" s="14" t="s">
        <v>10</v>
      </c>
      <c r="H32" s="17" t="s">
        <v>55</v>
      </c>
      <c r="I32" s="17">
        <v>2.0</v>
      </c>
      <c r="J32" s="17" t="s">
        <v>55</v>
      </c>
      <c r="K32" s="18">
        <v>8.0</v>
      </c>
    </row>
    <row r="33">
      <c r="A33" s="14" t="s">
        <v>4</v>
      </c>
      <c r="B33" s="14" t="s">
        <v>13</v>
      </c>
      <c r="C33" s="14" t="s">
        <v>52</v>
      </c>
      <c r="D33" s="16" t="s">
        <v>80</v>
      </c>
      <c r="E33" s="14">
        <v>771512.0</v>
      </c>
      <c r="F33" s="14" t="s">
        <v>81</v>
      </c>
      <c r="G33" s="14" t="s">
        <v>10</v>
      </c>
      <c r="H33" s="17" t="s">
        <v>55</v>
      </c>
      <c r="I33" s="17">
        <v>2.0</v>
      </c>
      <c r="J33" s="17" t="s">
        <v>55</v>
      </c>
      <c r="K33" s="18">
        <v>8.0</v>
      </c>
    </row>
    <row r="34">
      <c r="A34" s="14" t="s">
        <v>3</v>
      </c>
      <c r="B34" s="14" t="s">
        <v>11</v>
      </c>
      <c r="C34" s="14" t="s">
        <v>49</v>
      </c>
      <c r="D34" s="16" t="s">
        <v>82</v>
      </c>
      <c r="E34" s="14">
        <v>559999.0</v>
      </c>
      <c r="F34" s="14" t="s">
        <v>83</v>
      </c>
      <c r="G34" s="14" t="s">
        <v>12</v>
      </c>
      <c r="H34" s="18" t="s">
        <v>39</v>
      </c>
      <c r="I34" s="17">
        <v>2.0</v>
      </c>
      <c r="J34" s="18" t="s">
        <v>39</v>
      </c>
      <c r="K34" s="18">
        <v>8.0</v>
      </c>
    </row>
    <row r="35">
      <c r="A35" s="14" t="s">
        <v>3</v>
      </c>
      <c r="B35" s="14" t="s">
        <v>11</v>
      </c>
      <c r="C35" s="14" t="s">
        <v>49</v>
      </c>
      <c r="D35" s="16" t="s">
        <v>84</v>
      </c>
      <c r="E35" s="14">
        <v>771482.0</v>
      </c>
      <c r="F35" s="14" t="s">
        <v>85</v>
      </c>
      <c r="G35" s="14" t="s">
        <v>12</v>
      </c>
      <c r="H35" s="18" t="s">
        <v>39</v>
      </c>
      <c r="I35" s="17">
        <v>2.0</v>
      </c>
      <c r="J35" s="18" t="s">
        <v>39</v>
      </c>
      <c r="K35" s="18">
        <v>8.0</v>
      </c>
    </row>
    <row r="36">
      <c r="A36" s="14" t="s">
        <v>4</v>
      </c>
      <c r="B36" s="14" t="s">
        <v>86</v>
      </c>
      <c r="C36" s="14" t="s">
        <v>52</v>
      </c>
      <c r="D36" s="16" t="s">
        <v>87</v>
      </c>
      <c r="E36" s="14">
        <v>559943.0</v>
      </c>
      <c r="F36" s="14" t="s">
        <v>88</v>
      </c>
      <c r="G36" s="14" t="s">
        <v>12</v>
      </c>
      <c r="H36" s="17" t="s">
        <v>55</v>
      </c>
      <c r="I36" s="17">
        <v>2.0</v>
      </c>
      <c r="J36" s="17" t="s">
        <v>55</v>
      </c>
      <c r="K36" s="18">
        <v>8.0</v>
      </c>
    </row>
    <row r="37">
      <c r="A37" s="14" t="s">
        <v>4</v>
      </c>
      <c r="B37" s="14" t="s">
        <v>86</v>
      </c>
      <c r="C37" s="14" t="s">
        <v>52</v>
      </c>
      <c r="D37" s="16" t="s">
        <v>89</v>
      </c>
      <c r="E37" s="14">
        <v>559982.0</v>
      </c>
      <c r="F37" s="14" t="s">
        <v>90</v>
      </c>
      <c r="G37" s="14" t="s">
        <v>12</v>
      </c>
      <c r="H37" s="17" t="s">
        <v>55</v>
      </c>
      <c r="I37" s="17">
        <v>2.0</v>
      </c>
      <c r="J37" s="17" t="s">
        <v>55</v>
      </c>
      <c r="K37" s="18">
        <v>8.0</v>
      </c>
    </row>
    <row r="38">
      <c r="A38" s="14" t="s">
        <v>4</v>
      </c>
      <c r="B38" s="14" t="s">
        <v>86</v>
      </c>
      <c r="C38" s="14" t="s">
        <v>52</v>
      </c>
      <c r="D38" s="16" t="s">
        <v>91</v>
      </c>
      <c r="E38" s="14">
        <v>771513.0</v>
      </c>
      <c r="F38" s="14" t="s">
        <v>92</v>
      </c>
      <c r="G38" s="15" t="s">
        <v>14</v>
      </c>
      <c r="H38" s="17" t="s">
        <v>55</v>
      </c>
      <c r="I38" s="17">
        <v>2.0</v>
      </c>
      <c r="J38" s="17" t="s">
        <v>55</v>
      </c>
      <c r="K38" s="18">
        <v>8.0</v>
      </c>
    </row>
    <row r="39">
      <c r="A39" s="14" t="s">
        <v>4</v>
      </c>
      <c r="B39" s="14" t="s">
        <v>86</v>
      </c>
      <c r="C39" s="14" t="s">
        <v>52</v>
      </c>
      <c r="D39" s="16" t="s">
        <v>93</v>
      </c>
      <c r="E39" s="14">
        <v>771514.0</v>
      </c>
      <c r="F39" s="14" t="s">
        <v>94</v>
      </c>
      <c r="G39" s="15" t="s">
        <v>16</v>
      </c>
      <c r="H39" s="17" t="s">
        <v>55</v>
      </c>
      <c r="I39" s="17">
        <v>2.0</v>
      </c>
      <c r="J39" s="17" t="s">
        <v>55</v>
      </c>
      <c r="K39" s="18">
        <v>8.0</v>
      </c>
    </row>
    <row r="40">
      <c r="A40" s="14" t="s">
        <v>3</v>
      </c>
      <c r="B40" s="15" t="s">
        <v>7</v>
      </c>
      <c r="C40" s="14" t="s">
        <v>36</v>
      </c>
      <c r="D40" s="16" t="s">
        <v>95</v>
      </c>
      <c r="E40" s="14">
        <v>614203.0</v>
      </c>
      <c r="F40" s="14" t="s">
        <v>96</v>
      </c>
      <c r="G40" s="14" t="s">
        <v>14</v>
      </c>
      <c r="H40" s="17" t="s">
        <v>42</v>
      </c>
      <c r="I40" s="17">
        <v>2.0</v>
      </c>
      <c r="J40" s="17" t="s">
        <v>42</v>
      </c>
      <c r="K40" s="18">
        <v>8.0</v>
      </c>
    </row>
    <row r="41">
      <c r="A41" s="14" t="s">
        <v>3</v>
      </c>
      <c r="B41" s="15" t="s">
        <v>7</v>
      </c>
      <c r="C41" s="14" t="s">
        <v>36</v>
      </c>
      <c r="D41" s="16" t="s">
        <v>97</v>
      </c>
      <c r="E41" s="14">
        <v>614204.0</v>
      </c>
      <c r="F41" s="14" t="s">
        <v>98</v>
      </c>
      <c r="G41" s="14" t="s">
        <v>14</v>
      </c>
      <c r="H41" s="17" t="s">
        <v>42</v>
      </c>
      <c r="I41" s="17">
        <v>2.0</v>
      </c>
      <c r="J41" s="17" t="s">
        <v>42</v>
      </c>
      <c r="K41" s="18">
        <v>8.0</v>
      </c>
    </row>
    <row r="42">
      <c r="A42" s="14" t="s">
        <v>3</v>
      </c>
      <c r="B42" s="15" t="s">
        <v>7</v>
      </c>
      <c r="C42" s="14" t="s">
        <v>36</v>
      </c>
      <c r="D42" s="16" t="s">
        <v>99</v>
      </c>
      <c r="E42" s="14">
        <v>614219.0</v>
      </c>
      <c r="F42" s="14" t="s">
        <v>100</v>
      </c>
      <c r="G42" s="14" t="s">
        <v>14</v>
      </c>
      <c r="H42" s="17" t="s">
        <v>42</v>
      </c>
      <c r="I42" s="17">
        <v>2.0</v>
      </c>
      <c r="J42" s="17" t="s">
        <v>42</v>
      </c>
      <c r="K42" s="18">
        <v>8.0</v>
      </c>
    </row>
    <row r="43">
      <c r="A43" s="14" t="s">
        <v>3</v>
      </c>
      <c r="B43" s="14" t="s">
        <v>11</v>
      </c>
      <c r="C43" s="14" t="s">
        <v>49</v>
      </c>
      <c r="D43" s="16" t="s">
        <v>101</v>
      </c>
      <c r="E43" s="14">
        <v>559997.0</v>
      </c>
      <c r="F43" s="14" t="s">
        <v>102</v>
      </c>
      <c r="G43" s="14" t="s">
        <v>14</v>
      </c>
      <c r="H43" s="18" t="s">
        <v>39</v>
      </c>
      <c r="I43" s="17">
        <v>2.0</v>
      </c>
      <c r="J43" s="18" t="s">
        <v>39</v>
      </c>
      <c r="K43" s="18">
        <v>8.0</v>
      </c>
    </row>
    <row r="44">
      <c r="A44" s="14" t="s">
        <v>4</v>
      </c>
      <c r="B44" s="14" t="s">
        <v>13</v>
      </c>
      <c r="C44" s="14" t="s">
        <v>52</v>
      </c>
      <c r="D44" s="16" t="s">
        <v>103</v>
      </c>
      <c r="E44" s="14">
        <v>771473.0</v>
      </c>
      <c r="F44" s="14" t="s">
        <v>104</v>
      </c>
      <c r="G44" s="14" t="s">
        <v>14</v>
      </c>
      <c r="H44" s="17" t="s">
        <v>55</v>
      </c>
      <c r="I44" s="17">
        <v>2.0</v>
      </c>
      <c r="J44" s="17" t="s">
        <v>55</v>
      </c>
      <c r="K44" s="18">
        <v>8.0</v>
      </c>
    </row>
    <row r="45">
      <c r="A45" s="14" t="s">
        <v>4</v>
      </c>
      <c r="B45" s="14" t="s">
        <v>15</v>
      </c>
      <c r="C45" s="14" t="s">
        <v>105</v>
      </c>
      <c r="D45" s="16" t="s">
        <v>106</v>
      </c>
      <c r="E45" s="19"/>
      <c r="F45" s="14" t="s">
        <v>107</v>
      </c>
      <c r="G45" s="14" t="s">
        <v>14</v>
      </c>
      <c r="H45" s="20"/>
      <c r="I45" s="18">
        <v>2.0</v>
      </c>
      <c r="J45" s="20"/>
      <c r="K45" s="18">
        <v>4.0</v>
      </c>
    </row>
    <row r="46">
      <c r="A46" s="14" t="s">
        <v>3</v>
      </c>
      <c r="B46" s="15" t="s">
        <v>9</v>
      </c>
      <c r="C46" s="14" t="s">
        <v>36</v>
      </c>
      <c r="D46" s="16" t="s">
        <v>108</v>
      </c>
      <c r="E46" s="14">
        <v>614222.0</v>
      </c>
      <c r="F46" s="14" t="s">
        <v>109</v>
      </c>
      <c r="G46" s="14" t="s">
        <v>16</v>
      </c>
      <c r="H46" s="17" t="s">
        <v>42</v>
      </c>
      <c r="I46" s="17">
        <v>2.0</v>
      </c>
      <c r="J46" s="17" t="s">
        <v>42</v>
      </c>
      <c r="K46" s="18">
        <v>8.0</v>
      </c>
    </row>
    <row r="47">
      <c r="A47" s="14" t="s">
        <v>3</v>
      </c>
      <c r="B47" s="15" t="s">
        <v>7</v>
      </c>
      <c r="C47" s="14" t="s">
        <v>36</v>
      </c>
      <c r="D47" s="16" t="s">
        <v>110</v>
      </c>
      <c r="E47" s="14">
        <v>614221.0</v>
      </c>
      <c r="F47" s="14" t="s">
        <v>111</v>
      </c>
      <c r="G47" s="14" t="s">
        <v>16</v>
      </c>
      <c r="H47" s="18" t="s">
        <v>39</v>
      </c>
      <c r="I47" s="17">
        <v>2.0</v>
      </c>
      <c r="J47" s="18" t="s">
        <v>39</v>
      </c>
      <c r="K47" s="18">
        <v>8.0</v>
      </c>
    </row>
    <row r="48">
      <c r="A48" s="14" t="s">
        <v>3</v>
      </c>
      <c r="B48" s="14" t="s">
        <v>11</v>
      </c>
      <c r="C48" s="14" t="s">
        <v>49</v>
      </c>
      <c r="D48" s="16" t="s">
        <v>112</v>
      </c>
      <c r="E48" s="14">
        <v>771483.0</v>
      </c>
      <c r="F48" s="14" t="s">
        <v>113</v>
      </c>
      <c r="G48" s="14" t="s">
        <v>16</v>
      </c>
      <c r="H48" s="18" t="s">
        <v>39</v>
      </c>
      <c r="I48" s="17">
        <v>2.0</v>
      </c>
      <c r="J48" s="18" t="s">
        <v>39</v>
      </c>
      <c r="K48" s="18">
        <v>8.0</v>
      </c>
    </row>
    <row r="49">
      <c r="A49" s="14" t="s">
        <v>3</v>
      </c>
      <c r="B49" s="14" t="s">
        <v>11</v>
      </c>
      <c r="C49" s="14" t="s">
        <v>49</v>
      </c>
      <c r="D49" s="16" t="s">
        <v>114</v>
      </c>
      <c r="E49" s="14">
        <v>559995.0</v>
      </c>
      <c r="F49" s="14" t="s">
        <v>115</v>
      </c>
      <c r="G49" s="14" t="s">
        <v>16</v>
      </c>
      <c r="H49" s="18" t="s">
        <v>39</v>
      </c>
      <c r="I49" s="17">
        <v>2.0</v>
      </c>
      <c r="J49" s="18" t="s">
        <v>39</v>
      </c>
      <c r="K49" s="18">
        <v>8.0</v>
      </c>
    </row>
    <row r="50">
      <c r="A50" s="14" t="s">
        <v>4</v>
      </c>
      <c r="B50" s="14" t="s">
        <v>13</v>
      </c>
      <c r="C50" s="14" t="s">
        <v>52</v>
      </c>
      <c r="D50" s="16" t="s">
        <v>116</v>
      </c>
      <c r="E50" s="14">
        <v>771471.0</v>
      </c>
      <c r="F50" s="14" t="s">
        <v>117</v>
      </c>
      <c r="G50" s="14" t="s">
        <v>16</v>
      </c>
      <c r="H50" s="17" t="s">
        <v>55</v>
      </c>
      <c r="I50" s="17">
        <v>2.0</v>
      </c>
      <c r="J50" s="17" t="s">
        <v>55</v>
      </c>
      <c r="K50" s="18">
        <v>8.0</v>
      </c>
    </row>
    <row r="51">
      <c r="A51" s="14" t="s">
        <v>4</v>
      </c>
      <c r="B51" s="14" t="s">
        <v>17</v>
      </c>
      <c r="C51" s="19"/>
      <c r="D51" s="16" t="s">
        <v>118</v>
      </c>
      <c r="E51" s="19"/>
      <c r="F51" s="14" t="s">
        <v>119</v>
      </c>
      <c r="G51" s="14" t="s">
        <v>16</v>
      </c>
      <c r="H51" s="20"/>
      <c r="I51" s="18">
        <v>2.0</v>
      </c>
      <c r="J51" s="20"/>
      <c r="K51" s="18">
        <v>4.0</v>
      </c>
    </row>
    <row r="52">
      <c r="A52" s="14" t="s">
        <v>3</v>
      </c>
      <c r="B52" s="15" t="s">
        <v>22</v>
      </c>
      <c r="C52" s="14"/>
      <c r="D52" s="21" t="s">
        <v>120</v>
      </c>
      <c r="E52" s="19"/>
      <c r="F52" s="14" t="s">
        <v>121</v>
      </c>
      <c r="G52" s="14" t="s">
        <v>18</v>
      </c>
      <c r="H52" s="17" t="s">
        <v>47</v>
      </c>
      <c r="I52" s="17">
        <v>2.0</v>
      </c>
      <c r="J52" s="17" t="s">
        <v>47</v>
      </c>
      <c r="K52" s="18">
        <v>8.0</v>
      </c>
    </row>
    <row r="53">
      <c r="A53" s="14" t="s">
        <v>3</v>
      </c>
      <c r="B53" s="15" t="s">
        <v>22</v>
      </c>
      <c r="C53" s="14"/>
      <c r="D53" s="16"/>
      <c r="E53" s="19"/>
      <c r="F53" s="14" t="s">
        <v>122</v>
      </c>
      <c r="G53" s="14" t="s">
        <v>18</v>
      </c>
      <c r="H53" s="17" t="s">
        <v>47</v>
      </c>
      <c r="I53" s="17">
        <v>2.0</v>
      </c>
      <c r="J53" s="17" t="s">
        <v>47</v>
      </c>
      <c r="K53" s="18">
        <v>8.0</v>
      </c>
    </row>
    <row r="54">
      <c r="A54" s="14" t="s">
        <v>4</v>
      </c>
      <c r="B54" s="14" t="s">
        <v>86</v>
      </c>
      <c r="C54" s="14" t="s">
        <v>123</v>
      </c>
      <c r="D54" s="16" t="s">
        <v>124</v>
      </c>
      <c r="E54" s="14">
        <v>614224.0</v>
      </c>
      <c r="F54" s="14" t="s">
        <v>125</v>
      </c>
      <c r="G54" s="14" t="s">
        <v>18</v>
      </c>
      <c r="H54" s="17" t="s">
        <v>55</v>
      </c>
      <c r="I54" s="17">
        <v>2.0</v>
      </c>
      <c r="J54" s="17" t="s">
        <v>55</v>
      </c>
      <c r="K54" s="18">
        <v>8.0</v>
      </c>
    </row>
    <row r="55">
      <c r="A55" s="14" t="s">
        <v>5</v>
      </c>
      <c r="B55" s="15" t="s">
        <v>7</v>
      </c>
      <c r="C55" s="15" t="s">
        <v>126</v>
      </c>
      <c r="D55" s="22" t="s">
        <v>127</v>
      </c>
      <c r="E55" s="14"/>
      <c r="F55" s="15" t="s">
        <v>128</v>
      </c>
      <c r="G55" s="15" t="s">
        <v>2</v>
      </c>
      <c r="H55" s="18" t="s">
        <v>129</v>
      </c>
      <c r="I55" s="18" t="s">
        <v>129</v>
      </c>
      <c r="J55" s="18" t="s">
        <v>129</v>
      </c>
      <c r="K55" s="18" t="s">
        <v>129</v>
      </c>
    </row>
    <row r="56">
      <c r="A56" s="14" t="s">
        <v>5</v>
      </c>
      <c r="B56" s="15" t="s">
        <v>7</v>
      </c>
      <c r="C56" s="15" t="s">
        <v>126</v>
      </c>
      <c r="D56" s="22" t="s">
        <v>130</v>
      </c>
      <c r="E56" s="14"/>
      <c r="F56" s="15" t="s">
        <v>131</v>
      </c>
      <c r="G56" s="15" t="s">
        <v>2</v>
      </c>
      <c r="H56" s="18" t="s">
        <v>129</v>
      </c>
      <c r="I56" s="18" t="s">
        <v>129</v>
      </c>
      <c r="J56" s="18" t="s">
        <v>129</v>
      </c>
      <c r="K56" s="18" t="s">
        <v>129</v>
      </c>
    </row>
    <row r="57">
      <c r="A57" s="14" t="s">
        <v>5</v>
      </c>
      <c r="B57" s="14" t="s">
        <v>19</v>
      </c>
      <c r="C57" s="15">
        <v>260.0</v>
      </c>
      <c r="D57" s="22" t="s">
        <v>132</v>
      </c>
      <c r="E57" s="14"/>
      <c r="F57" s="15" t="s">
        <v>133</v>
      </c>
      <c r="G57" s="15" t="s">
        <v>2</v>
      </c>
      <c r="H57" s="18" t="s">
        <v>129</v>
      </c>
      <c r="I57" s="18" t="s">
        <v>129</v>
      </c>
      <c r="J57" s="18" t="s">
        <v>129</v>
      </c>
      <c r="K57" s="18" t="s">
        <v>129</v>
      </c>
    </row>
    <row r="58">
      <c r="A58" s="14" t="s">
        <v>5</v>
      </c>
      <c r="B58" s="15" t="s">
        <v>22</v>
      </c>
      <c r="C58" s="14"/>
      <c r="D58" s="16"/>
      <c r="E58" s="14"/>
      <c r="F58" s="15" t="s">
        <v>134</v>
      </c>
      <c r="G58" s="15" t="s">
        <v>2</v>
      </c>
      <c r="H58" s="18" t="s">
        <v>129</v>
      </c>
      <c r="I58" s="18" t="s">
        <v>129</v>
      </c>
      <c r="J58" s="18" t="s">
        <v>129</v>
      </c>
      <c r="K58" s="18" t="s">
        <v>129</v>
      </c>
    </row>
    <row r="59">
      <c r="A59" s="14" t="s">
        <v>5</v>
      </c>
      <c r="B59" s="14" t="s">
        <v>19</v>
      </c>
      <c r="C59" s="15">
        <v>260.0</v>
      </c>
      <c r="D59" s="22" t="s">
        <v>135</v>
      </c>
      <c r="E59" s="14"/>
      <c r="F59" s="15" t="s">
        <v>136</v>
      </c>
      <c r="G59" s="15" t="s">
        <v>2</v>
      </c>
      <c r="H59" s="18" t="s">
        <v>129</v>
      </c>
      <c r="I59" s="18" t="s">
        <v>129</v>
      </c>
      <c r="J59" s="18" t="s">
        <v>129</v>
      </c>
      <c r="K59" s="18" t="s">
        <v>129</v>
      </c>
    </row>
    <row r="60">
      <c r="A60" s="14" t="s">
        <v>5</v>
      </c>
      <c r="B60" s="14" t="s">
        <v>19</v>
      </c>
      <c r="C60" s="14">
        <v>260.0</v>
      </c>
      <c r="D60" s="15" t="s">
        <v>137</v>
      </c>
      <c r="E60" s="14"/>
      <c r="F60" s="15" t="s">
        <v>138</v>
      </c>
      <c r="G60" s="15" t="s">
        <v>2</v>
      </c>
      <c r="H60" s="18" t="s">
        <v>129</v>
      </c>
      <c r="I60" s="18" t="s">
        <v>129</v>
      </c>
      <c r="J60" s="18" t="s">
        <v>129</v>
      </c>
      <c r="K60" s="18" t="s">
        <v>129</v>
      </c>
    </row>
    <row r="61">
      <c r="A61" s="14" t="s">
        <v>5</v>
      </c>
      <c r="B61" s="14" t="s">
        <v>19</v>
      </c>
      <c r="C61" s="14" t="s">
        <v>139</v>
      </c>
      <c r="D61" s="14" t="s">
        <v>140</v>
      </c>
      <c r="E61" s="14"/>
      <c r="F61" s="14" t="s">
        <v>141</v>
      </c>
      <c r="G61" s="14" t="s">
        <v>2</v>
      </c>
      <c r="H61" s="18" t="s">
        <v>129</v>
      </c>
      <c r="I61" s="18" t="s">
        <v>129</v>
      </c>
      <c r="J61" s="18" t="s">
        <v>129</v>
      </c>
      <c r="K61" s="18" t="s">
        <v>129</v>
      </c>
    </row>
    <row r="62">
      <c r="A62" s="14" t="s">
        <v>6</v>
      </c>
      <c r="B62" s="15" t="s">
        <v>23</v>
      </c>
      <c r="C62" s="15" t="s">
        <v>142</v>
      </c>
      <c r="D62" s="15" t="s">
        <v>143</v>
      </c>
      <c r="E62" s="14">
        <v>981367.0</v>
      </c>
      <c r="F62" s="15" t="s">
        <v>144</v>
      </c>
      <c r="G62" s="15" t="s">
        <v>21</v>
      </c>
      <c r="H62" s="20"/>
      <c r="I62" s="18">
        <v>2.0</v>
      </c>
      <c r="J62" s="20"/>
      <c r="K62" s="18">
        <v>2.0</v>
      </c>
    </row>
    <row r="63">
      <c r="A63" s="14" t="s">
        <v>6</v>
      </c>
      <c r="B63" s="15" t="s">
        <v>20</v>
      </c>
      <c r="C63" s="15" t="s">
        <v>145</v>
      </c>
      <c r="D63" s="14"/>
      <c r="E63" s="14"/>
      <c r="F63" s="15" t="s">
        <v>146</v>
      </c>
      <c r="G63" s="15" t="s">
        <v>21</v>
      </c>
      <c r="H63" s="20"/>
      <c r="I63" s="18">
        <v>2.0</v>
      </c>
      <c r="J63" s="20"/>
      <c r="K63" s="18">
        <v>2.0</v>
      </c>
    </row>
    <row r="64">
      <c r="A64" s="14" t="s">
        <v>6</v>
      </c>
      <c r="B64" s="15" t="s">
        <v>24</v>
      </c>
      <c r="C64" s="14"/>
      <c r="D64" s="14"/>
      <c r="E64" s="14"/>
      <c r="F64" s="15" t="s">
        <v>147</v>
      </c>
      <c r="G64" s="15" t="s">
        <v>21</v>
      </c>
      <c r="H64" s="20"/>
      <c r="I64" s="18">
        <v>2.0</v>
      </c>
      <c r="J64" s="20"/>
      <c r="K64" s="18">
        <v>2.0</v>
      </c>
    </row>
    <row r="65">
      <c r="A65" s="14" t="s">
        <v>4</v>
      </c>
      <c r="B65" s="14" t="s">
        <v>13</v>
      </c>
      <c r="C65" s="14" t="s">
        <v>52</v>
      </c>
      <c r="D65" s="16" t="s">
        <v>148</v>
      </c>
      <c r="E65" s="14">
        <v>771484.0</v>
      </c>
      <c r="F65" s="14" t="s">
        <v>149</v>
      </c>
      <c r="G65" s="14" t="s">
        <v>8</v>
      </c>
      <c r="H65" s="17" t="s">
        <v>55</v>
      </c>
      <c r="I65" s="17">
        <v>2.0</v>
      </c>
      <c r="J65" s="17" t="s">
        <v>55</v>
      </c>
      <c r="K65" s="18">
        <v>8.0</v>
      </c>
    </row>
    <row r="66">
      <c r="A66" s="23" t="s">
        <v>3</v>
      </c>
      <c r="B66" s="24" t="s">
        <v>7</v>
      </c>
      <c r="C66" s="23" t="s">
        <v>36</v>
      </c>
      <c r="D66" s="25" t="s">
        <v>150</v>
      </c>
      <c r="E66" s="23">
        <v>559918.0</v>
      </c>
      <c r="F66" s="23" t="s">
        <v>151</v>
      </c>
      <c r="G66" s="23" t="s">
        <v>8</v>
      </c>
      <c r="H66" s="18" t="s">
        <v>39</v>
      </c>
      <c r="I66" s="17">
        <v>2.0</v>
      </c>
      <c r="J66" s="18" t="s">
        <v>39</v>
      </c>
      <c r="K66" s="18">
        <v>8.0</v>
      </c>
    </row>
    <row r="67">
      <c r="A67" s="23" t="s">
        <v>3</v>
      </c>
      <c r="B67" s="24" t="s">
        <v>7</v>
      </c>
      <c r="C67" s="23" t="s">
        <v>36</v>
      </c>
      <c r="D67" s="25" t="s">
        <v>152</v>
      </c>
      <c r="E67" s="23">
        <v>559919.0</v>
      </c>
      <c r="F67" s="23" t="s">
        <v>153</v>
      </c>
      <c r="G67" s="23" t="s">
        <v>8</v>
      </c>
      <c r="H67" s="18" t="s">
        <v>39</v>
      </c>
      <c r="I67" s="17">
        <v>2.0</v>
      </c>
      <c r="J67" s="18" t="s">
        <v>39</v>
      </c>
      <c r="K67" s="18">
        <v>8.0</v>
      </c>
    </row>
    <row r="68">
      <c r="A68" s="23" t="s">
        <v>3</v>
      </c>
      <c r="B68" s="23" t="s">
        <v>11</v>
      </c>
      <c r="C68" s="23" t="s">
        <v>49</v>
      </c>
      <c r="D68" s="25" t="s">
        <v>154</v>
      </c>
      <c r="E68" s="23">
        <v>559994.0</v>
      </c>
      <c r="F68" s="23" t="s">
        <v>155</v>
      </c>
      <c r="G68" s="24" t="s">
        <v>18</v>
      </c>
      <c r="H68" s="18" t="s">
        <v>39</v>
      </c>
      <c r="I68" s="17">
        <v>2.0</v>
      </c>
      <c r="J68" s="18" t="s">
        <v>39</v>
      </c>
      <c r="K68" s="18">
        <v>8.0</v>
      </c>
    </row>
  </sheetData>
  <autoFilter ref="$A$1"/>
  <customSheetViews>
    <customSheetView guid="{01CF44F0-5EFE-428A-AF81-8E46022C3B48}" filter="1" showAutoFilter="1">
      <autoFilter ref="$A$14:$K$68">
        <filterColumn colId="6">
          <filters>
            <filter val="AIUN"/>
          </filters>
        </filterColumn>
        <sortState ref="A14:K68">
          <sortCondition ref="F14:F68"/>
          <sortCondition ref="G14:G68"/>
        </sortState>
      </autoFilter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</cols>
  <sheetData>
    <row r="1">
      <c r="A1" s="26" t="s">
        <v>25</v>
      </c>
      <c r="B1" s="26" t="s">
        <v>26</v>
      </c>
      <c r="C1" s="26" t="s">
        <v>27</v>
      </c>
      <c r="D1" s="26" t="s">
        <v>28</v>
      </c>
      <c r="E1" s="26" t="s">
        <v>29</v>
      </c>
      <c r="F1" s="26" t="s">
        <v>30</v>
      </c>
      <c r="G1" s="26" t="s">
        <v>31</v>
      </c>
      <c r="H1" s="26" t="s">
        <v>156</v>
      </c>
      <c r="K1" s="27" t="s">
        <v>3</v>
      </c>
      <c r="L1" s="27" t="s">
        <v>4</v>
      </c>
      <c r="M1" s="28" t="s">
        <v>0</v>
      </c>
    </row>
    <row r="2">
      <c r="A2" s="23" t="s">
        <v>3</v>
      </c>
      <c r="B2" s="23" t="s">
        <v>157</v>
      </c>
      <c r="C2" s="23" t="s">
        <v>36</v>
      </c>
      <c r="D2" s="25" t="s">
        <v>158</v>
      </c>
      <c r="E2" s="23">
        <v>559915.0</v>
      </c>
      <c r="F2" s="23" t="s">
        <v>159</v>
      </c>
      <c r="G2" s="23" t="s">
        <v>8</v>
      </c>
      <c r="H2" s="29">
        <v>45000.0</v>
      </c>
      <c r="J2" s="6" t="s">
        <v>8</v>
      </c>
      <c r="K2" s="7">
        <f>COUNTIFS(wilayareti,$J2,flotaretirados,K$1)</f>
        <v>3</v>
      </c>
      <c r="L2" s="7">
        <f>COUNTIFS(wilayareti,$J2,flotaretirados,L$1)</f>
        <v>0</v>
      </c>
      <c r="M2" s="5">
        <f t="shared" ref="M2:M7" si="1">SUM(K2:L2)</f>
        <v>3</v>
      </c>
    </row>
    <row r="3">
      <c r="A3" s="23" t="s">
        <v>3</v>
      </c>
      <c r="B3" s="23" t="s">
        <v>157</v>
      </c>
      <c r="C3" s="23" t="s">
        <v>36</v>
      </c>
      <c r="D3" s="25" t="s">
        <v>160</v>
      </c>
      <c r="E3" s="23">
        <v>559916.0</v>
      </c>
      <c r="F3" s="23" t="s">
        <v>161</v>
      </c>
      <c r="G3" s="23" t="s">
        <v>8</v>
      </c>
      <c r="H3" s="29">
        <v>45000.0</v>
      </c>
      <c r="J3" s="6" t="s">
        <v>10</v>
      </c>
      <c r="K3" s="7">
        <f>COUNTIFS(wilayareti,$J3,flotaretirados,K$1)</f>
        <v>0</v>
      </c>
      <c r="L3" s="7">
        <f>COUNTIFS(wilayareti,$J3,flotaretirados,L$1)</f>
        <v>0</v>
      </c>
      <c r="M3" s="5">
        <f t="shared" si="1"/>
        <v>0</v>
      </c>
    </row>
    <row r="4">
      <c r="A4" s="24" t="s">
        <v>3</v>
      </c>
      <c r="B4" s="23" t="s">
        <v>11</v>
      </c>
      <c r="C4" s="23" t="s">
        <v>49</v>
      </c>
      <c r="D4" s="16" t="s">
        <v>162</v>
      </c>
      <c r="E4" s="15">
        <v>559996.0</v>
      </c>
      <c r="F4" s="24" t="s">
        <v>163</v>
      </c>
      <c r="G4" s="23" t="s">
        <v>8</v>
      </c>
      <c r="H4" s="29">
        <v>45000.0</v>
      </c>
      <c r="J4" s="6" t="s">
        <v>12</v>
      </c>
      <c r="K4" s="7">
        <f>COUNTIFS(wilayareti,$J4,flotaretirados,K$1)</f>
        <v>2</v>
      </c>
      <c r="L4" s="7">
        <f>COUNTIFS(wilayareti,$J4,flotaretirados,L$1)</f>
        <v>0</v>
      </c>
      <c r="M4" s="5">
        <f t="shared" si="1"/>
        <v>2</v>
      </c>
    </row>
    <row r="5">
      <c r="A5" s="23" t="s">
        <v>3</v>
      </c>
      <c r="B5" s="23" t="s">
        <v>157</v>
      </c>
      <c r="C5" s="23" t="s">
        <v>36</v>
      </c>
      <c r="D5" s="25" t="s">
        <v>164</v>
      </c>
      <c r="E5" s="23">
        <v>559938.0</v>
      </c>
      <c r="F5" s="23" t="s">
        <v>165</v>
      </c>
      <c r="G5" s="23" t="s">
        <v>12</v>
      </c>
      <c r="H5" s="29">
        <v>45000.0</v>
      </c>
      <c r="J5" s="6" t="s">
        <v>14</v>
      </c>
      <c r="K5" s="7">
        <f>COUNTIFS(wilayareti,$J5,flotaretirados,K$1)</f>
        <v>1</v>
      </c>
      <c r="L5" s="7">
        <f>COUNTIFS(wilayareti,$J5,flotaretirados,L$1)</f>
        <v>0</v>
      </c>
      <c r="M5" s="5">
        <f t="shared" si="1"/>
        <v>1</v>
      </c>
    </row>
    <row r="6">
      <c r="A6" s="23" t="s">
        <v>3</v>
      </c>
      <c r="B6" s="23" t="s">
        <v>157</v>
      </c>
      <c r="C6" s="23" t="s">
        <v>36</v>
      </c>
      <c r="D6" s="25" t="s">
        <v>166</v>
      </c>
      <c r="E6" s="23">
        <v>559960.0</v>
      </c>
      <c r="F6" s="23" t="s">
        <v>167</v>
      </c>
      <c r="G6" s="23" t="s">
        <v>12</v>
      </c>
      <c r="H6" s="29">
        <v>45000.0</v>
      </c>
      <c r="J6" s="6" t="s">
        <v>16</v>
      </c>
      <c r="K6" s="7">
        <f>COUNTIFS(wilayareti,$J6,flotaretirados,K$1)</f>
        <v>0</v>
      </c>
      <c r="L6" s="7">
        <f>COUNTIFS(wilayareti,$J6,flotaretirados,L$1)</f>
        <v>0</v>
      </c>
      <c r="M6" s="5">
        <f t="shared" si="1"/>
        <v>0</v>
      </c>
    </row>
    <row r="7">
      <c r="A7" s="14" t="s">
        <v>3</v>
      </c>
      <c r="B7" s="15" t="s">
        <v>7</v>
      </c>
      <c r="C7" s="14" t="s">
        <v>36</v>
      </c>
      <c r="D7" s="16" t="s">
        <v>168</v>
      </c>
      <c r="E7" s="14">
        <v>614220.0</v>
      </c>
      <c r="F7" s="14" t="s">
        <v>169</v>
      </c>
      <c r="G7" s="14" t="s">
        <v>14</v>
      </c>
      <c r="H7" s="29">
        <v>45000.0</v>
      </c>
      <c r="J7" s="6" t="s">
        <v>18</v>
      </c>
      <c r="K7" s="7">
        <f>COUNTIFS(wilayareti,$J7,flotaretirados,K$1)</f>
        <v>2</v>
      </c>
      <c r="L7" s="7">
        <f>COUNTIFS(wilayareti,$J7,flotaretirados,L$1)</f>
        <v>0</v>
      </c>
      <c r="M7" s="5">
        <f t="shared" si="1"/>
        <v>2</v>
      </c>
    </row>
    <row r="8">
      <c r="A8" s="14" t="s">
        <v>3</v>
      </c>
      <c r="B8" s="15" t="s">
        <v>7</v>
      </c>
      <c r="C8" s="14" t="s">
        <v>170</v>
      </c>
      <c r="D8" s="16" t="s">
        <v>171</v>
      </c>
      <c r="E8" s="19"/>
      <c r="F8" s="14" t="s">
        <v>172</v>
      </c>
      <c r="G8" s="14" t="s">
        <v>18</v>
      </c>
      <c r="H8" s="29">
        <v>45000.0</v>
      </c>
      <c r="K8" s="5">
        <f t="shared" ref="K8:M8" si="2">SUM(K2:K7)</f>
        <v>8</v>
      </c>
      <c r="L8" s="5">
        <f t="shared" si="2"/>
        <v>0</v>
      </c>
      <c r="M8" s="11">
        <f t="shared" si="2"/>
        <v>8</v>
      </c>
    </row>
    <row r="9">
      <c r="A9" s="14" t="s">
        <v>3</v>
      </c>
      <c r="B9" s="14" t="s">
        <v>20</v>
      </c>
      <c r="C9" s="14" t="s">
        <v>173</v>
      </c>
      <c r="D9" s="16" t="s">
        <v>174</v>
      </c>
      <c r="E9" s="19"/>
      <c r="F9" s="14" t="s">
        <v>175</v>
      </c>
      <c r="G9" s="14" t="s">
        <v>18</v>
      </c>
      <c r="H9" s="29">
        <v>45000.0</v>
      </c>
      <c r="I9" s="17"/>
    </row>
    <row r="10">
      <c r="A10" s="24"/>
      <c r="F10" s="24"/>
      <c r="G10" s="23"/>
      <c r="H10" s="17"/>
      <c r="I10" s="17"/>
    </row>
    <row r="11">
      <c r="A11" s="23"/>
      <c r="B11" s="23"/>
      <c r="C11" s="23"/>
      <c r="D11" s="25"/>
      <c r="E11" s="23"/>
      <c r="F11" s="23"/>
      <c r="G11" s="23"/>
      <c r="H11" s="17"/>
      <c r="I11" s="17"/>
    </row>
    <row r="12">
      <c r="A12" s="23"/>
      <c r="B12" s="23"/>
      <c r="C12" s="23"/>
      <c r="D12" s="25"/>
      <c r="E12" s="23"/>
      <c r="F12" s="23"/>
      <c r="G12" s="23"/>
    </row>
    <row r="13">
      <c r="A13" s="23"/>
      <c r="B13" s="23"/>
      <c r="C13" s="23"/>
      <c r="D13" s="25"/>
      <c r="E13" s="23"/>
      <c r="F13" s="23"/>
      <c r="G13" s="23"/>
    </row>
    <row r="14">
      <c r="A14" s="23"/>
      <c r="B14" s="23"/>
      <c r="C14" s="23"/>
      <c r="D14" s="25"/>
      <c r="E14" s="23"/>
      <c r="F14" s="23"/>
      <c r="G14" s="23"/>
    </row>
    <row r="15">
      <c r="A15" s="23"/>
      <c r="B15" s="23"/>
      <c r="C15" s="23"/>
      <c r="D15" s="25"/>
      <c r="E15" s="23"/>
      <c r="F15" s="23"/>
      <c r="G15" s="23"/>
    </row>
    <row r="16">
      <c r="A16" s="23"/>
      <c r="B16" s="23"/>
      <c r="C16" s="23"/>
      <c r="D16" s="25"/>
      <c r="E16" s="23"/>
      <c r="F16" s="23"/>
      <c r="G16" s="23"/>
    </row>
    <row r="17">
      <c r="A17" s="23"/>
      <c r="B17" s="23"/>
      <c r="C17" s="23"/>
      <c r="D17" s="25"/>
      <c r="E17" s="23"/>
      <c r="F17" s="23"/>
      <c r="G17" s="23"/>
    </row>
    <row r="18">
      <c r="A18" s="23"/>
      <c r="B18" s="23"/>
      <c r="C18" s="23"/>
      <c r="D18" s="25"/>
      <c r="E18" s="23"/>
      <c r="F18" s="23"/>
      <c r="G18" s="23"/>
    </row>
    <row r="19">
      <c r="A19" s="23"/>
      <c r="B19" s="23"/>
      <c r="C19" s="23"/>
      <c r="D19" s="25"/>
      <c r="E19" s="23"/>
      <c r="F19" s="23"/>
      <c r="G19" s="23"/>
    </row>
    <row r="20">
      <c r="A20" s="23"/>
      <c r="B20" s="23"/>
      <c r="C20" s="23"/>
      <c r="D20" s="25"/>
      <c r="E20" s="23"/>
      <c r="F20" s="23"/>
      <c r="G20" s="23"/>
    </row>
    <row r="21">
      <c r="A21" s="23"/>
      <c r="B21" s="23"/>
      <c r="C21" s="23"/>
      <c r="D21" s="25"/>
      <c r="E21" s="23"/>
      <c r="F21" s="23"/>
      <c r="G21" s="23"/>
    </row>
    <row r="22">
      <c r="A22" s="23"/>
      <c r="B22" s="23"/>
      <c r="C22" s="23"/>
      <c r="D22" s="25"/>
      <c r="E22" s="23"/>
      <c r="F22" s="23"/>
      <c r="G22" s="23"/>
    </row>
    <row r="23">
      <c r="A23" s="23"/>
      <c r="B23" s="23"/>
      <c r="C23" s="23"/>
      <c r="D23" s="25"/>
      <c r="E23" s="23"/>
      <c r="F23" s="23"/>
      <c r="G23" s="23"/>
    </row>
    <row r="24">
      <c r="A24" s="23"/>
      <c r="B24" s="23"/>
      <c r="C24" s="23"/>
      <c r="D24" s="25"/>
      <c r="E24" s="23"/>
      <c r="F24" s="23"/>
      <c r="G24" s="23"/>
    </row>
    <row r="25">
      <c r="A25" s="23"/>
      <c r="B25" s="23"/>
      <c r="C25" s="23"/>
      <c r="D25" s="25"/>
      <c r="E25" s="23"/>
      <c r="F25" s="23"/>
      <c r="G25" s="23"/>
    </row>
    <row r="26">
      <c r="A26" s="23"/>
      <c r="B26" s="23"/>
      <c r="C26" s="23"/>
      <c r="D26" s="25"/>
      <c r="E26" s="23"/>
      <c r="F26" s="23"/>
      <c r="G26" s="23"/>
    </row>
    <row r="27">
      <c r="A27" s="23"/>
      <c r="B27" s="23"/>
      <c r="C27" s="23"/>
      <c r="D27" s="25"/>
      <c r="E27" s="23"/>
      <c r="F27" s="23"/>
      <c r="G27" s="23"/>
    </row>
    <row r="28">
      <c r="A28" s="23"/>
      <c r="B28" s="23"/>
      <c r="C28" s="23"/>
      <c r="D28" s="25"/>
      <c r="E28" s="23"/>
      <c r="F28" s="23"/>
      <c r="G28" s="23"/>
    </row>
    <row r="29">
      <c r="A29" s="23"/>
      <c r="B29" s="23"/>
      <c r="C29" s="23"/>
      <c r="D29" s="25"/>
      <c r="E29" s="30"/>
      <c r="F29" s="23"/>
      <c r="G29" s="23"/>
    </row>
    <row r="30">
      <c r="A30" s="23"/>
      <c r="B30" s="23"/>
      <c r="C30" s="23"/>
      <c r="D30" s="25"/>
      <c r="E30" s="23"/>
      <c r="F30" s="23"/>
      <c r="G30" s="23"/>
    </row>
    <row r="31">
      <c r="A31" s="23"/>
      <c r="B31" s="23"/>
      <c r="C31" s="23"/>
      <c r="D31" s="25"/>
      <c r="E31" s="23"/>
      <c r="F31" s="23"/>
      <c r="G31" s="23"/>
    </row>
    <row r="32">
      <c r="A32" s="23"/>
      <c r="B32" s="23"/>
      <c r="C32" s="23"/>
      <c r="D32" s="25"/>
      <c r="E32" s="23"/>
      <c r="F32" s="23"/>
      <c r="G32" s="23"/>
    </row>
    <row r="33">
      <c r="A33" s="23"/>
      <c r="B33" s="23"/>
      <c r="C33" s="23"/>
      <c r="D33" s="25"/>
      <c r="E33" s="23"/>
      <c r="F33" s="23"/>
      <c r="G33" s="23"/>
    </row>
    <row r="34">
      <c r="A34" s="23"/>
      <c r="B34" s="23"/>
      <c r="C34" s="23"/>
      <c r="D34" s="25"/>
      <c r="E34" s="23"/>
      <c r="F34" s="23"/>
      <c r="G34" s="23"/>
    </row>
    <row r="35">
      <c r="A35" s="23"/>
      <c r="B35" s="23"/>
      <c r="C35" s="30"/>
      <c r="D35" s="25"/>
      <c r="E35" s="30"/>
      <c r="F35" s="23"/>
      <c r="G35" s="23"/>
    </row>
    <row r="36">
      <c r="A36" s="23"/>
      <c r="B36" s="23"/>
      <c r="C36" s="23"/>
      <c r="D36" s="25"/>
      <c r="E36" s="30"/>
      <c r="F36" s="23"/>
      <c r="G36" s="23"/>
    </row>
    <row r="37">
      <c r="A37" s="23"/>
      <c r="B37" s="23"/>
      <c r="C37" s="23"/>
      <c r="D37" s="25"/>
      <c r="E37" s="30"/>
      <c r="F37" s="23"/>
      <c r="G37" s="23"/>
    </row>
    <row r="38">
      <c r="A38" s="23"/>
      <c r="B38" s="23"/>
      <c r="C38" s="23"/>
      <c r="D38" s="25"/>
      <c r="E38" s="30"/>
      <c r="F38" s="23"/>
      <c r="G38" s="23"/>
    </row>
    <row r="39">
      <c r="A39" s="23"/>
      <c r="B39" s="23"/>
      <c r="C39" s="23"/>
      <c r="D39" s="25"/>
      <c r="E39" s="30"/>
      <c r="F39" s="23"/>
      <c r="G39" s="23"/>
    </row>
    <row r="40">
      <c r="A40" s="23"/>
      <c r="B40" s="23"/>
      <c r="C40" s="23"/>
      <c r="D40" s="25"/>
      <c r="E40" s="23"/>
      <c r="F40" s="23"/>
      <c r="G40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88"/>
    <col customWidth="1" min="6" max="7" width="18.88"/>
    <col customWidth="1" min="8" max="9" width="18.25"/>
    <col customWidth="1" min="10" max="10" width="14.13"/>
  </cols>
  <sheetData>
    <row r="1">
      <c r="A1" s="31"/>
      <c r="B1" s="31" t="s">
        <v>176</v>
      </c>
      <c r="C1" s="32"/>
      <c r="D1" s="33"/>
      <c r="E1" s="34" t="s">
        <v>177</v>
      </c>
      <c r="F1" s="35">
        <v>0.2</v>
      </c>
      <c r="G1" s="36"/>
    </row>
    <row r="2">
      <c r="A2" s="37" t="s">
        <v>26</v>
      </c>
      <c r="B2" s="37" t="s">
        <v>178</v>
      </c>
      <c r="C2" s="37" t="s">
        <v>179</v>
      </c>
      <c r="D2" s="37" t="s">
        <v>180</v>
      </c>
      <c r="E2" s="37" t="s">
        <v>181</v>
      </c>
      <c r="F2" s="37" t="s">
        <v>182</v>
      </c>
      <c r="G2" s="37" t="s">
        <v>183</v>
      </c>
      <c r="H2" s="37" t="s">
        <v>184</v>
      </c>
      <c r="I2" s="37" t="s">
        <v>185</v>
      </c>
      <c r="J2" s="37" t="s">
        <v>186</v>
      </c>
      <c r="K2" s="37" t="s">
        <v>187</v>
      </c>
      <c r="L2" s="37" t="s">
        <v>188</v>
      </c>
      <c r="M2" s="37" t="s">
        <v>189</v>
      </c>
      <c r="N2" s="37" t="s">
        <v>190</v>
      </c>
      <c r="O2" s="37" t="s">
        <v>191</v>
      </c>
      <c r="P2" s="37" t="s">
        <v>192</v>
      </c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</row>
    <row r="3">
      <c r="A3" s="39" t="s">
        <v>7</v>
      </c>
      <c r="B3" s="40">
        <f>IFERROR(ROUNDUP(B23-(VLOOKUP($A3,ACTIVOSMARCA,3,)+VLOOKUP($A4,ACTIVOSMARCA,3,))*B34*(1+$F$1)),"")</f>
        <v>73</v>
      </c>
      <c r="C3" s="41">
        <f>IFERROR(ROUNDUP(C23-VLOOKUP($A3,ACTIVOSMARCA,3,)*C34*(1+$F$1)),"")</f>
        <v>15</v>
      </c>
      <c r="D3" s="40">
        <f>IFERROR(ROUNDUP(D23-(VLOOKUP($A3,ACTIVOSMARCA,3,)+VLOOKUP($A4,ACTIVOSMARCA,3,))*D34*(1+$F$1)),"")</f>
        <v>-1</v>
      </c>
      <c r="E3" s="40">
        <f>IFERROR(ROUNDUP(E23-(VLOOKUP($A3,ACTIVOSMARCA,3,)+VLOOKUP($A4,ACTIVOSMARCA,3,))*E34*(1+$F$1)),"")</f>
        <v>38</v>
      </c>
      <c r="F3" s="41" t="str">
        <f>IFERROR(ROUNDUP(F23-VLOOKUP($A3,ACTIVOSMARCA,3,)*F34*(1+$F$1)),"")</f>
        <v/>
      </c>
      <c r="G3" s="41" t="str">
        <f>IFERROR(ROUNDUP(G23-VLOOKUP($A3,ACTIVOSMARCA,3,)*G34*(1+$F$1)),"")</f>
        <v/>
      </c>
      <c r="H3" s="41">
        <f>IFERROR(ROUNDUP(H23-VLOOKUP($A3,ACTIVOSMARCA,3,)*H34*(1+$F$1)),"")</f>
        <v>-14</v>
      </c>
      <c r="I3" s="42">
        <f>IFERROR(ROUNDUP(I23-VLOOKUP($A3,ACTIVOSMARCA,3,)*I34*(1+$F$1)),"")</f>
        <v>-1056</v>
      </c>
      <c r="J3" s="42">
        <f>IFERROR(ROUNDUP(J23-VLOOKUP($A3,ACTIVOSMARCA,3,)*J34*(1+$F$1)),"")</f>
        <v>4076</v>
      </c>
      <c r="K3" s="42">
        <f>IFERROR(ROUNDUP(K23-VLOOKUP($A3,ACTIVOSMARCA,3,)*K34*(1+$F$1)),"")</f>
        <v>-132</v>
      </c>
      <c r="L3" s="42">
        <f>IFERROR(ROUNDUP(L23-VLOOKUP($A3,ACTIVOSMARCA,3,)*L34*(1+$F$1)),"")</f>
        <v>-53</v>
      </c>
      <c r="M3" s="42">
        <f>IFERROR(ROUNDUP(M23-VLOOKUP($A3,ACTIVOSMARCA,3,)*M34*(1+$F$1)),"")</f>
        <v>0</v>
      </c>
      <c r="N3" s="42">
        <f>IFERROR(ROUNDUP(N23-VLOOKUP($A3,ACTIVOSMARCA,3,)*N34*(1+$F$1)),"")</f>
        <v>-264</v>
      </c>
      <c r="O3" s="42">
        <f>IFERROR(ROUNDUP(O23-VLOOKUP($A3,ACTIVOSMARCA,3,)*O34*(1+$F$1)),"")</f>
        <v>0</v>
      </c>
      <c r="P3" s="43">
        <f>IFERROR(ROUNDUP(P23-VLOOKUP($A3,ACTIVOSMARCA,3,)*P34*(1+$F$1)),"")</f>
        <v>0</v>
      </c>
    </row>
    <row r="4">
      <c r="A4" s="39" t="s">
        <v>9</v>
      </c>
      <c r="C4" s="41">
        <f>IFERROR(ROUNDUP(C24-VLOOKUP($A4,ACTIVOSMARCA,3,)*C35*(1+$F$1)),"")</f>
        <v>35</v>
      </c>
      <c r="F4" s="41" t="str">
        <f>IFERROR(ROUNDUP(F24-VLOOKUP($A4,ACTIVOSMARCA,3,)*F35*(1+$F$1)),"")</f>
        <v/>
      </c>
      <c r="G4" s="41" t="str">
        <f>IFERROR(ROUNDUP(G24-VLOOKUP($A4,ACTIVOSMARCA,3,)*G35*(1+$F$1)),"")</f>
        <v/>
      </c>
      <c r="H4" s="41">
        <f>IFERROR(ROUNDUP(H24-VLOOKUP($A4,ACTIVOSMARCA,3,)*H35*(1+$F$1)),"")</f>
        <v>-6</v>
      </c>
      <c r="I4" s="42">
        <f>IFERROR(ROUNDUP(I24-VLOOKUP($A4,ACTIVOSMARCA,3,)*I35*(1+$F$1)),"")</f>
        <v>-480</v>
      </c>
      <c r="J4" s="42">
        <f>IFERROR(ROUNDUP(J24-VLOOKUP($A4,ACTIVOSMARCA,3,)*J35*(1+$F$1)),"")</f>
        <v>-420</v>
      </c>
      <c r="K4" s="42">
        <f>IFERROR(ROUNDUP(K24-VLOOKUP($A4,ACTIVOSMARCA,3,)*K35*(1+$F$1)),"")</f>
        <v>-60</v>
      </c>
      <c r="L4" s="42">
        <f>IFERROR(ROUNDUP(L24-VLOOKUP($A4,ACTIVOSMARCA,3,)*L35*(1+$F$1)),"")</f>
        <v>-24</v>
      </c>
      <c r="M4" s="42">
        <f>IFERROR(ROUNDUP(M24-VLOOKUP($A4,ACTIVOSMARCA,3,)*M35*(1+$F$1)),"")</f>
        <v>0</v>
      </c>
      <c r="N4" s="42">
        <f>IFERROR(ROUNDUP(N24-VLOOKUP($A4,ACTIVOSMARCA,3,)*N35*(1+$F$1)),"")</f>
        <v>-120</v>
      </c>
      <c r="O4" s="42">
        <f>IFERROR(ROUNDUP(O24-VLOOKUP($A4,ACTIVOSMARCA,3,)*O35*(1+$F$1)),"")</f>
        <v>0</v>
      </c>
      <c r="P4" s="43">
        <f>IFERROR(ROUNDUP(P24-VLOOKUP($A4,ACTIVOSMARCA,3,)*P35*(1+$F$1)),"")</f>
        <v>0</v>
      </c>
    </row>
    <row r="5">
      <c r="A5" s="44" t="s">
        <v>11</v>
      </c>
      <c r="B5" s="41">
        <f>IFERROR(ROUNDUP(B25-VLOOKUP($A5,ACTIVOSMARCA,3,)*B36*(1+$F$1)),"")</f>
        <v>-19</v>
      </c>
      <c r="C5" s="41">
        <f>IFERROR(ROUNDUP(C25-VLOOKUP($A5,ACTIVOSMARCA,3,)*C36*(1+$F$1)),"")</f>
        <v>15</v>
      </c>
      <c r="D5" s="41">
        <f>IFERROR(ROUNDUP(D25-VLOOKUP($A5,ACTIVOSMARCA,3,)*D36*(1+$F$1)),"")</f>
        <v>10</v>
      </c>
      <c r="E5" s="41">
        <f>IFERROR(ROUNDUP(E25-VLOOKUP($A5,ACTIVOSMARCA,3,)*E36*(1+$F$1)),"")</f>
        <v>-24</v>
      </c>
      <c r="F5" s="41">
        <f>IFERROR(ROUNDUP(F25-VLOOKUP($A5,ACTIVOSMARCA,3,)*F36*(1+$F$1)),"")</f>
        <v>-28</v>
      </c>
      <c r="G5" s="41" t="str">
        <f>IFERROR(ROUNDUP(G25-VLOOKUP($A5,ACTIVOSMARCA,3,)*G36*(1+$F$1)),"")</f>
        <v/>
      </c>
      <c r="H5" s="41" t="str">
        <f>IFERROR(ROUNDUP(H25-VLOOKUP($A5,ACTIVOSMARCA,3,)*H36*(1+$F$1)),"")</f>
        <v/>
      </c>
      <c r="I5" s="42">
        <f>IFERROR(ROUNDUP(I25-VLOOKUP($A5,ACTIVOSMARCA,3,)*I36*(1+$F$1)),"")</f>
        <v>-720</v>
      </c>
      <c r="J5" s="42">
        <f>IFERROR(ROUNDUP(J25-VLOOKUP($A5,ACTIVOSMARCA,3,)*J36*(1+$F$1)),"")</f>
        <v>-840</v>
      </c>
      <c r="K5" s="42">
        <f>IFERROR(ROUNDUP(K25-VLOOKUP($A5,ACTIVOSMARCA,3,)*K36*(1+$F$1)),"")</f>
        <v>-120</v>
      </c>
      <c r="L5" s="42">
        <f>IFERROR(ROUNDUP(L25-VLOOKUP($A5,ACTIVOSMARCA,3,)*L36*(1+$F$1)),"")</f>
        <v>-48</v>
      </c>
      <c r="M5" s="42">
        <f>IFERROR(ROUNDUP(M25-VLOOKUP($A5,ACTIVOSMARCA,3,)*M36*(1+$F$1)),"")</f>
        <v>0</v>
      </c>
      <c r="N5" s="42">
        <f>IFERROR(ROUNDUP(N25-VLOOKUP($A5,ACTIVOSMARCA,3,)*N36*(1+$F$1)),"")</f>
        <v>-240</v>
      </c>
      <c r="O5" s="42">
        <f>IFERROR(ROUNDUP(O25-VLOOKUP($A5,ACTIVOSMARCA,3,)*O36*(1+$F$1)),"")</f>
        <v>0</v>
      </c>
      <c r="P5" s="43">
        <f>IFERROR(ROUNDUP(P25-VLOOKUP($A5,ACTIVOSMARCA,3,)*P36*(1+$F$1)),"")</f>
        <v>0</v>
      </c>
    </row>
    <row r="6">
      <c r="A6" s="44" t="s">
        <v>13</v>
      </c>
      <c r="B6" s="41">
        <f>IFERROR(ROUNDUP(B26-VLOOKUP($A6,ACTIVOSMARCA,3,)*B37*(1+$F$1)),"")</f>
        <v>-5</v>
      </c>
      <c r="C6" s="41">
        <f>IFERROR(ROUNDUP(C26-VLOOKUP($A6,ACTIVOSMARCA,3,)*C37*(1+$F$1)),"")</f>
        <v>6</v>
      </c>
      <c r="D6" s="41">
        <f>IFERROR(ROUNDUP(D26-VLOOKUP($A6,ACTIVOSMARCA,3,)*D37*(1+$F$1)),"")</f>
        <v>3</v>
      </c>
      <c r="E6" s="41">
        <f>IFERROR(ROUNDUP(E26-VLOOKUP($A6,ACTIVOSMARCA,3,)*E37*(1+$F$1)),"")</f>
        <v>-22</v>
      </c>
      <c r="F6" s="41">
        <f>IFERROR(ROUNDUP(F26-VLOOKUP($A6,ACTIVOSMARCA,3,)*F37*(1+$F$1)),"")</f>
        <v>-44</v>
      </c>
      <c r="G6" s="41">
        <f>IFERROR(ROUNDUP(G26-VLOOKUP($A6,ACTIVOSMARCA,3,)*G37*(1+$F$1)),"")</f>
        <v>-17</v>
      </c>
      <c r="H6" s="41" t="str">
        <f>IFERROR(ROUNDUP(H26-VLOOKUP($A6,ACTIVOSMARCA,3,)*H37*(1+$F$1)),"")</f>
        <v/>
      </c>
      <c r="I6" s="42">
        <f>IFERROR(ROUNDUP(I26-VLOOKUP($A6,ACTIVOSMARCA,3,)*I37*(1+$F$1)),"")</f>
        <v>-1008</v>
      </c>
      <c r="J6" s="42">
        <f>IFERROR(ROUNDUP(J26-VLOOKUP($A6,ACTIVOSMARCA,3,)*J37*(1+$F$1)),"")</f>
        <v>-672</v>
      </c>
      <c r="K6" s="42">
        <f>IFERROR(ROUNDUP(K26-VLOOKUP($A6,ACTIVOSMARCA,3,)*K37*(1+$F$1)),"")</f>
        <v>-168</v>
      </c>
      <c r="L6" s="42">
        <f>IFERROR(ROUNDUP(L26-VLOOKUP($A6,ACTIVOSMARCA,3,)*L37*(1+$F$1)),"")</f>
        <v>-68</v>
      </c>
      <c r="M6" s="42">
        <f>IFERROR(ROUNDUP(M26-VLOOKUP($A6,ACTIVOSMARCA,3,)*M37*(1+$F$1)),"")</f>
        <v>0</v>
      </c>
      <c r="N6" s="42">
        <f>IFERROR(ROUNDUP(N26-VLOOKUP($A6,ACTIVOSMARCA,3,)*N37*(1+$F$1)),"")</f>
        <v>-336</v>
      </c>
      <c r="O6" s="42">
        <f>IFERROR(ROUNDUP(O26-VLOOKUP($A6,ACTIVOSMARCA,3,)*O37*(1+$F$1)),"")</f>
        <v>0</v>
      </c>
      <c r="P6" s="43">
        <f>IFERROR(ROUNDUP(P26-VLOOKUP($A6,ACTIVOSMARCA,3,)*P37*(1+$F$1)),"")</f>
        <v>0</v>
      </c>
    </row>
    <row r="7">
      <c r="A7" s="44" t="s">
        <v>15</v>
      </c>
      <c r="B7" s="41">
        <f>IFERROR(ROUNDUP(B27-VLOOKUP($A7,ACTIVOSMARCA,3,)*B38*(1+$F$1)),"")</f>
        <v>-3</v>
      </c>
      <c r="C7" s="41">
        <f>IFERROR(ROUNDUP(C27-VLOOKUP($A7,ACTIVOSMARCA,3,)*C38*(1+$F$1)),"")</f>
        <v>-2</v>
      </c>
      <c r="D7" s="41">
        <f>IFERROR(ROUNDUP(D27-VLOOKUP($A7,ACTIVOSMARCA,3,)*D38*(1+$F$1)),"")</f>
        <v>-3</v>
      </c>
      <c r="E7" s="41" t="str">
        <f>IFERROR(ROUNDUP(E27-VLOOKUP($A7,ACTIVOSMARCA,3,)*E38*(1+$F$1)),"")</f>
        <v/>
      </c>
      <c r="F7" s="41" t="str">
        <f>IFERROR(ROUNDUP(F27-VLOOKUP($A7,ACTIVOSMARCA,3,)*F38*(1+$F$1)),"")</f>
        <v/>
      </c>
      <c r="G7" s="41" t="str">
        <f>IFERROR(ROUNDUP(G27-VLOOKUP($A7,ACTIVOSMARCA,3,)*G38*(1+$F$1)),"")</f>
        <v/>
      </c>
      <c r="H7" s="41" t="str">
        <f>IFERROR(ROUNDUP(H27-VLOOKUP($A7,ACTIVOSMARCA,3,)*H38*(1+$F$1)),"")</f>
        <v/>
      </c>
      <c r="I7" s="42">
        <f>IFERROR(ROUNDUP(I27-VLOOKUP($A7,ACTIVOSMARCA,3,)*I38*(1+$F$1)),"")</f>
        <v>-24</v>
      </c>
      <c r="J7" s="42">
        <f>IFERROR(ROUNDUP(J27-VLOOKUP($A7,ACTIVOSMARCA,3,)*J38*(1+$F$1)),"")</f>
        <v>-24</v>
      </c>
      <c r="K7" s="42">
        <f>IFERROR(ROUNDUP(K27-VLOOKUP($A7,ACTIVOSMARCA,3,)*K38*(1+$F$1)),"")</f>
        <v>-12</v>
      </c>
      <c r="L7" s="42">
        <f>IFERROR(ROUNDUP(L27-VLOOKUP($A7,ACTIVOSMARCA,3,)*L38*(1+$F$1)),"")</f>
        <v>-5</v>
      </c>
      <c r="M7" s="42">
        <f>IFERROR(ROUNDUP(M27-VLOOKUP($A7,ACTIVOSMARCA,3,)*M38*(1+$F$1)),"")</f>
        <v>0</v>
      </c>
      <c r="N7" s="42">
        <f>IFERROR(ROUNDUP(N27-VLOOKUP($A7,ACTIVOSMARCA,3,)*N38*(1+$F$1)),"")</f>
        <v>-12</v>
      </c>
      <c r="O7" s="42">
        <f>IFERROR(ROUNDUP(O27-VLOOKUP($A7,ACTIVOSMARCA,3,)*O38*(1+$F$1)),"")</f>
        <v>0</v>
      </c>
      <c r="P7" s="43">
        <f>IFERROR(ROUNDUP(P27-VLOOKUP($A7,ACTIVOSMARCA,3,)*P38*(1+$F$1)),"")</f>
        <v>0</v>
      </c>
    </row>
    <row r="8">
      <c r="A8" s="44" t="s">
        <v>17</v>
      </c>
      <c r="B8" s="41">
        <f>IFERROR(ROUNDUP(B28-VLOOKUP($A8,ACTIVOSMARCA,3,)*B39*(1+$F$1)),"")</f>
        <v>-3</v>
      </c>
      <c r="C8" s="41">
        <f>IFERROR(ROUNDUP(C28-VLOOKUP($A8,ACTIVOSMARCA,3,)*C39*(1+$F$1)),"")</f>
        <v>-2</v>
      </c>
      <c r="D8" s="41">
        <f>IFERROR(ROUNDUP(D28-VLOOKUP($A8,ACTIVOSMARCA,3,)*D39*(1+$F$1)),"")</f>
        <v>-3</v>
      </c>
      <c r="E8" s="41" t="str">
        <f>IFERROR(ROUNDUP(E28-VLOOKUP($A8,ACTIVOSMARCA,3,)*E39*(1+$F$1)),"")</f>
        <v/>
      </c>
      <c r="F8" s="41" t="str">
        <f>IFERROR(ROUNDUP(F28-VLOOKUP($A8,ACTIVOSMARCA,3,)*F39*(1+$F$1)),"")</f>
        <v/>
      </c>
      <c r="G8" s="41" t="str">
        <f>IFERROR(ROUNDUP(G28-VLOOKUP($A8,ACTIVOSMARCA,3,)*G39*(1+$F$1)),"")</f>
        <v/>
      </c>
      <c r="H8" s="41" t="str">
        <f>IFERROR(ROUNDUP(H28-VLOOKUP($A8,ACTIVOSMARCA,3,)*H39*(1+$F$1)),"")</f>
        <v/>
      </c>
      <c r="I8" s="42">
        <f>IFERROR(ROUNDUP(I28-VLOOKUP($A8,ACTIVOSMARCA,3,)*I39*(1+$F$1)),"")</f>
        <v>-24</v>
      </c>
      <c r="J8" s="42">
        <f>IFERROR(ROUNDUP(J28-VLOOKUP($A8,ACTIVOSMARCA,3,)*J39*(1+$F$1)),"")</f>
        <v>-24</v>
      </c>
      <c r="K8" s="42">
        <f>IFERROR(ROUNDUP(K28-VLOOKUP($A8,ACTIVOSMARCA,3,)*K39*(1+$F$1)),"")</f>
        <v>-12</v>
      </c>
      <c r="L8" s="42">
        <f>IFERROR(ROUNDUP(L28-VLOOKUP($A8,ACTIVOSMARCA,3,)*L39*(1+$F$1)),"")</f>
        <v>-5</v>
      </c>
      <c r="M8" s="42">
        <f>IFERROR(ROUNDUP(M28-VLOOKUP($A8,ACTIVOSMARCA,3,)*M39*(1+$F$1)),"")</f>
        <v>0</v>
      </c>
      <c r="N8" s="42">
        <f>IFERROR(ROUNDUP(N28-VLOOKUP($A8,ACTIVOSMARCA,3,)*N39*(1+$F$1)),"")</f>
        <v>-12</v>
      </c>
      <c r="O8" s="42">
        <f>IFERROR(ROUNDUP(O28-VLOOKUP($A8,ACTIVOSMARCA,3,)*O39*(1+$F$1)),"")</f>
        <v>0</v>
      </c>
      <c r="P8" s="43">
        <f>IFERROR(ROUNDUP(P28-VLOOKUP($A8,ACTIVOSMARCA,3,)*P39*(1+$F$1)),"")</f>
        <v>0</v>
      </c>
    </row>
    <row r="9">
      <c r="A9" s="44" t="s">
        <v>20</v>
      </c>
      <c r="B9" s="41">
        <f>IFERROR(ROUNDUP(B29-VLOOKUP($A9,ACTIVOSMARCA,3,)*B40*(1+$F$1)),"")</f>
        <v>-3</v>
      </c>
      <c r="C9" s="41">
        <f>IFERROR(ROUNDUP(C29-VLOOKUP($A9,ACTIVOSMARCA,3,)*C40*(1+$F$1)),"")</f>
        <v>-2</v>
      </c>
      <c r="D9" s="41">
        <f>IFERROR(ROUNDUP(D29-VLOOKUP($A9,ACTIVOSMARCA,3,)*D40*(1+$F$1)),"")</f>
        <v>-3</v>
      </c>
      <c r="E9" s="41" t="str">
        <f>IFERROR(ROUNDUP(E29-VLOOKUP($A9,ACTIVOSMARCA,3,)*E40*(1+$F$1)),"")</f>
        <v/>
      </c>
      <c r="F9" s="41" t="str">
        <f>IFERROR(ROUNDUP(F29-VLOOKUP($A9,ACTIVOSMARCA,3,)*F40*(1+$F$1)),"")</f>
        <v/>
      </c>
      <c r="G9" s="41" t="str">
        <f>IFERROR(ROUNDUP(G29-VLOOKUP($A9,ACTIVOSMARCA,3,)*G40*(1+$F$1)),"")</f>
        <v/>
      </c>
      <c r="H9" s="41" t="str">
        <f>IFERROR(ROUNDUP(H29-VLOOKUP($A9,ACTIVOSMARCA,3,)*H40*(1+$F$1)),"")</f>
        <v/>
      </c>
      <c r="I9" s="42">
        <f>IFERROR(ROUNDUP(I29-VLOOKUP($A9,ACTIVOSMARCA,3,)*I40*(1+$F$1)),"")</f>
        <v>-84</v>
      </c>
      <c r="J9" s="42">
        <f>IFERROR(ROUNDUP(J29-VLOOKUP($A9,ACTIVOSMARCA,3,)*J40*(1+$F$1)),"")</f>
        <v>-84</v>
      </c>
      <c r="K9" s="42">
        <f>IFERROR(ROUNDUP(K29-VLOOKUP($A9,ACTIVOSMARCA,3,)*K40*(1+$F$1)),"")</f>
        <v>-12</v>
      </c>
      <c r="L9" s="42">
        <f>IFERROR(ROUNDUP(L29-VLOOKUP($A9,ACTIVOSMARCA,3,)*L40*(1+$F$1)),"")</f>
        <v>-5</v>
      </c>
      <c r="M9" s="42">
        <f>IFERROR(ROUNDUP(M29-VLOOKUP($A9,ACTIVOSMARCA,3,)*M40*(1+$F$1)),"")</f>
        <v>0</v>
      </c>
      <c r="N9" s="42">
        <f>IFERROR(ROUNDUP(N29-VLOOKUP($A9,ACTIVOSMARCA,3,)*N40*(1+$F$1)),"")</f>
        <v>-24</v>
      </c>
      <c r="O9" s="42">
        <f>IFERROR(ROUNDUP(O29-VLOOKUP($A9,ACTIVOSMARCA,3,)*O40*(1+$F$1)),"")</f>
        <v>0</v>
      </c>
      <c r="P9" s="43">
        <f>IFERROR(ROUNDUP(P29-VLOOKUP($A9,ACTIVOSMARCA,3,)*P40*(1+$F$1)),"")</f>
        <v>0</v>
      </c>
    </row>
    <row r="10">
      <c r="A10" s="44" t="s">
        <v>22</v>
      </c>
      <c r="B10" s="41">
        <f>IFERROR(ROUNDUP(B30-VLOOKUP($A10,ACTIVOSMARCA,3,)*B41*(1+$F$1)),"")</f>
        <v>-5</v>
      </c>
      <c r="C10" s="41">
        <f>IFERROR(ROUNDUP(C30-VLOOKUP($A10,ACTIVOSMARCA,3,)*C41*(1+$F$1)),"")</f>
        <v>-3</v>
      </c>
      <c r="D10" s="41">
        <f>IFERROR(ROUNDUP(D30-VLOOKUP($A10,ACTIVOSMARCA,3,)*D41*(1+$F$1)),"")</f>
        <v>-10</v>
      </c>
      <c r="E10" s="41">
        <f>IFERROR(ROUNDUP(E30-VLOOKUP($A10,ACTIVOSMARCA,3,)*E41*(1+$F$1)),"")</f>
        <v>-5</v>
      </c>
      <c r="F10" s="41" t="str">
        <f>IFERROR(ROUNDUP(F30-VLOOKUP($A10,ACTIVOSMARCA,3,)*F41*(1+$F$1)),"")</f>
        <v/>
      </c>
      <c r="G10" s="41">
        <f>IFERROR(ROUNDUP(G30-VLOOKUP($A10,ACTIVOSMARCA,3,)*G41*(1+$F$1)),"")</f>
        <v>-5</v>
      </c>
      <c r="H10" s="41" t="str">
        <f>IFERROR(ROUNDUP(H30-VLOOKUP($A10,ACTIVOSMARCA,3,)*H41*(1+$F$1)),"")</f>
        <v/>
      </c>
      <c r="I10" s="42">
        <f>IFERROR(ROUNDUP(I30-VLOOKUP($A10,ACTIVOSMARCA,3,)*I41*(1+$F$1)),"")</f>
        <v>-192</v>
      </c>
      <c r="J10" s="42">
        <f>IFERROR(ROUNDUP(J30-VLOOKUP($A10,ACTIVOSMARCA,3,)*J41*(1+$F$1)),"")</f>
        <v>-168</v>
      </c>
      <c r="K10" s="42">
        <f>IFERROR(ROUNDUP(K30-VLOOKUP($A10,ACTIVOSMARCA,3,)*K41*(1+$F$1)),"")</f>
        <v>-24</v>
      </c>
      <c r="L10" s="42">
        <f>IFERROR(ROUNDUP(L30-VLOOKUP($A10,ACTIVOSMARCA,3,)*L41*(1+$F$1)),"")</f>
        <v>-10</v>
      </c>
      <c r="M10" s="42">
        <f>IFERROR(ROUNDUP(M30-VLOOKUP($A10,ACTIVOSMARCA,3,)*M41*(1+$F$1)),"")</f>
        <v>0</v>
      </c>
      <c r="N10" s="42">
        <f>IFERROR(ROUNDUP(N30-VLOOKUP($A10,ACTIVOSMARCA,3,)*N41*(1+$F$1)),"")</f>
        <v>-48</v>
      </c>
      <c r="O10" s="42">
        <f>IFERROR(ROUNDUP(O30-VLOOKUP($A10,ACTIVOSMARCA,3,)*O41*(1+$F$1)),"")</f>
        <v>0</v>
      </c>
      <c r="P10" s="43">
        <f>IFERROR(ROUNDUP(P30-VLOOKUP($A10,ACTIVOSMARCA,3,)*P41*(1+$F$1)),"")</f>
        <v>0</v>
      </c>
    </row>
    <row r="11" ht="32.25" customHeight="1">
      <c r="F11" s="45" t="s">
        <v>193</v>
      </c>
      <c r="G11" s="45"/>
      <c r="H11" s="46"/>
      <c r="I11" s="47">
        <f t="shared" ref="I11:P11" si="1">IF(SUM(I3:I10)&lt;0,-SUM(I3:I10),"NO COMPRA")</f>
        <v>3588</v>
      </c>
      <c r="J11" s="46" t="str">
        <f t="shared" si="1"/>
        <v>NO COMPRA</v>
      </c>
      <c r="K11" s="47">
        <f t="shared" si="1"/>
        <v>540</v>
      </c>
      <c r="L11" s="47">
        <f t="shared" si="1"/>
        <v>218</v>
      </c>
      <c r="M11" s="46" t="str">
        <f t="shared" si="1"/>
        <v>NO COMPRA</v>
      </c>
      <c r="N11" s="47">
        <f t="shared" si="1"/>
        <v>1056</v>
      </c>
      <c r="O11" s="46" t="str">
        <f t="shared" si="1"/>
        <v>NO COMPRA</v>
      </c>
      <c r="P11" s="48" t="str">
        <f t="shared" si="1"/>
        <v>NO COMPRA</v>
      </c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</row>
    <row r="12">
      <c r="H12" s="50"/>
      <c r="I12" s="51">
        <f>ROUNDUP(I11/200,0)</f>
        <v>18</v>
      </c>
      <c r="K12" s="51">
        <f>ROUNDUP(K11/200,0)</f>
        <v>3</v>
      </c>
      <c r="N12" s="51">
        <f>ROUNDUP(N11/200,0)</f>
        <v>6</v>
      </c>
      <c r="S12" s="49"/>
    </row>
    <row r="14">
      <c r="A14" s="52" t="s">
        <v>39</v>
      </c>
      <c r="B14" s="53">
        <f>COUNTIFS(ruedatrasera,A14,ruedadelantera,A14)</f>
        <v>15</v>
      </c>
      <c r="R14" s="54"/>
    </row>
    <row r="15">
      <c r="A15" s="52" t="s">
        <v>42</v>
      </c>
      <c r="B15" s="53">
        <f>COUNTIFS(ruedatrasera,A15,ruedadelantera,A15)</f>
        <v>8</v>
      </c>
    </row>
    <row r="16">
      <c r="A16" s="52" t="s">
        <v>47</v>
      </c>
      <c r="B16" s="53">
        <f>COUNTIFS(ruedatrasera,A16,ruedadelantera,A16)</f>
        <v>2</v>
      </c>
      <c r="R16" s="54"/>
    </row>
    <row r="17">
      <c r="A17" s="52" t="s">
        <v>48</v>
      </c>
      <c r="B17" s="53">
        <f>COUNTIFS(ruedatrasera,A17,ruedadelantera,A17)</f>
        <v>0</v>
      </c>
      <c r="R17" s="54"/>
    </row>
    <row r="18">
      <c r="A18" s="52" t="s">
        <v>55</v>
      </c>
      <c r="B18" s="53">
        <f>COUNTIFS(ruedatrasera,A18,ruedadelantera,A18)</f>
        <v>14</v>
      </c>
      <c r="R18" s="54"/>
    </row>
    <row r="19">
      <c r="A19" s="52" t="s">
        <v>194</v>
      </c>
      <c r="B19" s="53">
        <f>COUNTIFS(ruedatrasera,A17,ruedadelantera,A16)</f>
        <v>3</v>
      </c>
      <c r="R19" s="54"/>
    </row>
    <row r="20">
      <c r="R20" s="12"/>
    </row>
    <row r="21">
      <c r="A21" s="55" t="s">
        <v>195</v>
      </c>
      <c r="B21" s="56"/>
      <c r="C21" s="56"/>
      <c r="D21" s="56"/>
      <c r="J21" s="57" t="s">
        <v>196</v>
      </c>
      <c r="M21" s="57" t="s">
        <v>196</v>
      </c>
      <c r="P21" s="57" t="s">
        <v>197</v>
      </c>
      <c r="R21" s="12"/>
    </row>
    <row r="22">
      <c r="A22" s="58" t="s">
        <v>26</v>
      </c>
      <c r="B22" s="58" t="s">
        <v>178</v>
      </c>
      <c r="C22" s="58" t="s">
        <v>179</v>
      </c>
      <c r="D22" s="58" t="s">
        <v>180</v>
      </c>
      <c r="E22" s="59" t="s">
        <v>181</v>
      </c>
      <c r="F22" s="59" t="s">
        <v>182</v>
      </c>
      <c r="G22" s="59" t="s">
        <v>183</v>
      </c>
      <c r="H22" s="59" t="s">
        <v>184</v>
      </c>
      <c r="I22" s="59" t="s">
        <v>185</v>
      </c>
      <c r="J22" s="59" t="s">
        <v>186</v>
      </c>
      <c r="K22" s="59" t="s">
        <v>187</v>
      </c>
      <c r="L22" s="59" t="s">
        <v>188</v>
      </c>
      <c r="M22" s="59" t="s">
        <v>189</v>
      </c>
      <c r="N22" s="59" t="s">
        <v>190</v>
      </c>
      <c r="O22" s="59" t="s">
        <v>191</v>
      </c>
      <c r="P22" s="59" t="s">
        <v>192</v>
      </c>
      <c r="Q22" s="54"/>
    </row>
    <row r="23">
      <c r="A23" s="4" t="s">
        <v>7</v>
      </c>
      <c r="B23" s="60">
        <v>188.0</v>
      </c>
      <c r="C23" s="61">
        <v>28.0</v>
      </c>
      <c r="D23" s="60">
        <v>76.0</v>
      </c>
      <c r="E23" s="60">
        <v>76.0</v>
      </c>
      <c r="F23" s="62" t="s">
        <v>129</v>
      </c>
      <c r="G23" s="62" t="s">
        <v>129</v>
      </c>
      <c r="H23" s="61">
        <v>0.0</v>
      </c>
      <c r="I23" s="62"/>
      <c r="J23" s="62">
        <v>5000.0</v>
      </c>
      <c r="K23" s="62"/>
      <c r="L23" s="62"/>
      <c r="M23" s="62"/>
      <c r="N23" s="62"/>
      <c r="O23" s="62"/>
      <c r="P23" s="62"/>
      <c r="Q23" s="12"/>
    </row>
    <row r="24">
      <c r="A24" s="4" t="s">
        <v>9</v>
      </c>
      <c r="C24" s="61">
        <v>41.0</v>
      </c>
      <c r="F24" s="62" t="s">
        <v>129</v>
      </c>
      <c r="G24" s="62" t="s">
        <v>129</v>
      </c>
      <c r="H24" s="61">
        <v>0.0</v>
      </c>
      <c r="Q24" s="54"/>
    </row>
    <row r="25">
      <c r="A25" s="6" t="s">
        <v>11</v>
      </c>
      <c r="B25" s="61">
        <v>29.0</v>
      </c>
      <c r="C25" s="61">
        <v>27.0</v>
      </c>
      <c r="D25" s="61">
        <v>34.0</v>
      </c>
      <c r="E25" s="61">
        <v>0.0</v>
      </c>
      <c r="F25" s="61">
        <v>20.0</v>
      </c>
      <c r="G25" s="61" t="s">
        <v>129</v>
      </c>
      <c r="H25" s="62" t="s">
        <v>129</v>
      </c>
      <c r="Q25" s="54"/>
    </row>
    <row r="26">
      <c r="A26" s="6" t="s">
        <v>13</v>
      </c>
      <c r="B26" s="61">
        <v>46.0</v>
      </c>
      <c r="C26" s="61">
        <v>22.0</v>
      </c>
      <c r="D26" s="61">
        <v>53.0</v>
      </c>
      <c r="E26" s="61">
        <v>29.0</v>
      </c>
      <c r="F26" s="61">
        <v>7.0</v>
      </c>
      <c r="G26" s="61"/>
      <c r="H26" s="62" t="s">
        <v>129</v>
      </c>
    </row>
    <row r="27">
      <c r="A27" s="6" t="s">
        <v>15</v>
      </c>
      <c r="B27" s="61">
        <v>0.0</v>
      </c>
      <c r="C27" s="61">
        <v>0.0</v>
      </c>
      <c r="D27" s="61">
        <v>0.0</v>
      </c>
      <c r="E27" s="62" t="s">
        <v>129</v>
      </c>
      <c r="F27" s="62" t="s">
        <v>129</v>
      </c>
      <c r="G27" s="62" t="s">
        <v>129</v>
      </c>
      <c r="H27" s="62" t="s">
        <v>129</v>
      </c>
    </row>
    <row r="28">
      <c r="A28" s="6" t="s">
        <v>17</v>
      </c>
      <c r="B28" s="61">
        <v>0.0</v>
      </c>
      <c r="C28" s="61">
        <v>0.0</v>
      </c>
      <c r="D28" s="61">
        <v>0.0</v>
      </c>
      <c r="E28" s="62" t="s">
        <v>129</v>
      </c>
      <c r="F28" s="62" t="s">
        <v>129</v>
      </c>
      <c r="G28" s="62" t="s">
        <v>129</v>
      </c>
      <c r="H28" s="62" t="s">
        <v>129</v>
      </c>
    </row>
    <row r="29">
      <c r="A29" s="6" t="s">
        <v>20</v>
      </c>
      <c r="B29" s="61">
        <v>0.0</v>
      </c>
      <c r="C29" s="61">
        <v>0.0</v>
      </c>
      <c r="D29" s="61">
        <v>0.0</v>
      </c>
      <c r="E29" s="62" t="s">
        <v>129</v>
      </c>
      <c r="F29" s="62" t="s">
        <v>129</v>
      </c>
      <c r="G29" s="62" t="s">
        <v>129</v>
      </c>
      <c r="H29" s="62" t="s">
        <v>129</v>
      </c>
    </row>
    <row r="30">
      <c r="A30" s="6" t="s">
        <v>22</v>
      </c>
      <c r="B30" s="61">
        <v>0.0</v>
      </c>
      <c r="C30" s="61">
        <v>0.0</v>
      </c>
      <c r="D30" s="61">
        <v>0.0</v>
      </c>
      <c r="E30" s="61">
        <v>0.0</v>
      </c>
      <c r="F30" s="62" t="s">
        <v>129</v>
      </c>
      <c r="G30" s="61">
        <v>0.0</v>
      </c>
      <c r="H30" s="62" t="s">
        <v>129</v>
      </c>
    </row>
    <row r="31">
      <c r="P31" s="63"/>
    </row>
    <row r="32">
      <c r="A32" s="64" t="s">
        <v>198</v>
      </c>
      <c r="B32" s="65"/>
      <c r="C32" s="65"/>
      <c r="D32" s="65"/>
      <c r="K32" s="42"/>
      <c r="P32" s="57" t="s">
        <v>197</v>
      </c>
    </row>
    <row r="33">
      <c r="A33" s="66" t="s">
        <v>26</v>
      </c>
      <c r="B33" s="66" t="s">
        <v>178</v>
      </c>
      <c r="C33" s="66" t="s">
        <v>179</v>
      </c>
      <c r="D33" s="66" t="s">
        <v>180</v>
      </c>
      <c r="E33" s="67" t="s">
        <v>181</v>
      </c>
      <c r="F33" s="67" t="s">
        <v>182</v>
      </c>
      <c r="G33" s="67" t="s">
        <v>183</v>
      </c>
      <c r="H33" s="67" t="s">
        <v>184</v>
      </c>
      <c r="I33" s="67" t="s">
        <v>185</v>
      </c>
      <c r="J33" s="67" t="s">
        <v>186</v>
      </c>
      <c r="K33" s="67" t="s">
        <v>187</v>
      </c>
      <c r="L33" s="67" t="s">
        <v>188</v>
      </c>
      <c r="M33" s="67" t="s">
        <v>189</v>
      </c>
      <c r="N33" s="67" t="s">
        <v>199</v>
      </c>
      <c r="O33" s="67" t="s">
        <v>191</v>
      </c>
      <c r="P33" s="67" t="s">
        <v>192</v>
      </c>
    </row>
    <row r="34">
      <c r="A34" s="68" t="s">
        <v>7</v>
      </c>
      <c r="B34" s="61">
        <v>6.0</v>
      </c>
      <c r="C34" s="61">
        <v>1.0</v>
      </c>
      <c r="D34" s="61">
        <v>4.0</v>
      </c>
      <c r="E34" s="61">
        <v>2.0</v>
      </c>
      <c r="F34" s="62" t="s">
        <v>129</v>
      </c>
      <c r="G34" s="62" t="s">
        <v>129</v>
      </c>
      <c r="H34" s="61">
        <v>1.0</v>
      </c>
      <c r="I34" s="42">
        <v>80.0</v>
      </c>
      <c r="J34" s="42">
        <v>70.0</v>
      </c>
      <c r="K34" s="42">
        <v>10.0</v>
      </c>
      <c r="L34" s="42">
        <v>4.0</v>
      </c>
      <c r="M34" s="42"/>
      <c r="N34" s="42">
        <v>20.0</v>
      </c>
      <c r="O34" s="42"/>
      <c r="P34" s="43"/>
    </row>
    <row r="35">
      <c r="A35" s="68" t="s">
        <v>9</v>
      </c>
      <c r="B35" s="61">
        <v>6.0</v>
      </c>
      <c r="C35" s="61">
        <v>1.0</v>
      </c>
      <c r="D35" s="61">
        <v>4.0</v>
      </c>
      <c r="E35" s="61">
        <v>2.0</v>
      </c>
      <c r="F35" s="62" t="s">
        <v>129</v>
      </c>
      <c r="G35" s="62" t="s">
        <v>129</v>
      </c>
      <c r="H35" s="61">
        <f t="shared" ref="H35:K35" si="2">H34</f>
        <v>1</v>
      </c>
      <c r="I35" s="42">
        <f t="shared" si="2"/>
        <v>80</v>
      </c>
      <c r="J35" s="42">
        <f t="shared" si="2"/>
        <v>70</v>
      </c>
      <c r="K35" s="42">
        <f t="shared" si="2"/>
        <v>10</v>
      </c>
      <c r="L35" s="42">
        <v>4.0</v>
      </c>
      <c r="M35" s="42" t="str">
        <f t="shared" ref="M35:P35" si="3">M34</f>
        <v/>
      </c>
      <c r="N35" s="42">
        <f t="shared" si="3"/>
        <v>20</v>
      </c>
      <c r="O35" s="42" t="str">
        <f t="shared" si="3"/>
        <v/>
      </c>
      <c r="P35" s="43" t="str">
        <f t="shared" si="3"/>
        <v/>
      </c>
    </row>
    <row r="36">
      <c r="A36" s="69" t="s">
        <v>11</v>
      </c>
      <c r="B36" s="61">
        <v>4.0</v>
      </c>
      <c r="C36" s="61">
        <v>1.0</v>
      </c>
      <c r="D36" s="61">
        <v>2.0</v>
      </c>
      <c r="E36" s="61">
        <v>2.0</v>
      </c>
      <c r="F36" s="61">
        <v>4.0</v>
      </c>
      <c r="G36" s="61" t="s">
        <v>129</v>
      </c>
      <c r="H36" s="62" t="s">
        <v>129</v>
      </c>
      <c r="I36" s="42">
        <v>60.0</v>
      </c>
      <c r="J36" s="42">
        <v>70.0</v>
      </c>
      <c r="K36" s="42">
        <v>10.0</v>
      </c>
      <c r="L36" s="42">
        <v>4.0</v>
      </c>
      <c r="M36" s="42"/>
      <c r="N36" s="42">
        <v>20.0</v>
      </c>
      <c r="O36" s="42"/>
      <c r="P36" s="63"/>
    </row>
    <row r="37">
      <c r="A37" s="69" t="s">
        <v>13</v>
      </c>
      <c r="B37" s="61">
        <v>3.0</v>
      </c>
      <c r="C37" s="61">
        <v>1.0</v>
      </c>
      <c r="D37" s="61">
        <v>3.0</v>
      </c>
      <c r="E37" s="61">
        <v>3.0</v>
      </c>
      <c r="F37" s="61">
        <v>3.0</v>
      </c>
      <c r="G37" s="61">
        <v>1.0</v>
      </c>
      <c r="H37" s="62" t="s">
        <v>129</v>
      </c>
      <c r="I37" s="42">
        <v>60.0</v>
      </c>
      <c r="J37" s="42">
        <v>40.0</v>
      </c>
      <c r="K37" s="42">
        <v>10.0</v>
      </c>
      <c r="L37" s="42">
        <v>4.0</v>
      </c>
      <c r="M37" s="42"/>
      <c r="N37" s="42">
        <v>20.0</v>
      </c>
      <c r="O37" s="42"/>
      <c r="P37" s="43"/>
    </row>
    <row r="38">
      <c r="A38" s="69" t="s">
        <v>15</v>
      </c>
      <c r="B38" s="61">
        <v>2.0</v>
      </c>
      <c r="C38" s="61">
        <v>1.0</v>
      </c>
      <c r="D38" s="61">
        <v>2.0</v>
      </c>
      <c r="E38" s="62" t="s">
        <v>129</v>
      </c>
      <c r="F38" s="62" t="s">
        <v>129</v>
      </c>
      <c r="G38" s="62" t="s">
        <v>129</v>
      </c>
      <c r="H38" s="62" t="s">
        <v>129</v>
      </c>
      <c r="I38" s="42">
        <v>20.0</v>
      </c>
      <c r="J38" s="42">
        <v>20.0</v>
      </c>
      <c r="K38" s="42">
        <v>10.0</v>
      </c>
      <c r="L38" s="42">
        <v>4.0</v>
      </c>
      <c r="M38" s="42"/>
      <c r="N38" s="42">
        <v>10.0</v>
      </c>
      <c r="O38" s="42"/>
      <c r="P38" s="70"/>
    </row>
    <row r="39">
      <c r="A39" s="69" t="s">
        <v>17</v>
      </c>
      <c r="B39" s="61">
        <v>2.0</v>
      </c>
      <c r="C39" s="61">
        <v>1.0</v>
      </c>
      <c r="D39" s="61">
        <v>2.0</v>
      </c>
      <c r="E39" s="62" t="s">
        <v>129</v>
      </c>
      <c r="F39" s="62" t="s">
        <v>129</v>
      </c>
      <c r="G39" s="62" t="s">
        <v>129</v>
      </c>
      <c r="H39" s="62" t="s">
        <v>129</v>
      </c>
      <c r="I39" s="42">
        <v>20.0</v>
      </c>
      <c r="J39" s="42">
        <v>20.0</v>
      </c>
      <c r="K39" s="42">
        <v>10.0</v>
      </c>
      <c r="L39" s="42">
        <v>4.0</v>
      </c>
      <c r="M39" s="42"/>
      <c r="N39" s="42">
        <v>10.0</v>
      </c>
      <c r="O39" s="42"/>
      <c r="P39" s="70"/>
    </row>
    <row r="40">
      <c r="A40" s="69" t="s">
        <v>20</v>
      </c>
      <c r="B40" s="61">
        <v>2.0</v>
      </c>
      <c r="C40" s="61">
        <v>1.0</v>
      </c>
      <c r="D40" s="61">
        <v>2.0</v>
      </c>
      <c r="E40" s="62" t="s">
        <v>129</v>
      </c>
      <c r="F40" s="62" t="s">
        <v>129</v>
      </c>
      <c r="G40" s="62" t="s">
        <v>129</v>
      </c>
      <c r="H40" s="62" t="s">
        <v>129</v>
      </c>
      <c r="I40" s="42">
        <v>70.0</v>
      </c>
      <c r="J40" s="42">
        <v>70.0</v>
      </c>
      <c r="K40" s="42">
        <v>10.0</v>
      </c>
      <c r="L40" s="42">
        <v>4.0</v>
      </c>
      <c r="M40" s="42"/>
      <c r="N40" s="42">
        <v>20.0</v>
      </c>
      <c r="O40" s="42"/>
      <c r="P40" s="70"/>
    </row>
    <row r="41">
      <c r="A41" s="69" t="s">
        <v>22</v>
      </c>
      <c r="B41" s="61">
        <v>2.0</v>
      </c>
      <c r="C41" s="61">
        <v>1.0</v>
      </c>
      <c r="D41" s="61">
        <v>4.0</v>
      </c>
      <c r="E41" s="61">
        <v>2.0</v>
      </c>
      <c r="F41" s="62" t="s">
        <v>129</v>
      </c>
      <c r="G41" s="61">
        <v>2.0</v>
      </c>
      <c r="H41" s="62" t="s">
        <v>129</v>
      </c>
      <c r="I41" s="42">
        <v>80.0</v>
      </c>
      <c r="J41" s="42">
        <v>70.0</v>
      </c>
      <c r="K41" s="42">
        <v>10.0</v>
      </c>
      <c r="L41" s="42">
        <v>4.0</v>
      </c>
      <c r="M41" s="42"/>
      <c r="N41" s="42">
        <v>20.0</v>
      </c>
      <c r="O41" s="42"/>
      <c r="P41" s="43"/>
    </row>
    <row r="45">
      <c r="B45" s="71" t="s">
        <v>200</v>
      </c>
      <c r="C45" s="72"/>
      <c r="D45" s="73"/>
    </row>
    <row r="46">
      <c r="B46" s="74" t="s">
        <v>201</v>
      </c>
      <c r="C46" s="75">
        <f>COUNTIF(wilaya,"TRANSPORT")</f>
        <v>7</v>
      </c>
      <c r="D46" s="76"/>
      <c r="F46" s="61" t="s">
        <v>3</v>
      </c>
      <c r="G46" s="61" t="s">
        <v>202</v>
      </c>
    </row>
    <row r="47">
      <c r="B47" s="74" t="s">
        <v>203</v>
      </c>
      <c r="C47" s="77">
        <f>C46*40*2</f>
        <v>560</v>
      </c>
      <c r="D47" s="78">
        <f>ROUNDUP(C47/200,0)</f>
        <v>3</v>
      </c>
      <c r="F47" s="57" t="s">
        <v>13</v>
      </c>
      <c r="G47" s="57" t="s">
        <v>204</v>
      </c>
      <c r="H47" s="57" t="s">
        <v>55</v>
      </c>
    </row>
    <row r="48">
      <c r="B48" s="74" t="s">
        <v>205</v>
      </c>
      <c r="C48" s="79"/>
      <c r="D48" s="80"/>
      <c r="F48" s="57" t="s">
        <v>145</v>
      </c>
      <c r="G48" s="57" t="s">
        <v>206</v>
      </c>
    </row>
    <row r="49">
      <c r="B49" s="74" t="s">
        <v>207</v>
      </c>
      <c r="C49" s="77">
        <v>14.0</v>
      </c>
      <c r="D49" s="80"/>
      <c r="F49" s="57" t="s">
        <v>208</v>
      </c>
      <c r="G49" s="57" t="s">
        <v>209</v>
      </c>
    </row>
    <row r="50">
      <c r="B50" s="74" t="s">
        <v>210</v>
      </c>
      <c r="C50" s="81"/>
      <c r="D50" s="82"/>
      <c r="F50" s="57" t="s">
        <v>211</v>
      </c>
      <c r="G50" s="57" t="s">
        <v>206</v>
      </c>
    </row>
    <row r="51">
      <c r="F51" s="57" t="s">
        <v>212</v>
      </c>
      <c r="G51" s="57" t="s">
        <v>206</v>
      </c>
      <c r="I51" s="57" t="s">
        <v>213</v>
      </c>
    </row>
    <row r="52">
      <c r="F52" s="57" t="s">
        <v>214</v>
      </c>
      <c r="G52" s="57" t="s">
        <v>206</v>
      </c>
      <c r="I52" s="57" t="s">
        <v>213</v>
      </c>
    </row>
    <row r="53">
      <c r="F53" s="57" t="s">
        <v>11</v>
      </c>
      <c r="H53" s="57" t="s">
        <v>39</v>
      </c>
    </row>
    <row r="54">
      <c r="F54" s="57" t="s">
        <v>215</v>
      </c>
      <c r="H54" s="57" t="s">
        <v>216</v>
      </c>
    </row>
    <row r="55">
      <c r="H55" s="83"/>
    </row>
    <row r="56">
      <c r="E56" s="57" t="s">
        <v>217</v>
      </c>
    </row>
    <row r="57">
      <c r="E57" s="57" t="s">
        <v>218</v>
      </c>
    </row>
    <row r="58">
      <c r="E58" s="57" t="s">
        <v>219</v>
      </c>
    </row>
    <row r="59">
      <c r="E59" s="57" t="s">
        <v>220</v>
      </c>
    </row>
    <row r="60">
      <c r="E60" s="57" t="s">
        <v>221</v>
      </c>
    </row>
    <row r="61">
      <c r="E61" s="57" t="s">
        <v>222</v>
      </c>
    </row>
    <row r="62">
      <c r="E62" s="57" t="s">
        <v>223</v>
      </c>
    </row>
  </sheetData>
  <mergeCells count="15">
    <mergeCell ref="J23:J30"/>
    <mergeCell ref="K23:K30"/>
    <mergeCell ref="L23:L30"/>
    <mergeCell ref="M23:M30"/>
    <mergeCell ref="N23:N30"/>
    <mergeCell ref="O23:O30"/>
    <mergeCell ref="P23:P30"/>
    <mergeCell ref="B3:B4"/>
    <mergeCell ref="D3:D4"/>
    <mergeCell ref="E3:E4"/>
    <mergeCell ref="B23:B24"/>
    <mergeCell ref="D23:D24"/>
    <mergeCell ref="E23:E24"/>
    <mergeCell ref="I23:I30"/>
    <mergeCell ref="B45:D45"/>
  </mergeCells>
  <conditionalFormatting sqref="B3:H10">
    <cfRule type="cellIs" dxfId="0" priority="1" operator="greaterThanOrEqual">
      <formula>0</formula>
    </cfRule>
  </conditionalFormatting>
  <conditionalFormatting sqref="B3:H10">
    <cfRule type="cellIs" dxfId="1" priority="2" operator="lessThan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16.5"/>
    <col customWidth="1" min="3" max="3" width="25.38"/>
    <col customWidth="1" min="4" max="4" width="12.25"/>
    <col customWidth="1" min="5" max="5" width="15.25"/>
    <col customWidth="1" min="6" max="6" width="87.75"/>
    <col customWidth="1" min="9" max="9" width="20.75"/>
    <col customWidth="1" min="10" max="10" width="17.38"/>
    <col customWidth="1" min="12" max="12" width="24.75"/>
    <col customWidth="1" min="19" max="19" width="20.5"/>
    <col customWidth="1" min="21" max="21" width="26.0"/>
  </cols>
  <sheetData>
    <row r="1" ht="27.75" customHeight="1">
      <c r="A1" s="84" t="s">
        <v>210</v>
      </c>
      <c r="B1" s="85" t="s">
        <v>224</v>
      </c>
      <c r="C1" s="85" t="s">
        <v>225</v>
      </c>
    </row>
    <row r="2">
      <c r="A2" s="86" t="s">
        <v>226</v>
      </c>
      <c r="B2" s="87">
        <f>28*4</f>
        <v>112</v>
      </c>
      <c r="C2" s="88" t="s">
        <v>227</v>
      </c>
    </row>
    <row r="3">
      <c r="A3" s="86" t="s">
        <v>204</v>
      </c>
      <c r="B3" s="89">
        <f>13*4</f>
        <v>52</v>
      </c>
      <c r="C3" s="90"/>
      <c r="E3" s="91" t="s">
        <v>228</v>
      </c>
      <c r="F3" s="73"/>
    </row>
    <row r="4">
      <c r="A4" s="86" t="s">
        <v>206</v>
      </c>
      <c r="B4" s="89">
        <v>8.0</v>
      </c>
      <c r="C4" s="90"/>
      <c r="E4" s="92" t="s">
        <v>7</v>
      </c>
      <c r="F4" s="93" t="str">
        <f t="shared" ref="F4:F11" si="1">CONCATENATE(Q4:W4)</f>
        <v>1 Filtro de Gasoil, 14 Filtro secadora, </v>
      </c>
      <c r="Q4" s="94" t="str">
        <f>IF('Necesidades anuales'!B3&lt;0,-'Necesidades anuales'!B3&amp;" "&amp;'Necesidades anuales'!B$2&amp;", ","")</f>
        <v/>
      </c>
      <c r="R4" s="94" t="str">
        <f>IF('Necesidades anuales'!C3&lt;0,-'Necesidades anuales'!C3&amp;" "&amp;'Necesidades anuales'!C$2&amp;", ","")</f>
        <v/>
      </c>
      <c r="S4" s="94" t="str">
        <f>IF('Necesidades anuales'!D3&lt;0,-'Necesidades anuales'!D3&amp;" "&amp;'Necesidades anuales'!D$2&amp;", ","")</f>
        <v>1 Filtro de Gasoil, </v>
      </c>
      <c r="T4" s="94" t="str">
        <f>IF('Necesidades anuales'!E3&lt;0,-'Necesidades anuales'!E3&amp;" "&amp;'Necesidades anuales'!E$2&amp;", ","")</f>
        <v/>
      </c>
      <c r="U4" s="94" t="str">
        <f>IF('Necesidades anuales'!F3&lt;0,-'Necesidades anuales'!F3&amp;" "&amp;'Necesidades anuales'!F$2&amp;", ","")</f>
        <v/>
      </c>
      <c r="V4" s="94" t="str">
        <f>IF('Necesidades anuales'!G3&lt;0,-'Necesidades anuales'!G3&amp;" "&amp;'Necesidades anuales'!G$2&amp;", ","")</f>
        <v/>
      </c>
      <c r="W4" s="94" t="str">
        <f>IF('Necesidades anuales'!H3&lt;0,-'Necesidades anuales'!H3&amp;" "&amp;'Necesidades anuales'!H$2&amp;", ","")</f>
        <v>14 Filtro secadora, </v>
      </c>
      <c r="X4" s="94"/>
    </row>
    <row r="5">
      <c r="E5" s="95" t="s">
        <v>9</v>
      </c>
      <c r="F5" s="96" t="str">
        <f t="shared" si="1"/>
        <v>6 Filtro secadora, </v>
      </c>
      <c r="Q5" s="94" t="str">
        <f>IF('Necesidades anuales'!B4&lt;0,-'Necesidades anuales'!B4&amp;" "&amp;'Necesidades anuales'!B$2&amp;", ","")</f>
        <v/>
      </c>
      <c r="R5" s="94" t="str">
        <f>IF('Necesidades anuales'!C4&lt;0,-'Necesidades anuales'!C4&amp;" "&amp;'Necesidades anuales'!C$2&amp;", ","")</f>
        <v/>
      </c>
      <c r="S5" s="94" t="str">
        <f>IF('Necesidades anuales'!D4&lt;0,-'Necesidades anuales'!D4&amp;" "&amp;'Necesidades anuales'!D$2&amp;", ","")</f>
        <v/>
      </c>
      <c r="T5" s="94" t="str">
        <f>IF('Necesidades anuales'!E4&lt;0,-'Necesidades anuales'!E4&amp;" "&amp;'Necesidades anuales'!E$2&amp;", ","")</f>
        <v/>
      </c>
      <c r="U5" s="94" t="str">
        <f>IF('Necesidades anuales'!F4&lt;0,-'Necesidades anuales'!F4&amp;" "&amp;'Necesidades anuales'!F$2&amp;", ","")</f>
        <v/>
      </c>
      <c r="V5" s="94" t="str">
        <f>IF('Necesidades anuales'!G4&lt;0,-'Necesidades anuales'!G4&amp;" "&amp;'Necesidades anuales'!G$2&amp;", ","")</f>
        <v/>
      </c>
      <c r="W5" s="94" t="str">
        <f>IF('Necesidades anuales'!H4&lt;0,-'Necesidades anuales'!H4&amp;" "&amp;'Necesidades anuales'!H$2&amp;", ","")</f>
        <v>6 Filtro secadora, </v>
      </c>
      <c r="X5" s="94"/>
    </row>
    <row r="6">
      <c r="A6" s="57" t="s">
        <v>229</v>
      </c>
      <c r="B6" s="57">
        <v>4.0</v>
      </c>
      <c r="E6" s="95" t="s">
        <v>11</v>
      </c>
      <c r="F6" s="96" t="str">
        <f t="shared" si="1"/>
        <v>19 Filtro de Aceite, 24 Filtro Hidraulico, 28 Filtro bomba gasoil, </v>
      </c>
      <c r="Q6" s="94" t="str">
        <f>IF('Necesidades anuales'!B5&lt;0,-'Necesidades anuales'!B5&amp;" "&amp;'Necesidades anuales'!B$2&amp;", ","")</f>
        <v>19 Filtro de Aceite, </v>
      </c>
      <c r="R6" s="94" t="str">
        <f>IF('Necesidades anuales'!C5&lt;0,-'Necesidades anuales'!C5&amp;" "&amp;'Necesidades anuales'!C$2&amp;", ","")</f>
        <v/>
      </c>
      <c r="S6" s="94" t="str">
        <f>IF('Necesidades anuales'!D5&lt;0,-'Necesidades anuales'!D5&amp;" "&amp;'Necesidades anuales'!D$2&amp;", ","")</f>
        <v/>
      </c>
      <c r="T6" s="94" t="str">
        <f>IF('Necesidades anuales'!E5&lt;0,-'Necesidades anuales'!E5&amp;" "&amp;'Necesidades anuales'!E$2&amp;", ","")</f>
        <v>24 Filtro Hidraulico, </v>
      </c>
      <c r="U6" s="94" t="str">
        <f>IF('Necesidades anuales'!F5&lt;0,-'Necesidades anuales'!F5&amp;" "&amp;'Necesidades anuales'!F$2&amp;", ","")</f>
        <v>28 Filtro bomba gasoil, </v>
      </c>
      <c r="V6" s="94" t="str">
        <f>IF('Necesidades anuales'!G5&lt;0,-'Necesidades anuales'!G5&amp;" "&amp;'Necesidades anuales'!G$2&amp;", ","")</f>
        <v/>
      </c>
      <c r="W6" s="94" t="str">
        <f>IF('Necesidades anuales'!H5&lt;0,-'Necesidades anuales'!H5&amp;" "&amp;'Necesidades anuales'!H$2&amp;", ","")</f>
        <v/>
      </c>
      <c r="X6" s="94"/>
    </row>
    <row r="7">
      <c r="A7" s="97" t="s">
        <v>207</v>
      </c>
      <c r="B7" s="85" t="s">
        <v>224</v>
      </c>
      <c r="C7" s="85" t="s">
        <v>225</v>
      </c>
      <c r="E7" s="95" t="s">
        <v>13</v>
      </c>
      <c r="F7" s="96" t="str">
        <f t="shared" si="1"/>
        <v>5 Filtro de Aceite, 22 Filtro Hidraulico, 44 Filtro bomba gasoil, 17 Prefiltro gasoil, </v>
      </c>
      <c r="Q7" s="94" t="str">
        <f>IF('Necesidades anuales'!B6&lt;0,-'Necesidades anuales'!B6&amp;" "&amp;'Necesidades anuales'!B$2&amp;", ","")</f>
        <v>5 Filtro de Aceite, </v>
      </c>
      <c r="R7" s="94" t="str">
        <f>IF('Necesidades anuales'!C6&lt;0,-'Necesidades anuales'!C6&amp;" "&amp;'Necesidades anuales'!C$2&amp;", ","")</f>
        <v/>
      </c>
      <c r="S7" s="94" t="str">
        <f>IF('Necesidades anuales'!D6&lt;0,-'Necesidades anuales'!D6&amp;" "&amp;'Necesidades anuales'!D$2&amp;", ","")</f>
        <v/>
      </c>
      <c r="T7" s="94" t="str">
        <f>IF('Necesidades anuales'!E6&lt;0,-'Necesidades anuales'!E6&amp;" "&amp;'Necesidades anuales'!E$2&amp;", ","")</f>
        <v>22 Filtro Hidraulico, </v>
      </c>
      <c r="U7" s="94" t="str">
        <f>IF('Necesidades anuales'!F6&lt;0,-'Necesidades anuales'!F6&amp;" "&amp;'Necesidades anuales'!F$2&amp;", ","")</f>
        <v>44 Filtro bomba gasoil, </v>
      </c>
      <c r="V7" s="94" t="str">
        <f>IF('Necesidades anuales'!G6&lt;0,-'Necesidades anuales'!G6&amp;" "&amp;'Necesidades anuales'!G$2&amp;", ","")</f>
        <v>17 Prefiltro gasoil, </v>
      </c>
      <c r="W7" s="94" t="str">
        <f>IF('Necesidades anuales'!H6&lt;0,-'Necesidades anuales'!H6&amp;" "&amp;'Necesidades anuales'!H$2&amp;", ","")</f>
        <v/>
      </c>
      <c r="X7" s="94"/>
    </row>
    <row r="8">
      <c r="A8" s="52" t="s">
        <v>39</v>
      </c>
      <c r="B8" s="98">
        <f>'Necesidades anuales'!B14*$B$6</f>
        <v>60</v>
      </c>
      <c r="C8" s="99" t="s">
        <v>230</v>
      </c>
      <c r="E8" s="95" t="s">
        <v>15</v>
      </c>
      <c r="F8" s="96" t="str">
        <f t="shared" si="1"/>
        <v>3 Filtro de Aceite, 2 Filtro de Aire, 3 Filtro de Gasoil, </v>
      </c>
      <c r="Q8" s="94" t="str">
        <f>IF('Necesidades anuales'!B7&lt;0,-'Necesidades anuales'!B7&amp;" "&amp;'Necesidades anuales'!B$2&amp;", ","")</f>
        <v>3 Filtro de Aceite, </v>
      </c>
      <c r="R8" s="94" t="str">
        <f>IF('Necesidades anuales'!C7&lt;0,-'Necesidades anuales'!C7&amp;" "&amp;'Necesidades anuales'!C$2&amp;", ","")</f>
        <v>2 Filtro de Aire, </v>
      </c>
      <c r="S8" s="94" t="str">
        <f>IF('Necesidades anuales'!D7&lt;0,-'Necesidades anuales'!D7&amp;" "&amp;'Necesidades anuales'!D$2&amp;", ","")</f>
        <v>3 Filtro de Gasoil, </v>
      </c>
      <c r="T8" s="94" t="str">
        <f>IF('Necesidades anuales'!E7&lt;0,-'Necesidades anuales'!E7&amp;" "&amp;'Necesidades anuales'!E$2&amp;", ","")</f>
        <v/>
      </c>
      <c r="U8" s="94" t="str">
        <f>IF('Necesidades anuales'!F7&lt;0,-'Necesidades anuales'!F7&amp;" "&amp;'Necesidades anuales'!F$2&amp;", ","")</f>
        <v/>
      </c>
      <c r="V8" s="94" t="str">
        <f>IF('Necesidades anuales'!G7&lt;0,-'Necesidades anuales'!G7&amp;" "&amp;'Necesidades anuales'!G$2&amp;", ","")</f>
        <v/>
      </c>
      <c r="W8" s="94" t="str">
        <f>IF('Necesidades anuales'!H7&lt;0,-'Necesidades anuales'!H7&amp;" "&amp;'Necesidades anuales'!H$2&amp;", ","")</f>
        <v/>
      </c>
      <c r="X8" s="94"/>
    </row>
    <row r="9">
      <c r="A9" s="52" t="s">
        <v>42</v>
      </c>
      <c r="B9" s="98">
        <f>'Necesidades anuales'!B15*$B$6</f>
        <v>32</v>
      </c>
      <c r="C9" s="100"/>
      <c r="E9" s="95" t="s">
        <v>17</v>
      </c>
      <c r="F9" s="96" t="str">
        <f t="shared" si="1"/>
        <v>3 Filtro de Aceite, 2 Filtro de Aire, 3 Filtro de Gasoil, </v>
      </c>
      <c r="Q9" s="94" t="str">
        <f>IF('Necesidades anuales'!B8&lt;0,-'Necesidades anuales'!B8&amp;" "&amp;'Necesidades anuales'!B$2&amp;", ","")</f>
        <v>3 Filtro de Aceite, </v>
      </c>
      <c r="R9" s="94" t="str">
        <f>IF('Necesidades anuales'!C8&lt;0,-'Necesidades anuales'!C8&amp;" "&amp;'Necesidades anuales'!C$2&amp;", ","")</f>
        <v>2 Filtro de Aire, </v>
      </c>
      <c r="S9" s="94" t="str">
        <f>IF('Necesidades anuales'!D8&lt;0,-'Necesidades anuales'!D8&amp;" "&amp;'Necesidades anuales'!D$2&amp;", ","")</f>
        <v>3 Filtro de Gasoil, </v>
      </c>
      <c r="T9" s="94" t="str">
        <f>IF('Necesidades anuales'!E8&lt;0,-'Necesidades anuales'!E8&amp;" "&amp;'Necesidades anuales'!E$2&amp;", ","")</f>
        <v/>
      </c>
      <c r="U9" s="94" t="str">
        <f>IF('Necesidades anuales'!F8&lt;0,-'Necesidades anuales'!F8&amp;" "&amp;'Necesidades anuales'!F$2&amp;", ","")</f>
        <v/>
      </c>
      <c r="V9" s="94" t="str">
        <f>IF('Necesidades anuales'!G8&lt;0,-'Necesidades anuales'!G8&amp;" "&amp;'Necesidades anuales'!G$2&amp;", ","")</f>
        <v/>
      </c>
      <c r="W9" s="94" t="str">
        <f>IF('Necesidades anuales'!H8&lt;0,-'Necesidades anuales'!H8&amp;" "&amp;'Necesidades anuales'!H$2&amp;", ","")</f>
        <v/>
      </c>
      <c r="X9" s="94"/>
    </row>
    <row r="10">
      <c r="A10" s="52" t="s">
        <v>47</v>
      </c>
      <c r="B10" s="98">
        <f>'Necesidades anuales'!B16*$B$6+4</f>
        <v>12</v>
      </c>
      <c r="C10" s="101" t="s">
        <v>231</v>
      </c>
      <c r="E10" s="95" t="s">
        <v>20</v>
      </c>
      <c r="F10" s="96" t="str">
        <f t="shared" si="1"/>
        <v>3 Filtro de Aceite, 2 Filtro de Aire, 3 Filtro de Gasoil, </v>
      </c>
      <c r="Q10" s="94" t="str">
        <f>IF('Necesidades anuales'!B9&lt;0,-'Necesidades anuales'!B9&amp;" "&amp;'Necesidades anuales'!B$2&amp;", ","")</f>
        <v>3 Filtro de Aceite, </v>
      </c>
      <c r="R10" s="94" t="str">
        <f>IF('Necesidades anuales'!C9&lt;0,-'Necesidades anuales'!C9&amp;" "&amp;'Necesidades anuales'!C$2&amp;", ","")</f>
        <v>2 Filtro de Aire, </v>
      </c>
      <c r="S10" s="94" t="str">
        <f>IF('Necesidades anuales'!D9&lt;0,-'Necesidades anuales'!D9&amp;" "&amp;'Necesidades anuales'!D$2&amp;", ","")</f>
        <v>3 Filtro de Gasoil, </v>
      </c>
      <c r="T10" s="94" t="str">
        <f>IF('Necesidades anuales'!E9&lt;0,-'Necesidades anuales'!E9&amp;" "&amp;'Necesidades anuales'!E$2&amp;", ","")</f>
        <v/>
      </c>
      <c r="U10" s="94" t="str">
        <f>IF('Necesidades anuales'!F9&lt;0,-'Necesidades anuales'!F9&amp;" "&amp;'Necesidades anuales'!F$2&amp;", ","")</f>
        <v/>
      </c>
      <c r="V10" s="94" t="str">
        <f>IF('Necesidades anuales'!G9&lt;0,-'Necesidades anuales'!G9&amp;" "&amp;'Necesidades anuales'!G$2&amp;", ","")</f>
        <v/>
      </c>
      <c r="W10" s="94" t="str">
        <f>IF('Necesidades anuales'!H9&lt;0,-'Necesidades anuales'!H9&amp;" "&amp;'Necesidades anuales'!H$2&amp;", ","")</f>
        <v/>
      </c>
      <c r="X10" s="94"/>
    </row>
    <row r="11">
      <c r="A11" s="52" t="s">
        <v>48</v>
      </c>
      <c r="B11" s="98">
        <v>12.0</v>
      </c>
      <c r="C11" s="101" t="s">
        <v>232</v>
      </c>
      <c r="E11" s="102" t="s">
        <v>22</v>
      </c>
      <c r="F11" s="96" t="str">
        <f t="shared" si="1"/>
        <v>5 Filtro de Aceite, 3 Filtro de Aire, 10 Filtro de Gasoil, 5 Filtro Hidraulico, 5 Prefiltro gasoil, </v>
      </c>
      <c r="Q11" s="94" t="str">
        <f>IF('Necesidades anuales'!B10&lt;0,-'Necesidades anuales'!B10&amp;" "&amp;'Necesidades anuales'!B$2&amp;", ","")</f>
        <v>5 Filtro de Aceite, </v>
      </c>
      <c r="R11" s="94" t="str">
        <f>IF('Necesidades anuales'!C10&lt;0,-'Necesidades anuales'!C10&amp;" "&amp;'Necesidades anuales'!C$2&amp;", ","")</f>
        <v>3 Filtro de Aire, </v>
      </c>
      <c r="S11" s="94" t="str">
        <f>IF('Necesidades anuales'!D10&lt;0,-'Necesidades anuales'!D10&amp;" "&amp;'Necesidades anuales'!D$2&amp;", ","")</f>
        <v>10 Filtro de Gasoil, </v>
      </c>
      <c r="T11" s="94" t="str">
        <f>IF('Necesidades anuales'!E10&lt;0,-'Necesidades anuales'!E10&amp;" "&amp;'Necesidades anuales'!E$2&amp;", ","")</f>
        <v>5 Filtro Hidraulico, </v>
      </c>
      <c r="U11" s="94" t="str">
        <f>IF('Necesidades anuales'!F10&lt;0,-'Necesidades anuales'!F10&amp;" "&amp;'Necesidades anuales'!F$2&amp;", ","")</f>
        <v/>
      </c>
      <c r="V11" s="94" t="str">
        <f>IF('Necesidades anuales'!G10&lt;0,-'Necesidades anuales'!G10&amp;" "&amp;'Necesidades anuales'!G$2&amp;", ","")</f>
        <v>5 Prefiltro gasoil, </v>
      </c>
      <c r="W11" s="94" t="str">
        <f>IF('Necesidades anuales'!H10&lt;0,-'Necesidades anuales'!H10&amp;" "&amp;'Necesidades anuales'!H$2&amp;", ","")</f>
        <v/>
      </c>
      <c r="X11" s="94"/>
    </row>
    <row r="12">
      <c r="A12" s="52" t="s">
        <v>55</v>
      </c>
      <c r="B12" s="98">
        <f>'Necesidades anuales'!B18*$B$6</f>
        <v>56</v>
      </c>
      <c r="C12" s="101" t="s">
        <v>233</v>
      </c>
    </row>
    <row r="13">
      <c r="A13" s="52"/>
      <c r="B13" s="103"/>
      <c r="C13" s="100"/>
    </row>
    <row r="16">
      <c r="A16" s="104" t="s">
        <v>205</v>
      </c>
      <c r="B16" s="85" t="s">
        <v>224</v>
      </c>
      <c r="C16" s="85" t="s">
        <v>225</v>
      </c>
    </row>
    <row r="17">
      <c r="A17" s="105" t="s">
        <v>185</v>
      </c>
      <c r="B17" s="106">
        <f>'Necesidades anuales'!I12</f>
        <v>18</v>
      </c>
      <c r="C17" s="107" t="s">
        <v>234</v>
      </c>
    </row>
    <row r="18">
      <c r="A18" s="105" t="s">
        <v>186</v>
      </c>
      <c r="B18" s="10" t="str">
        <f>'Necesidades anuales'!J11</f>
        <v>NO COMPRA</v>
      </c>
      <c r="C18" s="19"/>
    </row>
    <row r="19">
      <c r="A19" s="105" t="s">
        <v>187</v>
      </c>
      <c r="B19" s="108">
        <f>'Necesidades anuales'!K12</f>
        <v>3</v>
      </c>
      <c r="C19" s="19"/>
    </row>
    <row r="20">
      <c r="A20" s="105" t="s">
        <v>188</v>
      </c>
      <c r="B20" s="109">
        <f>'Necesidades anuales'!L11</f>
        <v>218</v>
      </c>
      <c r="C20" s="15" t="s">
        <v>235</v>
      </c>
    </row>
    <row r="21">
      <c r="A21" s="105" t="s">
        <v>189</v>
      </c>
      <c r="B21" s="10" t="str">
        <f>'Necesidades anuales'!M11</f>
        <v>NO COMPRA</v>
      </c>
      <c r="C21" s="19"/>
    </row>
    <row r="22">
      <c r="A22" s="105" t="s">
        <v>190</v>
      </c>
      <c r="B22" s="108">
        <f>'Necesidades anuales'!N12</f>
        <v>6</v>
      </c>
      <c r="C22" s="19"/>
    </row>
    <row r="23">
      <c r="A23" s="105" t="s">
        <v>191</v>
      </c>
      <c r="B23" s="10" t="str">
        <f>'Necesidades anuales'!O11</f>
        <v>NO COMPRA</v>
      </c>
      <c r="C23" s="19"/>
    </row>
    <row r="24">
      <c r="A24" s="105" t="s">
        <v>192</v>
      </c>
      <c r="B24" s="110" t="str">
        <f>'Necesidades anuales'!P11</f>
        <v>NO COMPRA</v>
      </c>
      <c r="C24" s="15" t="s">
        <v>236</v>
      </c>
    </row>
    <row r="25">
      <c r="B25" s="12"/>
    </row>
    <row r="36">
      <c r="B36" s="12"/>
    </row>
    <row r="37">
      <c r="B37" s="12"/>
    </row>
    <row r="38">
      <c r="B38" s="12"/>
    </row>
    <row r="39">
      <c r="B39" s="12"/>
    </row>
    <row r="40">
      <c r="B40" s="12"/>
    </row>
    <row r="41">
      <c r="B41" s="12"/>
    </row>
    <row r="42">
      <c r="B42" s="12"/>
    </row>
    <row r="43">
      <c r="B43" s="12"/>
    </row>
    <row r="44">
      <c r="B44" s="12"/>
    </row>
    <row r="45">
      <c r="B45" s="12"/>
    </row>
    <row r="46">
      <c r="B46" s="12"/>
    </row>
    <row r="47">
      <c r="B47" s="12"/>
    </row>
    <row r="48">
      <c r="B48" s="12"/>
    </row>
    <row r="49">
      <c r="B49" s="12"/>
    </row>
    <row r="50">
      <c r="B50" s="12"/>
    </row>
    <row r="51">
      <c r="B51" s="12"/>
    </row>
    <row r="52">
      <c r="B52" s="12"/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  <row r="996">
      <c r="B996" s="12"/>
    </row>
    <row r="997">
      <c r="B997" s="12"/>
    </row>
    <row r="998">
      <c r="B998" s="12"/>
    </row>
    <row r="999">
      <c r="B999" s="12"/>
    </row>
    <row r="1000">
      <c r="B1000" s="12"/>
    </row>
    <row r="1001">
      <c r="B1001" s="12"/>
    </row>
    <row r="1002">
      <c r="B1002" s="12"/>
    </row>
    <row r="1003">
      <c r="B1003" s="12"/>
    </row>
    <row r="1004">
      <c r="B1004" s="12"/>
    </row>
    <row r="1005">
      <c r="B1005" s="12"/>
    </row>
    <row r="1006">
      <c r="B1006" s="12"/>
    </row>
    <row r="1007">
      <c r="B1007" s="12"/>
    </row>
    <row r="1008">
      <c r="B1008" s="12"/>
    </row>
  </sheetData>
  <mergeCells count="1">
    <mergeCell ref="E3:F3"/>
  </mergeCells>
  <drawing r:id="rId1"/>
</worksheet>
</file>