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OneDrive\Documentos\MONALISA\"/>
    </mc:Choice>
  </mc:AlternateContent>
  <bookViews>
    <workbookView xWindow="0" yWindow="0" windowWidth="20490" windowHeight="7650" tabRatio="402" activeTab="1"/>
  </bookViews>
  <sheets>
    <sheet name="CONTROLE DE INVESTIMENTOS " sheetId="1" r:id="rId1"/>
    <sheet name="DADOS DE APOIO" sheetId="2" r:id="rId2"/>
  </sheets>
  <definedNames>
    <definedName name="Aporte">'CONTROLE DE INVESTIMENTOS '!$F$19</definedName>
    <definedName name="qtd_anos">'CONTROLE DE INVESTIMENTOS '!$F$20</definedName>
    <definedName name="Rendimento_Carteira">'CONTROLE DE INVESTIMENTOS '!$F$14</definedName>
    <definedName name="Salario">'CONTROLE DE INVESTIMENTOS '!$F$13</definedName>
    <definedName name="Salário">'CONTROLE DE INVESTIMENTOS '!$F$13</definedName>
    <definedName name="Sugestão_de_Investimento">'CONTROLE DE INVESTIMENTOS '!$F$15</definedName>
    <definedName name="Taxa_mensal">'CONTROLE DE INVESTIMENTOS '!$F$21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E10" i="2"/>
  <c r="B11" i="2"/>
  <c r="E17" i="2"/>
  <c r="E24" i="2"/>
  <c r="F15" i="1"/>
  <c r="B12" i="2"/>
  <c r="B13" i="2"/>
  <c r="B14" i="2"/>
  <c r="B15" i="2"/>
  <c r="B16" i="2"/>
  <c r="B18" i="2"/>
  <c r="B19" i="2"/>
  <c r="B20" i="2"/>
  <c r="B21" i="2"/>
  <c r="B22" i="2"/>
  <c r="B23" i="2"/>
  <c r="B5" i="2"/>
  <c r="B6" i="2"/>
  <c r="B7" i="2"/>
  <c r="B8" i="2"/>
  <c r="B9" i="2"/>
  <c r="B4" i="2"/>
  <c r="C41" i="1" s="1"/>
  <c r="C36" i="1"/>
  <c r="F22" i="1"/>
  <c r="F23" i="1" s="1"/>
  <c r="C44" i="1" l="1"/>
  <c r="F44" i="1" s="1"/>
  <c r="C40" i="1"/>
  <c r="F40" i="1" s="1"/>
  <c r="C43" i="1"/>
  <c r="F43" i="1" s="1"/>
  <c r="H4" i="2"/>
  <c r="C42" i="1"/>
  <c r="C39" i="1"/>
  <c r="F39" i="1" s="1"/>
  <c r="F41" i="1"/>
  <c r="C28" i="1"/>
  <c r="F28" i="1" s="1"/>
  <c r="C29" i="1"/>
  <c r="F29" i="1" s="1"/>
  <c r="C30" i="1"/>
  <c r="F30" i="1" s="1"/>
  <c r="C31" i="1"/>
  <c r="F31" i="1" s="1"/>
  <c r="C27" i="1"/>
  <c r="F27" i="1" s="1"/>
  <c r="F45" i="1" l="1"/>
</calcChain>
</file>

<file path=xl/sharedStrings.xml><?xml version="1.0" encoding="utf-8"?>
<sst xmlns="http://schemas.openxmlformats.org/spreadsheetml/2006/main" count="74" uniqueCount="35">
  <si>
    <t xml:space="preserve">Patrimônico acumulado terei </t>
  </si>
  <si>
    <t>Taxa de rendimento mensal</t>
  </si>
  <si>
    <t>Por quantos anos </t>
  </si>
  <si>
    <t>Quanto investir por mês</t>
  </si>
  <si>
    <t>Dividendo Mensais</t>
  </si>
  <si>
    <t xml:space="preserve">Quantos em 2 anos </t>
  </si>
  <si>
    <t xml:space="preserve">Quantos em 5 anos </t>
  </si>
  <si>
    <t xml:space="preserve">Quantos em 10 anos </t>
  </si>
  <si>
    <t xml:space="preserve">Quantos em 20 anos </t>
  </si>
  <si>
    <t xml:space="preserve">Quantos em 30 anos </t>
  </si>
  <si>
    <t>Salário</t>
  </si>
  <si>
    <t xml:space="preserve">Rendimeto Carteira </t>
  </si>
  <si>
    <t xml:space="preserve">CONFIGURAÇÕES </t>
  </si>
  <si>
    <t>INVESTIMENTO MENSAL</t>
  </si>
  <si>
    <t>Cenários</t>
  </si>
  <si>
    <t xml:space="preserve">Dividendos  </t>
  </si>
  <si>
    <t>Moderado</t>
  </si>
  <si>
    <t>Conservador</t>
  </si>
  <si>
    <t>Agressivo</t>
  </si>
  <si>
    <t>VALOR INVESTIDO POR MÊS</t>
  </si>
  <si>
    <t>PERFIL</t>
  </si>
  <si>
    <t>TIPO DE FII</t>
  </si>
  <si>
    <t xml:space="preserve">Porcentual Sugerido </t>
  </si>
  <si>
    <t xml:space="preserve">RAPEL </t>
  </si>
  <si>
    <t>TIJOLO</t>
  </si>
  <si>
    <t>HÍBRIDO</t>
  </si>
  <si>
    <t>FOFis</t>
  </si>
  <si>
    <t xml:space="preserve">DESENVOLVIMENTO </t>
  </si>
  <si>
    <t>Valores</t>
  </si>
  <si>
    <t>HOTELARIAS</t>
  </si>
  <si>
    <t>%</t>
  </si>
  <si>
    <t>Moderado-TIJOLO</t>
  </si>
  <si>
    <t>Sugestão de Investimento (30%)</t>
  </si>
  <si>
    <t>TOTAL</t>
  </si>
  <si>
    <t xml:space="preserve">CHAVE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</si>
</sst>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&quot;R$&quot;\ #,##0.00"/>
  </numFmts>
  <fonts count="12" x14ac:knownFonts="1"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9C6500"/>
      <name val="Arial"/>
      <family val="2"/>
    </font>
    <font>
      <b/>
      <sz val="12"/>
      <color theme="1"/>
      <name val="Franklin Gothic Demi"/>
      <family val="2"/>
    </font>
    <font>
      <sz val="12"/>
      <color theme="1"/>
      <name val="Franklin Gothic Demi"/>
      <family val="2"/>
    </font>
    <font>
      <b/>
      <sz val="24"/>
      <color theme="7"/>
      <name val="Franklin Gothic Demi"/>
      <family val="2"/>
    </font>
    <font>
      <sz val="14"/>
      <color theme="7"/>
      <name val="Franklin Gothic Demi"/>
      <family val="2"/>
    </font>
    <font>
      <b/>
      <sz val="12"/>
      <color theme="7"/>
      <name val="Franklin Gothic Demi"/>
      <family val="2"/>
    </font>
    <font>
      <b/>
      <sz val="13"/>
      <color theme="7"/>
      <name val="Franklin Gothic Demi"/>
      <family val="2"/>
    </font>
    <font>
      <b/>
      <sz val="10"/>
      <color theme="7"/>
      <name val="Franklin Gothic Demi"/>
      <family val="2"/>
    </font>
    <font>
      <sz val="12"/>
      <color theme="7"/>
      <name val="Franklin Gothic Demi"/>
      <family val="2"/>
    </font>
    <font>
      <sz val="12"/>
      <color theme="7" tint="-0.499984740745262"/>
      <name val="Franklin Gothic Dem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medium">
        <color auto="1"/>
      </top>
      <bottom style="thin">
        <color theme="2" tint="-0.24994659260841701"/>
      </bottom>
      <diagonal/>
    </border>
    <border>
      <left style="medium">
        <color auto="1"/>
      </left>
      <right/>
      <top style="medium">
        <color auto="1"/>
      </top>
      <bottom style="thin">
        <color theme="2" tint="-0.24994659260841701"/>
      </bottom>
      <diagonal/>
    </border>
    <border>
      <left/>
      <right/>
      <top style="medium">
        <color auto="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medium">
        <color auto="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auto="1"/>
      </right>
      <top/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medium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auto="1"/>
      </bottom>
      <diagonal/>
    </border>
    <border>
      <left style="thin">
        <color theme="2" tint="-0.24994659260841701"/>
      </left>
      <right style="medium">
        <color auto="1"/>
      </right>
      <top style="thin">
        <color theme="2" tint="-0.24994659260841701"/>
      </top>
      <bottom style="medium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auto="1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medium">
        <color auto="1"/>
      </top>
      <bottom/>
      <diagonal/>
    </border>
    <border>
      <left style="thin">
        <color theme="2" tint="-0.2499465926084170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/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0" xfId="0" applyFont="1" applyBorder="1"/>
    <xf numFmtId="0" fontId="4" fillId="3" borderId="0" xfId="0" applyFont="1" applyFill="1" applyBorder="1"/>
    <xf numFmtId="0" fontId="4" fillId="0" borderId="5" xfId="0" applyFont="1" applyBorder="1"/>
    <xf numFmtId="9" fontId="4" fillId="0" borderId="6" xfId="0" applyNumberFormat="1" applyFont="1" applyBorder="1" applyAlignment="1">
      <alignment horizontal="center"/>
    </xf>
    <xf numFmtId="0" fontId="4" fillId="3" borderId="5" xfId="0" applyFont="1" applyFill="1" applyBorder="1"/>
    <xf numFmtId="9" fontId="4" fillId="3" borderId="6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4" fontId="6" fillId="0" borderId="10" xfId="0" applyNumberFormat="1" applyFont="1" applyBorder="1" applyAlignment="1">
      <alignment horizontal="left" vertical="center" indent="1"/>
    </xf>
    <xf numFmtId="164" fontId="6" fillId="0" borderId="17" xfId="0" applyNumberFormat="1" applyFont="1" applyBorder="1" applyAlignment="1">
      <alignment horizontal="left" vertical="center" indent="1"/>
    </xf>
    <xf numFmtId="10" fontId="6" fillId="0" borderId="11" xfId="0" applyNumberFormat="1" applyFont="1" applyBorder="1" applyAlignment="1">
      <alignment horizontal="left" vertical="center" indent="1"/>
    </xf>
    <xf numFmtId="10" fontId="6" fillId="0" borderId="19" xfId="0" applyNumberFormat="1" applyFont="1" applyBorder="1" applyAlignment="1">
      <alignment horizontal="left" vertical="center" indent="1"/>
    </xf>
    <xf numFmtId="0" fontId="5" fillId="6" borderId="1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horizontal="left" wrapText="1" indent="1"/>
    </xf>
    <xf numFmtId="164" fontId="7" fillId="3" borderId="19" xfId="0" applyNumberFormat="1" applyFont="1" applyFill="1" applyBorder="1" applyAlignment="1">
      <alignment horizontal="left" wrapText="1" indent="1"/>
    </xf>
    <xf numFmtId="0" fontId="7" fillId="3" borderId="11" xfId="0" applyNumberFormat="1" applyFont="1" applyFill="1" applyBorder="1" applyAlignment="1">
      <alignment horizontal="left" wrapText="1" indent="1"/>
    </xf>
    <xf numFmtId="0" fontId="7" fillId="3" borderId="19" xfId="0" applyNumberFormat="1" applyFont="1" applyFill="1" applyBorder="1" applyAlignment="1">
      <alignment horizontal="left" wrapText="1" indent="1"/>
    </xf>
    <xf numFmtId="10" fontId="7" fillId="3" borderId="11" xfId="0" applyNumberFormat="1" applyFont="1" applyFill="1" applyBorder="1" applyAlignment="1">
      <alignment horizontal="left" wrapText="1" indent="1"/>
    </xf>
    <xf numFmtId="10" fontId="7" fillId="3" borderId="19" xfId="0" applyNumberFormat="1" applyFont="1" applyFill="1" applyBorder="1" applyAlignment="1">
      <alignment horizontal="left" wrapText="1" indent="1"/>
    </xf>
    <xf numFmtId="0" fontId="8" fillId="2" borderId="18" xfId="0" applyFont="1" applyFill="1" applyBorder="1" applyAlignment="1">
      <alignment horizontal="left" indent="7"/>
    </xf>
    <xf numFmtId="0" fontId="8" fillId="2" borderId="11" xfId="0" applyFont="1" applyFill="1" applyBorder="1" applyAlignment="1">
      <alignment horizontal="left" indent="7"/>
    </xf>
    <xf numFmtId="0" fontId="8" fillId="2" borderId="20" xfId="0" applyFont="1" applyFill="1" applyBorder="1" applyAlignment="1">
      <alignment horizontal="left" indent="7"/>
    </xf>
    <xf numFmtId="0" fontId="8" fillId="2" borderId="21" xfId="0" applyFont="1" applyFill="1" applyBorder="1" applyAlignment="1">
      <alignment horizontal="left" indent="7"/>
    </xf>
    <xf numFmtId="0" fontId="5" fillId="6" borderId="13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5" fillId="6" borderId="15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8" fontId="7" fillId="2" borderId="11" xfId="0" applyNumberFormat="1" applyFont="1" applyFill="1" applyBorder="1" applyAlignment="1">
      <alignment horizontal="left" wrapText="1" indent="1"/>
    </xf>
    <xf numFmtId="8" fontId="7" fillId="2" borderId="19" xfId="0" applyNumberFormat="1" applyFont="1" applyFill="1" applyBorder="1" applyAlignment="1">
      <alignment horizontal="left" wrapText="1" indent="1"/>
    </xf>
    <xf numFmtId="164" fontId="7" fillId="2" borderId="21" xfId="0" applyNumberFormat="1" applyFont="1" applyFill="1" applyBorder="1" applyAlignment="1">
      <alignment horizontal="left" wrapText="1" indent="1"/>
    </xf>
    <xf numFmtId="164" fontId="7" fillId="2" borderId="22" xfId="0" applyNumberFormat="1" applyFont="1" applyFill="1" applyBorder="1" applyAlignment="1">
      <alignment horizontal="left" wrapText="1" indent="1"/>
    </xf>
    <xf numFmtId="0" fontId="6" fillId="2" borderId="1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64" fontId="6" fillId="2" borderId="21" xfId="0" applyNumberFormat="1" applyFont="1" applyFill="1" applyBorder="1" applyAlignment="1">
      <alignment horizontal="left" vertical="center" indent="1"/>
    </xf>
    <xf numFmtId="164" fontId="6" fillId="2" borderId="22" xfId="0" applyNumberFormat="1" applyFont="1" applyFill="1" applyBorder="1" applyAlignment="1">
      <alignment horizontal="left" vertical="center" indent="1"/>
    </xf>
    <xf numFmtId="0" fontId="10" fillId="2" borderId="16" xfId="0" applyFont="1" applyFill="1" applyBorder="1" applyAlignment="1">
      <alignment horizontal="left" indent="7"/>
    </xf>
    <xf numFmtId="8" fontId="10" fillId="2" borderId="10" xfId="0" applyNumberFormat="1" applyFont="1" applyFill="1" applyBorder="1" applyAlignment="1">
      <alignment horizontal="left"/>
    </xf>
    <xf numFmtId="8" fontId="10" fillId="2" borderId="10" xfId="0" applyNumberFormat="1" applyFont="1" applyFill="1" applyBorder="1" applyAlignment="1">
      <alignment horizontal="left" indent="1"/>
    </xf>
    <xf numFmtId="8" fontId="10" fillId="2" borderId="17" xfId="0" applyNumberFormat="1" applyFont="1" applyFill="1" applyBorder="1" applyAlignment="1">
      <alignment horizontal="left" indent="1"/>
    </xf>
    <xf numFmtId="0" fontId="10" fillId="2" borderId="18" xfId="0" applyFont="1" applyFill="1" applyBorder="1" applyAlignment="1">
      <alignment horizontal="left" indent="7"/>
    </xf>
    <xf numFmtId="8" fontId="10" fillId="2" borderId="11" xfId="0" applyNumberFormat="1" applyFont="1" applyFill="1" applyBorder="1" applyAlignment="1">
      <alignment horizontal="left"/>
    </xf>
    <xf numFmtId="8" fontId="10" fillId="2" borderId="11" xfId="0" applyNumberFormat="1" applyFont="1" applyFill="1" applyBorder="1" applyAlignment="1">
      <alignment horizontal="left" indent="1"/>
    </xf>
    <xf numFmtId="8" fontId="10" fillId="2" borderId="19" xfId="0" applyNumberFormat="1" applyFont="1" applyFill="1" applyBorder="1" applyAlignment="1">
      <alignment horizontal="left" indent="1"/>
    </xf>
    <xf numFmtId="0" fontId="10" fillId="2" borderId="20" xfId="0" applyFont="1" applyFill="1" applyBorder="1" applyAlignment="1">
      <alignment horizontal="left" indent="7"/>
    </xf>
    <xf numFmtId="8" fontId="10" fillId="2" borderId="21" xfId="0" applyNumberFormat="1" applyFont="1" applyFill="1" applyBorder="1" applyAlignment="1">
      <alignment horizontal="left"/>
    </xf>
    <xf numFmtId="8" fontId="10" fillId="2" borderId="21" xfId="0" applyNumberFormat="1" applyFont="1" applyFill="1" applyBorder="1" applyAlignment="1">
      <alignment horizontal="left" indent="1"/>
    </xf>
    <xf numFmtId="8" fontId="10" fillId="2" borderId="22" xfId="0" applyNumberFormat="1" applyFont="1" applyFill="1" applyBorder="1" applyAlignment="1">
      <alignment horizontal="left" indent="1"/>
    </xf>
    <xf numFmtId="0" fontId="11" fillId="2" borderId="0" xfId="0" applyFont="1" applyFill="1" applyAlignment="1"/>
    <xf numFmtId="164" fontId="11" fillId="2" borderId="0" xfId="0" applyNumberFormat="1" applyFont="1" applyFill="1" applyAlignment="1">
      <alignment horizontal="center"/>
    </xf>
    <xf numFmtId="0" fontId="11" fillId="4" borderId="0" xfId="1" applyFont="1" applyAlignment="1"/>
    <xf numFmtId="0" fontId="11" fillId="4" borderId="0" xfId="1" applyFont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26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5" borderId="0" xfId="0" applyFill="1"/>
    <xf numFmtId="0" fontId="11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164" fontId="3" fillId="2" borderId="26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2" xfId="1" applyFont="1" applyFill="1" applyBorder="1" applyAlignment="1"/>
    <xf numFmtId="0" fontId="7" fillId="6" borderId="2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9" xfId="0" applyFont="1" applyFill="1" applyBorder="1"/>
    <xf numFmtId="0" fontId="7" fillId="6" borderId="9" xfId="0" applyFont="1" applyFill="1" applyBorder="1" applyAlignment="1">
      <alignment horizontal="center"/>
    </xf>
    <xf numFmtId="9" fontId="7" fillId="6" borderId="8" xfId="0" applyNumberFormat="1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9" fontId="7" fillId="6" borderId="28" xfId="0" applyNumberFormat="1" applyFont="1" applyFill="1" applyBorder="1" applyAlignment="1">
      <alignment horizontal="center"/>
    </xf>
    <xf numFmtId="0" fontId="7" fillId="4" borderId="3" xfId="1" applyFont="1" applyBorder="1"/>
    <xf numFmtId="0" fontId="7" fillId="4" borderId="4" xfId="1" applyFont="1" applyBorder="1" applyAlignment="1">
      <alignment horizontal="center"/>
    </xf>
    <xf numFmtId="0" fontId="7" fillId="4" borderId="7" xfId="1" applyFont="1" applyBorder="1"/>
    <xf numFmtId="10" fontId="7" fillId="4" borderId="8" xfId="1" applyNumberFormat="1" applyFont="1" applyBorder="1" applyAlignment="1">
      <alignment horizontal="center"/>
    </xf>
    <xf numFmtId="164" fontId="3" fillId="5" borderId="26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127775</xdr:colOff>
      <xdr:row>0</xdr:row>
      <xdr:rowOff>220702</xdr:rowOff>
    </xdr:from>
    <xdr:to>
      <xdr:col>4</xdr:col>
      <xdr:colOff>1997928</xdr:colOff>
      <xdr:row>9</xdr:row>
      <xdr:rowOff>174238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543" y="220702"/>
          <a:ext cx="4181708" cy="180045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GridLines="0" topLeftCell="A46" zoomScale="82" zoomScaleNormal="82" workbookViewId="0">
      <selection activeCell="C30" sqref="C30:E30"/>
    </sheetView>
  </sheetViews>
  <sheetFormatPr defaultColWidth="0" defaultRowHeight="15" x14ac:dyDescent="0.2"/>
  <cols>
    <col min="1" max="1" width="8.88671875" customWidth="1"/>
    <col min="2" max="2" width="35.21875" bestFit="1" customWidth="1"/>
    <col min="3" max="3" width="18" bestFit="1" customWidth="1"/>
    <col min="4" max="4" width="8.88671875" customWidth="1"/>
    <col min="5" max="5" width="28.88671875" customWidth="1"/>
    <col min="6" max="6" width="13" customWidth="1"/>
    <col min="7" max="7" width="3.88671875" customWidth="1"/>
    <col min="8" max="8" width="3.33203125" customWidth="1"/>
    <col min="9" max="9" width="8.33203125" style="3" customWidth="1"/>
    <col min="10" max="10" width="10.44140625" hidden="1" customWidth="1"/>
    <col min="11" max="11" width="21.6640625" hidden="1" customWidth="1"/>
    <col min="12" max="12" width="23.109375" hidden="1" customWidth="1"/>
    <col min="13" max="13" width="8.88671875" hidden="1" customWidth="1"/>
    <col min="14" max="14" width="0" hidden="1" customWidth="1"/>
    <col min="15" max="16384" width="8.88671875" hidden="1"/>
  </cols>
  <sheetData>
    <row r="1" spans="2:8" ht="28.5" customHeight="1" x14ac:dyDescent="0.2"/>
    <row r="11" spans="2:8" ht="28.5" customHeight="1" thickBot="1" x14ac:dyDescent="0.25"/>
    <row r="12" spans="2:8" ht="57" customHeight="1" x14ac:dyDescent="0.2">
      <c r="B12" s="14" t="s">
        <v>12</v>
      </c>
      <c r="C12" s="15"/>
      <c r="D12" s="15"/>
      <c r="E12" s="16"/>
      <c r="F12" s="15"/>
      <c r="G12" s="15"/>
      <c r="H12" s="17"/>
    </row>
    <row r="13" spans="2:8" ht="33" customHeight="1" x14ac:dyDescent="0.2">
      <c r="B13" s="44" t="s">
        <v>10</v>
      </c>
      <c r="C13" s="45"/>
      <c r="D13" s="45"/>
      <c r="E13" s="45"/>
      <c r="F13" s="18">
        <v>4200</v>
      </c>
      <c r="G13" s="18"/>
      <c r="H13" s="19"/>
    </row>
    <row r="14" spans="2:8" ht="19.5" customHeight="1" x14ac:dyDescent="0.2">
      <c r="B14" s="46" t="s">
        <v>11</v>
      </c>
      <c r="C14" s="47"/>
      <c r="D14" s="47"/>
      <c r="E14" s="47"/>
      <c r="F14" s="20">
        <v>0.6</v>
      </c>
      <c r="G14" s="20"/>
      <c r="H14" s="21"/>
    </row>
    <row r="15" spans="2:8" ht="20.25" thickBot="1" x14ac:dyDescent="0.25">
      <c r="B15" s="48" t="s">
        <v>32</v>
      </c>
      <c r="C15" s="49"/>
      <c r="D15" s="49"/>
      <c r="E15" s="49"/>
      <c r="F15" s="50">
        <f>F13*30%</f>
        <v>1260</v>
      </c>
      <c r="G15" s="50"/>
      <c r="H15" s="51"/>
    </row>
    <row r="16" spans="2:8" ht="12" customHeight="1" x14ac:dyDescent="0.2"/>
    <row r="17" spans="1:12" ht="13.5" customHeight="1" thickBot="1" x14ac:dyDescent="0.25"/>
    <row r="18" spans="1:12" ht="63" customHeight="1" x14ac:dyDescent="0.2">
      <c r="B18" s="22" t="s">
        <v>13</v>
      </c>
      <c r="C18" s="23"/>
      <c r="D18" s="23"/>
      <c r="E18" s="23"/>
      <c r="F18" s="23"/>
      <c r="G18" s="23"/>
      <c r="H18" s="24"/>
    </row>
    <row r="19" spans="1:12" ht="16.5" customHeight="1" x14ac:dyDescent="0.3">
      <c r="B19" s="31" t="s">
        <v>3</v>
      </c>
      <c r="C19" s="32"/>
      <c r="D19" s="32"/>
      <c r="E19" s="32"/>
      <c r="F19" s="25">
        <v>1260</v>
      </c>
      <c r="G19" s="25"/>
      <c r="H19" s="26"/>
    </row>
    <row r="20" spans="1:12" ht="19.5" customHeight="1" x14ac:dyDescent="0.3">
      <c r="B20" s="31" t="s">
        <v>2</v>
      </c>
      <c r="C20" s="32"/>
      <c r="D20" s="32"/>
      <c r="E20" s="32"/>
      <c r="F20" s="27">
        <v>10</v>
      </c>
      <c r="G20" s="27"/>
      <c r="H20" s="28"/>
    </row>
    <row r="21" spans="1:12" ht="17.25" customHeight="1" x14ac:dyDescent="0.3">
      <c r="B21" s="31" t="s">
        <v>1</v>
      </c>
      <c r="C21" s="32"/>
      <c r="D21" s="32"/>
      <c r="E21" s="32"/>
      <c r="F21" s="29">
        <v>1.0789999999999999E-2</v>
      </c>
      <c r="G21" s="29"/>
      <c r="H21" s="30"/>
    </row>
    <row r="22" spans="1:12" ht="17.25" customHeight="1" x14ac:dyDescent="0.3">
      <c r="B22" s="31" t="s">
        <v>0</v>
      </c>
      <c r="C22" s="32"/>
      <c r="D22" s="32"/>
      <c r="E22" s="32"/>
      <c r="F22" s="40">
        <f>FV(Taxa_mensal,qtd_anos*12,Aporte*-1)</f>
        <v>306538.10778801696</v>
      </c>
      <c r="G22" s="40"/>
      <c r="H22" s="41"/>
    </row>
    <row r="23" spans="1:12" ht="16.5" customHeight="1" thickBot="1" x14ac:dyDescent="0.35">
      <c r="B23" s="33" t="s">
        <v>4</v>
      </c>
      <c r="C23" s="34"/>
      <c r="D23" s="34"/>
      <c r="E23" s="34"/>
      <c r="F23" s="42">
        <f>F22*Rendimento_Carteira</f>
        <v>183922.86467281016</v>
      </c>
      <c r="G23" s="42"/>
      <c r="H23" s="43"/>
      <c r="L23" s="2"/>
    </row>
    <row r="25" spans="1:12" ht="15.75" thickBot="1" x14ac:dyDescent="0.25"/>
    <row r="26" spans="1:12" ht="49.5" customHeight="1" x14ac:dyDescent="0.2">
      <c r="B26" s="35" t="s">
        <v>14</v>
      </c>
      <c r="C26" s="36"/>
      <c r="D26" s="36"/>
      <c r="E26" s="37"/>
      <c r="F26" s="38" t="s">
        <v>15</v>
      </c>
      <c r="G26" s="38"/>
      <c r="H26" s="39"/>
    </row>
    <row r="27" spans="1:12" ht="16.5" x14ac:dyDescent="0.3">
      <c r="A27" s="1">
        <v>2</v>
      </c>
      <c r="B27" s="52" t="s">
        <v>5</v>
      </c>
      <c r="C27" s="53">
        <f>FV($F$21,$A27*12,$F$19*-1)</f>
        <v>34306.810395032975</v>
      </c>
      <c r="D27" s="53"/>
      <c r="E27" s="53"/>
      <c r="F27" s="54">
        <f>C27*Rendimento_Carteira</f>
        <v>20584.086237019783</v>
      </c>
      <c r="G27" s="54"/>
      <c r="H27" s="55"/>
    </row>
    <row r="28" spans="1:12" ht="16.5" x14ac:dyDescent="0.3">
      <c r="A28" s="1">
        <v>5</v>
      </c>
      <c r="B28" s="56" t="s">
        <v>6</v>
      </c>
      <c r="C28" s="57">
        <f>FV($F$21,$A28*12,$F$19*-1)</f>
        <v>105558.91163809443</v>
      </c>
      <c r="D28" s="57"/>
      <c r="E28" s="57"/>
      <c r="F28" s="58">
        <f>C28*Rendimento_Carteira</f>
        <v>63335.346982856659</v>
      </c>
      <c r="G28" s="58"/>
      <c r="H28" s="59"/>
    </row>
    <row r="29" spans="1:12" ht="16.5" x14ac:dyDescent="0.3">
      <c r="A29" s="1">
        <v>10</v>
      </c>
      <c r="B29" s="56" t="s">
        <v>7</v>
      </c>
      <c r="C29" s="57">
        <f>FV($F$21,$A29*12,$F$19*-1)</f>
        <v>306538.10778801696</v>
      </c>
      <c r="D29" s="57"/>
      <c r="E29" s="57"/>
      <c r="F29" s="58">
        <f>C29*Rendimento_Carteira</f>
        <v>183922.86467281016</v>
      </c>
      <c r="G29" s="58"/>
      <c r="H29" s="59"/>
    </row>
    <row r="30" spans="1:12" ht="16.5" x14ac:dyDescent="0.3">
      <c r="A30" s="1">
        <v>20</v>
      </c>
      <c r="B30" s="56" t="s">
        <v>8</v>
      </c>
      <c r="C30" s="57">
        <f>FV($F$21,$A30*12,$F$19*-1)</f>
        <v>1417749.9841223215</v>
      </c>
      <c r="D30" s="57"/>
      <c r="E30" s="57"/>
      <c r="F30" s="58">
        <f>C30*Rendimento_Carteira</f>
        <v>850649.99047339289</v>
      </c>
      <c r="G30" s="58"/>
      <c r="H30" s="59"/>
    </row>
    <row r="31" spans="1:12" ht="17.25" thickBot="1" x14ac:dyDescent="0.35">
      <c r="A31" s="1">
        <v>30</v>
      </c>
      <c r="B31" s="60" t="s">
        <v>9</v>
      </c>
      <c r="C31" s="61">
        <f>FV($F$21,$A31*12,$F$19*-1)</f>
        <v>5445933.7653059401</v>
      </c>
      <c r="D31" s="61"/>
      <c r="E31" s="61"/>
      <c r="F31" s="62">
        <f>C31*Rendimento_Carteira</f>
        <v>3267560.2591835638</v>
      </c>
      <c r="G31" s="62"/>
      <c r="H31" s="63"/>
    </row>
    <row r="35" spans="2:8" ht="16.5" x14ac:dyDescent="0.3">
      <c r="B35" s="66" t="s">
        <v>20</v>
      </c>
      <c r="C35" s="67" t="s">
        <v>16</v>
      </c>
      <c r="D35" s="67"/>
      <c r="E35" s="67"/>
      <c r="F35" s="66"/>
      <c r="G35" s="66"/>
      <c r="H35" s="66"/>
    </row>
    <row r="36" spans="2:8" ht="16.5" x14ac:dyDescent="0.3">
      <c r="B36" s="64" t="s">
        <v>19</v>
      </c>
      <c r="C36" s="65">
        <f>Aporte</f>
        <v>1260</v>
      </c>
      <c r="D36" s="65"/>
      <c r="E36" s="65"/>
      <c r="F36" s="64"/>
      <c r="G36" s="64"/>
      <c r="H36" s="64"/>
    </row>
    <row r="37" spans="2:8" ht="16.5" x14ac:dyDescent="0.3">
      <c r="B37" s="5"/>
      <c r="C37" s="5"/>
      <c r="D37" s="5"/>
      <c r="E37" s="5"/>
      <c r="F37" s="5"/>
      <c r="G37" s="5"/>
      <c r="H37" s="5"/>
    </row>
    <row r="38" spans="2:8" ht="16.5" x14ac:dyDescent="0.3">
      <c r="B38" s="68" t="s">
        <v>21</v>
      </c>
      <c r="C38" s="69" t="s">
        <v>22</v>
      </c>
      <c r="D38" s="69"/>
      <c r="E38" s="69"/>
      <c r="F38" s="70" t="s">
        <v>28</v>
      </c>
      <c r="G38" s="71"/>
      <c r="H38" s="71"/>
    </row>
    <row r="39" spans="2:8" ht="16.5" x14ac:dyDescent="0.3">
      <c r="B39" s="73" t="s">
        <v>23</v>
      </c>
      <c r="C39" s="74">
        <f>VLOOKUP($C$35&amp;"-"&amp;B39,'DADOS DE APOIO'!$B:$E,4,FALSE)</f>
        <v>0.32</v>
      </c>
      <c r="D39" s="74"/>
      <c r="E39" s="74"/>
      <c r="F39" s="75">
        <f>C39*$C$36</f>
        <v>403.2</v>
      </c>
      <c r="G39" s="76"/>
      <c r="H39" s="76"/>
    </row>
    <row r="40" spans="2:8" ht="16.5" x14ac:dyDescent="0.3">
      <c r="B40" s="73" t="s">
        <v>24</v>
      </c>
      <c r="C40" s="74">
        <f>VLOOKUP($C$35&amp;"-"&amp;B40,'DADOS DE APOIO'!$B:$E,4,FALSE)</f>
        <v>0.35</v>
      </c>
      <c r="D40" s="74"/>
      <c r="E40" s="74"/>
      <c r="F40" s="75">
        <f t="shared" ref="F40:F44" si="0">C40*$C$36</f>
        <v>441</v>
      </c>
      <c r="G40" s="76"/>
      <c r="H40" s="76"/>
    </row>
    <row r="41" spans="2:8" ht="16.5" x14ac:dyDescent="0.3">
      <c r="B41" s="73" t="s">
        <v>25</v>
      </c>
      <c r="C41" s="74">
        <f>VLOOKUP($C$35&amp;"-"&amp;B41,'DADOS DE APOIO'!$B:$E,4,FALSE)</f>
        <v>0.08</v>
      </c>
      <c r="D41" s="74"/>
      <c r="E41" s="74"/>
      <c r="F41" s="75">
        <f t="shared" si="0"/>
        <v>100.8</v>
      </c>
      <c r="G41" s="76"/>
      <c r="H41" s="76"/>
    </row>
    <row r="42" spans="2:8" ht="16.5" x14ac:dyDescent="0.3">
      <c r="B42" s="73" t="s">
        <v>26</v>
      </c>
      <c r="C42" s="74">
        <f>VLOOKUP($C$35&amp;"-"&amp;B42,'DADOS DE APOIO'!$B:$E,4,FALSE)</f>
        <v>0.05</v>
      </c>
      <c r="D42" s="74"/>
      <c r="E42" s="74"/>
      <c r="F42" s="75">
        <f>C42*$C$36</f>
        <v>63</v>
      </c>
      <c r="G42" s="76"/>
      <c r="H42" s="76"/>
    </row>
    <row r="43" spans="2:8" ht="16.5" x14ac:dyDescent="0.3">
      <c r="B43" s="73" t="s">
        <v>27</v>
      </c>
      <c r="C43" s="74">
        <f>VLOOKUP($C$35&amp;"-"&amp;B43,'DADOS DE APOIO'!$B:$E,4,FALSE)</f>
        <v>0.1</v>
      </c>
      <c r="D43" s="74"/>
      <c r="E43" s="74"/>
      <c r="F43" s="75">
        <f t="shared" si="0"/>
        <v>126</v>
      </c>
      <c r="G43" s="76"/>
      <c r="H43" s="76"/>
    </row>
    <row r="44" spans="2:8" ht="16.5" x14ac:dyDescent="0.3">
      <c r="B44" s="73" t="s">
        <v>29</v>
      </c>
      <c r="C44" s="74">
        <f>VLOOKUP($C$35&amp;"-"&amp;B44,'DADOS DE APOIO'!$B:$E,4,FALSE)</f>
        <v>0.1</v>
      </c>
      <c r="D44" s="74"/>
      <c r="E44" s="74"/>
      <c r="F44" s="75">
        <f t="shared" si="0"/>
        <v>126</v>
      </c>
      <c r="G44" s="76"/>
      <c r="H44" s="76"/>
    </row>
    <row r="45" spans="2:8" ht="16.5" x14ac:dyDescent="0.3">
      <c r="B45" s="72"/>
      <c r="C45" s="72"/>
      <c r="D45" s="72"/>
      <c r="E45" s="72"/>
      <c r="F45" s="92">
        <f>SUM(F39:H44)</f>
        <v>1260</v>
      </c>
      <c r="G45" s="93"/>
      <c r="H45" s="93"/>
    </row>
  </sheetData>
  <mergeCells count="49">
    <mergeCell ref="F45:H45"/>
    <mergeCell ref="C44:E44"/>
    <mergeCell ref="F40:H40"/>
    <mergeCell ref="F41:H41"/>
    <mergeCell ref="F42:H42"/>
    <mergeCell ref="F43:H43"/>
    <mergeCell ref="F44:H44"/>
    <mergeCell ref="B26:E26"/>
    <mergeCell ref="F15:H15"/>
    <mergeCell ref="B15:E15"/>
    <mergeCell ref="F18:H18"/>
    <mergeCell ref="F21:H21"/>
    <mergeCell ref="F22:H22"/>
    <mergeCell ref="F23:H23"/>
    <mergeCell ref="B19:E19"/>
    <mergeCell ref="B20:E20"/>
    <mergeCell ref="B21:E21"/>
    <mergeCell ref="B22:E22"/>
    <mergeCell ref="B23:E23"/>
    <mergeCell ref="C35:E35"/>
    <mergeCell ref="C36:E36"/>
    <mergeCell ref="C38:E38"/>
    <mergeCell ref="F38:H38"/>
    <mergeCell ref="F39:H39"/>
    <mergeCell ref="C39:E39"/>
    <mergeCell ref="C40:E40"/>
    <mergeCell ref="C41:E41"/>
    <mergeCell ref="C42:E42"/>
    <mergeCell ref="C43:E43"/>
    <mergeCell ref="F31:H31"/>
    <mergeCell ref="C30:E30"/>
    <mergeCell ref="C29:E29"/>
    <mergeCell ref="C28:E28"/>
    <mergeCell ref="C27:E27"/>
    <mergeCell ref="F19:H19"/>
    <mergeCell ref="B18:E18"/>
    <mergeCell ref="F20:H20"/>
    <mergeCell ref="B12:E12"/>
    <mergeCell ref="F12:H12"/>
    <mergeCell ref="F13:H13"/>
    <mergeCell ref="F14:H14"/>
    <mergeCell ref="B13:E13"/>
    <mergeCell ref="B14:E14"/>
    <mergeCell ref="C31:E31"/>
    <mergeCell ref="F26:H26"/>
    <mergeCell ref="F27:H27"/>
    <mergeCell ref="F28:H28"/>
    <mergeCell ref="F29:H29"/>
    <mergeCell ref="F30:H30"/>
  </mergeCells>
  <dataValidations count="1">
    <dataValidation type="list" allowBlank="1" showInputMessage="1" showErrorMessage="1" sqref="C35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zoomScale="64" zoomScaleNormal="64" workbookViewId="0">
      <selection activeCell="G13" sqref="G13"/>
    </sheetView>
  </sheetViews>
  <sheetFormatPr defaultRowHeight="16.5" x14ac:dyDescent="0.3"/>
  <cols>
    <col min="1" max="1" width="8.88671875" style="4"/>
    <col min="2" max="2" width="30.109375" style="4" bestFit="1" customWidth="1"/>
    <col min="3" max="3" width="11.77734375" style="4" bestFit="1" customWidth="1"/>
    <col min="4" max="4" width="17" style="4" bestFit="1" customWidth="1"/>
    <col min="5" max="6" width="8.88671875" style="4"/>
    <col min="7" max="7" width="16.44140625" style="4" bestFit="1" customWidth="1"/>
    <col min="8" max="16384" width="8.88671875" style="4"/>
  </cols>
  <sheetData>
    <row r="2" spans="2:8" ht="17.25" thickBot="1" x14ac:dyDescent="0.35"/>
    <row r="3" spans="2:8" x14ac:dyDescent="0.3">
      <c r="B3" s="77" t="s">
        <v>34</v>
      </c>
      <c r="C3" s="78" t="s">
        <v>20</v>
      </c>
      <c r="D3" s="79" t="s">
        <v>21</v>
      </c>
      <c r="E3" s="80" t="s">
        <v>30</v>
      </c>
      <c r="G3" s="88"/>
      <c r="H3" s="89" t="s">
        <v>30</v>
      </c>
    </row>
    <row r="4" spans="2:8" ht="17.25" thickBot="1" x14ac:dyDescent="0.35">
      <c r="B4" s="10" t="str">
        <f>C4&amp;"-"&amp;D4</f>
        <v xml:space="preserve">Conservador-RAPEL </v>
      </c>
      <c r="C4" s="8" t="s">
        <v>17</v>
      </c>
      <c r="D4" s="6" t="s">
        <v>23</v>
      </c>
      <c r="E4" s="11">
        <v>0.3</v>
      </c>
      <c r="F4" s="5"/>
      <c r="G4" s="90" t="s">
        <v>31</v>
      </c>
      <c r="H4" s="91">
        <f>VLOOKUP(G4,$B:$E,4,FALSE)</f>
        <v>0.35</v>
      </c>
    </row>
    <row r="5" spans="2:8" x14ac:dyDescent="0.3">
      <c r="B5" s="10" t="str">
        <f t="shared" ref="B5:B23" si="0">C5&amp;"-"&amp;D5</f>
        <v>Conservador-TIJOLO</v>
      </c>
      <c r="C5" s="8" t="s">
        <v>17</v>
      </c>
      <c r="D5" s="6" t="s">
        <v>24</v>
      </c>
      <c r="E5" s="11">
        <v>0.5</v>
      </c>
      <c r="F5" s="5"/>
    </row>
    <row r="6" spans="2:8" x14ac:dyDescent="0.3">
      <c r="B6" s="10" t="str">
        <f t="shared" si="0"/>
        <v>Conservador-HÍBRIDO</v>
      </c>
      <c r="C6" s="8" t="s">
        <v>17</v>
      </c>
      <c r="D6" s="6" t="s">
        <v>25</v>
      </c>
      <c r="E6" s="11">
        <v>0.1</v>
      </c>
      <c r="F6" s="5"/>
    </row>
    <row r="7" spans="2:8" x14ac:dyDescent="0.3">
      <c r="B7" s="10" t="str">
        <f t="shared" si="0"/>
        <v>Conservador-FOFis</v>
      </c>
      <c r="C7" s="8" t="s">
        <v>17</v>
      </c>
      <c r="D7" s="6" t="s">
        <v>26</v>
      </c>
      <c r="E7" s="11">
        <v>0.1</v>
      </c>
      <c r="F7" s="5"/>
    </row>
    <row r="8" spans="2:8" x14ac:dyDescent="0.3">
      <c r="B8" s="10" t="str">
        <f t="shared" si="0"/>
        <v xml:space="preserve">Conservador-DESENVOLVIMENTO </v>
      </c>
      <c r="C8" s="8" t="s">
        <v>17</v>
      </c>
      <c r="D8" s="6" t="s">
        <v>27</v>
      </c>
      <c r="E8" s="11">
        <v>0</v>
      </c>
      <c r="F8" s="5"/>
    </row>
    <row r="9" spans="2:8" x14ac:dyDescent="0.3">
      <c r="B9" s="10" t="str">
        <f t="shared" si="0"/>
        <v>Conservador-HOTELARIAS</v>
      </c>
      <c r="C9" s="8" t="s">
        <v>17</v>
      </c>
      <c r="D9" s="6" t="s">
        <v>29</v>
      </c>
      <c r="E9" s="11">
        <v>0</v>
      </c>
      <c r="F9" s="5"/>
    </row>
    <row r="10" spans="2:8" ht="17.25" thickBot="1" x14ac:dyDescent="0.35">
      <c r="B10" s="81" t="s">
        <v>33</v>
      </c>
      <c r="C10" s="82"/>
      <c r="D10" s="83"/>
      <c r="E10" s="84">
        <f>SUM(E4:E9)</f>
        <v>1</v>
      </c>
      <c r="F10" s="5"/>
    </row>
    <row r="11" spans="2:8" x14ac:dyDescent="0.3">
      <c r="B11" s="12" t="str">
        <f>C11&amp;"-"&amp;D11</f>
        <v xml:space="preserve">Moderado-RAPEL </v>
      </c>
      <c r="C11" s="9" t="s">
        <v>16</v>
      </c>
      <c r="D11" s="7" t="s">
        <v>23</v>
      </c>
      <c r="E11" s="13">
        <v>0.32</v>
      </c>
    </row>
    <row r="12" spans="2:8" x14ac:dyDescent="0.3">
      <c r="B12" s="10" t="str">
        <f t="shared" si="0"/>
        <v>Moderado-TIJOLO</v>
      </c>
      <c r="C12" s="8" t="s">
        <v>16</v>
      </c>
      <c r="D12" s="6" t="s">
        <v>24</v>
      </c>
      <c r="E12" s="11">
        <v>0.35</v>
      </c>
    </row>
    <row r="13" spans="2:8" x14ac:dyDescent="0.3">
      <c r="B13" s="10" t="str">
        <f t="shared" si="0"/>
        <v>Moderado-HÍBRIDO</v>
      </c>
      <c r="C13" s="8" t="s">
        <v>16</v>
      </c>
      <c r="D13" s="6" t="s">
        <v>25</v>
      </c>
      <c r="E13" s="11">
        <v>0.08</v>
      </c>
    </row>
    <row r="14" spans="2:8" x14ac:dyDescent="0.3">
      <c r="B14" s="10" t="str">
        <f t="shared" si="0"/>
        <v>Moderado-FOFis</v>
      </c>
      <c r="C14" s="8" t="s">
        <v>16</v>
      </c>
      <c r="D14" s="6" t="s">
        <v>26</v>
      </c>
      <c r="E14" s="11">
        <v>0.05</v>
      </c>
    </row>
    <row r="15" spans="2:8" x14ac:dyDescent="0.3">
      <c r="B15" s="10" t="str">
        <f t="shared" si="0"/>
        <v xml:space="preserve">Moderado-DESENVOLVIMENTO </v>
      </c>
      <c r="C15" s="8" t="s">
        <v>16</v>
      </c>
      <c r="D15" s="6" t="s">
        <v>27</v>
      </c>
      <c r="E15" s="11">
        <v>0.1</v>
      </c>
    </row>
    <row r="16" spans="2:8" x14ac:dyDescent="0.3">
      <c r="B16" s="10" t="str">
        <f t="shared" si="0"/>
        <v>Moderado-HOTELARIAS</v>
      </c>
      <c r="C16" s="8" t="s">
        <v>16</v>
      </c>
      <c r="D16" s="6" t="s">
        <v>29</v>
      </c>
      <c r="E16" s="11">
        <v>0.1</v>
      </c>
    </row>
    <row r="17" spans="2:5" ht="17.25" thickBot="1" x14ac:dyDescent="0.35">
      <c r="B17" s="81" t="s">
        <v>33</v>
      </c>
      <c r="C17" s="82"/>
      <c r="D17" s="83"/>
      <c r="E17" s="84">
        <f>SUM(E11:E16)</f>
        <v>0.99999999999999989</v>
      </c>
    </row>
    <row r="18" spans="2:5" x14ac:dyDescent="0.3">
      <c r="B18" s="12" t="str">
        <f t="shared" si="0"/>
        <v xml:space="preserve">Agressivo-RAPEL </v>
      </c>
      <c r="C18" s="9" t="s">
        <v>18</v>
      </c>
      <c r="D18" s="7" t="s">
        <v>23</v>
      </c>
      <c r="E18" s="13">
        <v>0.5</v>
      </c>
    </row>
    <row r="19" spans="2:5" x14ac:dyDescent="0.3">
      <c r="B19" s="10" t="str">
        <f t="shared" si="0"/>
        <v>Agressivo-TIJOLO</v>
      </c>
      <c r="C19" s="8" t="s">
        <v>18</v>
      </c>
      <c r="D19" s="6" t="s">
        <v>24</v>
      </c>
      <c r="E19" s="11">
        <v>0.1</v>
      </c>
    </row>
    <row r="20" spans="2:5" x14ac:dyDescent="0.3">
      <c r="B20" s="10" t="str">
        <f t="shared" si="0"/>
        <v>Agressivo-HÍBRIDO</v>
      </c>
      <c r="C20" s="8" t="s">
        <v>18</v>
      </c>
      <c r="D20" s="6" t="s">
        <v>25</v>
      </c>
      <c r="E20" s="11">
        <v>0.05</v>
      </c>
    </row>
    <row r="21" spans="2:5" x14ac:dyDescent="0.3">
      <c r="B21" s="10" t="str">
        <f t="shared" si="0"/>
        <v>Agressivo-FOFis</v>
      </c>
      <c r="C21" s="8" t="s">
        <v>18</v>
      </c>
      <c r="D21" s="6" t="s">
        <v>26</v>
      </c>
      <c r="E21" s="11">
        <v>0.05</v>
      </c>
    </row>
    <row r="22" spans="2:5" x14ac:dyDescent="0.3">
      <c r="B22" s="10" t="str">
        <f t="shared" si="0"/>
        <v xml:space="preserve">Agressivo-DESENVOLVIMENTO </v>
      </c>
      <c r="C22" s="8" t="s">
        <v>18</v>
      </c>
      <c r="D22" s="6" t="s">
        <v>27</v>
      </c>
      <c r="E22" s="11">
        <v>0.2</v>
      </c>
    </row>
    <row r="23" spans="2:5" x14ac:dyDescent="0.3">
      <c r="B23" s="10" t="str">
        <f t="shared" si="0"/>
        <v>Agressivo-HOTELARIAS</v>
      </c>
      <c r="C23" s="8" t="s">
        <v>18</v>
      </c>
      <c r="D23" s="6" t="s">
        <v>29</v>
      </c>
      <c r="E23" s="11">
        <v>0.1</v>
      </c>
    </row>
    <row r="24" spans="2:5" ht="17.25" thickBot="1" x14ac:dyDescent="0.35">
      <c r="B24" s="85" t="s">
        <v>33</v>
      </c>
      <c r="C24" s="86"/>
      <c r="D24" s="86"/>
      <c r="E24" s="87">
        <f>SUM(E18:E23)</f>
        <v>1.0000000000000002</v>
      </c>
    </row>
  </sheetData>
  <pageMargins left="0.511811024" right="0.511811024" top="0.78740157499999996" bottom="0.78740157499999996" header="0.31496062000000002" footer="0.31496062000000002"/>
  <ignoredErrors>
    <ignoredError sqref="E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CONTROLE DE INVESTIMENTOS </vt:lpstr>
      <vt:lpstr>DADOS DE APOIO</vt:lpstr>
      <vt:lpstr>Aporte</vt:lpstr>
      <vt:lpstr>qtd_anos</vt:lpstr>
      <vt:lpstr>Rendimento_Carteira</vt:lpstr>
      <vt:lpstr>Salario</vt:lpstr>
      <vt:lpstr>Salário</vt:lpstr>
      <vt:lpstr>Sugestão_de_Investimento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geladeira turbo 2000</dc:creator>
  <cp:lastModifiedBy>geladeira turbo 2000</cp:lastModifiedBy>
  <dcterms:created xsi:type="dcterms:W3CDTF">2025-06-28T22:47:32Z</dcterms:created>
  <dcterms:modified xsi:type="dcterms:W3CDTF">2025-06-29T20:22:07Z</dcterms:modified>
</cp:coreProperties>
</file>