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-15" yWindow="-15" windowWidth="12615" windowHeight="12240" activeTab="1"/>
  </bookViews>
  <sheets>
    <sheet name="R0_Rn_calcs_empty" sheetId="8" r:id="rId1"/>
    <sheet name="R0_Rn_calcs_fin" sheetId="5" r:id="rId2"/>
  </sheets>
  <definedNames>
    <definedName name="alpha" localSheetId="0">R0_Rn_calcs_empty!$G$17</definedName>
    <definedName name="alpha">R0_Rn_calcs_fin!$G$17</definedName>
    <definedName name="ave_infous" localSheetId="0">R0_Rn_calcs_empty!$F$13</definedName>
    <definedName name="ave_infous" localSheetId="1">R0_Rn_calcs_fin!$F$13</definedName>
    <definedName name="b_11" localSheetId="0">R0_Rn_calcs_empty!$C$22</definedName>
    <definedName name="b_11">R0_Rn_calcs_fin!$C$22</definedName>
    <definedName name="b_12" localSheetId="0">R0_Rn_calcs_empty!$D$22</definedName>
    <definedName name="b_12">R0_Rn_calcs_fin!$D$22</definedName>
    <definedName name="b_13" localSheetId="0">R0_Rn_calcs_empty!$E$22</definedName>
    <definedName name="b_13">R0_Rn_calcs_fin!$E$22</definedName>
    <definedName name="b_14" localSheetId="0">R0_Rn_calcs_empty!$F$22</definedName>
    <definedName name="b_14">R0_Rn_calcs_fin!$F$22</definedName>
    <definedName name="b_15" localSheetId="0">R0_Rn_calcs_empty!$G$22</definedName>
    <definedName name="b_15">R0_Rn_calcs_fin!$G$22</definedName>
    <definedName name="b_21" localSheetId="0">R0_Rn_calcs_empty!$C$23</definedName>
    <definedName name="b_21">R0_Rn_calcs_fin!$C$23</definedName>
    <definedName name="b_22" localSheetId="0">R0_Rn_calcs_empty!$D$23</definedName>
    <definedName name="b_22">R0_Rn_calcs_fin!$D$23</definedName>
    <definedName name="b_23" localSheetId="0">R0_Rn_calcs_empty!$E$23</definedName>
    <definedName name="b_23">R0_Rn_calcs_fin!$E$23</definedName>
    <definedName name="b_24" localSheetId="0">R0_Rn_calcs_empty!$F$23</definedName>
    <definedName name="b_24">R0_Rn_calcs_fin!$F$23</definedName>
    <definedName name="b_25" localSheetId="0">R0_Rn_calcs_empty!$G$23</definedName>
    <definedName name="b_25">R0_Rn_calcs_fin!$G$23</definedName>
    <definedName name="b_31" localSheetId="0">R0_Rn_calcs_empty!$C$24</definedName>
    <definedName name="b_31">R0_Rn_calcs_fin!$C$24</definedName>
    <definedName name="b_32" localSheetId="0">R0_Rn_calcs_empty!$D$24</definedName>
    <definedName name="b_32">R0_Rn_calcs_fin!$D$24</definedName>
    <definedName name="b_33" localSheetId="0">R0_Rn_calcs_empty!$E$24</definedName>
    <definedName name="b_33">R0_Rn_calcs_fin!$E$24</definedName>
    <definedName name="b_34" localSheetId="0">R0_Rn_calcs_empty!$F$24</definedName>
    <definedName name="b_34">R0_Rn_calcs_fin!$F$24</definedName>
    <definedName name="b_35" localSheetId="0">R0_Rn_calcs_empty!$G$24</definedName>
    <definedName name="b_35">R0_Rn_calcs_fin!$G$24</definedName>
    <definedName name="b_41" localSheetId="0">R0_Rn_calcs_empty!$C$25</definedName>
    <definedName name="b_41">R0_Rn_calcs_fin!$C$25</definedName>
    <definedName name="b_42" localSheetId="0">R0_Rn_calcs_empty!$D$25</definedName>
    <definedName name="b_42">R0_Rn_calcs_fin!$D$25</definedName>
    <definedName name="b_43" localSheetId="0">R0_Rn_calcs_empty!$E$25</definedName>
    <definedName name="b_43">R0_Rn_calcs_fin!$E$25</definedName>
    <definedName name="b_44" localSheetId="0">R0_Rn_calcs_empty!$F$25</definedName>
    <definedName name="b_44">R0_Rn_calcs_fin!$F$25</definedName>
    <definedName name="b_45" localSheetId="0">R0_Rn_calcs_empty!$G$25</definedName>
    <definedName name="b_45">R0_Rn_calcs_fin!$G$25</definedName>
    <definedName name="b_51" localSheetId="0">R0_Rn_calcs_empty!$C$26</definedName>
    <definedName name="b_51">R0_Rn_calcs_fin!$C$26</definedName>
    <definedName name="b_52" localSheetId="0">R0_Rn_calcs_empty!$D$26</definedName>
    <definedName name="b_52">R0_Rn_calcs_fin!$D$26</definedName>
    <definedName name="b_53" localSheetId="0">R0_Rn_calcs_empty!$E$26</definedName>
    <definedName name="b_53">R0_Rn_calcs_fin!$E$26</definedName>
    <definedName name="b_54" localSheetId="0">R0_Rn_calcs_empty!$F$26</definedName>
    <definedName name="b_54">R0_Rn_calcs_fin!$F$26</definedName>
    <definedName name="b_55" localSheetId="0">R0_Rn_calcs_empty!$G$26</definedName>
    <definedName name="b_55">R0_Rn_calcs_fin!$G$26</definedName>
    <definedName name="beta_1" localSheetId="0">R0_Rn_calcs_empty!$B$17</definedName>
    <definedName name="beta_1">R0_Rn_calcs_fin!$B$17</definedName>
    <definedName name="beta_2" localSheetId="0">R0_Rn_calcs_empty!$C$17</definedName>
    <definedName name="beta_2">R0_Rn_calcs_fin!$C$17</definedName>
    <definedName name="beta_3" localSheetId="0">R0_Rn_calcs_empty!$D$17</definedName>
    <definedName name="beta_3">R0_Rn_calcs_fin!$D$17</definedName>
    <definedName name="beta_4" localSheetId="0">R0_Rn_calcs_empty!$E$17</definedName>
    <definedName name="beta_4">R0_Rn_calcs_fin!$E$17</definedName>
    <definedName name="beta_5" localSheetId="0">R0_Rn_calcs_empty!$F$17</definedName>
    <definedName name="beta_5">R0_Rn_calcs_fin!$F$17</definedName>
    <definedName name="infous1_0" localSheetId="0">R0_Rn_calcs_empty!$C$33</definedName>
    <definedName name="infous1_0">R0_Rn_calcs_fin!$C$33</definedName>
    <definedName name="infous2_0" localSheetId="0">R0_Rn_calcs_empty!$D$33</definedName>
    <definedName name="infous2_0">R0_Rn_calcs_fin!$D$33</definedName>
    <definedName name="infous3_0" localSheetId="0">R0_Rn_calcs_empty!$E$33</definedName>
    <definedName name="infous3_0">R0_Rn_calcs_fin!$E$33</definedName>
    <definedName name="infous4_0" localSheetId="0">R0_Rn_calcs_empty!$F$33</definedName>
    <definedName name="infous4_0">R0_Rn_calcs_fin!$F$33</definedName>
    <definedName name="infous5_0" localSheetId="0">R0_Rn_calcs_empty!$G$33</definedName>
    <definedName name="infous5_0">R0_Rn_calcs_fin!$G$33</definedName>
    <definedName name="N_1" localSheetId="0">R0_Rn_calcs_empty!$C$31</definedName>
    <definedName name="N_1">R0_Rn_calcs_fin!$C$31</definedName>
    <definedName name="N_2" localSheetId="0">R0_Rn_calcs_empty!$D$31</definedName>
    <definedName name="N_2">R0_Rn_calcs_fin!$D$31</definedName>
    <definedName name="N_3" localSheetId="0">R0_Rn_calcs_empty!$E$31</definedName>
    <definedName name="N_3">R0_Rn_calcs_fin!$E$31</definedName>
    <definedName name="N_4" localSheetId="0">R0_Rn_calcs_empty!$F$31</definedName>
    <definedName name="N_4">R0_Rn_calcs_fin!$F$31</definedName>
    <definedName name="N_5" localSheetId="0">R0_Rn_calcs_empty!$G$31</definedName>
    <definedName name="N_5">R0_Rn_calcs_fin!$G$31</definedName>
    <definedName name="R_11" localSheetId="0">R0_Rn_calcs_empty!$D$39</definedName>
    <definedName name="R_11">R0_Rn_calcs_fin!$D$39</definedName>
    <definedName name="R_12" localSheetId="0">R0_Rn_calcs_empty!$E$39</definedName>
    <definedName name="R_12">R0_Rn_calcs_fin!$E$39</definedName>
    <definedName name="R_13" localSheetId="0">R0_Rn_calcs_empty!$F$39</definedName>
    <definedName name="R_13">R0_Rn_calcs_fin!$F$39</definedName>
    <definedName name="R_14" localSheetId="0">R0_Rn_calcs_empty!$G$39</definedName>
    <definedName name="R_14">R0_Rn_calcs_fin!$G$39</definedName>
    <definedName name="R_15" localSheetId="0">R0_Rn_calcs_empty!$H$39</definedName>
    <definedName name="R_15">R0_Rn_calcs_fin!$H$39</definedName>
    <definedName name="R_21" localSheetId="0">R0_Rn_calcs_empty!$D$40</definedName>
    <definedName name="R_21">R0_Rn_calcs_fin!$D$40</definedName>
    <definedName name="R_22" localSheetId="0">R0_Rn_calcs_empty!$E$40</definedName>
    <definedName name="R_22">R0_Rn_calcs_fin!$E$40</definedName>
    <definedName name="R_23" localSheetId="0">R0_Rn_calcs_empty!$F$40</definedName>
    <definedName name="R_23">R0_Rn_calcs_fin!$F$40</definedName>
    <definedName name="R_24" localSheetId="0">R0_Rn_calcs_empty!$G$40</definedName>
    <definedName name="R_24">R0_Rn_calcs_fin!$G$40</definedName>
    <definedName name="R_25" localSheetId="0">R0_Rn_calcs_empty!$H$40</definedName>
    <definedName name="R_25">R0_Rn_calcs_fin!$H$40</definedName>
    <definedName name="R_31" localSheetId="0">R0_Rn_calcs_empty!$D$41</definedName>
    <definedName name="R_31">R0_Rn_calcs_fin!$D$41</definedName>
    <definedName name="R_32" localSheetId="0">R0_Rn_calcs_empty!$E$41</definedName>
    <definedName name="R_32">R0_Rn_calcs_fin!$E$41</definedName>
    <definedName name="R_33" localSheetId="0">R0_Rn_calcs_empty!$F$41</definedName>
    <definedName name="R_33">R0_Rn_calcs_fin!$F$41</definedName>
    <definedName name="R_34" localSheetId="0">R0_Rn_calcs_empty!$G$41</definedName>
    <definedName name="R_34">R0_Rn_calcs_fin!$G$41</definedName>
    <definedName name="R_35" localSheetId="0">R0_Rn_calcs_empty!$H$41</definedName>
    <definedName name="R_35">R0_Rn_calcs_fin!$H$41</definedName>
    <definedName name="R_41" localSheetId="0">R0_Rn_calcs_empty!$D$42</definedName>
    <definedName name="R_41">R0_Rn_calcs_fin!$D$42</definedName>
    <definedName name="R_42" localSheetId="0">R0_Rn_calcs_empty!$E$42</definedName>
    <definedName name="R_42">R0_Rn_calcs_fin!$E$42</definedName>
    <definedName name="R_43" localSheetId="0">R0_Rn_calcs_empty!$F$42</definedName>
    <definedName name="R_43">R0_Rn_calcs_fin!$F$42</definedName>
    <definedName name="R_44" localSheetId="0">R0_Rn_calcs_empty!$G$42</definedName>
    <definedName name="R_44">R0_Rn_calcs_fin!$G$42</definedName>
    <definedName name="R_45" localSheetId="0">R0_Rn_calcs_empty!$H$42</definedName>
    <definedName name="R_45">R0_Rn_calcs_fin!$H$42</definedName>
    <definedName name="R_51" localSheetId="0">R0_Rn_calcs_empty!$D$43</definedName>
    <definedName name="R_51">R0_Rn_calcs_fin!$D$43</definedName>
    <definedName name="R_52" localSheetId="0">R0_Rn_calcs_empty!$E$43</definedName>
    <definedName name="R_52">R0_Rn_calcs_fin!$E$43</definedName>
    <definedName name="R_53" localSheetId="0">R0_Rn_calcs_empty!$F$43</definedName>
    <definedName name="R_53">R0_Rn_calcs_fin!$F$43</definedName>
    <definedName name="R_54" localSheetId="0">R0_Rn_calcs_empty!$G$43</definedName>
    <definedName name="R_54">R0_Rn_calcs_fin!$G$43</definedName>
    <definedName name="R_55" localSheetId="0">R0_Rn_calcs_empty!$H$43</definedName>
    <definedName name="R_55">R0_Rn_calcs_fin!$H$43</definedName>
    <definedName name="R_oo" localSheetId="0">R0_Rn_calcs_empty!$E$40</definedName>
    <definedName name="R_oo" localSheetId="1">R0_Rn_calcs_fin!$E$40</definedName>
    <definedName name="R_oy" localSheetId="0">R0_Rn_calcs_empty!$D$40</definedName>
    <definedName name="R_oy" localSheetId="1">R0_Rn_calcs_fin!$D$40</definedName>
    <definedName name="R_yo" localSheetId="0">R0_Rn_calcs_empty!$E$39</definedName>
    <definedName name="R_yo" localSheetId="1">R0_Rn_calcs_fin!$E$39</definedName>
    <definedName name="R_yy" localSheetId="0">R0_Rn_calcs_empty!$D$39</definedName>
    <definedName name="R_yy" localSheetId="1">R0_Rn_calcs_fin!$D$39</definedName>
    <definedName name="Rn_11" localSheetId="0">R0_Rn_calcs_empty!$N$39</definedName>
    <definedName name="Rn_11">R0_Rn_calcs_fin!$N$39</definedName>
    <definedName name="Rn_12" localSheetId="0">R0_Rn_calcs_empty!$O$39</definedName>
    <definedName name="Rn_12">R0_Rn_calcs_fin!$O$39</definedName>
    <definedName name="Rn_13" localSheetId="0">R0_Rn_calcs_empty!$P$39</definedName>
    <definedName name="Rn_13">R0_Rn_calcs_fin!$P$39</definedName>
    <definedName name="Rn_14" localSheetId="0">R0_Rn_calcs_empty!$Q$39</definedName>
    <definedName name="Rn_14">R0_Rn_calcs_fin!$Q$39</definedName>
    <definedName name="Rn_15" localSheetId="0">R0_Rn_calcs_empty!$R$39</definedName>
    <definedName name="Rn_15">R0_Rn_calcs_fin!$R$39</definedName>
    <definedName name="Rn_21" localSheetId="0">R0_Rn_calcs_empty!$N$40</definedName>
    <definedName name="Rn_21">R0_Rn_calcs_fin!$N$40</definedName>
    <definedName name="Rn_22" localSheetId="0">R0_Rn_calcs_empty!$O$40</definedName>
    <definedName name="Rn_22">R0_Rn_calcs_fin!$O$40</definedName>
    <definedName name="Rn_23" localSheetId="0">R0_Rn_calcs_empty!$P$40</definedName>
    <definedName name="Rn_23">R0_Rn_calcs_fin!$P$40</definedName>
    <definedName name="Rn_24" localSheetId="0">R0_Rn_calcs_empty!$Q$40</definedName>
    <definedName name="Rn_24">R0_Rn_calcs_fin!$Q$40</definedName>
    <definedName name="Rn_25" localSheetId="0">R0_Rn_calcs_empty!$R$40</definedName>
    <definedName name="Rn_25">R0_Rn_calcs_fin!$R$40</definedName>
    <definedName name="Rn_31" localSheetId="0">R0_Rn_calcs_empty!$N$41</definedName>
    <definedName name="Rn_31">R0_Rn_calcs_fin!$N$41</definedName>
    <definedName name="Rn_32" localSheetId="0">R0_Rn_calcs_empty!$O$41</definedName>
    <definedName name="Rn_32">R0_Rn_calcs_fin!$O$41</definedName>
    <definedName name="Rn_33" localSheetId="0">R0_Rn_calcs_empty!$P$41</definedName>
    <definedName name="Rn_33">R0_Rn_calcs_fin!$P$41</definedName>
    <definedName name="Rn_34" localSheetId="0">R0_Rn_calcs_empty!$Q$41</definedName>
    <definedName name="Rn_34">R0_Rn_calcs_fin!$Q$41</definedName>
    <definedName name="Rn_35" localSheetId="0">R0_Rn_calcs_empty!$R$41</definedName>
    <definedName name="Rn_35">R0_Rn_calcs_fin!$R$41</definedName>
    <definedName name="Rn_41" localSheetId="0">R0_Rn_calcs_empty!$N$42</definedName>
    <definedName name="Rn_41">R0_Rn_calcs_fin!$N$42</definedName>
    <definedName name="Rn_42" localSheetId="0">R0_Rn_calcs_empty!$O$42</definedName>
    <definedName name="Rn_42">R0_Rn_calcs_fin!$O$42</definedName>
    <definedName name="Rn_43" localSheetId="0">R0_Rn_calcs_empty!$P$42</definedName>
    <definedName name="Rn_43">R0_Rn_calcs_fin!$P$42</definedName>
    <definedName name="Rn_44" localSheetId="0">R0_Rn_calcs_empty!$Q$42</definedName>
    <definedName name="Rn_44">R0_Rn_calcs_fin!$Q$42</definedName>
    <definedName name="Rn_45" localSheetId="0">R0_Rn_calcs_empty!$R$42</definedName>
    <definedName name="Rn_45">R0_Rn_calcs_fin!$R$42</definedName>
    <definedName name="Rn_51" localSheetId="0">R0_Rn_calcs_empty!$N$43</definedName>
    <definedName name="Rn_51">R0_Rn_calcs_fin!$N$43</definedName>
    <definedName name="Rn_52" localSheetId="0">R0_Rn_calcs_empty!$O$43</definedName>
    <definedName name="Rn_52">R0_Rn_calcs_fin!$O$43</definedName>
    <definedName name="Rn_53" localSheetId="0">R0_Rn_calcs_empty!$P$43</definedName>
    <definedName name="Rn_53">R0_Rn_calcs_fin!$P$43</definedName>
    <definedName name="Rn_54" localSheetId="0">R0_Rn_calcs_empty!$Q$43</definedName>
    <definedName name="Rn_54">R0_Rn_calcs_fin!$Q$43</definedName>
    <definedName name="Rn_55" localSheetId="0">R0_Rn_calcs_empty!$R$43</definedName>
    <definedName name="Rn_55">R0_Rn_calcs_fin!$R$43</definedName>
    <definedName name="S_1" localSheetId="0">R0_Rn_calcs_empty!$C$32</definedName>
    <definedName name="S_1">R0_Rn_calcs_fin!$C$32</definedName>
    <definedName name="S_2" localSheetId="0">R0_Rn_calcs_empty!$D$32</definedName>
    <definedName name="S_2">R0_Rn_calcs_fin!$D$32</definedName>
    <definedName name="S_3" localSheetId="0">R0_Rn_calcs_empty!$E$32</definedName>
    <definedName name="S_3">R0_Rn_calcs_fin!$E$32</definedName>
    <definedName name="S_4" localSheetId="0">R0_Rn_calcs_empty!$F$32</definedName>
    <definedName name="S_4">R0_Rn_calcs_fin!$F$32</definedName>
    <definedName name="S_5" localSheetId="0">R0_Rn_calcs_empty!$G$32</definedName>
    <definedName name="S_5">R0_Rn_calcs_fin!$G$32</definedName>
  </definedNames>
  <calcPr calcId="125725"/>
</workbook>
</file>

<file path=xl/calcChain.xml><?xml version="1.0" encoding="utf-8"?>
<calcChain xmlns="http://schemas.openxmlformats.org/spreadsheetml/2006/main">
  <c r="K72" i="8"/>
  <c r="K73" s="1"/>
  <c r="K74" s="1"/>
  <c r="K75" s="1"/>
  <c r="K76" s="1"/>
  <c r="K77" s="1"/>
  <c r="K78" s="1"/>
  <c r="K79" s="1"/>
  <c r="K80" s="1"/>
  <c r="K81" s="1"/>
  <c r="A72"/>
  <c r="A73" s="1"/>
  <c r="A74" s="1"/>
  <c r="A75" s="1"/>
  <c r="A76" s="1"/>
  <c r="A77" s="1"/>
  <c r="A78" s="1"/>
  <c r="A79" s="1"/>
  <c r="A80" s="1"/>
  <c r="A81" s="1"/>
  <c r="P71"/>
  <c r="Q71" s="1"/>
  <c r="O71"/>
  <c r="N71"/>
  <c r="M71"/>
  <c r="L71"/>
  <c r="G71"/>
  <c r="F71"/>
  <c r="E71"/>
  <c r="D71"/>
  <c r="C71"/>
  <c r="B71"/>
  <c r="R38"/>
  <c r="Q38"/>
  <c r="P38"/>
  <c r="O38"/>
  <c r="N38"/>
  <c r="H38"/>
  <c r="G38"/>
  <c r="F38"/>
  <c r="E38"/>
  <c r="D38"/>
  <c r="G26"/>
  <c r="F26"/>
  <c r="E26"/>
  <c r="D26"/>
  <c r="C26"/>
  <c r="G25"/>
  <c r="F25"/>
  <c r="E25"/>
  <c r="D25"/>
  <c r="C25"/>
  <c r="G24"/>
  <c r="F24"/>
  <c r="E24"/>
  <c r="D24"/>
  <c r="C24"/>
  <c r="G23"/>
  <c r="F23"/>
  <c r="E23"/>
  <c r="D23"/>
  <c r="C23"/>
  <c r="G22"/>
  <c r="F22"/>
  <c r="E22"/>
  <c r="D22"/>
  <c r="C22"/>
  <c r="G21"/>
  <c r="F21"/>
  <c r="E21"/>
  <c r="D21"/>
  <c r="C21"/>
  <c r="F13"/>
  <c r="K72" i="5" l="1"/>
  <c r="K73" s="1"/>
  <c r="K74" s="1"/>
  <c r="K75" s="1"/>
  <c r="K76" s="1"/>
  <c r="K77" s="1"/>
  <c r="K78" s="1"/>
  <c r="K79" s="1"/>
  <c r="K80" s="1"/>
  <c r="K81" s="1"/>
  <c r="A72"/>
  <c r="A73" s="1"/>
  <c r="A74" s="1"/>
  <c r="A75" s="1"/>
  <c r="A76" s="1"/>
  <c r="A77" s="1"/>
  <c r="A78" s="1"/>
  <c r="A79" s="1"/>
  <c r="A80" s="1"/>
  <c r="A81" s="1"/>
  <c r="L71" l="1"/>
  <c r="M71"/>
  <c r="C71"/>
  <c r="B71"/>
  <c r="P71"/>
  <c r="O71"/>
  <c r="N71"/>
  <c r="R38"/>
  <c r="Q38"/>
  <c r="P38"/>
  <c r="O38"/>
  <c r="N38"/>
  <c r="F71"/>
  <c r="E71"/>
  <c r="D71"/>
  <c r="H38"/>
  <c r="G38"/>
  <c r="F38"/>
  <c r="E38"/>
  <c r="D38"/>
  <c r="F13"/>
  <c r="G25"/>
  <c r="G24"/>
  <c r="G23"/>
  <c r="G22"/>
  <c r="G26"/>
  <c r="F26"/>
  <c r="E26"/>
  <c r="D26"/>
  <c r="E25"/>
  <c r="D25"/>
  <c r="D24"/>
  <c r="C26"/>
  <c r="D43" s="1"/>
  <c r="C25"/>
  <c r="N42" s="1"/>
  <c r="C24"/>
  <c r="D41" s="1"/>
  <c r="C23"/>
  <c r="F25"/>
  <c r="F24"/>
  <c r="E24"/>
  <c r="F23"/>
  <c r="E23"/>
  <c r="D23"/>
  <c r="F22"/>
  <c r="E22"/>
  <c r="D22"/>
  <c r="C22"/>
  <c r="G21"/>
  <c r="F21"/>
  <c r="E21"/>
  <c r="D21"/>
  <c r="C21"/>
  <c r="N40" l="1"/>
  <c r="O41"/>
  <c r="Q71"/>
  <c r="G71"/>
  <c r="F41"/>
  <c r="R40"/>
  <c r="H39"/>
  <c r="R43"/>
  <c r="G43"/>
  <c r="P43"/>
  <c r="G42"/>
  <c r="Q41"/>
  <c r="E43"/>
  <c r="Q40"/>
  <c r="O40"/>
  <c r="P39"/>
  <c r="E39"/>
  <c r="N39"/>
  <c r="P42"/>
  <c r="H41"/>
  <c r="F40"/>
  <c r="G39"/>
  <c r="E42"/>
  <c r="R42"/>
  <c r="R39"/>
  <c r="N41"/>
  <c r="P41"/>
  <c r="R41"/>
  <c r="Q42"/>
  <c r="O42"/>
  <c r="N43"/>
  <c r="O39"/>
  <c r="Q39"/>
  <c r="P40"/>
  <c r="O43"/>
  <c r="Q43"/>
  <c r="D39"/>
  <c r="F39"/>
  <c r="E40"/>
  <c r="G40"/>
  <c r="G41"/>
  <c r="D40"/>
  <c r="D42"/>
  <c r="E41"/>
  <c r="F42"/>
  <c r="F43"/>
  <c r="H43"/>
  <c r="H40"/>
  <c r="H42"/>
  <c r="B72" l="1"/>
  <c r="P72"/>
  <c r="O72"/>
  <c r="M72"/>
  <c r="N72"/>
  <c r="E72"/>
  <c r="L72"/>
  <c r="F72"/>
  <c r="C72"/>
  <c r="D72"/>
  <c r="Q72" l="1"/>
  <c r="L73"/>
  <c r="O73"/>
  <c r="M73"/>
  <c r="N73"/>
  <c r="P73"/>
  <c r="C73"/>
  <c r="F73"/>
  <c r="D73"/>
  <c r="B73"/>
  <c r="E73"/>
  <c r="G72"/>
  <c r="I72" s="1"/>
  <c r="S72" l="1"/>
  <c r="L74"/>
  <c r="Q73"/>
  <c r="S73" s="1"/>
  <c r="M74"/>
  <c r="N74"/>
  <c r="O74"/>
  <c r="P74"/>
  <c r="B74"/>
  <c r="E74"/>
  <c r="C74"/>
  <c r="D74"/>
  <c r="G73"/>
  <c r="I73" s="1"/>
  <c r="F74"/>
  <c r="Q74" l="1"/>
  <c r="S74" s="1"/>
  <c r="L75"/>
  <c r="P75"/>
  <c r="N75"/>
  <c r="M75"/>
  <c r="O75"/>
  <c r="B75"/>
  <c r="D75"/>
  <c r="C75"/>
  <c r="E75"/>
  <c r="F75"/>
  <c r="G74"/>
  <c r="I74" s="1"/>
  <c r="Q75" l="1"/>
  <c r="S75" s="1"/>
  <c r="P76"/>
  <c r="N76"/>
  <c r="L76"/>
  <c r="O76"/>
  <c r="M76"/>
  <c r="G75"/>
  <c r="I75" s="1"/>
  <c r="C76"/>
  <c r="D76"/>
  <c r="E76"/>
  <c r="B76"/>
  <c r="F76"/>
  <c r="Q76" l="1"/>
  <c r="S76" s="1"/>
  <c r="O77"/>
  <c r="L77"/>
  <c r="P77"/>
  <c r="M77"/>
  <c r="N77"/>
  <c r="E77"/>
  <c r="C77"/>
  <c r="F77"/>
  <c r="D77"/>
  <c r="G76"/>
  <c r="I76" s="1"/>
  <c r="B77"/>
  <c r="Q77" l="1"/>
  <c r="S77" s="1"/>
  <c r="L78"/>
  <c r="P78"/>
  <c r="O78"/>
  <c r="N78"/>
  <c r="M78"/>
  <c r="D78"/>
  <c r="G77"/>
  <c r="I77" s="1"/>
  <c r="B78"/>
  <c r="E78"/>
  <c r="C78"/>
  <c r="F78"/>
  <c r="Q78" l="1"/>
  <c r="S78" s="1"/>
  <c r="N79"/>
  <c r="L79"/>
  <c r="M79"/>
  <c r="P79"/>
  <c r="O79"/>
  <c r="E79"/>
  <c r="C79"/>
  <c r="F79"/>
  <c r="D79"/>
  <c r="G78"/>
  <c r="I78" s="1"/>
  <c r="B79"/>
  <c r="Q79" l="1"/>
  <c r="S79" s="1"/>
  <c r="N80"/>
  <c r="O80"/>
  <c r="P80"/>
  <c r="M80"/>
  <c r="L80"/>
  <c r="E80"/>
  <c r="D80"/>
  <c r="G79"/>
  <c r="I79" s="1"/>
  <c r="B80"/>
  <c r="F80"/>
  <c r="C80"/>
  <c r="Q80" l="1"/>
  <c r="S80" s="1"/>
  <c r="M81"/>
  <c r="N81"/>
  <c r="L81"/>
  <c r="P81"/>
  <c r="O81"/>
  <c r="B81"/>
  <c r="D81"/>
  <c r="F81"/>
  <c r="E81"/>
  <c r="G80"/>
  <c r="I80" s="1"/>
  <c r="C81"/>
  <c r="G81" l="1"/>
  <c r="I81" s="1"/>
  <c r="Q81"/>
  <c r="S81" s="1"/>
</calcChain>
</file>

<file path=xl/comments1.xml><?xml version="1.0" encoding="utf-8"?>
<comments xmlns="http://schemas.openxmlformats.org/spreadsheetml/2006/main">
  <authors>
    <author>Emilia Vynnycky</author>
  </authors>
  <commentList>
    <comment ref="F13" authorId="0">
      <text>
        <r>
          <rPr>
            <b/>
            <sz val="9"/>
            <color indexed="15"/>
            <rFont val="Tahoma"/>
            <family val="2"/>
          </rPr>
          <t>Introduction to Infectious Disease Modelling (E Vynnycky and R White):</t>
        </r>
        <r>
          <rPr>
            <b/>
            <sz val="9"/>
            <color indexed="9"/>
            <rFont val="Tahoma"/>
            <family val="2"/>
          </rPr>
          <t xml:space="preserve">
</t>
        </r>
        <r>
          <rPr>
            <sz val="9"/>
            <color indexed="9"/>
            <rFont val="Tahoma"/>
            <family val="2"/>
          </rPr>
          <t xml:space="preserve">
</t>
        </r>
        <r>
          <rPr>
            <sz val="10"/>
            <color indexed="9"/>
            <rFont val="Tahoma"/>
            <family val="2"/>
          </rPr>
          <t xml:space="preserve">This has been assigned the name ave_infous.   Click on the cell and look at the white box to the left of the formula bar below the ribbon to see the name assigned to the cell. </t>
        </r>
      </text>
    </comment>
    <comment ref="B17" authorId="0">
      <text>
        <r>
          <rPr>
            <b/>
            <sz val="9"/>
            <color indexed="15"/>
            <rFont val="Tahoma"/>
            <family val="2"/>
          </rPr>
          <t>Introduction to Infectious Disease Modelling (E Vynnycky and R White):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10"/>
            <color indexed="9"/>
            <rFont val="Tahoma"/>
            <family val="2"/>
          </rPr>
          <t xml:space="preserve">
The cells in this row have been assigned the names beta_1, beta_2, beta_3 etc.  Click on the cell and look at the white box to the left of the formula bar below the ribbon to see the name assigned to the cell. </t>
        </r>
      </text>
    </comment>
    <comment ref="C22" authorId="0">
      <text>
        <r>
          <rPr>
            <b/>
            <sz val="9"/>
            <color indexed="15"/>
            <rFont val="Tahoma"/>
            <family val="2"/>
          </rPr>
          <t>Introduction to Infectious Disease Modelling (E Vynnycky and R White):</t>
        </r>
        <r>
          <rPr>
            <sz val="10"/>
            <color indexed="9"/>
            <rFont val="Tahoma"/>
            <family val="2"/>
          </rPr>
          <t xml:space="preserve">
The cells in this matrix have been assigned the names b_11, b_12, b_13 etc.  Click on the cell and look at the white box to the left of the formula bar below the ribbon to see the name assigned to the cell. </t>
        </r>
      </text>
    </comment>
    <comment ref="A31" authorId="0">
      <text>
        <r>
          <rPr>
            <b/>
            <sz val="9"/>
            <color indexed="15"/>
            <rFont val="Tahoma"/>
            <family val="2"/>
          </rPr>
          <t>Introduction to Infectious Disease Modelling (E Vynnycky and R White):</t>
        </r>
        <r>
          <rPr>
            <b/>
            <sz val="10"/>
            <color indexed="9"/>
            <rFont val="Tahoma"/>
            <family val="2"/>
          </rPr>
          <t xml:space="preserve">
</t>
        </r>
        <r>
          <rPr>
            <sz val="10"/>
            <color indexed="9"/>
            <rFont val="Tahoma"/>
            <family val="2"/>
          </rPr>
          <t xml:space="preserve">
The cells in this row have been assigned the names N_1, N_2 etc.  Click on the cell and look at the white box to the left of the formula bar below the ribbon to see the name assigned to the cell. </t>
        </r>
      </text>
    </comment>
    <comment ref="A32" authorId="0">
      <text>
        <r>
          <rPr>
            <b/>
            <sz val="8"/>
            <color indexed="15"/>
            <rFont val="Tahoma"/>
            <family val="2"/>
          </rPr>
          <t>Introduction to Infectious Disease Modelling (E Vynnycky and R White):</t>
        </r>
        <r>
          <rPr>
            <b/>
            <sz val="9"/>
            <color indexed="9"/>
            <rFont val="Tahoma"/>
            <family val="2"/>
          </rPr>
          <t xml:space="preserve">
</t>
        </r>
        <r>
          <rPr>
            <b/>
            <sz val="10"/>
            <color indexed="9"/>
            <rFont val="Tahoma"/>
            <family val="2"/>
          </rPr>
          <t xml:space="preserve">
</t>
        </r>
        <r>
          <rPr>
            <sz val="10"/>
            <color indexed="9"/>
            <rFont val="Tahoma"/>
            <family val="2"/>
          </rPr>
          <t>The cells in this row have been assigned the names S_1, S_2 etc.  Click on the cell and look at the white box to the left of the formula bar below the ribbon to see the name assigned to the cell.</t>
        </r>
        <r>
          <rPr>
            <b/>
            <sz val="10"/>
            <color indexed="9"/>
            <rFont val="Tahoma"/>
            <family val="2"/>
          </rPr>
          <t xml:space="preserve"> </t>
        </r>
      </text>
    </comment>
    <comment ref="A33" authorId="0">
      <text>
        <r>
          <rPr>
            <b/>
            <sz val="9"/>
            <color indexed="15"/>
            <rFont val="Tahoma"/>
            <family val="2"/>
          </rPr>
          <t>Introduction to Infectious Disease Modelling (E Vynnycky and R White):</t>
        </r>
        <r>
          <rPr>
            <b/>
            <sz val="9"/>
            <color indexed="9"/>
            <rFont val="Tahoma"/>
            <family val="2"/>
          </rPr>
          <t xml:space="preserve">
</t>
        </r>
        <r>
          <rPr>
            <sz val="9"/>
            <color indexed="9"/>
            <rFont val="Tahoma"/>
            <family val="2"/>
          </rPr>
          <t xml:space="preserve">
</t>
        </r>
        <r>
          <rPr>
            <sz val="10"/>
            <color indexed="9"/>
            <rFont val="Tahoma"/>
            <family val="2"/>
          </rPr>
          <t>The cells in this row have been assigned the names infous1_0, infous2_0 etc.  Click on the cell and look at the white box to the left of the formula bar below the ribbon to see the name assigned to the cell</t>
        </r>
        <r>
          <rPr>
            <b/>
            <sz val="10"/>
            <color indexed="9"/>
            <rFont val="Tahoma"/>
            <family val="2"/>
          </rPr>
          <t xml:space="preserve">. </t>
        </r>
      </text>
    </comment>
    <comment ref="D39" authorId="0">
      <text>
        <r>
          <rPr>
            <b/>
            <sz val="9"/>
            <color indexed="15"/>
            <rFont val="Tahoma"/>
            <family val="2"/>
          </rPr>
          <t>Introduction to Infectious Disease Modelling (E Vynnycky and R White):</t>
        </r>
        <r>
          <rPr>
            <b/>
            <sz val="9"/>
            <color indexed="9"/>
            <rFont val="Tahoma"/>
            <family val="2"/>
          </rPr>
          <t xml:space="preserve">
</t>
        </r>
        <r>
          <rPr>
            <sz val="10"/>
            <color indexed="9"/>
            <rFont val="Tahoma"/>
            <family val="2"/>
          </rPr>
          <t xml:space="preserve">
The cells in this matrix have been assigned the names R_11, R_12, R_13 etc.  Click on the cell and look at the white box to the left of the formula bar below the ribbon to see the name assigned to the cell.</t>
        </r>
        <r>
          <rPr>
            <b/>
            <sz val="9"/>
            <color indexed="9"/>
            <rFont val="Tahoma"/>
            <family val="2"/>
          </rPr>
          <t xml:space="preserve"> </t>
        </r>
      </text>
    </comment>
    <comment ref="N39" authorId="0">
      <text>
        <r>
          <rPr>
            <b/>
            <sz val="9"/>
            <color indexed="15"/>
            <rFont val="Tahoma"/>
            <family val="2"/>
          </rPr>
          <t>Introduction to Infectious Disease Modelling (E Vynnycky and R White):</t>
        </r>
        <r>
          <rPr>
            <b/>
            <sz val="9"/>
            <color indexed="9"/>
            <rFont val="Tahoma"/>
            <family val="2"/>
          </rPr>
          <t xml:space="preserve">
</t>
        </r>
        <r>
          <rPr>
            <sz val="10"/>
            <color indexed="9"/>
            <rFont val="Tahoma"/>
            <family val="2"/>
          </rPr>
          <t xml:space="preserve">
The cells in this matrix have been assigned the names Rn_11, Rn_12, Rn_13 etc.  Click on the cell and look at the white box to the left of the formula bar below the ribbon to see the name assigned to the cell.</t>
        </r>
        <r>
          <rPr>
            <b/>
            <sz val="9"/>
            <color indexed="9"/>
            <rFont val="Tahoma"/>
            <family val="2"/>
          </rPr>
          <t xml:space="preserve"> </t>
        </r>
      </text>
    </comment>
  </commentList>
</comments>
</file>

<file path=xl/comments2.xml><?xml version="1.0" encoding="utf-8"?>
<comments xmlns="http://schemas.openxmlformats.org/spreadsheetml/2006/main">
  <authors>
    <author>Emilia Vynnycky</author>
  </authors>
  <commentList>
    <comment ref="F13" authorId="0">
      <text>
        <r>
          <rPr>
            <b/>
            <sz val="9"/>
            <color indexed="15"/>
            <rFont val="Tahoma"/>
            <family val="2"/>
          </rPr>
          <t>Introduction to Infectious Disease Modelling (E Vynnycky and R White):</t>
        </r>
        <r>
          <rPr>
            <b/>
            <sz val="9"/>
            <color indexed="9"/>
            <rFont val="Tahoma"/>
            <family val="2"/>
          </rPr>
          <t xml:space="preserve">
</t>
        </r>
        <r>
          <rPr>
            <sz val="9"/>
            <color indexed="9"/>
            <rFont val="Tahoma"/>
            <family val="2"/>
          </rPr>
          <t xml:space="preserve">
</t>
        </r>
        <r>
          <rPr>
            <sz val="10"/>
            <color indexed="9"/>
            <rFont val="Tahoma"/>
            <family val="2"/>
          </rPr>
          <t xml:space="preserve">This has been assigned the name ave_infous.   Click on the cell and look at the white box to the left of the formula bar below the ribbon to see the name assigned to the cell. </t>
        </r>
      </text>
    </comment>
    <comment ref="B17" authorId="0">
      <text>
        <r>
          <rPr>
            <b/>
            <sz val="9"/>
            <color indexed="15"/>
            <rFont val="Tahoma"/>
            <family val="2"/>
          </rPr>
          <t>Introduction to Infectious Disease Modelling (E Vynnycky and R White):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10"/>
            <color indexed="9"/>
            <rFont val="Tahoma"/>
            <family val="2"/>
          </rPr>
          <t xml:space="preserve">
The cells in this row have been assigned the names beta_1, beta_2, beta_3 etc.  Click on the cell and look at the white box to the left of the formula bar below the ribbon to see the name assigned to the cell. </t>
        </r>
      </text>
    </comment>
    <comment ref="C22" authorId="0">
      <text>
        <r>
          <rPr>
            <b/>
            <sz val="9"/>
            <color indexed="15"/>
            <rFont val="Tahoma"/>
            <family val="2"/>
          </rPr>
          <t>Introduction to Infectious Disease Modelling (E Vynnycky and R White):</t>
        </r>
        <r>
          <rPr>
            <sz val="10"/>
            <color indexed="9"/>
            <rFont val="Tahoma"/>
            <family val="2"/>
          </rPr>
          <t xml:space="preserve">
The cells in this matrix have been assigned the names b_11, b_12, b_13 etc.  Click on the cell and look at the white box to the left of the formula bar below the ribbon to see the name assigned to the cell. </t>
        </r>
      </text>
    </comment>
    <comment ref="A31" authorId="0">
      <text>
        <r>
          <rPr>
            <b/>
            <sz val="9"/>
            <color indexed="15"/>
            <rFont val="Tahoma"/>
            <family val="2"/>
          </rPr>
          <t>Introduction to Infectious Disease Modelling (E Vynnycky and R White):</t>
        </r>
        <r>
          <rPr>
            <b/>
            <sz val="10"/>
            <color indexed="9"/>
            <rFont val="Tahoma"/>
            <family val="2"/>
          </rPr>
          <t xml:space="preserve">
</t>
        </r>
        <r>
          <rPr>
            <sz val="10"/>
            <color indexed="9"/>
            <rFont val="Tahoma"/>
            <family val="2"/>
          </rPr>
          <t xml:space="preserve">
The cells in this row have been assigned the names N_1, N_2 etc.  Click on the cell and look at the white box to the left of the formula bar below the ribbon to see the name assigned to the cell. </t>
        </r>
      </text>
    </comment>
    <comment ref="A32" authorId="0">
      <text>
        <r>
          <rPr>
            <b/>
            <sz val="8"/>
            <color indexed="15"/>
            <rFont val="Tahoma"/>
            <family val="2"/>
          </rPr>
          <t>Introduction to Infectious Disease Modelling (E Vynnycky and R White):</t>
        </r>
        <r>
          <rPr>
            <b/>
            <sz val="9"/>
            <color indexed="9"/>
            <rFont val="Tahoma"/>
            <family val="2"/>
          </rPr>
          <t xml:space="preserve">
</t>
        </r>
        <r>
          <rPr>
            <b/>
            <sz val="10"/>
            <color indexed="9"/>
            <rFont val="Tahoma"/>
            <family val="2"/>
          </rPr>
          <t xml:space="preserve">
</t>
        </r>
        <r>
          <rPr>
            <sz val="10"/>
            <color indexed="9"/>
            <rFont val="Tahoma"/>
            <family val="2"/>
          </rPr>
          <t>The cells in this row have been assigned the names S_1, S_2 etc.  Click on the cell and look at the white box to the left of the formula bar below the ribbon to see the name assigned to the cell.</t>
        </r>
        <r>
          <rPr>
            <b/>
            <sz val="10"/>
            <color indexed="9"/>
            <rFont val="Tahoma"/>
            <family val="2"/>
          </rPr>
          <t xml:space="preserve"> </t>
        </r>
      </text>
    </comment>
    <comment ref="A33" authorId="0">
      <text>
        <r>
          <rPr>
            <b/>
            <sz val="9"/>
            <color indexed="15"/>
            <rFont val="Tahoma"/>
            <family val="2"/>
          </rPr>
          <t>Introduction to Infectious Disease Modelling (E Vynnycky and R White):</t>
        </r>
        <r>
          <rPr>
            <b/>
            <sz val="9"/>
            <color indexed="9"/>
            <rFont val="Tahoma"/>
            <family val="2"/>
          </rPr>
          <t xml:space="preserve">
</t>
        </r>
        <r>
          <rPr>
            <sz val="9"/>
            <color indexed="9"/>
            <rFont val="Tahoma"/>
            <family val="2"/>
          </rPr>
          <t xml:space="preserve">
</t>
        </r>
        <r>
          <rPr>
            <sz val="10"/>
            <color indexed="9"/>
            <rFont val="Tahoma"/>
            <family val="2"/>
          </rPr>
          <t>The cells in this row have been assigned the names infous1_0, infous2_0 etc.  Click on the cell and look at the white box to the left of the formula bar below the ribbon to see the name assigned to the cell</t>
        </r>
        <r>
          <rPr>
            <b/>
            <sz val="10"/>
            <color indexed="9"/>
            <rFont val="Tahoma"/>
            <family val="2"/>
          </rPr>
          <t xml:space="preserve">. </t>
        </r>
      </text>
    </comment>
    <comment ref="D39" authorId="0">
      <text>
        <r>
          <rPr>
            <b/>
            <sz val="9"/>
            <color indexed="15"/>
            <rFont val="Tahoma"/>
            <family val="2"/>
          </rPr>
          <t>Introduction to Infectious Disease Modelling (E Vynnycky and R White):</t>
        </r>
        <r>
          <rPr>
            <b/>
            <sz val="9"/>
            <color indexed="9"/>
            <rFont val="Tahoma"/>
            <family val="2"/>
          </rPr>
          <t xml:space="preserve">
</t>
        </r>
        <r>
          <rPr>
            <sz val="10"/>
            <color indexed="9"/>
            <rFont val="Tahoma"/>
            <family val="2"/>
          </rPr>
          <t xml:space="preserve">
The cells in this matrix have been assigned the names R_11, R_12, R_13 etc.  Click on the cell and look at the white box to the left of the formula bar below the ribbon to see the name assigned to the cell.</t>
        </r>
        <r>
          <rPr>
            <b/>
            <sz val="9"/>
            <color indexed="9"/>
            <rFont val="Tahoma"/>
            <family val="2"/>
          </rPr>
          <t xml:space="preserve"> </t>
        </r>
      </text>
    </comment>
    <comment ref="N39" authorId="0">
      <text>
        <r>
          <rPr>
            <b/>
            <sz val="9"/>
            <color indexed="15"/>
            <rFont val="Tahoma"/>
            <family val="2"/>
          </rPr>
          <t>Introduction to Infectious Disease Modelling (E Vynnycky and R White):</t>
        </r>
        <r>
          <rPr>
            <b/>
            <sz val="9"/>
            <color indexed="9"/>
            <rFont val="Tahoma"/>
            <family val="2"/>
          </rPr>
          <t xml:space="preserve">
</t>
        </r>
        <r>
          <rPr>
            <sz val="10"/>
            <color indexed="9"/>
            <rFont val="Tahoma"/>
            <family val="2"/>
          </rPr>
          <t xml:space="preserve">
The cells in this matrix have been assigned the names Rn_11, Rn_12, Rn_13 etc.  Click on the cell and look at the white box to the left of the formula bar below the ribbon to see the name assigned to the cell.</t>
        </r>
        <r>
          <rPr>
            <b/>
            <sz val="9"/>
            <color indexed="9"/>
            <rFont val="Tahoma"/>
            <family val="2"/>
          </rPr>
          <t xml:space="preserve"> </t>
        </r>
      </text>
    </comment>
  </commentList>
</comments>
</file>

<file path=xl/sharedStrings.xml><?xml version="1.0" encoding="utf-8"?>
<sst xmlns="http://schemas.openxmlformats.org/spreadsheetml/2006/main" count="158" uniqueCount="43">
  <si>
    <t>Value</t>
  </si>
  <si>
    <t>Age category of</t>
  </si>
  <si>
    <t xml:space="preserve">Key inputs </t>
  </si>
  <si>
    <t>susceptibles  (yrs)</t>
  </si>
  <si>
    <t>0-1</t>
  </si>
  <si>
    <t>2-4</t>
  </si>
  <si>
    <t>5-9</t>
  </si>
  <si>
    <t>10-14</t>
  </si>
  <si>
    <t>15-74</t>
  </si>
  <si>
    <t>beta_1</t>
  </si>
  <si>
    <t>beta_2</t>
  </si>
  <si>
    <t>beta_3</t>
  </si>
  <si>
    <t>beta_4</t>
  </si>
  <si>
    <t>beta_5</t>
  </si>
  <si>
    <t>alpha</t>
  </si>
  <si>
    <t>Duration of infectiousness (years)</t>
  </si>
  <si>
    <t>Number of infectious persons in a</t>
  </si>
  <si>
    <t>given age group (yrs):</t>
  </si>
  <si>
    <t>Total</t>
  </si>
  <si>
    <t>Number of persons who are in different age groups (yrs):</t>
  </si>
  <si>
    <t xml:space="preserve">0-1 </t>
  </si>
  <si>
    <t>Age category of infectious persons (years):</t>
  </si>
  <si>
    <t xml:space="preserve">No. introduced at the start </t>
  </si>
  <si>
    <t>(used for R0 calculations)</t>
  </si>
  <si>
    <t>Parameters for WAIFW matrix (beta parameters are in units of per year; alpha is a scalar):</t>
  </si>
  <si>
    <r>
      <t>Calculations of R</t>
    </r>
    <r>
      <rPr>
        <b/>
        <vertAlign val="subscript"/>
        <sz val="11"/>
        <color theme="0"/>
        <rFont val="Arial"/>
        <family val="2"/>
      </rPr>
      <t>0</t>
    </r>
  </si>
  <si>
    <r>
      <t>Calculations of R</t>
    </r>
    <r>
      <rPr>
        <b/>
        <vertAlign val="subscript"/>
        <sz val="11"/>
        <color theme="0"/>
        <rFont val="Arial"/>
        <family val="2"/>
      </rPr>
      <t>n</t>
    </r>
  </si>
  <si>
    <t>Name of cell:</t>
  </si>
  <si>
    <t>Value :</t>
  </si>
  <si>
    <t>Age group (years) of infectious persons:</t>
  </si>
  <si>
    <t>Age group (years) of</t>
  </si>
  <si>
    <r>
      <t>Next generation matrix for calculating R</t>
    </r>
    <r>
      <rPr>
        <b/>
        <vertAlign val="subscript"/>
        <sz val="10"/>
        <color theme="1"/>
        <rFont val="Arial"/>
        <family val="2"/>
      </rPr>
      <t>0</t>
    </r>
  </si>
  <si>
    <r>
      <t>Next generation matrix for calculating R</t>
    </r>
    <r>
      <rPr>
        <b/>
        <vertAlign val="subscript"/>
        <sz val="10"/>
        <color theme="1"/>
        <rFont val="Arial"/>
        <family val="2"/>
      </rPr>
      <t>n</t>
    </r>
  </si>
  <si>
    <t>Ratio between the no. of</t>
  </si>
  <si>
    <t>infectious persons in the current</t>
  </si>
  <si>
    <t xml:space="preserve">generation and that in </t>
  </si>
  <si>
    <t>the preceding generation:</t>
  </si>
  <si>
    <t xml:space="preserve">susceptibles </t>
  </si>
  <si>
    <t>Total in England  in 1994/5</t>
  </si>
  <si>
    <t>Generation</t>
  </si>
  <si>
    <t>number:</t>
  </si>
  <si>
    <t>WAIFW matrix describing contact between individuals (based on Gay et al)</t>
  </si>
  <si>
    <t>Susceptible in 1994/5 (based on Gay et al)</t>
  </si>
</sst>
</file>

<file path=xl/styles.xml><?xml version="1.0" encoding="utf-8"?>
<styleSheet xmlns="http://schemas.openxmlformats.org/spreadsheetml/2006/main">
  <numFmts count="2">
    <numFmt numFmtId="164" formatCode="0.0000"/>
    <numFmt numFmtId="165" formatCode="0.000E+00"/>
  </numFmts>
  <fonts count="24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0"/>
      <color rgb="FFFF0000"/>
      <name val="Arial"/>
      <family val="2"/>
    </font>
    <font>
      <b/>
      <sz val="10"/>
      <color theme="1"/>
      <name val="Arial"/>
      <family val="2"/>
    </font>
    <font>
      <b/>
      <sz val="9"/>
      <color indexed="9"/>
      <name val="Tahoma"/>
      <family val="2"/>
    </font>
    <font>
      <b/>
      <sz val="9"/>
      <color indexed="15"/>
      <name val="Tahoma"/>
      <family val="2"/>
    </font>
    <font>
      <sz val="10"/>
      <color indexed="9"/>
      <name val="Tahoma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u/>
      <sz val="11"/>
      <color theme="1"/>
      <name val="Arial"/>
      <family val="2"/>
    </font>
    <font>
      <b/>
      <sz val="11"/>
      <color rgb="FFFF0000"/>
      <name val="Arial"/>
      <family val="2"/>
    </font>
    <font>
      <sz val="11"/>
      <color theme="0"/>
      <name val="Arial"/>
      <family val="2"/>
    </font>
    <font>
      <sz val="11"/>
      <color rgb="FFFF0000"/>
      <name val="Arial"/>
      <family val="2"/>
    </font>
    <font>
      <sz val="11"/>
      <color rgb="FF0070C0"/>
      <name val="Arial"/>
      <family val="2"/>
    </font>
    <font>
      <sz val="10"/>
      <color rgb="FFFF0000"/>
      <name val="Arial"/>
      <family val="2"/>
    </font>
    <font>
      <b/>
      <sz val="11"/>
      <color theme="0"/>
      <name val="Arial"/>
      <family val="2"/>
    </font>
    <font>
      <sz val="9"/>
      <color indexed="9"/>
      <name val="Tahoma"/>
      <family val="2"/>
    </font>
    <font>
      <b/>
      <sz val="10"/>
      <color indexed="9"/>
      <name val="Tahoma"/>
      <family val="2"/>
    </font>
    <font>
      <b/>
      <vertAlign val="subscript"/>
      <sz val="10"/>
      <color theme="1"/>
      <name val="Arial"/>
      <family val="2"/>
    </font>
    <font>
      <sz val="11"/>
      <color theme="0"/>
      <name val="Calibri"/>
      <family val="2"/>
      <scheme val="minor"/>
    </font>
    <font>
      <b/>
      <sz val="9"/>
      <color indexed="81"/>
      <name val="Tahoma"/>
      <family val="2"/>
    </font>
    <font>
      <b/>
      <sz val="8"/>
      <color indexed="15"/>
      <name val="Tahoma"/>
      <family val="2"/>
    </font>
    <font>
      <b/>
      <vertAlign val="subscript"/>
      <sz val="11"/>
      <color theme="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rgb="FF009999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CCFF"/>
        <bgColor indexed="64"/>
      </patternFill>
    </fill>
    <fill>
      <patternFill patternType="solid">
        <fgColor rgb="FF000066"/>
        <bgColor indexed="64"/>
      </patternFill>
    </fill>
    <fill>
      <patternFill patternType="solid">
        <fgColor rgb="FFCC00FF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8080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/>
    <xf numFmtId="0" fontId="0" fillId="0" borderId="0" xfId="0" applyFill="1"/>
    <xf numFmtId="0" fontId="2" fillId="0" borderId="0" xfId="0" applyFont="1" applyFill="1"/>
    <xf numFmtId="0" fontId="4" fillId="2" borderId="0" xfId="0" applyFont="1" applyFill="1"/>
    <xf numFmtId="0" fontId="4" fillId="2" borderId="1" xfId="0" applyFont="1" applyFill="1" applyBorder="1"/>
    <xf numFmtId="0" fontId="8" fillId="2" borderId="0" xfId="0" applyFont="1" applyFill="1"/>
    <xf numFmtId="0" fontId="9" fillId="2" borderId="0" xfId="0" applyFont="1" applyFill="1"/>
    <xf numFmtId="0" fontId="10" fillId="2" borderId="0" xfId="0" applyFont="1" applyFill="1"/>
    <xf numFmtId="3" fontId="11" fillId="2" borderId="0" xfId="0" applyNumberFormat="1" applyFont="1" applyFill="1"/>
    <xf numFmtId="0" fontId="11" fillId="2" borderId="0" xfId="0" applyFont="1" applyFill="1"/>
    <xf numFmtId="0" fontId="8" fillId="2" borderId="2" xfId="0" applyFont="1" applyFill="1" applyBorder="1"/>
    <xf numFmtId="0" fontId="8" fillId="2" borderId="3" xfId="0" applyFont="1" applyFill="1" applyBorder="1"/>
    <xf numFmtId="0" fontId="8" fillId="2" borderId="1" xfId="0" applyFont="1" applyFill="1" applyBorder="1" applyAlignment="1">
      <alignment horizontal="center"/>
    </xf>
    <xf numFmtId="0" fontId="9" fillId="2" borderId="0" xfId="0" applyFont="1" applyFill="1" applyAlignment="1">
      <alignment horizontal="left"/>
    </xf>
    <xf numFmtId="0" fontId="8" fillId="0" borderId="0" xfId="0" applyFont="1" applyFill="1"/>
    <xf numFmtId="0" fontId="9" fillId="3" borderId="0" xfId="0" applyFont="1" applyFill="1"/>
    <xf numFmtId="0" fontId="8" fillId="3" borderId="0" xfId="0" applyFont="1" applyFill="1"/>
    <xf numFmtId="0" fontId="0" fillId="4" borderId="0" xfId="0" applyFill="1"/>
    <xf numFmtId="0" fontId="3" fillId="0" borderId="0" xfId="0" applyFont="1" applyFill="1"/>
    <xf numFmtId="0" fontId="8" fillId="2" borderId="2" xfId="0" quotePrefix="1" applyFont="1" applyFill="1" applyBorder="1"/>
    <xf numFmtId="0" fontId="4" fillId="0" borderId="0" xfId="0" applyFont="1" applyFill="1"/>
    <xf numFmtId="0" fontId="4" fillId="7" borderId="0" xfId="0" applyFont="1" applyFill="1"/>
    <xf numFmtId="0" fontId="3" fillId="7" borderId="0" xfId="0" applyFont="1" applyFill="1"/>
    <xf numFmtId="0" fontId="8" fillId="7" borderId="2" xfId="0" applyFont="1" applyFill="1" applyBorder="1"/>
    <xf numFmtId="0" fontId="8" fillId="7" borderId="0" xfId="0" applyFont="1" applyFill="1"/>
    <xf numFmtId="0" fontId="2" fillId="7" borderId="0" xfId="0" applyFont="1" applyFill="1"/>
    <xf numFmtId="0" fontId="4" fillId="7" borderId="1" xfId="0" applyFont="1" applyFill="1" applyBorder="1"/>
    <xf numFmtId="0" fontId="8" fillId="7" borderId="3" xfId="0" applyFont="1" applyFill="1" applyBorder="1"/>
    <xf numFmtId="0" fontId="8" fillId="7" borderId="1" xfId="0" applyFont="1" applyFill="1" applyBorder="1" applyAlignment="1">
      <alignment horizontal="center"/>
    </xf>
    <xf numFmtId="0" fontId="8" fillId="7" borderId="2" xfId="0" quotePrefix="1" applyFont="1" applyFill="1" applyBorder="1"/>
    <xf numFmtId="164" fontId="15" fillId="7" borderId="0" xfId="0" applyNumberFormat="1" applyFont="1" applyFill="1"/>
    <xf numFmtId="0" fontId="0" fillId="2" borderId="0" xfId="0" applyFill="1"/>
    <xf numFmtId="0" fontId="0" fillId="2" borderId="1" xfId="0" applyFill="1" applyBorder="1"/>
    <xf numFmtId="0" fontId="8" fillId="2" borderId="1" xfId="0" quotePrefix="1" applyFont="1" applyFill="1" applyBorder="1"/>
    <xf numFmtId="165" fontId="13" fillId="6" borderId="0" xfId="0" applyNumberFormat="1" applyFont="1" applyFill="1"/>
    <xf numFmtId="165" fontId="12" fillId="8" borderId="0" xfId="0" applyNumberFormat="1" applyFont="1" applyFill="1"/>
    <xf numFmtId="0" fontId="16" fillId="9" borderId="0" xfId="0" applyFont="1" applyFill="1"/>
    <xf numFmtId="0" fontId="8" fillId="3" borderId="1" xfId="0" applyFont="1" applyFill="1" applyBorder="1"/>
    <xf numFmtId="0" fontId="8" fillId="3" borderId="2" xfId="0" applyFont="1" applyFill="1" applyBorder="1"/>
    <xf numFmtId="0" fontId="12" fillId="10" borderId="0" xfId="0" applyFont="1" applyFill="1"/>
    <xf numFmtId="3" fontId="16" fillId="10" borderId="0" xfId="0" applyNumberFormat="1" applyFont="1" applyFill="1"/>
    <xf numFmtId="0" fontId="16" fillId="10" borderId="0" xfId="0" applyFont="1" applyFill="1"/>
    <xf numFmtId="0" fontId="20" fillId="10" borderId="0" xfId="0" applyFont="1" applyFill="1"/>
    <xf numFmtId="0" fontId="9" fillId="2" borderId="0" xfId="0" applyFont="1" applyFill="1" applyAlignment="1">
      <alignment horizontal="right"/>
    </xf>
    <xf numFmtId="0" fontId="8" fillId="0" borderId="0" xfId="0" quotePrefix="1" applyFont="1" applyFill="1" applyBorder="1"/>
    <xf numFmtId="164" fontId="15" fillId="0" borderId="0" xfId="0" applyNumberFormat="1" applyFont="1" applyFill="1"/>
    <xf numFmtId="0" fontId="9" fillId="3" borderId="1" xfId="0" applyFont="1" applyFill="1" applyBorder="1"/>
    <xf numFmtId="165" fontId="8" fillId="3" borderId="0" xfId="0" applyNumberFormat="1" applyFont="1" applyFill="1"/>
    <xf numFmtId="0" fontId="12" fillId="0" borderId="0" xfId="0" applyFont="1" applyFill="1" applyBorder="1"/>
    <xf numFmtId="3" fontId="16" fillId="0" borderId="0" xfId="0" applyNumberFormat="1" applyFont="1" applyFill="1" applyBorder="1"/>
    <xf numFmtId="0" fontId="16" fillId="0" borderId="0" xfId="0" applyFont="1" applyFill="1" applyBorder="1"/>
    <xf numFmtId="0" fontId="20" fillId="0" borderId="0" xfId="0" applyFont="1" applyFill="1" applyBorder="1"/>
    <xf numFmtId="0" fontId="0" fillId="0" borderId="0" xfId="0" applyFill="1" applyBorder="1"/>
    <xf numFmtId="0" fontId="9" fillId="0" borderId="0" xfId="0" applyFont="1" applyFill="1" applyBorder="1"/>
    <xf numFmtId="0" fontId="8" fillId="0" borderId="0" xfId="0" applyFont="1" applyFill="1" applyBorder="1"/>
    <xf numFmtId="0" fontId="14" fillId="0" borderId="0" xfId="0" applyFont="1" applyFill="1" applyBorder="1"/>
    <xf numFmtId="0" fontId="9" fillId="3" borderId="3" xfId="0" applyFont="1" applyFill="1" applyBorder="1"/>
    <xf numFmtId="165" fontId="14" fillId="3" borderId="0" xfId="0" applyNumberFormat="1" applyFont="1" applyFill="1" applyAlignment="1">
      <alignment horizontal="center"/>
    </xf>
    <xf numFmtId="0" fontId="14" fillId="3" borderId="0" xfId="0" applyFont="1" applyFill="1" applyAlignment="1">
      <alignment horizontal="center"/>
    </xf>
    <xf numFmtId="0" fontId="16" fillId="11" borderId="0" xfId="0" applyFont="1" applyFill="1"/>
    <xf numFmtId="165" fontId="12" fillId="12" borderId="0" xfId="0" applyNumberFormat="1" applyFont="1" applyFill="1"/>
    <xf numFmtId="165" fontId="9" fillId="5" borderId="0" xfId="0" applyNumberFormat="1" applyFont="1" applyFill="1"/>
    <xf numFmtId="11" fontId="9" fillId="5" borderId="0" xfId="0" applyNumberFormat="1" applyFont="1" applyFill="1"/>
    <xf numFmtId="11" fontId="16" fillId="9" borderId="0" xfId="0" applyNumberFormat="1" applyFont="1" applyFill="1"/>
    <xf numFmtId="11" fontId="12" fillId="8" borderId="0" xfId="0" applyNumberFormat="1" applyFont="1" applyFill="1"/>
    <xf numFmtId="11" fontId="13" fillId="6" borderId="0" xfId="0" applyNumberFormat="1" applyFont="1" applyFill="1"/>
    <xf numFmtId="11" fontId="12" fillId="12" borderId="0" xfId="0" applyNumberFormat="1" applyFont="1" applyFill="1"/>
    <xf numFmtId="0" fontId="9" fillId="3" borderId="2" xfId="0" applyFont="1" applyFill="1" applyBorder="1"/>
    <xf numFmtId="0" fontId="12" fillId="0" borderId="0" xfId="0" applyFont="1" applyFill="1"/>
    <xf numFmtId="0" fontId="9" fillId="0" borderId="0" xfId="0" applyFont="1" applyFill="1"/>
    <xf numFmtId="165" fontId="14" fillId="0" borderId="0" xfId="0" applyNumberFormat="1" applyFont="1" applyFill="1" applyAlignment="1">
      <alignment horizontal="center"/>
    </xf>
    <xf numFmtId="0" fontId="14" fillId="0" borderId="0" xfId="0" applyFont="1" applyFill="1" applyAlignment="1">
      <alignment horizontal="center"/>
    </xf>
    <xf numFmtId="2" fontId="8" fillId="3" borderId="0" xfId="0" applyNumberFormat="1" applyFont="1" applyFill="1"/>
    <xf numFmtId="2" fontId="9" fillId="3" borderId="0" xfId="0" applyNumberFormat="1" applyFont="1" applyFill="1"/>
    <xf numFmtId="2" fontId="14" fillId="3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9999"/>
      <color rgb="FF008080"/>
      <color rgb="FF666633"/>
      <color rgb="FF808000"/>
      <color rgb="FF99FFCC"/>
      <color rgb="FF9900CC"/>
      <color rgb="FF339966"/>
      <color rgb="FFFF0000"/>
      <color rgb="FF006600"/>
      <color rgb="FFFF00FF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b="1"/>
            </a:pPr>
            <a:r>
              <a:rPr lang="en-US" b="1"/>
              <a:t>Figure 2: Calculations of </a:t>
            </a:r>
            <a:r>
              <a:rPr lang="en-US" b="1" i="1"/>
              <a:t>R</a:t>
            </a:r>
            <a:r>
              <a:rPr lang="en-US" b="1" i="1" baseline="-25000"/>
              <a:t>0</a:t>
            </a:r>
          </a:p>
        </c:rich>
      </c:tx>
      <c:overlay val="1"/>
    </c:title>
    <c:plotArea>
      <c:layout>
        <c:manualLayout>
          <c:layoutTarget val="inner"/>
          <c:xMode val="edge"/>
          <c:yMode val="edge"/>
          <c:x val="9.8958584998029619E-2"/>
          <c:y val="4.0712569359716747E-2"/>
          <c:w val="0.89062726498225908"/>
          <c:h val="0.83451823918154611"/>
        </c:manualLayout>
      </c:layout>
      <c:lineChart>
        <c:grouping val="standard"/>
        <c:ser>
          <c:idx val="1"/>
          <c:order val="0"/>
          <c:tx>
            <c:v>ratio</c:v>
          </c:tx>
          <c:spPr>
            <a:ln w="12700">
              <a:solidFill>
                <a:srgbClr val="0070C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70C0"/>
              </a:solidFill>
              <a:ln>
                <a:solidFill>
                  <a:srgbClr val="0070C0"/>
                </a:solidFill>
                <a:prstDash val="solid"/>
              </a:ln>
            </c:spPr>
          </c:marker>
          <c:cat>
            <c:numRef>
              <c:f>R0_Rn_calcs_empty!$A$71:$A$81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cat>
          <c:val>
            <c:numRef>
              <c:f>R0_Rn_calcs_empty!$I$71:$I$81</c:f>
              <c:numCache>
                <c:formatCode>0.000E+00</c:formatCode>
                <c:ptCount val="2"/>
              </c:numCache>
            </c:numRef>
          </c:val>
        </c:ser>
        <c:marker val="1"/>
        <c:axId val="86704512"/>
        <c:axId val="86706432"/>
      </c:lineChart>
      <c:catAx>
        <c:axId val="86704512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86706432"/>
        <c:crosses val="autoZero"/>
        <c:auto val="1"/>
        <c:lblAlgn val="ctr"/>
        <c:lblOffset val="100"/>
        <c:tickLblSkip val="1"/>
        <c:tickMarkSkip val="1"/>
      </c:catAx>
      <c:valAx>
        <c:axId val="86706432"/>
        <c:scaling>
          <c:orientation val="minMax"/>
          <c:max val="12"/>
          <c:min val="0"/>
        </c:scaling>
        <c:axPos val="l"/>
        <c:numFmt formatCode="General" sourceLinked="1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86704512"/>
        <c:crosses val="autoZero"/>
        <c:crossBetween val="between"/>
        <c:majorUnit val="4"/>
        <c:minorUnit val="1"/>
      </c:valAx>
      <c:spPr>
        <a:noFill/>
        <a:ln w="25400">
          <a:noFill/>
        </a:ln>
      </c:spPr>
    </c:plotArea>
    <c:plotVisOnly val="1"/>
    <c:dispBlanksAs val="gap"/>
  </c:chart>
  <c:spPr>
    <a:solidFill>
      <a:srgbClr val="FFFFFF"/>
    </a:solidFill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US"/>
              <a:t>Figure 1: WAIFW matrix</a:t>
            </a:r>
          </a:p>
        </c:rich>
      </c:tx>
      <c:layout/>
      <c:overlay val="1"/>
    </c:title>
    <c:view3D>
      <c:perspective val="30"/>
    </c:view3D>
    <c:plotArea>
      <c:layout>
        <c:manualLayout>
          <c:layoutTarget val="inner"/>
          <c:xMode val="edge"/>
          <c:yMode val="edge"/>
          <c:x val="0.22343203463479841"/>
          <c:y val="0.1543019775807104"/>
          <c:w val="0.5184831774606472"/>
          <c:h val="0.59959770604272156"/>
        </c:manualLayout>
      </c:layout>
      <c:bar3DChart>
        <c:barDir val="col"/>
        <c:grouping val="standard"/>
        <c:ser>
          <c:idx val="0"/>
          <c:order val="0"/>
          <c:tx>
            <c:strRef>
              <c:f>R0_Rn_calcs_empty!$B$22</c:f>
              <c:strCache>
                <c:ptCount val="1"/>
                <c:pt idx="0">
                  <c:v>0-1</c:v>
                </c:pt>
              </c:strCache>
            </c:strRef>
          </c:tx>
          <c:dPt>
            <c:idx val="0"/>
            <c:spPr>
              <a:solidFill>
                <a:srgbClr val="002060"/>
              </a:solidFill>
            </c:spPr>
          </c:dPt>
          <c:dPt>
            <c:idx val="1"/>
            <c:spPr>
              <a:solidFill>
                <a:srgbClr val="002060"/>
              </a:solidFill>
            </c:spPr>
          </c:dPt>
          <c:dPt>
            <c:idx val="2"/>
            <c:spPr>
              <a:solidFill>
                <a:srgbClr val="002060"/>
              </a:solidFill>
            </c:spPr>
          </c:dPt>
          <c:dPt>
            <c:idx val="3"/>
            <c:spPr>
              <a:solidFill>
                <a:srgbClr val="002060"/>
              </a:solidFill>
            </c:spPr>
          </c:dPt>
          <c:dPt>
            <c:idx val="4"/>
            <c:spPr>
              <a:solidFill>
                <a:srgbClr val="808000"/>
              </a:solidFill>
            </c:spPr>
          </c:dPt>
          <c:cat>
            <c:strRef>
              <c:f>R0_Rn_calcs_empty!$C$21:$G$21</c:f>
              <c:strCache>
                <c:ptCount val="5"/>
                <c:pt idx="0">
                  <c:v>0-1</c:v>
                </c:pt>
                <c:pt idx="1">
                  <c:v>2-4</c:v>
                </c:pt>
                <c:pt idx="2">
                  <c:v>5-9</c:v>
                </c:pt>
                <c:pt idx="3">
                  <c:v>10-14</c:v>
                </c:pt>
                <c:pt idx="4">
                  <c:v>15-74</c:v>
                </c:pt>
              </c:strCache>
            </c:strRef>
          </c:cat>
          <c:val>
            <c:numRef>
              <c:f>R0_Rn_calcs_empty!$C$22:$G$22</c:f>
              <c:numCache>
                <c:formatCode>0.000E+00</c:formatCode>
                <c:ptCount val="5"/>
                <c:pt idx="0">
                  <c:v>6.1970261155723394E-6</c:v>
                </c:pt>
                <c:pt idx="1">
                  <c:v>6.1970261155723394E-6</c:v>
                </c:pt>
                <c:pt idx="2">
                  <c:v>6.1970261155723394E-6</c:v>
                </c:pt>
                <c:pt idx="3">
                  <c:v>6.1970261155723394E-6</c:v>
                </c:pt>
                <c:pt idx="4">
                  <c:v>7.9884889109098282E-6</c:v>
                </c:pt>
              </c:numCache>
            </c:numRef>
          </c:val>
        </c:ser>
        <c:ser>
          <c:idx val="1"/>
          <c:order val="1"/>
          <c:tx>
            <c:strRef>
              <c:f>R0_Rn_calcs_empty!$B$23</c:f>
              <c:strCache>
                <c:ptCount val="1"/>
                <c:pt idx="0">
                  <c:v>2-4</c:v>
                </c:pt>
              </c:strCache>
            </c:strRef>
          </c:tx>
          <c:dPt>
            <c:idx val="0"/>
            <c:spPr>
              <a:solidFill>
                <a:srgbClr val="002060"/>
              </a:solidFill>
            </c:spPr>
          </c:dPt>
          <c:dPt>
            <c:idx val="1"/>
            <c:spPr>
              <a:solidFill>
                <a:srgbClr val="FF9933"/>
              </a:solidFill>
            </c:spPr>
          </c:dPt>
          <c:dPt>
            <c:idx val="2"/>
            <c:spPr>
              <a:solidFill>
                <a:srgbClr val="FF9933"/>
              </a:solidFill>
            </c:spPr>
          </c:dPt>
          <c:dPt>
            <c:idx val="3"/>
            <c:spPr>
              <a:solidFill>
                <a:srgbClr val="FF9933"/>
              </a:solidFill>
            </c:spPr>
          </c:dPt>
          <c:dPt>
            <c:idx val="4"/>
            <c:spPr>
              <a:solidFill>
                <a:srgbClr val="808000"/>
              </a:solidFill>
            </c:spPr>
          </c:dPt>
          <c:cat>
            <c:strRef>
              <c:f>R0_Rn_calcs_empty!$C$21:$G$21</c:f>
              <c:strCache>
                <c:ptCount val="5"/>
                <c:pt idx="0">
                  <c:v>0-1</c:v>
                </c:pt>
                <c:pt idx="1">
                  <c:v>2-4</c:v>
                </c:pt>
                <c:pt idx="2">
                  <c:v>5-9</c:v>
                </c:pt>
                <c:pt idx="3">
                  <c:v>10-14</c:v>
                </c:pt>
                <c:pt idx="4">
                  <c:v>15-74</c:v>
                </c:pt>
              </c:strCache>
            </c:strRef>
          </c:cat>
          <c:val>
            <c:numRef>
              <c:f>R0_Rn_calcs_empty!$C$23:$G$23</c:f>
              <c:numCache>
                <c:formatCode>0.000E+00</c:formatCode>
                <c:ptCount val="5"/>
                <c:pt idx="0">
                  <c:v>6.1970261155723394E-6</c:v>
                </c:pt>
                <c:pt idx="1">
                  <c:v>2.1135041935442152E-5</c:v>
                </c:pt>
                <c:pt idx="2">
                  <c:v>2.1135041935442152E-5</c:v>
                </c:pt>
                <c:pt idx="3">
                  <c:v>2.1135041935442152E-5</c:v>
                </c:pt>
                <c:pt idx="4">
                  <c:v>7.9884889109098282E-6</c:v>
                </c:pt>
              </c:numCache>
            </c:numRef>
          </c:val>
        </c:ser>
        <c:ser>
          <c:idx val="2"/>
          <c:order val="2"/>
          <c:tx>
            <c:strRef>
              <c:f>R0_Rn_calcs_empty!$B$24</c:f>
              <c:strCache>
                <c:ptCount val="1"/>
                <c:pt idx="0">
                  <c:v>5-9</c:v>
                </c:pt>
              </c:strCache>
            </c:strRef>
          </c:tx>
          <c:dPt>
            <c:idx val="0"/>
            <c:spPr>
              <a:solidFill>
                <a:srgbClr val="002060"/>
              </a:solidFill>
            </c:spPr>
          </c:dPt>
          <c:dPt>
            <c:idx val="1"/>
            <c:spPr>
              <a:solidFill>
                <a:srgbClr val="FF9933"/>
              </a:solidFill>
            </c:spPr>
          </c:dPt>
          <c:dPt>
            <c:idx val="2"/>
            <c:spPr>
              <a:solidFill>
                <a:srgbClr val="00FF00"/>
              </a:solidFill>
            </c:spPr>
          </c:dPt>
          <c:dPt>
            <c:idx val="3"/>
            <c:spPr>
              <a:solidFill>
                <a:srgbClr val="FF00FF"/>
              </a:solidFill>
            </c:spPr>
          </c:dPt>
          <c:dPt>
            <c:idx val="4"/>
            <c:spPr>
              <a:solidFill>
                <a:srgbClr val="808000"/>
              </a:solidFill>
            </c:spPr>
          </c:dPt>
          <c:cat>
            <c:strRef>
              <c:f>R0_Rn_calcs_empty!$C$21:$G$21</c:f>
              <c:strCache>
                <c:ptCount val="5"/>
                <c:pt idx="0">
                  <c:v>0-1</c:v>
                </c:pt>
                <c:pt idx="1">
                  <c:v>2-4</c:v>
                </c:pt>
                <c:pt idx="2">
                  <c:v>5-9</c:v>
                </c:pt>
                <c:pt idx="3">
                  <c:v>10-14</c:v>
                </c:pt>
                <c:pt idx="4">
                  <c:v>15-74</c:v>
                </c:pt>
              </c:strCache>
            </c:strRef>
          </c:cat>
          <c:val>
            <c:numRef>
              <c:f>R0_Rn_calcs_empty!$C$24:$G$24</c:f>
              <c:numCache>
                <c:formatCode>0.000E+00</c:formatCode>
                <c:ptCount val="5"/>
                <c:pt idx="0">
                  <c:v>6.1970261155723394E-6</c:v>
                </c:pt>
                <c:pt idx="1">
                  <c:v>2.1135041935442152E-5</c:v>
                </c:pt>
                <c:pt idx="2">
                  <c:v>7.8358331279200562E-5</c:v>
                </c:pt>
                <c:pt idx="3" formatCode="General">
                  <c:v>2.1424073920473109E-5</c:v>
                </c:pt>
                <c:pt idx="4">
                  <c:v>7.9884889109098282E-6</c:v>
                </c:pt>
              </c:numCache>
            </c:numRef>
          </c:val>
        </c:ser>
        <c:ser>
          <c:idx val="3"/>
          <c:order val="3"/>
          <c:tx>
            <c:strRef>
              <c:f>R0_Rn_calcs_empty!$B$25</c:f>
              <c:strCache>
                <c:ptCount val="1"/>
                <c:pt idx="0">
                  <c:v>10-14</c:v>
                </c:pt>
              </c:strCache>
            </c:strRef>
          </c:tx>
          <c:dPt>
            <c:idx val="0"/>
            <c:spPr>
              <a:solidFill>
                <a:srgbClr val="002060"/>
              </a:solidFill>
            </c:spPr>
          </c:dPt>
          <c:dPt>
            <c:idx val="1"/>
            <c:spPr>
              <a:solidFill>
                <a:srgbClr val="FF9933"/>
              </a:solidFill>
            </c:spPr>
          </c:dPt>
          <c:dPt>
            <c:idx val="2"/>
            <c:spPr>
              <a:solidFill>
                <a:srgbClr val="FF00FF"/>
              </a:solidFill>
            </c:spPr>
          </c:dPt>
          <c:dPt>
            <c:idx val="3"/>
            <c:spPr>
              <a:solidFill>
                <a:srgbClr val="FF0000"/>
              </a:solidFill>
            </c:spPr>
          </c:dPt>
          <c:dPt>
            <c:idx val="4"/>
            <c:spPr>
              <a:solidFill>
                <a:srgbClr val="808000"/>
              </a:solidFill>
            </c:spPr>
          </c:dPt>
          <c:cat>
            <c:strRef>
              <c:f>R0_Rn_calcs_empty!$C$21:$G$21</c:f>
              <c:strCache>
                <c:ptCount val="5"/>
                <c:pt idx="0">
                  <c:v>0-1</c:v>
                </c:pt>
                <c:pt idx="1">
                  <c:v>2-4</c:v>
                </c:pt>
                <c:pt idx="2">
                  <c:v>5-9</c:v>
                </c:pt>
                <c:pt idx="3">
                  <c:v>10-14</c:v>
                </c:pt>
                <c:pt idx="4">
                  <c:v>15-74</c:v>
                </c:pt>
              </c:strCache>
            </c:strRef>
          </c:cat>
          <c:val>
            <c:numRef>
              <c:f>R0_Rn_calcs_empty!$C$25:$G$25</c:f>
              <c:numCache>
                <c:formatCode>0.000E+00</c:formatCode>
                <c:ptCount val="5"/>
                <c:pt idx="0">
                  <c:v>6.1970261155723394E-6</c:v>
                </c:pt>
                <c:pt idx="1">
                  <c:v>2.1135041935442152E-5</c:v>
                </c:pt>
                <c:pt idx="2" formatCode="0.00E+00">
                  <c:v>2.1424073920473109E-5</c:v>
                </c:pt>
                <c:pt idx="3" formatCode="General">
                  <c:v>7.8358331279200562E-5</c:v>
                </c:pt>
                <c:pt idx="4">
                  <c:v>7.9884889109098282E-6</c:v>
                </c:pt>
              </c:numCache>
            </c:numRef>
          </c:val>
        </c:ser>
        <c:ser>
          <c:idx val="4"/>
          <c:order val="4"/>
          <c:tx>
            <c:strRef>
              <c:f>R0_Rn_calcs_empty!$B$26</c:f>
              <c:strCache>
                <c:ptCount val="1"/>
                <c:pt idx="0">
                  <c:v>15-74</c:v>
                </c:pt>
              </c:strCache>
            </c:strRef>
          </c:tx>
          <c:spPr>
            <a:solidFill>
              <a:srgbClr val="808000"/>
            </a:solidFill>
          </c:spPr>
          <c:cat>
            <c:strRef>
              <c:f>R0_Rn_calcs_empty!$C$21:$G$21</c:f>
              <c:strCache>
                <c:ptCount val="5"/>
                <c:pt idx="0">
                  <c:v>0-1</c:v>
                </c:pt>
                <c:pt idx="1">
                  <c:v>2-4</c:v>
                </c:pt>
                <c:pt idx="2">
                  <c:v>5-9</c:v>
                </c:pt>
                <c:pt idx="3">
                  <c:v>10-14</c:v>
                </c:pt>
                <c:pt idx="4">
                  <c:v>15-74</c:v>
                </c:pt>
              </c:strCache>
            </c:strRef>
          </c:cat>
          <c:val>
            <c:numRef>
              <c:f>R0_Rn_calcs_empty!$C$26:$G$26</c:f>
              <c:numCache>
                <c:formatCode>0.000E+00</c:formatCode>
                <c:ptCount val="5"/>
                <c:pt idx="0">
                  <c:v>7.9884889109098282E-6</c:v>
                </c:pt>
                <c:pt idx="1">
                  <c:v>7.9884889109098282E-6</c:v>
                </c:pt>
                <c:pt idx="2">
                  <c:v>7.9884889109098282E-6</c:v>
                </c:pt>
                <c:pt idx="3">
                  <c:v>7.9884889109098282E-6</c:v>
                </c:pt>
                <c:pt idx="4">
                  <c:v>7.9884889109098282E-6</c:v>
                </c:pt>
              </c:numCache>
            </c:numRef>
          </c:val>
        </c:ser>
        <c:shape val="box"/>
        <c:axId val="99460608"/>
        <c:axId val="99462528"/>
        <c:axId val="86535232"/>
      </c:bar3DChart>
      <c:catAx>
        <c:axId val="9946060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>
                    <a:latin typeface="Arial" pitchFamily="34" charset="0"/>
                    <a:cs typeface="Arial" pitchFamily="34" charset="0"/>
                  </a:defRPr>
                </a:pPr>
                <a:r>
                  <a:rPr lang="en-US" sz="1400">
                    <a:latin typeface="Arial" pitchFamily="34" charset="0"/>
                    <a:cs typeface="Arial" pitchFamily="34" charset="0"/>
                  </a:rPr>
                  <a:t>Age group (years)</a:t>
                </a:r>
              </a:p>
            </c:rich>
          </c:tx>
          <c:layout/>
        </c:title>
        <c:tickLblPos val="nextTo"/>
        <c:crossAx val="99462528"/>
        <c:crosses val="autoZero"/>
        <c:auto val="1"/>
        <c:lblAlgn val="ctr"/>
        <c:lblOffset val="100"/>
      </c:catAx>
      <c:valAx>
        <c:axId val="9946252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400">
                    <a:latin typeface="Arial" pitchFamily="34" charset="0"/>
                    <a:cs typeface="Arial" pitchFamily="34" charset="0"/>
                  </a:defRPr>
                </a:pPr>
                <a:r>
                  <a:rPr lang="el-GR" sz="1400" i="1">
                    <a:latin typeface="Arial" pitchFamily="34" charset="0"/>
                    <a:cs typeface="Arial" pitchFamily="34" charset="0"/>
                  </a:rPr>
                  <a:t>β</a:t>
                </a:r>
                <a:r>
                  <a:rPr lang="el-GR" sz="1400">
                    <a:latin typeface="Arial" pitchFamily="34" charset="0"/>
                    <a:cs typeface="Arial" pitchFamily="34" charset="0"/>
                  </a:rPr>
                  <a:t> (</a:t>
                </a:r>
                <a:r>
                  <a:rPr lang="en-US" sz="1400">
                    <a:latin typeface="Arial" pitchFamily="34" charset="0"/>
                    <a:cs typeface="Arial" pitchFamily="34" charset="0"/>
                  </a:rPr>
                  <a:t>per year)</a:t>
                </a:r>
              </a:p>
            </c:rich>
          </c:tx>
          <c:layout/>
        </c:title>
        <c:numFmt formatCode="0.000E+00" sourceLinked="1"/>
        <c:tickLblPos val="nextTo"/>
        <c:crossAx val="99460608"/>
        <c:crosses val="autoZero"/>
        <c:crossBetween val="between"/>
      </c:valAx>
      <c:serAx>
        <c:axId val="86535232"/>
        <c:scaling>
          <c:orientation val="minMax"/>
        </c:scaling>
        <c:axPos val="b"/>
        <c:title>
          <c:tx>
            <c:rich>
              <a:bodyPr rot="-3900000"/>
              <a:lstStyle/>
              <a:p>
                <a:pPr>
                  <a:defRPr sz="1400"/>
                </a:pPr>
                <a:r>
                  <a:rPr lang="en-US" sz="1400"/>
                  <a:t>Age group (years)</a:t>
                </a:r>
              </a:p>
            </c:rich>
          </c:tx>
          <c:layout>
            <c:manualLayout>
              <c:xMode val="edge"/>
              <c:yMode val="edge"/>
              <c:x val="0.74551718483137486"/>
              <c:y val="0.56492820530251364"/>
            </c:manualLayout>
          </c:layout>
        </c:title>
        <c:tickLblPos val="nextTo"/>
        <c:crossAx val="99462528"/>
        <c:crosses val="autoZero"/>
      </c:serAx>
    </c:plotArea>
    <c:plotVisOnly val="1"/>
  </c:chart>
  <c:spPr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b="1"/>
            </a:pPr>
            <a:r>
              <a:rPr lang="en-US" b="1"/>
              <a:t>Figure 3: Calculations of </a:t>
            </a:r>
            <a:r>
              <a:rPr lang="en-US" b="1" i="1"/>
              <a:t>R</a:t>
            </a:r>
            <a:r>
              <a:rPr lang="en-US" b="1" i="1" baseline="-25000"/>
              <a:t>0</a:t>
            </a:r>
          </a:p>
        </c:rich>
      </c:tx>
      <c:overlay val="1"/>
    </c:title>
    <c:plotArea>
      <c:layout>
        <c:manualLayout>
          <c:layoutTarget val="inner"/>
          <c:xMode val="edge"/>
          <c:yMode val="edge"/>
          <c:x val="9.8958584998029703E-2"/>
          <c:y val="4.0712569359716795E-2"/>
          <c:w val="0.89062726498225886"/>
          <c:h val="0.83451823918154611"/>
        </c:manualLayout>
      </c:layout>
      <c:lineChart>
        <c:grouping val="standard"/>
        <c:ser>
          <c:idx val="1"/>
          <c:order val="0"/>
          <c:spPr>
            <a:ln w="12700">
              <a:solidFill>
                <a:srgbClr val="0070C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70C0"/>
              </a:solidFill>
              <a:ln>
                <a:solidFill>
                  <a:srgbClr val="0070C0"/>
                </a:solidFill>
                <a:prstDash val="solid"/>
              </a:ln>
            </c:spPr>
          </c:marker>
          <c:cat>
            <c:multiLvlStrRef>
              <c:f>R0_Rn_calcs_empty!$K$71:$K$81</c:f>
            </c:multiLvlStrRef>
          </c:cat>
          <c:val>
            <c:numRef>
              <c:f>R0_Rn_calcs_empty!$S$71:$S$81</c:f>
            </c:numRef>
          </c:val>
        </c:ser>
        <c:marker val="1"/>
        <c:axId val="99481088"/>
        <c:axId val="99483008"/>
      </c:lineChart>
      <c:catAx>
        <c:axId val="99481088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99483008"/>
        <c:crosses val="autoZero"/>
        <c:auto val="1"/>
        <c:lblAlgn val="ctr"/>
        <c:lblOffset val="100"/>
        <c:tickLblSkip val="1"/>
        <c:tickMarkSkip val="1"/>
      </c:catAx>
      <c:valAx>
        <c:axId val="99483008"/>
        <c:scaling>
          <c:orientation val="minMax"/>
          <c:max val="12"/>
          <c:min val="0"/>
        </c:scaling>
        <c:axPos val="l"/>
        <c:numFmt formatCode="General" sourceLinked="1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99481088"/>
        <c:crosses val="autoZero"/>
        <c:crossBetween val="between"/>
        <c:majorUnit val="4"/>
        <c:minorUnit val="1"/>
      </c:valAx>
      <c:spPr>
        <a:noFill/>
        <a:ln w="25400">
          <a:noFill/>
        </a:ln>
      </c:spPr>
    </c:plotArea>
    <c:plotVisOnly val="1"/>
    <c:dispBlanksAs val="gap"/>
  </c:chart>
  <c:spPr>
    <a:solidFill>
      <a:srgbClr val="FFFFFF"/>
    </a:solidFill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255" r="0.75000000000000255" t="1" header="0.5" footer="0.5"/>
    <c:pageSetup paperSize="9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b="1"/>
            </a:pPr>
            <a:r>
              <a:rPr lang="en-US" b="1"/>
              <a:t>Figure 2: Calculations of </a:t>
            </a:r>
            <a:r>
              <a:rPr lang="en-US" b="1" i="1"/>
              <a:t>R</a:t>
            </a:r>
            <a:r>
              <a:rPr lang="en-US" b="1" i="1" baseline="-25000"/>
              <a:t>0</a:t>
            </a:r>
          </a:p>
        </c:rich>
      </c:tx>
      <c:overlay val="1"/>
    </c:title>
    <c:plotArea>
      <c:layout>
        <c:manualLayout>
          <c:layoutTarget val="inner"/>
          <c:xMode val="edge"/>
          <c:yMode val="edge"/>
          <c:x val="9.8958584998029578E-2"/>
          <c:y val="4.0712569359716705E-2"/>
          <c:w val="0.8906272649822593"/>
          <c:h val="0.83451823918154611"/>
        </c:manualLayout>
      </c:layout>
      <c:lineChart>
        <c:grouping val="standard"/>
        <c:ser>
          <c:idx val="1"/>
          <c:order val="0"/>
          <c:tx>
            <c:v>ratio</c:v>
          </c:tx>
          <c:spPr>
            <a:ln w="12700">
              <a:solidFill>
                <a:srgbClr val="0070C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70C0"/>
              </a:solidFill>
              <a:ln>
                <a:solidFill>
                  <a:srgbClr val="0070C0"/>
                </a:solidFill>
                <a:prstDash val="solid"/>
              </a:ln>
            </c:spPr>
          </c:marker>
          <c:cat>
            <c:numRef>
              <c:f>R0_Rn_calcs_fin!$A$71:$A$81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cat>
          <c:val>
            <c:numRef>
              <c:f>R0_Rn_calcs_fin!$I$71:$I$81</c:f>
              <c:numCache>
                <c:formatCode>0.00</c:formatCode>
                <c:ptCount val="2"/>
                <c:pt idx="1">
                  <c:v>10.066612610326882</c:v>
                </c:pt>
              </c:numCache>
            </c:numRef>
          </c:val>
        </c:ser>
        <c:marker val="1"/>
        <c:axId val="99800960"/>
        <c:axId val="99942400"/>
      </c:lineChart>
      <c:catAx>
        <c:axId val="99800960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99942400"/>
        <c:crosses val="autoZero"/>
        <c:auto val="1"/>
        <c:lblAlgn val="ctr"/>
        <c:lblOffset val="100"/>
        <c:tickLblSkip val="1"/>
        <c:tickMarkSkip val="1"/>
      </c:catAx>
      <c:valAx>
        <c:axId val="99942400"/>
        <c:scaling>
          <c:orientation val="minMax"/>
          <c:max val="12"/>
          <c:min val="0"/>
        </c:scaling>
        <c:axPos val="l"/>
        <c:numFmt formatCode="General" sourceLinked="1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99800960"/>
        <c:crosses val="autoZero"/>
        <c:crossBetween val="between"/>
        <c:majorUnit val="4"/>
        <c:minorUnit val="1"/>
      </c:valAx>
      <c:spPr>
        <a:noFill/>
        <a:ln w="25400">
          <a:noFill/>
        </a:ln>
      </c:spPr>
    </c:plotArea>
    <c:plotVisOnly val="1"/>
    <c:dispBlanksAs val="gap"/>
  </c:chart>
  <c:spPr>
    <a:solidFill>
      <a:srgbClr val="FFFFFF"/>
    </a:solidFill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211" r="0.75000000000000211" t="1" header="0.5" footer="0.5"/>
    <c:pageSetup paperSize="9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US"/>
              <a:t>Figure 1: WAIFW matrix</a:t>
            </a:r>
          </a:p>
        </c:rich>
      </c:tx>
      <c:layout/>
      <c:overlay val="1"/>
    </c:title>
    <c:view3D>
      <c:perspective val="30"/>
    </c:view3D>
    <c:plotArea>
      <c:layout>
        <c:manualLayout>
          <c:layoutTarget val="inner"/>
          <c:xMode val="edge"/>
          <c:yMode val="edge"/>
          <c:x val="0.22343203463479841"/>
          <c:y val="0.1543019775807104"/>
          <c:w val="0.51848317746064743"/>
          <c:h val="0.59959770604272156"/>
        </c:manualLayout>
      </c:layout>
      <c:bar3DChart>
        <c:barDir val="col"/>
        <c:grouping val="standard"/>
        <c:ser>
          <c:idx val="0"/>
          <c:order val="0"/>
          <c:tx>
            <c:strRef>
              <c:f>R0_Rn_calcs_fin!$B$22</c:f>
              <c:strCache>
                <c:ptCount val="1"/>
                <c:pt idx="0">
                  <c:v>0-1</c:v>
                </c:pt>
              </c:strCache>
            </c:strRef>
          </c:tx>
          <c:dPt>
            <c:idx val="0"/>
            <c:spPr>
              <a:solidFill>
                <a:srgbClr val="002060"/>
              </a:solidFill>
            </c:spPr>
          </c:dPt>
          <c:dPt>
            <c:idx val="1"/>
            <c:spPr>
              <a:solidFill>
                <a:srgbClr val="002060"/>
              </a:solidFill>
            </c:spPr>
          </c:dPt>
          <c:dPt>
            <c:idx val="2"/>
            <c:spPr>
              <a:solidFill>
                <a:srgbClr val="002060"/>
              </a:solidFill>
            </c:spPr>
          </c:dPt>
          <c:dPt>
            <c:idx val="3"/>
            <c:spPr>
              <a:solidFill>
                <a:srgbClr val="002060"/>
              </a:solidFill>
            </c:spPr>
          </c:dPt>
          <c:dPt>
            <c:idx val="4"/>
            <c:spPr>
              <a:solidFill>
                <a:srgbClr val="808000"/>
              </a:solidFill>
            </c:spPr>
          </c:dPt>
          <c:cat>
            <c:strRef>
              <c:f>R0_Rn_calcs_fin!$C$21:$G$21</c:f>
              <c:strCache>
                <c:ptCount val="5"/>
                <c:pt idx="0">
                  <c:v>0-1</c:v>
                </c:pt>
                <c:pt idx="1">
                  <c:v>2-4</c:v>
                </c:pt>
                <c:pt idx="2">
                  <c:v>5-9</c:v>
                </c:pt>
                <c:pt idx="3">
                  <c:v>10-14</c:v>
                </c:pt>
                <c:pt idx="4">
                  <c:v>15-74</c:v>
                </c:pt>
              </c:strCache>
            </c:strRef>
          </c:cat>
          <c:val>
            <c:numRef>
              <c:f>R0_Rn_calcs_fin!$C$22:$G$22</c:f>
              <c:numCache>
                <c:formatCode>0.000E+00</c:formatCode>
                <c:ptCount val="5"/>
                <c:pt idx="0">
                  <c:v>6.1970261155723394E-6</c:v>
                </c:pt>
                <c:pt idx="1">
                  <c:v>6.1970261155723394E-6</c:v>
                </c:pt>
                <c:pt idx="2">
                  <c:v>6.1970261155723394E-6</c:v>
                </c:pt>
                <c:pt idx="3">
                  <c:v>6.1970261155723394E-6</c:v>
                </c:pt>
                <c:pt idx="4">
                  <c:v>7.9884889109098282E-6</c:v>
                </c:pt>
              </c:numCache>
            </c:numRef>
          </c:val>
        </c:ser>
        <c:ser>
          <c:idx val="1"/>
          <c:order val="1"/>
          <c:tx>
            <c:strRef>
              <c:f>R0_Rn_calcs_fin!$B$23</c:f>
              <c:strCache>
                <c:ptCount val="1"/>
                <c:pt idx="0">
                  <c:v>2-4</c:v>
                </c:pt>
              </c:strCache>
            </c:strRef>
          </c:tx>
          <c:dPt>
            <c:idx val="0"/>
            <c:spPr>
              <a:solidFill>
                <a:srgbClr val="002060"/>
              </a:solidFill>
            </c:spPr>
          </c:dPt>
          <c:dPt>
            <c:idx val="1"/>
            <c:spPr>
              <a:solidFill>
                <a:srgbClr val="FF9933"/>
              </a:solidFill>
            </c:spPr>
          </c:dPt>
          <c:dPt>
            <c:idx val="2"/>
            <c:spPr>
              <a:solidFill>
                <a:srgbClr val="FF9933"/>
              </a:solidFill>
            </c:spPr>
          </c:dPt>
          <c:dPt>
            <c:idx val="3"/>
            <c:spPr>
              <a:solidFill>
                <a:srgbClr val="FF9933"/>
              </a:solidFill>
            </c:spPr>
          </c:dPt>
          <c:dPt>
            <c:idx val="4"/>
            <c:spPr>
              <a:solidFill>
                <a:srgbClr val="808000"/>
              </a:solidFill>
            </c:spPr>
          </c:dPt>
          <c:cat>
            <c:strRef>
              <c:f>R0_Rn_calcs_fin!$C$21:$G$21</c:f>
              <c:strCache>
                <c:ptCount val="5"/>
                <c:pt idx="0">
                  <c:v>0-1</c:v>
                </c:pt>
                <c:pt idx="1">
                  <c:v>2-4</c:v>
                </c:pt>
                <c:pt idx="2">
                  <c:v>5-9</c:v>
                </c:pt>
                <c:pt idx="3">
                  <c:v>10-14</c:v>
                </c:pt>
                <c:pt idx="4">
                  <c:v>15-74</c:v>
                </c:pt>
              </c:strCache>
            </c:strRef>
          </c:cat>
          <c:val>
            <c:numRef>
              <c:f>R0_Rn_calcs_fin!$C$23:$G$23</c:f>
              <c:numCache>
                <c:formatCode>0.000E+00</c:formatCode>
                <c:ptCount val="5"/>
                <c:pt idx="0">
                  <c:v>6.1970261155723394E-6</c:v>
                </c:pt>
                <c:pt idx="1">
                  <c:v>2.1135041935442152E-5</c:v>
                </c:pt>
                <c:pt idx="2">
                  <c:v>2.1135041935442152E-5</c:v>
                </c:pt>
                <c:pt idx="3">
                  <c:v>2.1135041935442152E-5</c:v>
                </c:pt>
                <c:pt idx="4">
                  <c:v>7.9884889109098282E-6</c:v>
                </c:pt>
              </c:numCache>
            </c:numRef>
          </c:val>
        </c:ser>
        <c:ser>
          <c:idx val="2"/>
          <c:order val="2"/>
          <c:tx>
            <c:strRef>
              <c:f>R0_Rn_calcs_fin!$B$24</c:f>
              <c:strCache>
                <c:ptCount val="1"/>
                <c:pt idx="0">
                  <c:v>5-9</c:v>
                </c:pt>
              </c:strCache>
            </c:strRef>
          </c:tx>
          <c:dPt>
            <c:idx val="0"/>
            <c:spPr>
              <a:solidFill>
                <a:srgbClr val="002060"/>
              </a:solidFill>
            </c:spPr>
          </c:dPt>
          <c:dPt>
            <c:idx val="1"/>
            <c:spPr>
              <a:solidFill>
                <a:srgbClr val="FF9933"/>
              </a:solidFill>
            </c:spPr>
          </c:dPt>
          <c:dPt>
            <c:idx val="2"/>
            <c:spPr>
              <a:solidFill>
                <a:srgbClr val="00FF00"/>
              </a:solidFill>
            </c:spPr>
          </c:dPt>
          <c:dPt>
            <c:idx val="3"/>
            <c:spPr>
              <a:solidFill>
                <a:srgbClr val="FF00FF"/>
              </a:solidFill>
            </c:spPr>
          </c:dPt>
          <c:dPt>
            <c:idx val="4"/>
            <c:spPr>
              <a:solidFill>
                <a:srgbClr val="808000"/>
              </a:solidFill>
            </c:spPr>
          </c:dPt>
          <c:cat>
            <c:strRef>
              <c:f>R0_Rn_calcs_fin!$C$21:$G$21</c:f>
              <c:strCache>
                <c:ptCount val="5"/>
                <c:pt idx="0">
                  <c:v>0-1</c:v>
                </c:pt>
                <c:pt idx="1">
                  <c:v>2-4</c:v>
                </c:pt>
                <c:pt idx="2">
                  <c:v>5-9</c:v>
                </c:pt>
                <c:pt idx="3">
                  <c:v>10-14</c:v>
                </c:pt>
                <c:pt idx="4">
                  <c:v>15-74</c:v>
                </c:pt>
              </c:strCache>
            </c:strRef>
          </c:cat>
          <c:val>
            <c:numRef>
              <c:f>R0_Rn_calcs_fin!$C$24:$G$24</c:f>
              <c:numCache>
                <c:formatCode>0.000E+00</c:formatCode>
                <c:ptCount val="5"/>
                <c:pt idx="0">
                  <c:v>6.1970261155723394E-6</c:v>
                </c:pt>
                <c:pt idx="1">
                  <c:v>2.1135041935442152E-5</c:v>
                </c:pt>
                <c:pt idx="2">
                  <c:v>7.8358331279200562E-5</c:v>
                </c:pt>
                <c:pt idx="3" formatCode="General">
                  <c:v>2.1424073920473109E-5</c:v>
                </c:pt>
                <c:pt idx="4">
                  <c:v>7.9884889109098282E-6</c:v>
                </c:pt>
              </c:numCache>
            </c:numRef>
          </c:val>
        </c:ser>
        <c:ser>
          <c:idx val="3"/>
          <c:order val="3"/>
          <c:tx>
            <c:strRef>
              <c:f>R0_Rn_calcs_fin!$B$25</c:f>
              <c:strCache>
                <c:ptCount val="1"/>
                <c:pt idx="0">
                  <c:v>10-14</c:v>
                </c:pt>
              </c:strCache>
            </c:strRef>
          </c:tx>
          <c:dPt>
            <c:idx val="0"/>
            <c:spPr>
              <a:solidFill>
                <a:srgbClr val="002060"/>
              </a:solidFill>
            </c:spPr>
          </c:dPt>
          <c:dPt>
            <c:idx val="1"/>
            <c:spPr>
              <a:solidFill>
                <a:srgbClr val="FF9933"/>
              </a:solidFill>
            </c:spPr>
          </c:dPt>
          <c:dPt>
            <c:idx val="2"/>
            <c:spPr>
              <a:solidFill>
                <a:srgbClr val="FF00FF"/>
              </a:solidFill>
            </c:spPr>
          </c:dPt>
          <c:dPt>
            <c:idx val="3"/>
            <c:spPr>
              <a:solidFill>
                <a:srgbClr val="FF0000"/>
              </a:solidFill>
            </c:spPr>
          </c:dPt>
          <c:dPt>
            <c:idx val="4"/>
            <c:spPr>
              <a:solidFill>
                <a:srgbClr val="808000"/>
              </a:solidFill>
            </c:spPr>
          </c:dPt>
          <c:cat>
            <c:strRef>
              <c:f>R0_Rn_calcs_fin!$C$21:$G$21</c:f>
              <c:strCache>
                <c:ptCount val="5"/>
                <c:pt idx="0">
                  <c:v>0-1</c:v>
                </c:pt>
                <c:pt idx="1">
                  <c:v>2-4</c:v>
                </c:pt>
                <c:pt idx="2">
                  <c:v>5-9</c:v>
                </c:pt>
                <c:pt idx="3">
                  <c:v>10-14</c:v>
                </c:pt>
                <c:pt idx="4">
                  <c:v>15-74</c:v>
                </c:pt>
              </c:strCache>
            </c:strRef>
          </c:cat>
          <c:val>
            <c:numRef>
              <c:f>R0_Rn_calcs_fin!$C$25:$G$25</c:f>
              <c:numCache>
                <c:formatCode>0.000E+00</c:formatCode>
                <c:ptCount val="5"/>
                <c:pt idx="0">
                  <c:v>6.1970261155723394E-6</c:v>
                </c:pt>
                <c:pt idx="1">
                  <c:v>2.1135041935442152E-5</c:v>
                </c:pt>
                <c:pt idx="2" formatCode="0.00E+00">
                  <c:v>2.1424073920473109E-5</c:v>
                </c:pt>
                <c:pt idx="3" formatCode="General">
                  <c:v>7.8358331279200562E-5</c:v>
                </c:pt>
                <c:pt idx="4">
                  <c:v>7.9884889109098282E-6</c:v>
                </c:pt>
              </c:numCache>
            </c:numRef>
          </c:val>
        </c:ser>
        <c:ser>
          <c:idx val="4"/>
          <c:order val="4"/>
          <c:tx>
            <c:strRef>
              <c:f>R0_Rn_calcs_fin!$B$26</c:f>
              <c:strCache>
                <c:ptCount val="1"/>
                <c:pt idx="0">
                  <c:v>15-74</c:v>
                </c:pt>
              </c:strCache>
            </c:strRef>
          </c:tx>
          <c:spPr>
            <a:solidFill>
              <a:srgbClr val="808000"/>
            </a:solidFill>
          </c:spPr>
          <c:cat>
            <c:strRef>
              <c:f>R0_Rn_calcs_fin!$C$21:$G$21</c:f>
              <c:strCache>
                <c:ptCount val="5"/>
                <c:pt idx="0">
                  <c:v>0-1</c:v>
                </c:pt>
                <c:pt idx="1">
                  <c:v>2-4</c:v>
                </c:pt>
                <c:pt idx="2">
                  <c:v>5-9</c:v>
                </c:pt>
                <c:pt idx="3">
                  <c:v>10-14</c:v>
                </c:pt>
                <c:pt idx="4">
                  <c:v>15-74</c:v>
                </c:pt>
              </c:strCache>
            </c:strRef>
          </c:cat>
          <c:val>
            <c:numRef>
              <c:f>R0_Rn_calcs_fin!$C$26:$G$26</c:f>
              <c:numCache>
                <c:formatCode>0.000E+00</c:formatCode>
                <c:ptCount val="5"/>
                <c:pt idx="0">
                  <c:v>7.9884889109098282E-6</c:v>
                </c:pt>
                <c:pt idx="1">
                  <c:v>7.9884889109098282E-6</c:v>
                </c:pt>
                <c:pt idx="2">
                  <c:v>7.9884889109098282E-6</c:v>
                </c:pt>
                <c:pt idx="3">
                  <c:v>7.9884889109098282E-6</c:v>
                </c:pt>
                <c:pt idx="4">
                  <c:v>7.9884889109098282E-6</c:v>
                </c:pt>
              </c:numCache>
            </c:numRef>
          </c:val>
        </c:ser>
        <c:shape val="box"/>
        <c:axId val="99826304"/>
        <c:axId val="99840768"/>
        <c:axId val="100001984"/>
      </c:bar3DChart>
      <c:catAx>
        <c:axId val="9982630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>
                    <a:latin typeface="Arial" pitchFamily="34" charset="0"/>
                    <a:cs typeface="Arial" pitchFamily="34" charset="0"/>
                  </a:defRPr>
                </a:pPr>
                <a:r>
                  <a:rPr lang="en-US" sz="1400">
                    <a:latin typeface="Arial" pitchFamily="34" charset="0"/>
                    <a:cs typeface="Arial" pitchFamily="34" charset="0"/>
                  </a:rPr>
                  <a:t>Age group (years)</a:t>
                </a:r>
              </a:p>
            </c:rich>
          </c:tx>
          <c:layout/>
        </c:title>
        <c:tickLblPos val="nextTo"/>
        <c:crossAx val="99840768"/>
        <c:crosses val="autoZero"/>
        <c:auto val="1"/>
        <c:lblAlgn val="ctr"/>
        <c:lblOffset val="100"/>
      </c:catAx>
      <c:valAx>
        <c:axId val="9984076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400">
                    <a:latin typeface="Arial" pitchFamily="34" charset="0"/>
                    <a:cs typeface="Arial" pitchFamily="34" charset="0"/>
                  </a:defRPr>
                </a:pPr>
                <a:r>
                  <a:rPr lang="el-GR" sz="1400" i="1">
                    <a:latin typeface="Arial" pitchFamily="34" charset="0"/>
                    <a:cs typeface="Arial" pitchFamily="34" charset="0"/>
                  </a:rPr>
                  <a:t>β</a:t>
                </a:r>
                <a:r>
                  <a:rPr lang="el-GR" sz="1400">
                    <a:latin typeface="Arial" pitchFamily="34" charset="0"/>
                    <a:cs typeface="Arial" pitchFamily="34" charset="0"/>
                  </a:rPr>
                  <a:t> (</a:t>
                </a:r>
                <a:r>
                  <a:rPr lang="en-US" sz="1400">
                    <a:latin typeface="Arial" pitchFamily="34" charset="0"/>
                    <a:cs typeface="Arial" pitchFamily="34" charset="0"/>
                  </a:rPr>
                  <a:t>per year)</a:t>
                </a:r>
              </a:p>
            </c:rich>
          </c:tx>
          <c:layout/>
        </c:title>
        <c:numFmt formatCode="0.000E+00" sourceLinked="1"/>
        <c:tickLblPos val="nextTo"/>
        <c:crossAx val="99826304"/>
        <c:crosses val="autoZero"/>
        <c:crossBetween val="between"/>
      </c:valAx>
      <c:serAx>
        <c:axId val="100001984"/>
        <c:scaling>
          <c:orientation val="minMax"/>
        </c:scaling>
        <c:axPos val="b"/>
        <c:title>
          <c:tx>
            <c:rich>
              <a:bodyPr rot="-3900000"/>
              <a:lstStyle/>
              <a:p>
                <a:pPr>
                  <a:defRPr sz="1400"/>
                </a:pPr>
                <a:r>
                  <a:rPr lang="en-US" sz="1400"/>
                  <a:t>Age group (years)</a:t>
                </a:r>
              </a:p>
            </c:rich>
          </c:tx>
          <c:layout>
            <c:manualLayout>
              <c:xMode val="edge"/>
              <c:yMode val="edge"/>
              <c:x val="0.74551718483137508"/>
              <c:y val="0.56492820530251353"/>
            </c:manualLayout>
          </c:layout>
        </c:title>
        <c:tickLblPos val="nextTo"/>
        <c:crossAx val="99840768"/>
        <c:crosses val="autoZero"/>
      </c:serAx>
    </c:plotArea>
    <c:plotVisOnly val="1"/>
  </c:chart>
  <c:spPr>
    <a:ln>
      <a:noFill/>
    </a:ln>
  </c:spPr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b="1"/>
            </a:pPr>
            <a:r>
              <a:rPr lang="en-US" b="1"/>
              <a:t>Figure 3: Calculations of </a:t>
            </a:r>
            <a:r>
              <a:rPr lang="en-US" b="1" i="1"/>
              <a:t>R</a:t>
            </a:r>
            <a:r>
              <a:rPr lang="en-US" b="1" i="1" baseline="-25000"/>
              <a:t>0</a:t>
            </a:r>
          </a:p>
        </c:rich>
      </c:tx>
      <c:overlay val="1"/>
    </c:title>
    <c:plotArea>
      <c:layout>
        <c:manualLayout>
          <c:layoutTarget val="inner"/>
          <c:xMode val="edge"/>
          <c:yMode val="edge"/>
          <c:x val="9.8958584998029619E-2"/>
          <c:y val="4.0712569359716747E-2"/>
          <c:w val="0.89062726498225908"/>
          <c:h val="0.83451823918154611"/>
        </c:manualLayout>
      </c:layout>
      <c:lineChart>
        <c:grouping val="standard"/>
        <c:ser>
          <c:idx val="1"/>
          <c:order val="0"/>
          <c:spPr>
            <a:ln w="12700">
              <a:solidFill>
                <a:srgbClr val="0070C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70C0"/>
              </a:solidFill>
              <a:ln>
                <a:solidFill>
                  <a:srgbClr val="0070C0"/>
                </a:solidFill>
                <a:prstDash val="solid"/>
              </a:ln>
            </c:spPr>
          </c:marker>
          <c:cat>
            <c:multiLvlStrRef>
              <c:f>R0_Rn_calcs_fin!$K$71:$K$81</c:f>
            </c:multiLvlStrRef>
          </c:cat>
          <c:val>
            <c:numRef>
              <c:f>R0_Rn_calcs_fin!$S$71:$S$81</c:f>
            </c:numRef>
          </c:val>
        </c:ser>
        <c:marker val="1"/>
        <c:axId val="99854976"/>
        <c:axId val="99873536"/>
      </c:lineChart>
      <c:catAx>
        <c:axId val="99854976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99873536"/>
        <c:crosses val="autoZero"/>
        <c:auto val="1"/>
        <c:lblAlgn val="ctr"/>
        <c:lblOffset val="100"/>
        <c:tickLblSkip val="1"/>
        <c:tickMarkSkip val="1"/>
      </c:catAx>
      <c:valAx>
        <c:axId val="99873536"/>
        <c:scaling>
          <c:orientation val="minMax"/>
          <c:max val="12"/>
          <c:min val="0"/>
        </c:scaling>
        <c:axPos val="l"/>
        <c:numFmt formatCode="General" sourceLinked="1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99854976"/>
        <c:crosses val="autoZero"/>
        <c:crossBetween val="between"/>
        <c:majorUnit val="4"/>
        <c:minorUnit val="1"/>
      </c:valAx>
      <c:spPr>
        <a:noFill/>
        <a:ln w="25400">
          <a:noFill/>
        </a:ln>
      </c:spPr>
    </c:plotArea>
    <c:plotVisOnly val="1"/>
    <c:dispBlanksAs val="gap"/>
  </c:chart>
  <c:spPr>
    <a:solidFill>
      <a:srgbClr val="FFFFFF"/>
    </a:solidFill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1130175</xdr:colOff>
      <xdr:row>45</xdr:row>
      <xdr:rowOff>2265</xdr:rowOff>
    </xdr:from>
    <xdr:to>
      <xdr:col>7</xdr:col>
      <xdr:colOff>244929</xdr:colOff>
      <xdr:row>63</xdr:row>
      <xdr:rowOff>176891</xdr:rowOff>
    </xdr:to>
    <xdr:grpSp>
      <xdr:nvGrpSpPr>
        <xdr:cNvPr id="3" name="Group 2"/>
        <xdr:cNvGrpSpPr/>
      </xdr:nvGrpSpPr>
      <xdr:grpSpPr>
        <a:xfrm>
          <a:off x="1130175" y="6858000"/>
          <a:ext cx="6394575" cy="0"/>
          <a:chOff x="11603903" y="8161228"/>
          <a:chExt cx="4315545" cy="3318021"/>
        </a:xfrm>
      </xdr:grpSpPr>
      <xdr:graphicFrame macro="">
        <xdr:nvGraphicFramePr>
          <xdr:cNvPr id="4" name="Chart 16"/>
          <xdr:cNvGraphicFramePr>
            <a:graphicFrameLocks/>
          </xdr:cNvGraphicFramePr>
        </xdr:nvGraphicFramePr>
        <xdr:xfrm>
          <a:off x="12208237" y="8196263"/>
          <a:ext cx="3711211" cy="306705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5" name="Text Box 26"/>
          <xdr:cNvSpPr txBox="1">
            <a:spLocks noChangeArrowheads="1"/>
          </xdr:cNvSpPr>
        </xdr:nvSpPr>
        <xdr:spPr bwMode="auto">
          <a:xfrm>
            <a:off x="11603903" y="8161228"/>
            <a:ext cx="637797" cy="3305492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vert="vert270" wrap="square" lIns="36576" tIns="27432" rIns="36576" bIns="27432" anchor="ctr" upright="1"/>
          <a:lstStyle/>
          <a:p>
            <a:pPr algn="ctr" rtl="0">
              <a:defRPr sz="1000"/>
            </a:pPr>
            <a:r>
              <a:rPr lang="en-GB" sz="1400" b="1" i="0" strike="noStrike">
                <a:solidFill>
                  <a:srgbClr val="000000"/>
                </a:solidFill>
                <a:latin typeface="Arial"/>
                <a:cs typeface="Arial"/>
              </a:rPr>
              <a:t>Ratio between the number of infectious persons in successive generations</a:t>
            </a:r>
          </a:p>
        </xdr:txBody>
      </xdr:sp>
      <xdr:sp macro="" textlink="">
        <xdr:nvSpPr>
          <xdr:cNvPr id="6" name="Text Box 18"/>
          <xdr:cNvSpPr txBox="1">
            <a:spLocks noChangeArrowheads="1"/>
          </xdr:cNvSpPr>
        </xdr:nvSpPr>
        <xdr:spPr bwMode="auto">
          <a:xfrm>
            <a:off x="13530223" y="11203845"/>
            <a:ext cx="1209051" cy="275404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36576" tIns="32004" rIns="0" bIns="0" anchor="t" upright="1"/>
          <a:lstStyle/>
          <a:p>
            <a:pPr algn="l" rtl="0">
              <a:defRPr sz="1000"/>
            </a:pPr>
            <a:r>
              <a:rPr lang="en-GB" sz="1400" b="1" i="0" strike="noStrike">
                <a:solidFill>
                  <a:srgbClr val="000000"/>
                </a:solidFill>
                <a:latin typeface="Arial"/>
                <a:cs typeface="Arial"/>
              </a:rPr>
              <a:t>Generation number</a:t>
            </a:r>
          </a:p>
        </xdr:txBody>
      </xdr:sp>
    </xdr:grpSp>
    <xdr:clientData/>
  </xdr:twoCellAnchor>
  <xdr:twoCellAnchor editAs="oneCell">
    <xdr:from>
      <xdr:col>8</xdr:col>
      <xdr:colOff>62933</xdr:colOff>
      <xdr:row>17</xdr:row>
      <xdr:rowOff>13606</xdr:rowOff>
    </xdr:from>
    <xdr:to>
      <xdr:col>22</xdr:col>
      <xdr:colOff>340178</xdr:colOff>
      <xdr:row>32</xdr:row>
      <xdr:rowOff>127565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544285</xdr:colOff>
      <xdr:row>45</xdr:row>
      <xdr:rowOff>2265</xdr:rowOff>
    </xdr:from>
    <xdr:to>
      <xdr:col>18</xdr:col>
      <xdr:colOff>1604860</xdr:colOff>
      <xdr:row>63</xdr:row>
      <xdr:rowOff>176891</xdr:rowOff>
    </xdr:to>
    <xdr:grpSp>
      <xdr:nvGrpSpPr>
        <xdr:cNvPr id="8" name="Group 7"/>
        <xdr:cNvGrpSpPr/>
      </xdr:nvGrpSpPr>
      <xdr:grpSpPr>
        <a:xfrm>
          <a:off x="10804071" y="6858000"/>
          <a:ext cx="0" cy="0"/>
          <a:chOff x="11603903" y="8161228"/>
          <a:chExt cx="4315545" cy="3318021"/>
        </a:xfrm>
      </xdr:grpSpPr>
      <xdr:graphicFrame macro="">
        <xdr:nvGraphicFramePr>
          <xdr:cNvPr id="9" name="Chart 16"/>
          <xdr:cNvGraphicFramePr>
            <a:graphicFrameLocks/>
          </xdr:cNvGraphicFramePr>
        </xdr:nvGraphicFramePr>
        <xdr:xfrm>
          <a:off x="12208237" y="8196263"/>
          <a:ext cx="3711211" cy="306705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sp macro="" textlink="">
        <xdr:nvSpPr>
          <xdr:cNvPr id="10" name="Text Box 26"/>
          <xdr:cNvSpPr txBox="1">
            <a:spLocks noChangeArrowheads="1"/>
          </xdr:cNvSpPr>
        </xdr:nvSpPr>
        <xdr:spPr bwMode="auto">
          <a:xfrm>
            <a:off x="11603903" y="8161228"/>
            <a:ext cx="637797" cy="3305492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vert="vert270" wrap="square" lIns="36576" tIns="27432" rIns="36576" bIns="27432" anchor="ctr" upright="1"/>
          <a:lstStyle/>
          <a:p>
            <a:pPr algn="ctr" rtl="0">
              <a:defRPr sz="1000"/>
            </a:pPr>
            <a:r>
              <a:rPr lang="en-GB" sz="1400" b="1" i="0" strike="noStrike">
                <a:solidFill>
                  <a:srgbClr val="000000"/>
                </a:solidFill>
                <a:latin typeface="Arial"/>
                <a:cs typeface="Arial"/>
              </a:rPr>
              <a:t>Ratio between the number of infectious persons in successive generations</a:t>
            </a:r>
          </a:p>
        </xdr:txBody>
      </xdr:sp>
      <xdr:sp macro="" textlink="">
        <xdr:nvSpPr>
          <xdr:cNvPr id="11" name="Text Box 18"/>
          <xdr:cNvSpPr txBox="1">
            <a:spLocks noChangeArrowheads="1"/>
          </xdr:cNvSpPr>
        </xdr:nvSpPr>
        <xdr:spPr bwMode="auto">
          <a:xfrm>
            <a:off x="13530223" y="11203845"/>
            <a:ext cx="1209051" cy="275404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36576" tIns="32004" rIns="0" bIns="0" anchor="t" upright="1"/>
          <a:lstStyle/>
          <a:p>
            <a:pPr algn="l" rtl="0">
              <a:defRPr sz="1000"/>
            </a:pPr>
            <a:r>
              <a:rPr lang="en-GB" sz="1400" b="1" i="0" strike="noStrike">
                <a:solidFill>
                  <a:srgbClr val="000000"/>
                </a:solidFill>
                <a:latin typeface="Arial"/>
                <a:cs typeface="Arial"/>
              </a:rPr>
              <a:t>Generation number</a:t>
            </a:r>
          </a:p>
        </xdr:txBody>
      </xdr:sp>
    </xdr:grp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81643</xdr:colOff>
      <xdr:row>9</xdr:row>
      <xdr:rowOff>152400</xdr:rowOff>
    </xdr:to>
    <xdr:pic>
      <xdr:nvPicPr>
        <xdr:cNvPr id="12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7987393" cy="1866900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1130175</xdr:colOff>
      <xdr:row>45</xdr:row>
      <xdr:rowOff>2265</xdr:rowOff>
    </xdr:from>
    <xdr:to>
      <xdr:col>7</xdr:col>
      <xdr:colOff>244929</xdr:colOff>
      <xdr:row>63</xdr:row>
      <xdr:rowOff>176891</xdr:rowOff>
    </xdr:to>
    <xdr:grpSp>
      <xdr:nvGrpSpPr>
        <xdr:cNvPr id="11" name="Group 10"/>
        <xdr:cNvGrpSpPr/>
      </xdr:nvGrpSpPr>
      <xdr:grpSpPr>
        <a:xfrm>
          <a:off x="1130175" y="6858000"/>
          <a:ext cx="6394575" cy="0"/>
          <a:chOff x="11603903" y="8161228"/>
          <a:chExt cx="4315545" cy="3318021"/>
        </a:xfrm>
      </xdr:grpSpPr>
      <xdr:graphicFrame macro="">
        <xdr:nvGraphicFramePr>
          <xdr:cNvPr id="12" name="Chart 16"/>
          <xdr:cNvGraphicFramePr>
            <a:graphicFrameLocks/>
          </xdr:cNvGraphicFramePr>
        </xdr:nvGraphicFramePr>
        <xdr:xfrm>
          <a:off x="12208237" y="8196263"/>
          <a:ext cx="3711211" cy="306705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13" name="Text Box 26"/>
          <xdr:cNvSpPr txBox="1">
            <a:spLocks noChangeArrowheads="1"/>
          </xdr:cNvSpPr>
        </xdr:nvSpPr>
        <xdr:spPr bwMode="auto">
          <a:xfrm>
            <a:off x="11603903" y="8161228"/>
            <a:ext cx="637797" cy="3305492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vert="vert270" wrap="square" lIns="36576" tIns="27432" rIns="36576" bIns="27432" anchor="ctr" upright="1"/>
          <a:lstStyle/>
          <a:p>
            <a:pPr algn="ctr" rtl="0">
              <a:defRPr sz="1000"/>
            </a:pPr>
            <a:r>
              <a:rPr lang="en-GB" sz="1400" b="1" i="0" strike="noStrike">
                <a:solidFill>
                  <a:srgbClr val="000000"/>
                </a:solidFill>
                <a:latin typeface="Arial"/>
                <a:cs typeface="Arial"/>
              </a:rPr>
              <a:t>Ratio between the number of infectious persons in successive generations</a:t>
            </a:r>
          </a:p>
        </xdr:txBody>
      </xdr:sp>
      <xdr:sp macro="" textlink="">
        <xdr:nvSpPr>
          <xdr:cNvPr id="14" name="Text Box 18"/>
          <xdr:cNvSpPr txBox="1">
            <a:spLocks noChangeArrowheads="1"/>
          </xdr:cNvSpPr>
        </xdr:nvSpPr>
        <xdr:spPr bwMode="auto">
          <a:xfrm>
            <a:off x="13530223" y="11203845"/>
            <a:ext cx="1209051" cy="275404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36576" tIns="32004" rIns="0" bIns="0" anchor="t" upright="1"/>
          <a:lstStyle/>
          <a:p>
            <a:pPr algn="l" rtl="0">
              <a:defRPr sz="1000"/>
            </a:pPr>
            <a:r>
              <a:rPr lang="en-GB" sz="1400" b="1" i="0" strike="noStrike">
                <a:solidFill>
                  <a:srgbClr val="000000"/>
                </a:solidFill>
                <a:latin typeface="Arial"/>
                <a:cs typeface="Arial"/>
              </a:rPr>
              <a:t>Generation number</a:t>
            </a:r>
          </a:p>
        </xdr:txBody>
      </xdr:sp>
    </xdr:grpSp>
    <xdr:clientData/>
  </xdr:twoCellAnchor>
  <xdr:twoCellAnchor editAs="oneCell">
    <xdr:from>
      <xdr:col>8</xdr:col>
      <xdr:colOff>62933</xdr:colOff>
      <xdr:row>17</xdr:row>
      <xdr:rowOff>13606</xdr:rowOff>
    </xdr:from>
    <xdr:to>
      <xdr:col>22</xdr:col>
      <xdr:colOff>340178</xdr:colOff>
      <xdr:row>32</xdr:row>
      <xdr:rowOff>127565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544285</xdr:colOff>
      <xdr:row>45</xdr:row>
      <xdr:rowOff>2265</xdr:rowOff>
    </xdr:from>
    <xdr:to>
      <xdr:col>18</xdr:col>
      <xdr:colOff>1604860</xdr:colOff>
      <xdr:row>63</xdr:row>
      <xdr:rowOff>176891</xdr:rowOff>
    </xdr:to>
    <xdr:grpSp>
      <xdr:nvGrpSpPr>
        <xdr:cNvPr id="24" name="Group 23"/>
        <xdr:cNvGrpSpPr/>
      </xdr:nvGrpSpPr>
      <xdr:grpSpPr>
        <a:xfrm>
          <a:off x="10804071" y="6858000"/>
          <a:ext cx="0" cy="0"/>
          <a:chOff x="11603903" y="8161228"/>
          <a:chExt cx="4315545" cy="3318021"/>
        </a:xfrm>
      </xdr:grpSpPr>
      <xdr:graphicFrame macro="">
        <xdr:nvGraphicFramePr>
          <xdr:cNvPr id="25" name="Chart 16"/>
          <xdr:cNvGraphicFramePr>
            <a:graphicFrameLocks/>
          </xdr:cNvGraphicFramePr>
        </xdr:nvGraphicFramePr>
        <xdr:xfrm>
          <a:off x="12208237" y="8196263"/>
          <a:ext cx="3711211" cy="306705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sp macro="" textlink="">
        <xdr:nvSpPr>
          <xdr:cNvPr id="26" name="Text Box 26"/>
          <xdr:cNvSpPr txBox="1">
            <a:spLocks noChangeArrowheads="1"/>
          </xdr:cNvSpPr>
        </xdr:nvSpPr>
        <xdr:spPr bwMode="auto">
          <a:xfrm>
            <a:off x="11603903" y="8161228"/>
            <a:ext cx="637797" cy="3305492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vert="vert270" wrap="square" lIns="36576" tIns="27432" rIns="36576" bIns="27432" anchor="ctr" upright="1"/>
          <a:lstStyle/>
          <a:p>
            <a:pPr algn="ctr" rtl="0">
              <a:defRPr sz="1000"/>
            </a:pPr>
            <a:r>
              <a:rPr lang="en-GB" sz="1400" b="1" i="0" strike="noStrike">
                <a:solidFill>
                  <a:srgbClr val="000000"/>
                </a:solidFill>
                <a:latin typeface="Arial"/>
                <a:cs typeface="Arial"/>
              </a:rPr>
              <a:t>Ratio between the number of infectious persons in successive generations</a:t>
            </a:r>
          </a:p>
        </xdr:txBody>
      </xdr:sp>
      <xdr:sp macro="" textlink="">
        <xdr:nvSpPr>
          <xdr:cNvPr id="27" name="Text Box 18"/>
          <xdr:cNvSpPr txBox="1">
            <a:spLocks noChangeArrowheads="1"/>
          </xdr:cNvSpPr>
        </xdr:nvSpPr>
        <xdr:spPr bwMode="auto">
          <a:xfrm>
            <a:off x="13530223" y="11203845"/>
            <a:ext cx="1209051" cy="275404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36576" tIns="32004" rIns="0" bIns="0" anchor="t" upright="1"/>
          <a:lstStyle/>
          <a:p>
            <a:pPr algn="l" rtl="0">
              <a:defRPr sz="1000"/>
            </a:pPr>
            <a:r>
              <a:rPr lang="en-GB" sz="1400" b="1" i="0" strike="noStrike">
                <a:solidFill>
                  <a:srgbClr val="000000"/>
                </a:solidFill>
                <a:latin typeface="Arial"/>
                <a:cs typeface="Arial"/>
              </a:rPr>
              <a:t>Generation number</a:t>
            </a:r>
          </a:p>
        </xdr:txBody>
      </xdr:sp>
    </xdr:grp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81643</xdr:colOff>
      <xdr:row>9</xdr:row>
      <xdr:rowOff>152400</xdr:rowOff>
    </xdr:to>
    <xdr:pic>
      <xdr:nvPicPr>
        <xdr:cNvPr id="3099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7987393" cy="18669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99"/>
  <sheetViews>
    <sheetView zoomScale="70" zoomScaleNormal="70" workbookViewId="0">
      <selection activeCell="G18" sqref="G18"/>
    </sheetView>
  </sheetViews>
  <sheetFormatPr defaultRowHeight="15" outlineLevelRow="1" outlineLevelCol="1"/>
  <cols>
    <col min="1" max="1" width="21.7109375" customWidth="1"/>
    <col min="2" max="2" width="12.42578125" customWidth="1"/>
    <col min="3" max="3" width="12.28515625" customWidth="1"/>
    <col min="4" max="4" width="15.140625" customWidth="1"/>
    <col min="5" max="5" width="14.7109375" customWidth="1"/>
    <col min="6" max="6" width="17.7109375" customWidth="1"/>
    <col min="7" max="7" width="15.28515625" customWidth="1"/>
    <col min="8" max="8" width="9.28515625" customWidth="1"/>
    <col min="9" max="9" width="34" style="4" customWidth="1"/>
    <col min="10" max="10" width="9.28515625" style="4" bestFit="1" customWidth="1"/>
    <col min="11" max="11" width="14.140625" style="4" hidden="1" customWidth="1" outlineLevel="1"/>
    <col min="12" max="14" width="9.28515625" style="4" hidden="1" customWidth="1" outlineLevel="1"/>
    <col min="15" max="15" width="10.28515625" style="4" hidden="1" customWidth="1" outlineLevel="1"/>
    <col min="16" max="18" width="9.140625" style="4" hidden="1" customWidth="1" outlineLevel="1"/>
    <col min="19" max="19" width="31.5703125" style="4" hidden="1" customWidth="1" outlineLevel="1"/>
    <col min="20" max="20" width="9.140625" style="4" customWidth="1" collapsed="1"/>
    <col min="21" max="29" width="9.140625" style="4" customWidth="1"/>
    <col min="30" max="30" width="9.140625" style="4"/>
    <col min="31" max="31" width="12" style="4" customWidth="1"/>
    <col min="32" max="16384" width="9.140625" style="4"/>
  </cols>
  <sheetData>
    <row r="1" spans="1:11">
      <c r="I1" s="20"/>
    </row>
    <row r="2" spans="1:11">
      <c r="I2" s="20"/>
    </row>
    <row r="3" spans="1:11">
      <c r="I3" s="20"/>
    </row>
    <row r="4" spans="1:11">
      <c r="I4" s="20"/>
    </row>
    <row r="5" spans="1:11">
      <c r="I5" s="20"/>
    </row>
    <row r="6" spans="1:11">
      <c r="I6" s="20"/>
    </row>
    <row r="7" spans="1:11">
      <c r="I7" s="20"/>
    </row>
    <row r="8" spans="1:11">
      <c r="I8" s="20"/>
    </row>
    <row r="9" spans="1:11">
      <c r="I9" s="20"/>
    </row>
    <row r="10" spans="1:11">
      <c r="A10" s="20"/>
      <c r="B10" s="20"/>
      <c r="C10" s="20"/>
      <c r="D10" s="20"/>
      <c r="E10" s="20"/>
      <c r="F10" s="20"/>
      <c r="G10" s="20"/>
      <c r="H10" s="20"/>
      <c r="I10" s="20"/>
    </row>
    <row r="11" spans="1:11">
      <c r="A11" s="8"/>
      <c r="B11" s="8"/>
      <c r="C11" s="8"/>
      <c r="D11" s="8"/>
      <c r="E11" s="8"/>
      <c r="F11" s="34"/>
      <c r="G11" s="9"/>
      <c r="H11" s="34"/>
      <c r="I11" s="8"/>
      <c r="J11" s="17"/>
      <c r="K11" s="17"/>
    </row>
    <row r="12" spans="1:11">
      <c r="A12" s="10" t="s">
        <v>2</v>
      </c>
      <c r="B12" s="8"/>
      <c r="C12" s="8"/>
      <c r="D12" s="8"/>
      <c r="E12" s="8"/>
      <c r="F12" s="1" t="s">
        <v>0</v>
      </c>
      <c r="G12" s="8"/>
      <c r="H12" s="34"/>
      <c r="I12" s="8"/>
      <c r="J12" s="17"/>
      <c r="K12" s="17"/>
    </row>
    <row r="13" spans="1:11">
      <c r="A13" s="8" t="s">
        <v>15</v>
      </c>
      <c r="B13" s="8"/>
      <c r="C13" s="8"/>
      <c r="D13" s="8"/>
      <c r="E13" s="8"/>
      <c r="F13" s="12">
        <f>7/365</f>
        <v>1.9178082191780823E-2</v>
      </c>
      <c r="G13" s="8"/>
      <c r="H13" s="34"/>
      <c r="I13" s="8"/>
      <c r="J13" s="17"/>
      <c r="K13" s="17"/>
    </row>
    <row r="14" spans="1:11">
      <c r="A14" s="8"/>
      <c r="B14" s="8"/>
      <c r="C14" s="8"/>
      <c r="D14" s="8"/>
      <c r="E14" s="8"/>
      <c r="F14" s="12"/>
      <c r="G14" s="8"/>
      <c r="H14" s="34"/>
      <c r="I14" s="8"/>
      <c r="J14" s="17"/>
      <c r="K14" s="17"/>
    </row>
    <row r="15" spans="1:11">
      <c r="A15" s="8" t="s">
        <v>24</v>
      </c>
      <c r="B15" s="8"/>
      <c r="C15" s="8"/>
      <c r="D15" s="8"/>
      <c r="E15" s="8"/>
      <c r="F15" s="12"/>
      <c r="G15" s="8"/>
      <c r="H15" s="34"/>
      <c r="I15" s="8"/>
      <c r="J15" s="17"/>
      <c r="K15" s="17"/>
    </row>
    <row r="16" spans="1:11">
      <c r="A16" s="46" t="s">
        <v>27</v>
      </c>
      <c r="B16" s="8" t="s">
        <v>9</v>
      </c>
      <c r="C16" s="8" t="s">
        <v>10</v>
      </c>
      <c r="D16" s="8" t="s">
        <v>11</v>
      </c>
      <c r="E16" s="8" t="s">
        <v>12</v>
      </c>
      <c r="F16" s="8" t="s">
        <v>13</v>
      </c>
      <c r="G16" s="8" t="s">
        <v>14</v>
      </c>
      <c r="H16" s="34"/>
      <c r="I16" s="8"/>
      <c r="J16" s="17"/>
      <c r="K16" s="17"/>
    </row>
    <row r="17" spans="1:18">
      <c r="A17" s="46" t="s">
        <v>28</v>
      </c>
      <c r="B17" s="67">
        <v>6.1970261155723394E-6</v>
      </c>
      <c r="C17" s="68">
        <v>2.1135041935442152E-5</v>
      </c>
      <c r="D17" s="65">
        <v>7.8358331279200562E-5</v>
      </c>
      <c r="E17" s="66">
        <v>2.1424073920473109E-5</v>
      </c>
      <c r="F17" s="69">
        <v>7.9884889109098282E-6</v>
      </c>
      <c r="G17" s="12">
        <v>1</v>
      </c>
      <c r="H17" s="34"/>
      <c r="I17" s="8"/>
      <c r="J17" s="17"/>
      <c r="K17" s="17"/>
    </row>
    <row r="18" spans="1:18">
      <c r="A18" s="8"/>
      <c r="B18" s="8"/>
      <c r="C18" s="8"/>
      <c r="D18" s="34"/>
      <c r="E18" s="34"/>
      <c r="F18" s="34"/>
      <c r="G18" s="34"/>
      <c r="H18" s="34"/>
      <c r="I18" s="8"/>
      <c r="J18" s="17"/>
      <c r="K18" s="17"/>
    </row>
    <row r="19" spans="1:18">
      <c r="A19" s="1" t="s">
        <v>41</v>
      </c>
      <c r="B19" s="8"/>
      <c r="C19" s="8"/>
      <c r="D19" s="8"/>
      <c r="E19" s="8"/>
      <c r="F19" s="3"/>
      <c r="G19" s="2"/>
      <c r="H19" s="8"/>
      <c r="I19" s="8"/>
      <c r="J19" s="5"/>
      <c r="K19" s="17"/>
    </row>
    <row r="20" spans="1:18">
      <c r="A20" s="6" t="s">
        <v>30</v>
      </c>
      <c r="B20" s="13"/>
      <c r="C20" s="6" t="s">
        <v>29</v>
      </c>
      <c r="D20" s="8"/>
      <c r="E20" s="3"/>
      <c r="F20" s="2"/>
      <c r="G20" s="8"/>
      <c r="H20" s="8"/>
      <c r="I20" s="8"/>
      <c r="J20" s="5"/>
      <c r="K20" s="17"/>
      <c r="L20" s="5"/>
    </row>
    <row r="21" spans="1:18">
      <c r="A21" s="7" t="s">
        <v>37</v>
      </c>
      <c r="B21" s="14"/>
      <c r="C21" s="15" t="str">
        <f>B22</f>
        <v>0-1</v>
      </c>
      <c r="D21" s="15" t="str">
        <f>B23</f>
        <v>2-4</v>
      </c>
      <c r="E21" s="15" t="str">
        <f>B24</f>
        <v>5-9</v>
      </c>
      <c r="F21" s="15" t="str">
        <f>B25</f>
        <v>10-14</v>
      </c>
      <c r="G21" s="15" t="str">
        <f>B26</f>
        <v>15-74</v>
      </c>
      <c r="H21" s="8"/>
      <c r="I21" s="8"/>
      <c r="J21" s="5"/>
      <c r="K21" s="17"/>
      <c r="L21" s="5"/>
    </row>
    <row r="22" spans="1:18">
      <c r="A22" s="16"/>
      <c r="B22" s="22" t="s">
        <v>4</v>
      </c>
      <c r="C22" s="38">
        <f>beta_1</f>
        <v>6.1970261155723394E-6</v>
      </c>
      <c r="D22" s="38">
        <f>beta_1</f>
        <v>6.1970261155723394E-6</v>
      </c>
      <c r="E22" s="38">
        <f>beta_1</f>
        <v>6.1970261155723394E-6</v>
      </c>
      <c r="F22" s="38">
        <f>beta_1</f>
        <v>6.1970261155723394E-6</v>
      </c>
      <c r="G22" s="63">
        <f>beta_5</f>
        <v>7.9884889109098282E-6</v>
      </c>
      <c r="H22" s="8"/>
      <c r="I22" s="8"/>
      <c r="J22" s="17"/>
      <c r="K22" s="17"/>
      <c r="L22" s="5"/>
    </row>
    <row r="23" spans="1:18">
      <c r="A23" s="2"/>
      <c r="B23" s="22" t="s">
        <v>5</v>
      </c>
      <c r="C23" s="38">
        <f>beta_1</f>
        <v>6.1970261155723394E-6</v>
      </c>
      <c r="D23" s="37">
        <f>beta_2</f>
        <v>2.1135041935442152E-5</v>
      </c>
      <c r="E23" s="37">
        <f>beta_2</f>
        <v>2.1135041935442152E-5</v>
      </c>
      <c r="F23" s="37">
        <f>beta_2</f>
        <v>2.1135041935442152E-5</v>
      </c>
      <c r="G23" s="63">
        <f>beta_5</f>
        <v>7.9884889109098282E-6</v>
      </c>
      <c r="H23" s="8"/>
      <c r="I23" s="8"/>
      <c r="J23" s="5"/>
      <c r="K23" s="17"/>
    </row>
    <row r="24" spans="1:18">
      <c r="A24" s="2"/>
      <c r="B24" s="22" t="s">
        <v>6</v>
      </c>
      <c r="C24" s="38">
        <f>beta_1</f>
        <v>6.1970261155723394E-6</v>
      </c>
      <c r="D24" s="37">
        <f>beta_2</f>
        <v>2.1135041935442152E-5</v>
      </c>
      <c r="E24" s="64">
        <f>beta_3</f>
        <v>7.8358331279200562E-5</v>
      </c>
      <c r="F24" s="39">
        <f>beta_4</f>
        <v>2.1424073920473109E-5</v>
      </c>
      <c r="G24" s="63">
        <f>beta_5</f>
        <v>7.9884889109098282E-6</v>
      </c>
      <c r="H24" s="8"/>
      <c r="I24" s="8"/>
      <c r="J24" s="5"/>
      <c r="K24" s="17"/>
    </row>
    <row r="25" spans="1:18">
      <c r="A25" s="2"/>
      <c r="B25" s="22" t="s">
        <v>7</v>
      </c>
      <c r="C25" s="38">
        <f>beta_1</f>
        <v>6.1970261155723394E-6</v>
      </c>
      <c r="D25" s="37">
        <f>beta_2</f>
        <v>2.1135041935442152E-5</v>
      </c>
      <c r="E25" s="66">
        <f>beta_4</f>
        <v>2.1424073920473109E-5</v>
      </c>
      <c r="F25" s="62">
        <f>alpha*beta_3</f>
        <v>7.8358331279200562E-5</v>
      </c>
      <c r="G25" s="63">
        <f>beta_5</f>
        <v>7.9884889109098282E-6</v>
      </c>
      <c r="H25" s="8"/>
      <c r="I25" s="8"/>
      <c r="J25" s="5"/>
      <c r="K25" s="17"/>
      <c r="R25" s="17"/>
    </row>
    <row r="26" spans="1:18">
      <c r="A26" s="2"/>
      <c r="B26" s="22" t="s">
        <v>8</v>
      </c>
      <c r="C26" s="63">
        <f>beta_5</f>
        <v>7.9884889109098282E-6</v>
      </c>
      <c r="D26" s="63">
        <f>beta_5</f>
        <v>7.9884889109098282E-6</v>
      </c>
      <c r="E26" s="63">
        <f>beta_5</f>
        <v>7.9884889109098282E-6</v>
      </c>
      <c r="F26" s="63">
        <f>beta_5</f>
        <v>7.9884889109098282E-6</v>
      </c>
      <c r="G26" s="63">
        <f>beta_5</f>
        <v>7.9884889109098282E-6</v>
      </c>
      <c r="H26" s="8"/>
      <c r="I26" s="8"/>
      <c r="J26" s="5"/>
      <c r="K26" s="17"/>
    </row>
    <row r="27" spans="1:18">
      <c r="A27" s="8"/>
      <c r="B27" s="8"/>
      <c r="C27" s="8"/>
      <c r="D27" s="34"/>
      <c r="E27" s="34"/>
      <c r="F27" s="34"/>
      <c r="G27" s="34"/>
      <c r="H27" s="34"/>
      <c r="I27" s="8"/>
      <c r="J27" s="17"/>
      <c r="K27" s="17"/>
    </row>
    <row r="28" spans="1:18">
      <c r="A28" s="8"/>
      <c r="B28" s="8"/>
      <c r="C28" s="8"/>
      <c r="D28" s="34"/>
      <c r="E28" s="34"/>
      <c r="F28" s="34"/>
      <c r="G28" s="34"/>
      <c r="H28" s="34"/>
      <c r="I28" s="8"/>
      <c r="J28" s="17"/>
      <c r="K28" s="17"/>
    </row>
    <row r="29" spans="1:18">
      <c r="A29" s="9" t="s">
        <v>19</v>
      </c>
      <c r="B29" s="8"/>
      <c r="C29" s="8"/>
      <c r="D29" s="8"/>
      <c r="E29" s="8"/>
      <c r="F29" s="3"/>
      <c r="G29" s="8"/>
      <c r="H29" s="8"/>
      <c r="I29" s="34"/>
      <c r="J29" s="17"/>
      <c r="K29" s="17"/>
      <c r="L29" s="5"/>
    </row>
    <row r="30" spans="1:18">
      <c r="A30" s="35"/>
      <c r="B30" s="14"/>
      <c r="C30" s="36" t="s">
        <v>20</v>
      </c>
      <c r="D30" s="36" t="s">
        <v>5</v>
      </c>
      <c r="E30" s="36" t="s">
        <v>6</v>
      </c>
      <c r="F30" s="36" t="s">
        <v>7</v>
      </c>
      <c r="G30" s="36" t="s">
        <v>8</v>
      </c>
      <c r="H30" s="34"/>
      <c r="I30" s="34"/>
      <c r="J30" s="5"/>
      <c r="K30" s="17"/>
    </row>
    <row r="31" spans="1:18">
      <c r="A31" s="8" t="s">
        <v>38</v>
      </c>
      <c r="B31" s="13"/>
      <c r="C31" s="11">
        <v>1137500</v>
      </c>
      <c r="D31" s="11">
        <v>1950000</v>
      </c>
      <c r="E31" s="11">
        <v>3250000</v>
      </c>
      <c r="F31" s="11">
        <v>3250000</v>
      </c>
      <c r="G31" s="11">
        <v>39000000</v>
      </c>
      <c r="H31" s="34"/>
      <c r="I31" s="34"/>
      <c r="J31" s="17"/>
      <c r="K31" s="17"/>
      <c r="L31" s="5"/>
    </row>
    <row r="32" spans="1:18">
      <c r="A32" s="8" t="s">
        <v>42</v>
      </c>
      <c r="B32" s="13"/>
      <c r="C32" s="11">
        <v>730557</v>
      </c>
      <c r="D32" s="11">
        <v>317557</v>
      </c>
      <c r="E32" s="11">
        <v>529750</v>
      </c>
      <c r="F32" s="11">
        <v>353600</v>
      </c>
      <c r="G32" s="11">
        <v>204922</v>
      </c>
      <c r="H32" s="34"/>
      <c r="I32" s="34"/>
      <c r="J32" s="17"/>
      <c r="K32" s="17"/>
      <c r="L32" s="5"/>
    </row>
    <row r="33" spans="1:22">
      <c r="A33" s="8" t="s">
        <v>22</v>
      </c>
      <c r="B33" s="13"/>
      <c r="C33" s="12">
        <v>10</v>
      </c>
      <c r="D33" s="12">
        <v>10</v>
      </c>
      <c r="E33" s="12">
        <v>10</v>
      </c>
      <c r="F33" s="12">
        <v>10</v>
      </c>
      <c r="G33" s="12">
        <v>10</v>
      </c>
      <c r="H33" s="34"/>
      <c r="I33" s="34"/>
      <c r="J33" s="17"/>
      <c r="K33" s="17"/>
      <c r="L33" s="5"/>
    </row>
    <row r="34" spans="1:22">
      <c r="A34" s="8" t="s">
        <v>23</v>
      </c>
      <c r="B34" s="8"/>
      <c r="C34" s="12"/>
      <c r="D34" s="12"/>
      <c r="E34" s="12"/>
      <c r="F34" s="12"/>
      <c r="G34" s="12"/>
      <c r="H34" s="8"/>
      <c r="I34" s="34"/>
      <c r="J34" s="17"/>
      <c r="K34" s="17"/>
      <c r="L34" s="5"/>
    </row>
    <row r="35" spans="1:22">
      <c r="A35" s="2"/>
      <c r="B35" s="8"/>
      <c r="C35" s="8"/>
      <c r="D35" s="8"/>
      <c r="E35" s="8"/>
      <c r="F35" s="3"/>
      <c r="G35" s="2"/>
      <c r="H35" s="8"/>
      <c r="I35" s="8"/>
      <c r="J35" s="5"/>
      <c r="K35" s="17"/>
    </row>
    <row r="36" spans="1:22" hidden="1" outlineLevel="1">
      <c r="A36" s="24" t="s">
        <v>31</v>
      </c>
      <c r="B36" s="24"/>
      <c r="C36" s="24"/>
      <c r="D36" s="24"/>
      <c r="E36" s="24"/>
      <c r="F36" s="24"/>
      <c r="G36" s="24"/>
      <c r="H36" s="24"/>
      <c r="I36" s="24"/>
      <c r="J36" s="23"/>
      <c r="K36" s="24" t="s">
        <v>32</v>
      </c>
      <c r="L36" s="24"/>
      <c r="M36" s="24"/>
      <c r="N36" s="24"/>
      <c r="O36" s="24"/>
      <c r="P36" s="24"/>
      <c r="Q36" s="24"/>
      <c r="R36" s="24"/>
      <c r="S36" s="24"/>
      <c r="T36" s="23"/>
      <c r="U36" s="23"/>
      <c r="V36" s="23"/>
    </row>
    <row r="37" spans="1:22" hidden="1" outlineLevel="1">
      <c r="A37" s="24" t="s">
        <v>1</v>
      </c>
      <c r="B37" s="24"/>
      <c r="C37" s="26"/>
      <c r="D37" s="24" t="s">
        <v>21</v>
      </c>
      <c r="E37" s="27"/>
      <c r="F37" s="25"/>
      <c r="G37" s="28"/>
      <c r="H37" s="27"/>
      <c r="I37" s="24"/>
      <c r="J37" s="23"/>
      <c r="K37" s="24" t="s">
        <v>1</v>
      </c>
      <c r="L37" s="24"/>
      <c r="M37" s="26"/>
      <c r="N37" s="24" t="s">
        <v>21</v>
      </c>
      <c r="O37" s="27"/>
      <c r="P37" s="25"/>
      <c r="Q37" s="28"/>
      <c r="R37" s="27"/>
      <c r="S37" s="24"/>
      <c r="T37" s="23"/>
      <c r="U37" s="23"/>
      <c r="V37" s="23"/>
    </row>
    <row r="38" spans="1:22" hidden="1" outlineLevel="1">
      <c r="A38" s="29" t="s">
        <v>3</v>
      </c>
      <c r="B38" s="29"/>
      <c r="C38" s="30"/>
      <c r="D38" s="31" t="str">
        <f>C39</f>
        <v>0-1</v>
      </c>
      <c r="E38" s="31" t="str">
        <f>C40</f>
        <v>2-4</v>
      </c>
      <c r="F38" s="31" t="str">
        <f>C41</f>
        <v>5-9</v>
      </c>
      <c r="G38" s="31" t="str">
        <f>C42</f>
        <v>10-14</v>
      </c>
      <c r="H38" s="31" t="str">
        <f>C43</f>
        <v>15-74</v>
      </c>
      <c r="I38" s="24"/>
      <c r="J38" s="23"/>
      <c r="K38" s="29" t="s">
        <v>3</v>
      </c>
      <c r="L38" s="29"/>
      <c r="M38" s="30"/>
      <c r="N38" s="31" t="str">
        <f>M39</f>
        <v>0-1</v>
      </c>
      <c r="O38" s="31" t="str">
        <f>M40</f>
        <v>2-4</v>
      </c>
      <c r="P38" s="31" t="str">
        <f>M41</f>
        <v>5-9</v>
      </c>
      <c r="Q38" s="31" t="str">
        <f>M42</f>
        <v>10-14</v>
      </c>
      <c r="R38" s="31" t="str">
        <f>M43</f>
        <v>15-74</v>
      </c>
      <c r="S38" s="24"/>
      <c r="T38" s="23"/>
      <c r="U38" s="23"/>
      <c r="V38" s="23"/>
    </row>
    <row r="39" spans="1:22" hidden="1" outlineLevel="1">
      <c r="A39" s="24"/>
      <c r="B39" s="24"/>
      <c r="C39" s="32" t="s">
        <v>4</v>
      </c>
      <c r="D39" s="33"/>
      <c r="E39" s="33"/>
      <c r="F39" s="33"/>
      <c r="G39" s="33"/>
      <c r="H39" s="33"/>
      <c r="I39" s="24"/>
      <c r="J39" s="23"/>
      <c r="K39" s="24"/>
      <c r="L39" s="24"/>
      <c r="M39" s="32" t="s">
        <v>4</v>
      </c>
      <c r="N39" s="33"/>
      <c r="O39" s="33"/>
      <c r="P39" s="33"/>
      <c r="Q39" s="33"/>
      <c r="R39" s="33"/>
      <c r="S39" s="24"/>
      <c r="T39" s="23"/>
      <c r="U39" s="23"/>
      <c r="V39" s="23"/>
    </row>
    <row r="40" spans="1:22" hidden="1" outlineLevel="1">
      <c r="A40" s="24"/>
      <c r="B40" s="24"/>
      <c r="C40" s="32" t="s">
        <v>5</v>
      </c>
      <c r="D40" s="33"/>
      <c r="E40" s="33"/>
      <c r="F40" s="33"/>
      <c r="G40" s="33"/>
      <c r="H40" s="33"/>
      <c r="I40" s="24"/>
      <c r="J40" s="23"/>
      <c r="K40" s="24"/>
      <c r="L40" s="24"/>
      <c r="M40" s="32" t="s">
        <v>5</v>
      </c>
      <c r="N40" s="33"/>
      <c r="O40" s="33"/>
      <c r="P40" s="33"/>
      <c r="Q40" s="33"/>
      <c r="R40" s="33"/>
      <c r="S40" s="24"/>
      <c r="T40" s="23"/>
      <c r="U40" s="23"/>
      <c r="V40" s="23"/>
    </row>
    <row r="41" spans="1:22" hidden="1" outlineLevel="1">
      <c r="A41" s="24"/>
      <c r="B41" s="24"/>
      <c r="C41" s="32" t="s">
        <v>6</v>
      </c>
      <c r="D41" s="33"/>
      <c r="E41" s="33"/>
      <c r="F41" s="33"/>
      <c r="G41" s="33"/>
      <c r="H41" s="33"/>
      <c r="I41" s="24"/>
      <c r="J41" s="23"/>
      <c r="K41" s="24"/>
      <c r="L41" s="24"/>
      <c r="M41" s="32" t="s">
        <v>6</v>
      </c>
      <c r="N41" s="33"/>
      <c r="O41" s="33"/>
      <c r="P41" s="33"/>
      <c r="Q41" s="33"/>
      <c r="R41" s="33"/>
      <c r="S41" s="24"/>
      <c r="T41" s="23"/>
      <c r="U41" s="23"/>
      <c r="V41" s="23"/>
    </row>
    <row r="42" spans="1:22" hidden="1" outlineLevel="1">
      <c r="A42" s="24"/>
      <c r="B42" s="24"/>
      <c r="C42" s="32" t="s">
        <v>7</v>
      </c>
      <c r="D42" s="33"/>
      <c r="E42" s="33"/>
      <c r="F42" s="33"/>
      <c r="G42" s="33"/>
      <c r="H42" s="33"/>
      <c r="I42" s="24"/>
      <c r="J42" s="23"/>
      <c r="K42" s="24"/>
      <c r="L42" s="24"/>
      <c r="M42" s="32" t="s">
        <v>7</v>
      </c>
      <c r="N42" s="33"/>
      <c r="O42" s="33"/>
      <c r="P42" s="33"/>
      <c r="Q42" s="33"/>
      <c r="R42" s="33"/>
      <c r="S42" s="24"/>
      <c r="T42" s="23"/>
      <c r="U42" s="23"/>
      <c r="V42" s="23"/>
    </row>
    <row r="43" spans="1:22" hidden="1" outlineLevel="1">
      <c r="A43" s="24"/>
      <c r="B43" s="24"/>
      <c r="C43" s="32" t="s">
        <v>8</v>
      </c>
      <c r="D43" s="33"/>
      <c r="E43" s="33"/>
      <c r="F43" s="33"/>
      <c r="G43" s="33"/>
      <c r="H43" s="33"/>
      <c r="I43" s="24"/>
      <c r="J43" s="23"/>
      <c r="K43" s="24"/>
      <c r="L43" s="24"/>
      <c r="M43" s="32" t="s">
        <v>8</v>
      </c>
      <c r="N43" s="33"/>
      <c r="O43" s="33"/>
      <c r="P43" s="33"/>
      <c r="Q43" s="33"/>
      <c r="R43" s="33"/>
      <c r="S43" s="24"/>
      <c r="T43" s="23"/>
      <c r="U43" s="23"/>
      <c r="V43" s="23"/>
    </row>
    <row r="44" spans="1:22" collapsed="1">
      <c r="A44" s="23"/>
      <c r="B44" s="23"/>
      <c r="C44" s="23"/>
      <c r="D44" s="21"/>
      <c r="E44" s="21"/>
      <c r="F44" s="21"/>
      <c r="G44" s="21"/>
      <c r="H44" s="21"/>
      <c r="I44" s="21"/>
      <c r="J44" s="21"/>
      <c r="K44" s="21"/>
    </row>
    <row r="45" spans="1:22" hidden="1" outlineLevel="1">
      <c r="A45" s="23"/>
      <c r="B45" s="23"/>
      <c r="C45" s="47"/>
      <c r="D45" s="48"/>
      <c r="E45" s="48"/>
      <c r="F45" s="48"/>
      <c r="G45" s="48"/>
      <c r="H45" s="48"/>
      <c r="I45" s="17"/>
      <c r="J45" s="17"/>
      <c r="K45" s="17"/>
      <c r="L45" s="17"/>
      <c r="M45" s="17"/>
      <c r="N45" s="17"/>
      <c r="O45" s="17"/>
    </row>
    <row r="46" spans="1:22" s="55" customFormat="1" hidden="1" outlineLevel="1">
      <c r="A46" s="51"/>
      <c r="B46" s="52"/>
      <c r="C46" s="51"/>
      <c r="D46" s="53"/>
      <c r="E46" s="51"/>
      <c r="F46" s="51"/>
      <c r="G46" s="51"/>
      <c r="H46" s="51"/>
      <c r="I46" s="51"/>
      <c r="J46" s="51"/>
      <c r="K46" s="54"/>
      <c r="L46" s="54"/>
      <c r="M46" s="54"/>
      <c r="N46" s="54"/>
      <c r="O46" s="54"/>
      <c r="T46" s="4"/>
      <c r="U46" s="4"/>
      <c r="V46" s="4"/>
    </row>
    <row r="47" spans="1:22" s="55" customFormat="1" hidden="1" outlineLevel="1">
      <c r="A47" s="56"/>
      <c r="B47" s="56"/>
      <c r="C47" s="57"/>
      <c r="D47" s="57"/>
      <c r="E47" s="56"/>
      <c r="F47" s="57"/>
      <c r="G47" s="57"/>
      <c r="H47" s="57"/>
      <c r="I47" s="57"/>
      <c r="J47" s="57"/>
      <c r="K47" s="57"/>
      <c r="L47" s="57"/>
      <c r="M47" s="57"/>
      <c r="N47" s="57"/>
      <c r="O47" s="57"/>
      <c r="T47" s="4"/>
      <c r="U47" s="4"/>
      <c r="V47" s="4"/>
    </row>
    <row r="48" spans="1:22" s="55" customFormat="1" hidden="1" outlineLevel="1">
      <c r="A48" s="56"/>
      <c r="B48" s="56"/>
      <c r="C48" s="57"/>
      <c r="D48" s="57"/>
      <c r="E48" s="57"/>
      <c r="F48" s="57"/>
      <c r="G48" s="57"/>
      <c r="H48" s="57"/>
      <c r="I48" s="57"/>
      <c r="J48" s="57"/>
      <c r="K48" s="57"/>
      <c r="L48" s="57"/>
      <c r="M48" s="57"/>
      <c r="N48" s="57"/>
      <c r="O48" s="57"/>
      <c r="T48" s="4"/>
      <c r="U48" s="4"/>
      <c r="V48" s="4"/>
    </row>
    <row r="49" spans="1:22" s="55" customFormat="1" hidden="1" outlineLevel="1">
      <c r="A49" s="56"/>
      <c r="B49" s="56"/>
      <c r="C49" s="57"/>
      <c r="D49" s="57"/>
      <c r="G49" s="57"/>
      <c r="H49" s="57"/>
      <c r="I49" s="57"/>
      <c r="J49" s="57"/>
      <c r="K49" s="57"/>
      <c r="L49" s="57"/>
      <c r="M49" s="57"/>
      <c r="N49" s="57"/>
      <c r="O49" s="57"/>
      <c r="T49" s="4"/>
      <c r="U49" s="4"/>
      <c r="V49" s="4"/>
    </row>
    <row r="50" spans="1:22" s="55" customFormat="1" hidden="1" outlineLevel="1">
      <c r="A50" s="56"/>
      <c r="B50" s="56"/>
      <c r="C50" s="57"/>
      <c r="D50" s="57"/>
      <c r="G50" s="57"/>
      <c r="H50" s="57"/>
      <c r="I50" s="57"/>
      <c r="J50" s="57"/>
      <c r="K50" s="57"/>
      <c r="L50" s="57"/>
      <c r="M50" s="57"/>
      <c r="N50" s="57"/>
      <c r="O50" s="57"/>
      <c r="T50" s="4"/>
      <c r="U50" s="4"/>
      <c r="V50" s="4"/>
    </row>
    <row r="51" spans="1:22" s="55" customFormat="1" hidden="1" outlineLevel="1">
      <c r="A51" s="56"/>
      <c r="B51" s="56"/>
      <c r="C51" s="57"/>
      <c r="D51" s="57"/>
      <c r="G51" s="57"/>
      <c r="H51" s="57"/>
      <c r="I51" s="57"/>
      <c r="J51" s="57"/>
      <c r="K51" s="57"/>
      <c r="L51" s="57"/>
      <c r="M51" s="57"/>
      <c r="N51" s="57"/>
      <c r="O51" s="57"/>
      <c r="T51" s="4"/>
      <c r="U51" s="4"/>
      <c r="V51" s="4"/>
    </row>
    <row r="52" spans="1:22" s="55" customFormat="1" hidden="1" outlineLevel="1">
      <c r="A52" s="56"/>
      <c r="B52" s="56"/>
      <c r="C52" s="57"/>
      <c r="D52" s="57"/>
      <c r="G52" s="57"/>
      <c r="H52" s="57"/>
      <c r="I52" s="57"/>
      <c r="J52" s="57"/>
      <c r="K52" s="57"/>
      <c r="L52" s="57"/>
      <c r="M52" s="57"/>
      <c r="N52" s="57"/>
      <c r="O52" s="57"/>
      <c r="T52" s="4"/>
      <c r="U52" s="4"/>
      <c r="V52" s="4"/>
    </row>
    <row r="53" spans="1:22" s="55" customFormat="1" hidden="1" outlineLevel="1">
      <c r="A53" s="56"/>
      <c r="B53" s="56"/>
      <c r="C53" s="57"/>
      <c r="D53" s="57"/>
      <c r="G53" s="57"/>
      <c r="H53" s="57"/>
      <c r="I53" s="57"/>
      <c r="J53" s="57"/>
      <c r="K53" s="57"/>
      <c r="L53" s="57"/>
      <c r="M53" s="57"/>
      <c r="N53" s="57"/>
      <c r="O53" s="57"/>
      <c r="T53" s="4"/>
      <c r="U53" s="4"/>
      <c r="V53" s="4"/>
    </row>
    <row r="54" spans="1:22" s="55" customFormat="1" hidden="1" outlineLevel="1">
      <c r="A54" s="56"/>
      <c r="B54" s="56"/>
      <c r="C54" s="57"/>
      <c r="D54" s="57"/>
      <c r="E54" s="57"/>
      <c r="F54" s="57"/>
      <c r="G54" s="57"/>
      <c r="H54" s="57"/>
      <c r="I54" s="57"/>
      <c r="J54" s="57"/>
      <c r="K54" s="57"/>
      <c r="L54" s="57"/>
      <c r="M54" s="57"/>
      <c r="N54" s="57"/>
      <c r="O54" s="57"/>
      <c r="T54" s="4"/>
      <c r="U54" s="4"/>
      <c r="V54" s="4"/>
    </row>
    <row r="55" spans="1:22" s="55" customFormat="1" hidden="1" outlineLevel="1">
      <c r="A55" s="56"/>
      <c r="B55" s="56"/>
      <c r="C55" s="57"/>
      <c r="D55" s="57"/>
      <c r="F55" s="57"/>
      <c r="G55" s="57"/>
      <c r="H55" s="57"/>
      <c r="I55" s="57"/>
      <c r="J55" s="57"/>
      <c r="K55" s="57"/>
      <c r="L55" s="57"/>
      <c r="M55" s="57"/>
      <c r="N55" s="57"/>
      <c r="O55" s="57"/>
      <c r="T55" s="4"/>
      <c r="U55" s="4"/>
      <c r="V55" s="4"/>
    </row>
    <row r="56" spans="1:22" s="55" customFormat="1" hidden="1" outlineLevel="1">
      <c r="A56" s="56"/>
      <c r="B56" s="56"/>
      <c r="C56" s="57"/>
      <c r="D56" s="57"/>
      <c r="E56" s="57"/>
      <c r="F56" s="57"/>
      <c r="G56" s="57"/>
      <c r="H56" s="57"/>
      <c r="I56" s="57"/>
      <c r="J56" s="57"/>
      <c r="K56" s="57"/>
      <c r="L56" s="57"/>
      <c r="M56" s="57"/>
      <c r="N56" s="57"/>
      <c r="O56" s="57"/>
      <c r="T56" s="4"/>
      <c r="U56" s="4"/>
      <c r="V56" s="4"/>
    </row>
    <row r="57" spans="1:22" s="55" customFormat="1" hidden="1" outlineLevel="1">
      <c r="A57" s="56"/>
      <c r="B57" s="56"/>
      <c r="C57" s="57"/>
      <c r="D57" s="57"/>
      <c r="E57" s="57"/>
      <c r="F57" s="57"/>
      <c r="G57" s="57"/>
      <c r="H57" s="57"/>
      <c r="I57" s="57"/>
      <c r="J57" s="57"/>
      <c r="K57" s="57"/>
      <c r="L57" s="57"/>
      <c r="M57" s="57"/>
      <c r="N57" s="57"/>
      <c r="O57" s="57"/>
      <c r="T57" s="4"/>
      <c r="U57" s="4"/>
      <c r="V57" s="4"/>
    </row>
    <row r="58" spans="1:22" s="55" customFormat="1" hidden="1" outlineLevel="1">
      <c r="A58" s="56"/>
      <c r="B58" s="56"/>
      <c r="C58" s="57"/>
      <c r="D58" s="57"/>
      <c r="E58" s="57"/>
      <c r="F58" s="58"/>
      <c r="G58" s="58"/>
      <c r="H58" s="58"/>
      <c r="I58" s="58"/>
      <c r="J58" s="58"/>
      <c r="K58" s="58"/>
      <c r="L58" s="58"/>
      <c r="M58" s="58"/>
      <c r="N58" s="58"/>
      <c r="O58" s="58"/>
      <c r="T58" s="4"/>
      <c r="U58" s="4"/>
      <c r="V58" s="4"/>
    </row>
    <row r="59" spans="1:22" s="55" customFormat="1" hidden="1" outlineLevel="1">
      <c r="A59" s="56"/>
      <c r="B59" s="56"/>
      <c r="C59" s="57"/>
      <c r="D59" s="57"/>
      <c r="E59" s="57"/>
      <c r="F59" s="57"/>
      <c r="G59" s="57"/>
      <c r="H59" s="57"/>
      <c r="I59" s="57"/>
      <c r="J59" s="57"/>
      <c r="K59" s="57"/>
      <c r="L59" s="57"/>
      <c r="M59" s="57"/>
      <c r="N59" s="57"/>
      <c r="O59" s="57"/>
      <c r="T59" s="4"/>
      <c r="U59" s="4"/>
      <c r="V59" s="4"/>
    </row>
    <row r="60" spans="1:22" s="55" customFormat="1" hidden="1" outlineLevel="1">
      <c r="T60" s="4"/>
      <c r="U60" s="4"/>
      <c r="V60" s="4"/>
    </row>
    <row r="61" spans="1:22" hidden="1" outlineLevel="1">
      <c r="A61" s="4"/>
      <c r="B61" s="4"/>
      <c r="C61" s="4"/>
      <c r="D61" s="4"/>
      <c r="E61" s="4"/>
      <c r="F61" s="4"/>
      <c r="G61" s="4"/>
      <c r="H61" s="4"/>
    </row>
    <row r="62" spans="1:22" hidden="1" outlineLevel="1">
      <c r="A62" s="4"/>
      <c r="B62" s="4"/>
      <c r="C62" s="4"/>
      <c r="D62" s="4"/>
      <c r="E62" s="4"/>
      <c r="F62" s="4"/>
      <c r="G62" s="4"/>
      <c r="H62" s="4"/>
    </row>
    <row r="63" spans="1:22" hidden="1" outlineLevel="1">
      <c r="A63" s="4"/>
      <c r="B63" s="4"/>
      <c r="C63" s="4"/>
      <c r="D63" s="4"/>
      <c r="E63" s="4"/>
      <c r="F63" s="4"/>
      <c r="G63" s="4"/>
      <c r="H63" s="4"/>
    </row>
    <row r="64" spans="1:22" hidden="1" outlineLevel="1">
      <c r="A64" s="4"/>
      <c r="B64" s="4"/>
      <c r="C64" s="4"/>
      <c r="D64" s="4"/>
      <c r="E64" s="4"/>
      <c r="F64" s="4"/>
      <c r="G64" s="4"/>
      <c r="H64" s="4"/>
    </row>
    <row r="65" spans="1:22" hidden="1" outlineLevel="1">
      <c r="A65" s="4"/>
      <c r="B65" s="4"/>
      <c r="C65" s="4"/>
      <c r="D65" s="4"/>
      <c r="E65" s="4"/>
      <c r="F65" s="4"/>
      <c r="G65" s="4"/>
      <c r="H65" s="4"/>
    </row>
    <row r="66" spans="1:22" ht="16.5" collapsed="1">
      <c r="A66" s="42"/>
      <c r="B66" s="43"/>
      <c r="C66" s="42"/>
      <c r="D66" s="44" t="s">
        <v>25</v>
      </c>
      <c r="E66" s="42"/>
      <c r="F66" s="42"/>
      <c r="G66" s="42"/>
      <c r="H66" s="42"/>
      <c r="I66" s="42"/>
      <c r="J66" s="71"/>
      <c r="K66" s="42"/>
      <c r="L66" s="43"/>
      <c r="M66" s="42"/>
      <c r="N66" s="44" t="s">
        <v>26</v>
      </c>
      <c r="O66" s="42"/>
      <c r="P66" s="42"/>
      <c r="Q66" s="45"/>
      <c r="R66" s="45"/>
      <c r="S66" s="42"/>
      <c r="T66" s="71"/>
      <c r="U66" s="71"/>
      <c r="V66" s="71"/>
    </row>
    <row r="67" spans="1:22">
      <c r="A67" s="18"/>
      <c r="B67" s="18"/>
      <c r="C67" s="18"/>
      <c r="D67" s="18"/>
      <c r="E67" s="18"/>
      <c r="F67" s="18"/>
      <c r="G67" s="18"/>
      <c r="H67" s="18"/>
      <c r="I67" s="18" t="s">
        <v>33</v>
      </c>
      <c r="J67" s="72"/>
      <c r="K67" s="18"/>
      <c r="L67" s="18"/>
      <c r="M67" s="18"/>
      <c r="N67" s="18"/>
      <c r="O67" s="18"/>
      <c r="P67" s="18"/>
      <c r="Q67" s="18"/>
      <c r="R67" s="18"/>
      <c r="S67" s="18" t="s">
        <v>33</v>
      </c>
      <c r="T67" s="72"/>
      <c r="U67" s="72"/>
      <c r="V67" s="72"/>
    </row>
    <row r="68" spans="1:22">
      <c r="A68" s="41"/>
      <c r="B68" s="18" t="s">
        <v>16</v>
      </c>
      <c r="C68" s="18"/>
      <c r="D68" s="18"/>
      <c r="E68" s="18"/>
      <c r="F68" s="18"/>
      <c r="G68" s="18"/>
      <c r="H68" s="18"/>
      <c r="I68" s="18" t="s">
        <v>34</v>
      </c>
      <c r="J68" s="72"/>
      <c r="K68" s="41"/>
      <c r="L68" s="18" t="s">
        <v>16</v>
      </c>
      <c r="M68" s="18"/>
      <c r="N68" s="18"/>
      <c r="O68" s="18"/>
      <c r="P68" s="18"/>
      <c r="Q68" s="18"/>
      <c r="R68" s="18"/>
      <c r="S68" s="18" t="s">
        <v>34</v>
      </c>
      <c r="T68" s="72"/>
      <c r="U68" s="72"/>
      <c r="V68" s="72"/>
    </row>
    <row r="69" spans="1:22">
      <c r="A69" s="70" t="s">
        <v>39</v>
      </c>
      <c r="B69" s="18" t="s">
        <v>17</v>
      </c>
      <c r="C69" s="18"/>
      <c r="D69" s="18"/>
      <c r="E69" s="18"/>
      <c r="F69" s="18"/>
      <c r="G69" s="18"/>
      <c r="H69" s="18"/>
      <c r="I69" s="18" t="s">
        <v>35</v>
      </c>
      <c r="J69" s="72"/>
      <c r="K69" s="70" t="s">
        <v>39</v>
      </c>
      <c r="L69" s="18" t="s">
        <v>17</v>
      </c>
      <c r="M69" s="18"/>
      <c r="N69" s="18"/>
      <c r="O69" s="18"/>
      <c r="P69" s="18"/>
      <c r="Q69" s="18"/>
      <c r="R69" s="18"/>
      <c r="S69" s="18" t="s">
        <v>35</v>
      </c>
      <c r="T69" s="72"/>
      <c r="U69" s="72"/>
      <c r="V69" s="72"/>
    </row>
    <row r="70" spans="1:22">
      <c r="A70" s="59" t="s">
        <v>40</v>
      </c>
      <c r="B70" s="40" t="s">
        <v>4</v>
      </c>
      <c r="C70" s="40" t="s">
        <v>5</v>
      </c>
      <c r="D70" s="40" t="s">
        <v>6</v>
      </c>
      <c r="E70" s="40" t="s">
        <v>7</v>
      </c>
      <c r="F70" s="40" t="s">
        <v>8</v>
      </c>
      <c r="G70" s="40" t="s">
        <v>18</v>
      </c>
      <c r="H70" s="18"/>
      <c r="I70" s="18" t="s">
        <v>36</v>
      </c>
      <c r="J70" s="72"/>
      <c r="K70" s="59" t="s">
        <v>40</v>
      </c>
      <c r="L70" s="49" t="s">
        <v>4</v>
      </c>
      <c r="M70" s="49" t="s">
        <v>5</v>
      </c>
      <c r="N70" s="49" t="s">
        <v>6</v>
      </c>
      <c r="O70" s="49" t="s">
        <v>7</v>
      </c>
      <c r="P70" s="49" t="s">
        <v>8</v>
      </c>
      <c r="Q70" s="49" t="s">
        <v>18</v>
      </c>
      <c r="R70" s="18"/>
      <c r="S70" s="18" t="s">
        <v>36</v>
      </c>
      <c r="T70" s="72"/>
      <c r="U70" s="72"/>
      <c r="V70" s="72"/>
    </row>
    <row r="71" spans="1:22">
      <c r="A71" s="41">
        <v>0</v>
      </c>
      <c r="B71" s="19">
        <f>infous1_0</f>
        <v>10</v>
      </c>
      <c r="C71" s="19">
        <f>infous2_0</f>
        <v>10</v>
      </c>
      <c r="D71" s="19">
        <f>infous3_0</f>
        <v>10</v>
      </c>
      <c r="E71" s="19">
        <f>infous4_0</f>
        <v>10</v>
      </c>
      <c r="F71" s="19">
        <f>infous5_0</f>
        <v>10</v>
      </c>
      <c r="G71" s="19">
        <f t="shared" ref="G71" si="0">SUM(B71:F71)</f>
        <v>50</v>
      </c>
      <c r="H71" s="18"/>
      <c r="I71" s="18"/>
      <c r="J71" s="72"/>
      <c r="K71" s="41">
        <v>0</v>
      </c>
      <c r="L71" s="19">
        <f>infous1_0</f>
        <v>10</v>
      </c>
      <c r="M71" s="19">
        <f>infous2_0</f>
        <v>10</v>
      </c>
      <c r="N71" s="19">
        <f>infous3_0</f>
        <v>10</v>
      </c>
      <c r="O71" s="19">
        <f>infous4_0</f>
        <v>10</v>
      </c>
      <c r="P71" s="19">
        <f>infous5_0</f>
        <v>10</v>
      </c>
      <c r="Q71" s="19">
        <f>SUM(L71:P71)</f>
        <v>50</v>
      </c>
      <c r="R71" s="18"/>
      <c r="S71" s="18"/>
      <c r="T71" s="72"/>
      <c r="U71" s="72"/>
      <c r="V71" s="72"/>
    </row>
    <row r="72" spans="1:22">
      <c r="A72" s="41">
        <f>A71+1</f>
        <v>1</v>
      </c>
      <c r="B72" s="50"/>
      <c r="C72" s="50"/>
      <c r="D72" s="50"/>
      <c r="E72" s="50"/>
      <c r="F72" s="50"/>
      <c r="G72" s="50"/>
      <c r="H72" s="18"/>
      <c r="I72" s="60"/>
      <c r="J72" s="73"/>
      <c r="K72" s="41">
        <f t="shared" ref="K72:K81" si="1">K71+1</f>
        <v>1</v>
      </c>
      <c r="L72" s="19"/>
      <c r="M72" s="19"/>
      <c r="N72" s="19"/>
      <c r="O72" s="19"/>
      <c r="P72" s="19"/>
      <c r="Q72" s="19"/>
      <c r="R72" s="18"/>
      <c r="S72" s="61"/>
      <c r="T72" s="74"/>
      <c r="U72" s="74"/>
      <c r="V72" s="74"/>
    </row>
    <row r="73" spans="1:22" hidden="1" outlineLevel="1">
      <c r="A73" s="41">
        <f t="shared" ref="A73:A81" si="2">A72+1</f>
        <v>2</v>
      </c>
      <c r="B73" s="50"/>
      <c r="C73" s="50"/>
      <c r="D73" s="50"/>
      <c r="E73" s="50"/>
      <c r="F73" s="50"/>
      <c r="G73" s="50"/>
      <c r="H73" s="18"/>
      <c r="I73" s="61"/>
      <c r="J73" s="74"/>
      <c r="K73" s="41">
        <f t="shared" si="1"/>
        <v>2</v>
      </c>
      <c r="L73" s="19"/>
      <c r="M73" s="19"/>
      <c r="N73" s="19"/>
      <c r="O73" s="19"/>
      <c r="P73" s="19"/>
      <c r="Q73" s="19"/>
      <c r="R73" s="18"/>
      <c r="S73" s="61"/>
      <c r="T73" s="74"/>
      <c r="U73" s="74"/>
      <c r="V73" s="74"/>
    </row>
    <row r="74" spans="1:22" hidden="1" outlineLevel="1">
      <c r="A74" s="41">
        <f t="shared" si="2"/>
        <v>3</v>
      </c>
      <c r="B74" s="50"/>
      <c r="C74" s="50"/>
      <c r="D74" s="50"/>
      <c r="E74" s="50"/>
      <c r="F74" s="50"/>
      <c r="G74" s="50"/>
      <c r="H74" s="18"/>
      <c r="I74" s="61"/>
      <c r="J74" s="74"/>
      <c r="K74" s="41">
        <f t="shared" si="1"/>
        <v>3</v>
      </c>
      <c r="L74" s="19"/>
      <c r="M74" s="19"/>
      <c r="N74" s="19"/>
      <c r="O74" s="19"/>
      <c r="P74" s="19"/>
      <c r="Q74" s="19"/>
      <c r="R74" s="18"/>
      <c r="S74" s="61"/>
      <c r="T74" s="74"/>
      <c r="U74" s="74"/>
      <c r="V74" s="74"/>
    </row>
    <row r="75" spans="1:22" hidden="1" outlineLevel="1">
      <c r="A75" s="41">
        <f t="shared" si="2"/>
        <v>4</v>
      </c>
      <c r="B75" s="50"/>
      <c r="C75" s="50"/>
      <c r="D75" s="50"/>
      <c r="E75" s="50"/>
      <c r="F75" s="50"/>
      <c r="G75" s="50"/>
      <c r="H75" s="18"/>
      <c r="I75" s="61"/>
      <c r="J75" s="74"/>
      <c r="K75" s="41">
        <f t="shared" si="1"/>
        <v>4</v>
      </c>
      <c r="L75" s="19"/>
      <c r="M75" s="19"/>
      <c r="N75" s="19"/>
      <c r="O75" s="19"/>
      <c r="P75" s="19"/>
      <c r="Q75" s="19"/>
      <c r="R75" s="18"/>
      <c r="S75" s="61"/>
      <c r="T75" s="74"/>
      <c r="U75" s="74"/>
      <c r="V75" s="74"/>
    </row>
    <row r="76" spans="1:22" hidden="1" outlineLevel="1">
      <c r="A76" s="41">
        <f t="shared" si="2"/>
        <v>5</v>
      </c>
      <c r="B76" s="50"/>
      <c r="C76" s="50"/>
      <c r="D76" s="50"/>
      <c r="E76" s="50"/>
      <c r="F76" s="50"/>
      <c r="G76" s="50"/>
      <c r="H76" s="18"/>
      <c r="I76" s="61"/>
      <c r="J76" s="74"/>
      <c r="K76" s="41">
        <f t="shared" si="1"/>
        <v>5</v>
      </c>
      <c r="L76" s="19"/>
      <c r="M76" s="19"/>
      <c r="N76" s="19"/>
      <c r="O76" s="19"/>
      <c r="P76" s="19"/>
      <c r="Q76" s="19"/>
      <c r="R76" s="18"/>
      <c r="S76" s="61"/>
      <c r="T76" s="74"/>
      <c r="U76" s="74"/>
      <c r="V76" s="74"/>
    </row>
    <row r="77" spans="1:22" hidden="1" outlineLevel="1">
      <c r="A77" s="41">
        <f t="shared" si="2"/>
        <v>6</v>
      </c>
      <c r="B77" s="50"/>
      <c r="C77" s="50"/>
      <c r="D77" s="50"/>
      <c r="E77" s="50"/>
      <c r="F77" s="50"/>
      <c r="G77" s="50"/>
      <c r="H77" s="18"/>
      <c r="I77" s="61"/>
      <c r="J77" s="74"/>
      <c r="K77" s="41">
        <f t="shared" si="1"/>
        <v>6</v>
      </c>
      <c r="L77" s="19"/>
      <c r="M77" s="19"/>
      <c r="N77" s="19"/>
      <c r="O77" s="19"/>
      <c r="P77" s="19"/>
      <c r="Q77" s="19"/>
      <c r="R77" s="18"/>
      <c r="S77" s="61"/>
      <c r="T77" s="74"/>
      <c r="U77" s="74"/>
      <c r="V77" s="74"/>
    </row>
    <row r="78" spans="1:22" hidden="1" outlineLevel="1">
      <c r="A78" s="41">
        <f t="shared" si="2"/>
        <v>7</v>
      </c>
      <c r="B78" s="50"/>
      <c r="C78" s="50"/>
      <c r="D78" s="50"/>
      <c r="E78" s="50"/>
      <c r="F78" s="50"/>
      <c r="G78" s="50"/>
      <c r="H78" s="18"/>
      <c r="I78" s="61"/>
      <c r="J78" s="74"/>
      <c r="K78" s="41">
        <f t="shared" si="1"/>
        <v>7</v>
      </c>
      <c r="L78" s="19"/>
      <c r="M78" s="19"/>
      <c r="N78" s="19"/>
      <c r="O78" s="19"/>
      <c r="P78" s="19"/>
      <c r="Q78" s="19"/>
      <c r="R78" s="18"/>
      <c r="S78" s="61"/>
      <c r="T78" s="74"/>
      <c r="U78" s="74"/>
      <c r="V78" s="74"/>
    </row>
    <row r="79" spans="1:22" hidden="1" outlineLevel="1">
      <c r="A79" s="41">
        <f t="shared" si="2"/>
        <v>8</v>
      </c>
      <c r="B79" s="50"/>
      <c r="C79" s="50"/>
      <c r="D79" s="50"/>
      <c r="E79" s="50"/>
      <c r="F79" s="50"/>
      <c r="G79" s="50"/>
      <c r="H79" s="18"/>
      <c r="I79" s="61"/>
      <c r="J79" s="74"/>
      <c r="K79" s="41">
        <f t="shared" si="1"/>
        <v>8</v>
      </c>
      <c r="L79" s="19"/>
      <c r="M79" s="19"/>
      <c r="N79" s="19"/>
      <c r="O79" s="19"/>
      <c r="P79" s="19"/>
      <c r="Q79" s="19"/>
      <c r="R79" s="18"/>
      <c r="S79" s="61"/>
      <c r="T79" s="74"/>
      <c r="U79" s="74"/>
      <c r="V79" s="74"/>
    </row>
    <row r="80" spans="1:22" hidden="1" outlineLevel="1">
      <c r="A80" s="41">
        <f t="shared" si="2"/>
        <v>9</v>
      </c>
      <c r="B80" s="50"/>
      <c r="C80" s="50"/>
      <c r="D80" s="50"/>
      <c r="E80" s="50"/>
      <c r="F80" s="50"/>
      <c r="G80" s="50"/>
      <c r="H80" s="18"/>
      <c r="I80" s="61"/>
      <c r="J80" s="74"/>
      <c r="K80" s="41">
        <f t="shared" si="1"/>
        <v>9</v>
      </c>
      <c r="L80" s="19"/>
      <c r="M80" s="19"/>
      <c r="N80" s="19"/>
      <c r="O80" s="19"/>
      <c r="P80" s="19"/>
      <c r="Q80" s="19"/>
      <c r="R80" s="18"/>
      <c r="S80" s="61"/>
      <c r="T80" s="74"/>
      <c r="U80" s="74"/>
      <c r="V80" s="74"/>
    </row>
    <row r="81" spans="1:22" hidden="1" outlineLevel="1">
      <c r="A81" s="41">
        <f t="shared" si="2"/>
        <v>10</v>
      </c>
      <c r="B81" s="50"/>
      <c r="C81" s="50"/>
      <c r="D81" s="50"/>
      <c r="E81" s="50"/>
      <c r="F81" s="50"/>
      <c r="G81" s="50"/>
      <c r="H81" s="18"/>
      <c r="I81" s="61"/>
      <c r="J81" s="74"/>
      <c r="K81" s="41">
        <f t="shared" si="1"/>
        <v>10</v>
      </c>
      <c r="L81" s="19"/>
      <c r="M81" s="19"/>
      <c r="N81" s="19"/>
      <c r="O81" s="19"/>
      <c r="P81" s="19"/>
      <c r="Q81" s="19"/>
      <c r="R81" s="18"/>
      <c r="S81" s="61"/>
      <c r="T81" s="74"/>
      <c r="U81" s="74"/>
      <c r="V81" s="74"/>
    </row>
    <row r="82" spans="1:22" collapsed="1">
      <c r="A82" s="4"/>
      <c r="B82" s="4"/>
      <c r="C82" s="4"/>
      <c r="D82" s="4"/>
      <c r="E82" s="4"/>
      <c r="F82" s="4"/>
      <c r="G82" s="4"/>
      <c r="H82" s="4"/>
      <c r="K82" s="57"/>
      <c r="L82" s="57"/>
      <c r="M82" s="17"/>
      <c r="N82" s="17"/>
      <c r="O82" s="17"/>
      <c r="P82" s="17"/>
      <c r="Q82" s="17"/>
    </row>
    <row r="83" spans="1:22">
      <c r="A83" s="4"/>
      <c r="B83" s="4"/>
      <c r="C83" s="4"/>
      <c r="D83" s="4"/>
      <c r="E83" s="4"/>
      <c r="F83" s="4"/>
      <c r="G83" s="4"/>
      <c r="H83" s="4"/>
    </row>
    <row r="84" spans="1:22">
      <c r="A84" s="4"/>
      <c r="B84" s="4"/>
      <c r="C84" s="4"/>
      <c r="D84" s="4"/>
      <c r="E84" s="4"/>
      <c r="F84" s="4"/>
      <c r="G84" s="4"/>
      <c r="H84" s="4"/>
    </row>
    <row r="85" spans="1:22">
      <c r="A85" s="4"/>
      <c r="B85" s="4"/>
      <c r="C85" s="4"/>
      <c r="D85" s="4"/>
      <c r="E85" s="4"/>
      <c r="F85" s="4"/>
      <c r="G85" s="4"/>
      <c r="H85" s="4"/>
    </row>
    <row r="86" spans="1:22">
      <c r="A86" s="4"/>
      <c r="B86" s="4"/>
      <c r="C86" s="4"/>
      <c r="D86" s="4"/>
      <c r="E86" s="4"/>
      <c r="F86" s="4"/>
      <c r="G86" s="4"/>
      <c r="H86" s="4"/>
    </row>
    <row r="87" spans="1:22">
      <c r="A87" s="4"/>
      <c r="B87" s="4"/>
      <c r="C87" s="4"/>
      <c r="D87" s="4"/>
      <c r="E87" s="4"/>
      <c r="F87" s="4"/>
      <c r="G87" s="4"/>
      <c r="H87" s="4"/>
    </row>
    <row r="88" spans="1:22">
      <c r="A88" s="4"/>
      <c r="B88" s="4"/>
      <c r="C88" s="4"/>
      <c r="D88" s="4"/>
      <c r="E88" s="4"/>
      <c r="F88" s="4"/>
      <c r="G88" s="4"/>
      <c r="H88" s="4"/>
    </row>
    <row r="89" spans="1:22">
      <c r="A89" s="4"/>
      <c r="B89" s="4"/>
      <c r="C89" s="4"/>
      <c r="D89" s="4"/>
      <c r="E89" s="4"/>
      <c r="F89" s="4"/>
      <c r="G89" s="4"/>
      <c r="H89" s="4"/>
    </row>
    <row r="90" spans="1:22">
      <c r="A90" s="4"/>
      <c r="B90" s="4"/>
      <c r="C90" s="4"/>
      <c r="D90" s="4"/>
      <c r="E90" s="4"/>
      <c r="F90" s="4"/>
      <c r="G90" s="4"/>
      <c r="H90" s="4"/>
    </row>
    <row r="91" spans="1:22">
      <c r="A91" s="4"/>
      <c r="B91" s="4"/>
      <c r="C91" s="4"/>
      <c r="D91" s="4"/>
      <c r="E91" s="4"/>
      <c r="F91" s="4"/>
      <c r="G91" s="4"/>
      <c r="H91" s="4"/>
    </row>
    <row r="92" spans="1:22">
      <c r="A92" s="4"/>
      <c r="B92" s="4"/>
      <c r="C92" s="4"/>
      <c r="D92" s="4"/>
      <c r="E92" s="4"/>
      <c r="F92" s="4"/>
      <c r="G92" s="4"/>
      <c r="H92" s="4"/>
    </row>
    <row r="93" spans="1:22">
      <c r="A93" s="4"/>
      <c r="B93" s="4"/>
      <c r="C93" s="4"/>
      <c r="D93" s="4"/>
      <c r="E93" s="4"/>
      <c r="F93" s="4"/>
      <c r="G93" s="4"/>
      <c r="H93" s="4"/>
    </row>
    <row r="94" spans="1:22">
      <c r="A94" s="4"/>
      <c r="B94" s="4"/>
      <c r="C94" s="4"/>
      <c r="D94" s="4"/>
      <c r="E94" s="4"/>
      <c r="F94" s="4"/>
      <c r="G94" s="4"/>
      <c r="H94" s="4"/>
    </row>
    <row r="95" spans="1:22">
      <c r="A95" s="4"/>
      <c r="B95" s="4"/>
      <c r="C95" s="4"/>
      <c r="D95" s="4"/>
      <c r="E95" s="4"/>
      <c r="F95" s="4"/>
      <c r="G95" s="4"/>
      <c r="H95" s="4"/>
    </row>
    <row r="96" spans="1:22">
      <c r="A96" s="4"/>
      <c r="B96" s="4"/>
      <c r="C96" s="4"/>
      <c r="D96" s="4"/>
      <c r="E96" s="4"/>
      <c r="F96" s="4"/>
      <c r="G96" s="4"/>
      <c r="H96" s="4"/>
    </row>
    <row r="97" spans="1:8">
      <c r="A97" s="4"/>
      <c r="B97" s="4"/>
      <c r="C97" s="4"/>
      <c r="D97" s="4"/>
      <c r="E97" s="4"/>
      <c r="F97" s="4"/>
      <c r="G97" s="4"/>
      <c r="H97" s="4"/>
    </row>
    <row r="98" spans="1:8">
      <c r="A98" s="4"/>
      <c r="B98" s="4"/>
      <c r="C98" s="4"/>
      <c r="D98" s="4"/>
      <c r="E98" s="4"/>
      <c r="F98" s="4"/>
      <c r="G98" s="4"/>
      <c r="H98" s="4"/>
    </row>
    <row r="99" spans="1:8">
      <c r="A99" s="4"/>
      <c r="B99" s="4"/>
      <c r="C99" s="4"/>
      <c r="D99" s="4"/>
      <c r="E99" s="4"/>
      <c r="F99" s="4"/>
      <c r="G99" s="4"/>
      <c r="H99" s="4"/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V99"/>
  <sheetViews>
    <sheetView tabSelected="1" zoomScale="70" zoomScaleNormal="70" workbookViewId="0">
      <selection activeCell="F13" sqref="F13"/>
    </sheetView>
  </sheetViews>
  <sheetFormatPr defaultRowHeight="15" outlineLevelRow="1" outlineLevelCol="1"/>
  <cols>
    <col min="1" max="1" width="21.7109375" customWidth="1"/>
    <col min="2" max="2" width="12.42578125" customWidth="1"/>
    <col min="3" max="3" width="12.28515625" customWidth="1"/>
    <col min="4" max="4" width="15.140625" customWidth="1"/>
    <col min="5" max="5" width="14.7109375" customWidth="1"/>
    <col min="6" max="6" width="17.7109375" customWidth="1"/>
    <col min="7" max="7" width="15.28515625" customWidth="1"/>
    <col min="8" max="8" width="9.28515625" customWidth="1"/>
    <col min="9" max="9" width="34" style="4" customWidth="1"/>
    <col min="10" max="10" width="9.28515625" style="4" bestFit="1" customWidth="1"/>
    <col min="11" max="11" width="14.140625" style="4" hidden="1" customWidth="1" outlineLevel="1"/>
    <col min="12" max="14" width="9.28515625" style="4" hidden="1" customWidth="1" outlineLevel="1"/>
    <col min="15" max="15" width="10.28515625" style="4" hidden="1" customWidth="1" outlineLevel="1"/>
    <col min="16" max="18" width="9.140625" style="4" hidden="1" customWidth="1" outlineLevel="1"/>
    <col min="19" max="19" width="31.5703125" style="4" hidden="1" customWidth="1" outlineLevel="1"/>
    <col min="20" max="20" width="9.140625" style="4" customWidth="1" collapsed="1"/>
    <col min="21" max="29" width="9.140625" style="4" customWidth="1"/>
    <col min="30" max="30" width="9.140625" style="4"/>
    <col min="31" max="31" width="12" style="4" customWidth="1"/>
    <col min="32" max="16384" width="9.140625" style="4"/>
  </cols>
  <sheetData>
    <row r="1" spans="1:11">
      <c r="I1" s="20"/>
    </row>
    <row r="2" spans="1:11">
      <c r="I2" s="20"/>
    </row>
    <row r="3" spans="1:11">
      <c r="I3" s="20"/>
    </row>
    <row r="4" spans="1:11">
      <c r="I4" s="20"/>
    </row>
    <row r="5" spans="1:11">
      <c r="I5" s="20"/>
    </row>
    <row r="6" spans="1:11">
      <c r="I6" s="20"/>
    </row>
    <row r="7" spans="1:11">
      <c r="I7" s="20"/>
    </row>
    <row r="8" spans="1:11">
      <c r="I8" s="20"/>
    </row>
    <row r="9" spans="1:11">
      <c r="I9" s="20"/>
    </row>
    <row r="10" spans="1:11">
      <c r="A10" s="20"/>
      <c r="B10" s="20"/>
      <c r="C10" s="20"/>
      <c r="D10" s="20"/>
      <c r="E10" s="20"/>
      <c r="F10" s="20"/>
      <c r="G10" s="20"/>
      <c r="H10" s="20"/>
      <c r="I10" s="20"/>
    </row>
    <row r="11" spans="1:11">
      <c r="A11" s="8"/>
      <c r="B11" s="8"/>
      <c r="C11" s="8"/>
      <c r="D11" s="8"/>
      <c r="E11" s="8"/>
      <c r="F11" s="34"/>
      <c r="G11" s="9"/>
      <c r="H11" s="34"/>
      <c r="I11" s="8"/>
      <c r="J11" s="17"/>
      <c r="K11" s="17"/>
    </row>
    <row r="12" spans="1:11">
      <c r="A12" s="10" t="s">
        <v>2</v>
      </c>
      <c r="B12" s="8"/>
      <c r="C12" s="8"/>
      <c r="D12" s="8"/>
      <c r="E12" s="8"/>
      <c r="F12" s="1" t="s">
        <v>0</v>
      </c>
      <c r="G12" s="8"/>
      <c r="H12" s="34"/>
      <c r="I12" s="8"/>
      <c r="J12" s="17"/>
      <c r="K12" s="17"/>
    </row>
    <row r="13" spans="1:11">
      <c r="A13" s="8" t="s">
        <v>15</v>
      </c>
      <c r="B13" s="8"/>
      <c r="C13" s="8"/>
      <c r="D13" s="8"/>
      <c r="E13" s="8"/>
      <c r="F13" s="12">
        <f>7/365</f>
        <v>1.9178082191780823E-2</v>
      </c>
      <c r="G13" s="8"/>
      <c r="H13" s="34"/>
      <c r="I13" s="8"/>
      <c r="J13" s="17"/>
      <c r="K13" s="17"/>
    </row>
    <row r="14" spans="1:11">
      <c r="A14" s="8"/>
      <c r="B14" s="8"/>
      <c r="C14" s="8"/>
      <c r="D14" s="8"/>
      <c r="E14" s="8"/>
      <c r="F14" s="12"/>
      <c r="G14" s="8"/>
      <c r="H14" s="34"/>
      <c r="I14" s="8"/>
      <c r="J14" s="17"/>
      <c r="K14" s="17"/>
    </row>
    <row r="15" spans="1:11">
      <c r="A15" s="8" t="s">
        <v>24</v>
      </c>
      <c r="B15" s="8"/>
      <c r="C15" s="8"/>
      <c r="D15" s="8"/>
      <c r="E15" s="8"/>
      <c r="F15" s="12"/>
      <c r="G15" s="8"/>
      <c r="H15" s="34"/>
      <c r="I15" s="8"/>
      <c r="J15" s="17"/>
      <c r="K15" s="17"/>
    </row>
    <row r="16" spans="1:11">
      <c r="A16" s="46" t="s">
        <v>27</v>
      </c>
      <c r="B16" s="8" t="s">
        <v>9</v>
      </c>
      <c r="C16" s="8" t="s">
        <v>10</v>
      </c>
      <c r="D16" s="8" t="s">
        <v>11</v>
      </c>
      <c r="E16" s="8" t="s">
        <v>12</v>
      </c>
      <c r="F16" s="8" t="s">
        <v>13</v>
      </c>
      <c r="G16" s="8" t="s">
        <v>14</v>
      </c>
      <c r="H16" s="34"/>
      <c r="I16" s="8"/>
      <c r="J16" s="17"/>
      <c r="K16" s="17"/>
    </row>
    <row r="17" spans="1:18">
      <c r="A17" s="46" t="s">
        <v>28</v>
      </c>
      <c r="B17" s="67">
        <v>6.1970261155723394E-6</v>
      </c>
      <c r="C17" s="68">
        <v>2.1135041935442152E-5</v>
      </c>
      <c r="D17" s="65">
        <v>7.8358331279200562E-5</v>
      </c>
      <c r="E17" s="66">
        <v>2.1424073920473109E-5</v>
      </c>
      <c r="F17" s="69">
        <v>7.9884889109098282E-6</v>
      </c>
      <c r="G17" s="12">
        <v>1</v>
      </c>
      <c r="H17" s="34"/>
      <c r="I17" s="8"/>
      <c r="J17" s="17"/>
      <c r="K17" s="17"/>
    </row>
    <row r="18" spans="1:18">
      <c r="A18" s="8"/>
      <c r="B18" s="8"/>
      <c r="C18" s="8"/>
      <c r="D18" s="34"/>
      <c r="E18" s="34"/>
      <c r="F18" s="34"/>
      <c r="G18" s="34"/>
      <c r="H18" s="34"/>
      <c r="I18" s="8"/>
      <c r="J18" s="17"/>
      <c r="K18" s="17"/>
    </row>
    <row r="19" spans="1:18">
      <c r="A19" s="1" t="s">
        <v>41</v>
      </c>
      <c r="B19" s="8"/>
      <c r="C19" s="8"/>
      <c r="D19" s="8"/>
      <c r="E19" s="8"/>
      <c r="F19" s="3"/>
      <c r="G19" s="2"/>
      <c r="H19" s="8"/>
      <c r="I19" s="8"/>
      <c r="J19" s="5"/>
      <c r="K19" s="17"/>
    </row>
    <row r="20" spans="1:18">
      <c r="A20" s="6" t="s">
        <v>30</v>
      </c>
      <c r="B20" s="13"/>
      <c r="C20" s="6" t="s">
        <v>29</v>
      </c>
      <c r="D20" s="8"/>
      <c r="E20" s="3"/>
      <c r="F20" s="2"/>
      <c r="G20" s="8"/>
      <c r="H20" s="8"/>
      <c r="I20" s="8"/>
      <c r="J20" s="5"/>
      <c r="K20" s="17"/>
      <c r="L20" s="5"/>
    </row>
    <row r="21" spans="1:18">
      <c r="A21" s="7" t="s">
        <v>37</v>
      </c>
      <c r="B21" s="14"/>
      <c r="C21" s="15" t="str">
        <f>B22</f>
        <v>0-1</v>
      </c>
      <c r="D21" s="15" t="str">
        <f>B23</f>
        <v>2-4</v>
      </c>
      <c r="E21" s="15" t="str">
        <f>B24</f>
        <v>5-9</v>
      </c>
      <c r="F21" s="15" t="str">
        <f>B25</f>
        <v>10-14</v>
      </c>
      <c r="G21" s="15" t="str">
        <f>B26</f>
        <v>15-74</v>
      </c>
      <c r="H21" s="8"/>
      <c r="I21" s="8"/>
      <c r="J21" s="5"/>
      <c r="K21" s="17"/>
      <c r="L21" s="5"/>
    </row>
    <row r="22" spans="1:18">
      <c r="A22" s="16"/>
      <c r="B22" s="22" t="s">
        <v>4</v>
      </c>
      <c r="C22" s="38">
        <f>beta_1</f>
        <v>6.1970261155723394E-6</v>
      </c>
      <c r="D22" s="38">
        <f>beta_1</f>
        <v>6.1970261155723394E-6</v>
      </c>
      <c r="E22" s="38">
        <f>beta_1</f>
        <v>6.1970261155723394E-6</v>
      </c>
      <c r="F22" s="38">
        <f>beta_1</f>
        <v>6.1970261155723394E-6</v>
      </c>
      <c r="G22" s="63">
        <f>beta_5</f>
        <v>7.9884889109098282E-6</v>
      </c>
      <c r="H22" s="8"/>
      <c r="I22" s="8"/>
      <c r="J22" s="17"/>
      <c r="K22" s="17"/>
      <c r="L22" s="5"/>
    </row>
    <row r="23" spans="1:18">
      <c r="A23" s="2"/>
      <c r="B23" s="22" t="s">
        <v>5</v>
      </c>
      <c r="C23" s="38">
        <f>beta_1</f>
        <v>6.1970261155723394E-6</v>
      </c>
      <c r="D23" s="37">
        <f>beta_2</f>
        <v>2.1135041935442152E-5</v>
      </c>
      <c r="E23" s="37">
        <f>beta_2</f>
        <v>2.1135041935442152E-5</v>
      </c>
      <c r="F23" s="37">
        <f>beta_2</f>
        <v>2.1135041935442152E-5</v>
      </c>
      <c r="G23" s="63">
        <f>beta_5</f>
        <v>7.9884889109098282E-6</v>
      </c>
      <c r="H23" s="8"/>
      <c r="I23" s="8"/>
      <c r="J23" s="5"/>
      <c r="K23" s="17"/>
    </row>
    <row r="24" spans="1:18">
      <c r="A24" s="2"/>
      <c r="B24" s="22" t="s">
        <v>6</v>
      </c>
      <c r="C24" s="38">
        <f>beta_1</f>
        <v>6.1970261155723394E-6</v>
      </c>
      <c r="D24" s="37">
        <f>beta_2</f>
        <v>2.1135041935442152E-5</v>
      </c>
      <c r="E24" s="64">
        <f>beta_3</f>
        <v>7.8358331279200562E-5</v>
      </c>
      <c r="F24" s="39">
        <f>beta_4</f>
        <v>2.1424073920473109E-5</v>
      </c>
      <c r="G24" s="63">
        <f>beta_5</f>
        <v>7.9884889109098282E-6</v>
      </c>
      <c r="H24" s="8"/>
      <c r="I24" s="8"/>
      <c r="J24" s="5"/>
      <c r="K24" s="17"/>
    </row>
    <row r="25" spans="1:18">
      <c r="A25" s="2"/>
      <c r="B25" s="22" t="s">
        <v>7</v>
      </c>
      <c r="C25" s="38">
        <f>beta_1</f>
        <v>6.1970261155723394E-6</v>
      </c>
      <c r="D25" s="37">
        <f>beta_2</f>
        <v>2.1135041935442152E-5</v>
      </c>
      <c r="E25" s="66">
        <f>beta_4</f>
        <v>2.1424073920473109E-5</v>
      </c>
      <c r="F25" s="62">
        <f>alpha*beta_3</f>
        <v>7.8358331279200562E-5</v>
      </c>
      <c r="G25" s="63">
        <f>beta_5</f>
        <v>7.9884889109098282E-6</v>
      </c>
      <c r="H25" s="8"/>
      <c r="I25" s="8"/>
      <c r="J25" s="5"/>
      <c r="K25" s="17"/>
      <c r="R25" s="17"/>
    </row>
    <row r="26" spans="1:18">
      <c r="A26" s="2"/>
      <c r="B26" s="22" t="s">
        <v>8</v>
      </c>
      <c r="C26" s="63">
        <f>beta_5</f>
        <v>7.9884889109098282E-6</v>
      </c>
      <c r="D26" s="63">
        <f>beta_5</f>
        <v>7.9884889109098282E-6</v>
      </c>
      <c r="E26" s="63">
        <f>beta_5</f>
        <v>7.9884889109098282E-6</v>
      </c>
      <c r="F26" s="63">
        <f>beta_5</f>
        <v>7.9884889109098282E-6</v>
      </c>
      <c r="G26" s="63">
        <f>beta_5</f>
        <v>7.9884889109098282E-6</v>
      </c>
      <c r="H26" s="8"/>
      <c r="I26" s="8"/>
      <c r="J26" s="5"/>
      <c r="K26" s="17"/>
    </row>
    <row r="27" spans="1:18">
      <c r="A27" s="8"/>
      <c r="B27" s="8"/>
      <c r="C27" s="8"/>
      <c r="D27" s="34"/>
      <c r="E27" s="34"/>
      <c r="F27" s="34"/>
      <c r="G27" s="34"/>
      <c r="H27" s="34"/>
      <c r="I27" s="8"/>
      <c r="J27" s="17"/>
      <c r="K27" s="17"/>
    </row>
    <row r="28" spans="1:18">
      <c r="A28" s="8"/>
      <c r="B28" s="8"/>
      <c r="C28" s="8"/>
      <c r="D28" s="34"/>
      <c r="E28" s="34"/>
      <c r="F28" s="34"/>
      <c r="G28" s="34"/>
      <c r="H28" s="34"/>
      <c r="I28" s="8"/>
      <c r="J28" s="17"/>
      <c r="K28" s="17"/>
    </row>
    <row r="29" spans="1:18">
      <c r="A29" s="9" t="s">
        <v>19</v>
      </c>
      <c r="B29" s="8"/>
      <c r="C29" s="8"/>
      <c r="D29" s="8"/>
      <c r="E29" s="8"/>
      <c r="F29" s="3"/>
      <c r="G29" s="8"/>
      <c r="H29" s="8"/>
      <c r="I29" s="34"/>
      <c r="J29" s="17"/>
      <c r="K29" s="17"/>
      <c r="L29" s="5"/>
    </row>
    <row r="30" spans="1:18">
      <c r="A30" s="35"/>
      <c r="B30" s="14"/>
      <c r="C30" s="36" t="s">
        <v>20</v>
      </c>
      <c r="D30" s="36" t="s">
        <v>5</v>
      </c>
      <c r="E30" s="36" t="s">
        <v>6</v>
      </c>
      <c r="F30" s="36" t="s">
        <v>7</v>
      </c>
      <c r="G30" s="36" t="s">
        <v>8</v>
      </c>
      <c r="H30" s="34"/>
      <c r="I30" s="34"/>
      <c r="J30" s="5"/>
      <c r="K30" s="17"/>
    </row>
    <row r="31" spans="1:18">
      <c r="A31" s="8" t="s">
        <v>38</v>
      </c>
      <c r="B31" s="13"/>
      <c r="C31" s="11">
        <v>1137500</v>
      </c>
      <c r="D31" s="11">
        <v>1950000</v>
      </c>
      <c r="E31" s="11">
        <v>3250000</v>
      </c>
      <c r="F31" s="11">
        <v>3250000</v>
      </c>
      <c r="G31" s="11">
        <v>39000000</v>
      </c>
      <c r="H31" s="34"/>
      <c r="I31" s="34"/>
      <c r="J31" s="17"/>
      <c r="K31" s="17"/>
      <c r="L31" s="5"/>
    </row>
    <row r="32" spans="1:18">
      <c r="A32" s="8" t="s">
        <v>42</v>
      </c>
      <c r="B32" s="13"/>
      <c r="C32" s="11">
        <v>730557</v>
      </c>
      <c r="D32" s="11">
        <v>317557</v>
      </c>
      <c r="E32" s="11">
        <v>529750</v>
      </c>
      <c r="F32" s="11">
        <v>353600</v>
      </c>
      <c r="G32" s="11">
        <v>204922</v>
      </c>
      <c r="H32" s="34"/>
      <c r="I32" s="34"/>
      <c r="J32" s="17"/>
      <c r="K32" s="17"/>
      <c r="L32" s="5"/>
    </row>
    <row r="33" spans="1:22">
      <c r="A33" s="8" t="s">
        <v>22</v>
      </c>
      <c r="B33" s="13"/>
      <c r="C33" s="12">
        <v>10</v>
      </c>
      <c r="D33" s="12">
        <v>10</v>
      </c>
      <c r="E33" s="12">
        <v>10</v>
      </c>
      <c r="F33" s="12">
        <v>10</v>
      </c>
      <c r="G33" s="12">
        <v>10</v>
      </c>
      <c r="H33" s="34"/>
      <c r="I33" s="34"/>
      <c r="J33" s="17"/>
      <c r="K33" s="17"/>
      <c r="L33" s="5"/>
    </row>
    <row r="34" spans="1:22">
      <c r="A34" s="8" t="s">
        <v>23</v>
      </c>
      <c r="B34" s="8"/>
      <c r="C34" s="12"/>
      <c r="D34" s="12"/>
      <c r="E34" s="12"/>
      <c r="F34" s="12"/>
      <c r="G34" s="12"/>
      <c r="H34" s="8"/>
      <c r="I34" s="34"/>
      <c r="J34" s="17"/>
      <c r="K34" s="17"/>
      <c r="L34" s="5"/>
    </row>
    <row r="35" spans="1:22">
      <c r="A35" s="2"/>
      <c r="B35" s="8"/>
      <c r="C35" s="8"/>
      <c r="D35" s="8"/>
      <c r="E35" s="8"/>
      <c r="F35" s="3"/>
      <c r="G35" s="2"/>
      <c r="H35" s="8"/>
      <c r="I35" s="8"/>
      <c r="J35" s="5"/>
      <c r="K35" s="17"/>
    </row>
    <row r="36" spans="1:22" hidden="1" outlineLevel="1">
      <c r="A36" s="24" t="s">
        <v>31</v>
      </c>
      <c r="B36" s="24"/>
      <c r="C36" s="24"/>
      <c r="D36" s="24"/>
      <c r="E36" s="24"/>
      <c r="F36" s="24"/>
      <c r="G36" s="24"/>
      <c r="H36" s="24"/>
      <c r="I36" s="24"/>
      <c r="J36" s="23"/>
      <c r="K36" s="24" t="s">
        <v>32</v>
      </c>
      <c r="L36" s="24"/>
      <c r="M36" s="24"/>
      <c r="N36" s="24"/>
      <c r="O36" s="24"/>
      <c r="P36" s="24"/>
      <c r="Q36" s="24"/>
      <c r="R36" s="24"/>
      <c r="S36" s="24"/>
      <c r="T36" s="23"/>
      <c r="U36" s="23"/>
      <c r="V36" s="23"/>
    </row>
    <row r="37" spans="1:22" hidden="1" outlineLevel="1">
      <c r="A37" s="24" t="s">
        <v>1</v>
      </c>
      <c r="B37" s="24"/>
      <c r="C37" s="26"/>
      <c r="D37" s="24" t="s">
        <v>21</v>
      </c>
      <c r="E37" s="27"/>
      <c r="F37" s="25"/>
      <c r="G37" s="28"/>
      <c r="H37" s="27"/>
      <c r="I37" s="24"/>
      <c r="J37" s="23"/>
      <c r="K37" s="24" t="s">
        <v>1</v>
      </c>
      <c r="L37" s="24"/>
      <c r="M37" s="26"/>
      <c r="N37" s="24" t="s">
        <v>21</v>
      </c>
      <c r="O37" s="27"/>
      <c r="P37" s="25"/>
      <c r="Q37" s="28"/>
      <c r="R37" s="27"/>
      <c r="S37" s="24"/>
      <c r="T37" s="23"/>
      <c r="U37" s="23"/>
      <c r="V37" s="23"/>
    </row>
    <row r="38" spans="1:22" hidden="1" outlineLevel="1">
      <c r="A38" s="29" t="s">
        <v>3</v>
      </c>
      <c r="B38" s="29"/>
      <c r="C38" s="30"/>
      <c r="D38" s="31" t="str">
        <f>C39</f>
        <v>0-1</v>
      </c>
      <c r="E38" s="31" t="str">
        <f>C40</f>
        <v>2-4</v>
      </c>
      <c r="F38" s="31" t="str">
        <f>C41</f>
        <v>5-9</v>
      </c>
      <c r="G38" s="31" t="str">
        <f>C42</f>
        <v>10-14</v>
      </c>
      <c r="H38" s="31" t="str">
        <f>C43</f>
        <v>15-74</v>
      </c>
      <c r="I38" s="24"/>
      <c r="J38" s="23"/>
      <c r="K38" s="29" t="s">
        <v>3</v>
      </c>
      <c r="L38" s="29"/>
      <c r="M38" s="30"/>
      <c r="N38" s="31" t="str">
        <f>M39</f>
        <v>0-1</v>
      </c>
      <c r="O38" s="31" t="str">
        <f>M40</f>
        <v>2-4</v>
      </c>
      <c r="P38" s="31" t="str">
        <f>M41</f>
        <v>5-9</v>
      </c>
      <c r="Q38" s="31" t="str">
        <f>M42</f>
        <v>10-14</v>
      </c>
      <c r="R38" s="31" t="str">
        <f>M43</f>
        <v>15-74</v>
      </c>
      <c r="S38" s="24"/>
      <c r="T38" s="23"/>
      <c r="U38" s="23"/>
      <c r="V38" s="23"/>
    </row>
    <row r="39" spans="1:22" hidden="1" outlineLevel="1">
      <c r="A39" s="24"/>
      <c r="B39" s="24"/>
      <c r="C39" s="32" t="s">
        <v>4</v>
      </c>
      <c r="D39" s="33">
        <f>b_11*N_1*ave_infous</f>
        <v>0.13518854916505413</v>
      </c>
      <c r="E39" s="33">
        <f>b_12*N_1*ave_infous</f>
        <v>0.13518854916505413</v>
      </c>
      <c r="F39" s="33">
        <f>b_13*N_1*ave_infous</f>
        <v>0.13518854916505413</v>
      </c>
      <c r="G39" s="33">
        <f>b_14*N_1*ave_infous</f>
        <v>0.13518854916505413</v>
      </c>
      <c r="H39" s="33">
        <f>b_15*N_1*ave_infous</f>
        <v>0.17426943274827264</v>
      </c>
      <c r="I39" s="24"/>
      <c r="J39" s="23"/>
      <c r="K39" s="24"/>
      <c r="L39" s="24"/>
      <c r="M39" s="32" t="s">
        <v>4</v>
      </c>
      <c r="N39" s="33">
        <f>b_11*S_1*ave_infous</f>
        <v>8.6824563439450067E-2</v>
      </c>
      <c r="O39" s="33">
        <f>b_12*S_1*ave_infous</f>
        <v>8.6824563439450067E-2</v>
      </c>
      <c r="P39" s="33">
        <f>b_13*S_1*ave_infous</f>
        <v>8.6824563439450067E-2</v>
      </c>
      <c r="Q39" s="33">
        <f>b_14*S_1*ave_infous</f>
        <v>8.6824563439450067E-2</v>
      </c>
      <c r="R39" s="33">
        <f>b_15*S_1*ave_infous</f>
        <v>0.11192417932332292</v>
      </c>
      <c r="S39" s="24"/>
      <c r="T39" s="23"/>
      <c r="U39" s="23"/>
      <c r="V39" s="23"/>
    </row>
    <row r="40" spans="1:22" hidden="1" outlineLevel="1">
      <c r="A40" s="24"/>
      <c r="B40" s="24"/>
      <c r="C40" s="32" t="s">
        <v>5</v>
      </c>
      <c r="D40" s="33">
        <f>b_21*N_2*ave_infous</f>
        <v>0.23175179856866421</v>
      </c>
      <c r="E40" s="33">
        <f>b_22*N_2*ave_infous</f>
        <v>0.79039266416105591</v>
      </c>
      <c r="F40" s="33">
        <f>b_23*N_2*ave_infous</f>
        <v>0.79039266416105591</v>
      </c>
      <c r="G40" s="33">
        <f>b_24*N_2*ave_infous</f>
        <v>0.79039266416105591</v>
      </c>
      <c r="H40" s="33">
        <f>b_25*N_2*ave_infous</f>
        <v>0.29874759899703879</v>
      </c>
      <c r="I40" s="24"/>
      <c r="J40" s="23"/>
      <c r="K40" s="24"/>
      <c r="L40" s="24"/>
      <c r="M40" s="32" t="s">
        <v>5</v>
      </c>
      <c r="N40" s="33">
        <f>b_21*S_2*ave_infous</f>
        <v>3.774072097336887E-2</v>
      </c>
      <c r="O40" s="33">
        <f>b_22*S_2*ave_infous</f>
        <v>0.12871524269384227</v>
      </c>
      <c r="P40" s="33">
        <f>b_23*S_2*ave_infous</f>
        <v>0.12871524269384227</v>
      </c>
      <c r="Q40" s="33">
        <f>b_24*S_2*ave_infous</f>
        <v>0.12871524269384227</v>
      </c>
      <c r="R40" s="33">
        <f>b_25*S_2*ave_infous</f>
        <v>4.8650969894719308E-2</v>
      </c>
      <c r="S40" s="24"/>
      <c r="T40" s="23"/>
      <c r="U40" s="23"/>
      <c r="V40" s="23"/>
    </row>
    <row r="41" spans="1:22" hidden="1" outlineLevel="1">
      <c r="A41" s="24"/>
      <c r="B41" s="24"/>
      <c r="C41" s="32" t="s">
        <v>6</v>
      </c>
      <c r="D41" s="33">
        <f>b_31*N_3*ave_infous</f>
        <v>0.38625299761444037</v>
      </c>
      <c r="E41" s="33">
        <f>b_32*N_3*ave_infous</f>
        <v>1.3173211069350932</v>
      </c>
      <c r="F41" s="33">
        <f>b_33*N_3*ave_infous</f>
        <v>4.8839781824707202</v>
      </c>
      <c r="G41" s="33">
        <f>b_34*N_3*ave_infous</f>
        <v>1.3353361142212694</v>
      </c>
      <c r="H41" s="33">
        <f>b_35*N_3*ave_infous</f>
        <v>0.49791266499506465</v>
      </c>
      <c r="I41" s="24"/>
      <c r="J41" s="23"/>
      <c r="K41" s="24"/>
      <c r="L41" s="24"/>
      <c r="M41" s="32" t="s">
        <v>6</v>
      </c>
      <c r="N41" s="33">
        <f>b_31*S_3*ave_infous</f>
        <v>6.2959238611153781E-2</v>
      </c>
      <c r="O41" s="33">
        <f>b_32*S_3*ave_infous</f>
        <v>0.21472334043042018</v>
      </c>
      <c r="P41" s="33">
        <f>b_33*S_3*ave_infous</f>
        <v>0.79608844374272747</v>
      </c>
      <c r="Q41" s="33">
        <f>b_34*S_3*ave_infous</f>
        <v>0.21765978661806687</v>
      </c>
      <c r="R41" s="33">
        <f>b_35*S_3*ave_infous</f>
        <v>8.1159764394195547E-2</v>
      </c>
      <c r="S41" s="24"/>
      <c r="T41" s="23"/>
      <c r="U41" s="23"/>
      <c r="V41" s="23"/>
    </row>
    <row r="42" spans="1:22" hidden="1" outlineLevel="1">
      <c r="A42" s="24"/>
      <c r="B42" s="24"/>
      <c r="C42" s="32" t="s">
        <v>7</v>
      </c>
      <c r="D42" s="33">
        <f>b_41*N_4*ave_infous</f>
        <v>0.38625299761444037</v>
      </c>
      <c r="E42" s="33">
        <f>b_42*N_4*ave_infous</f>
        <v>1.3173211069350932</v>
      </c>
      <c r="F42" s="33">
        <f>b_43*N_4*ave_infous</f>
        <v>1.3353361142212694</v>
      </c>
      <c r="G42" s="33">
        <f>b_44*N_4*ave_infous</f>
        <v>4.8839781824707202</v>
      </c>
      <c r="H42" s="33">
        <f>b_45*N_4*ave_infous</f>
        <v>0.49791266499506465</v>
      </c>
      <c r="I42" s="24"/>
      <c r="J42" s="23"/>
      <c r="K42" s="24"/>
      <c r="L42" s="24"/>
      <c r="M42" s="32" t="s">
        <v>7</v>
      </c>
      <c r="N42" s="33">
        <f>b_41*S_4*ave_infous</f>
        <v>4.202432614045111E-2</v>
      </c>
      <c r="O42" s="33">
        <f>b_42*S_4*ave_infous</f>
        <v>0.14332453643453813</v>
      </c>
      <c r="P42" s="33">
        <f>b_43*S_4*ave_infous</f>
        <v>0.14528456922727409</v>
      </c>
      <c r="Q42" s="33">
        <f>b_44*S_4*ave_infous</f>
        <v>0.53137682625281435</v>
      </c>
      <c r="R42" s="33">
        <f>b_45*S_4*ave_infous</f>
        <v>5.4172897951463038E-2</v>
      </c>
      <c r="S42" s="24"/>
      <c r="T42" s="23"/>
      <c r="U42" s="23"/>
      <c r="V42" s="23"/>
    </row>
    <row r="43" spans="1:22" hidden="1" outlineLevel="1">
      <c r="A43" s="24"/>
      <c r="B43" s="24"/>
      <c r="C43" s="32" t="s">
        <v>8</v>
      </c>
      <c r="D43" s="33">
        <f>b_51*N_5*ave_infous</f>
        <v>5.9749519799407755</v>
      </c>
      <c r="E43" s="33">
        <f>b_52*N_5*ave_infous</f>
        <v>5.9749519799407755</v>
      </c>
      <c r="F43" s="33">
        <f>b_53*N_5*ave_infous</f>
        <v>5.9749519799407755</v>
      </c>
      <c r="G43" s="33">
        <f>b_54*N_5*ave_infous</f>
        <v>5.9749519799407755</v>
      </c>
      <c r="H43" s="33">
        <f>b_55*N_5*ave_infous</f>
        <v>5.9749519799407755</v>
      </c>
      <c r="I43" s="24"/>
      <c r="J43" s="23"/>
      <c r="K43" s="24"/>
      <c r="L43" s="24"/>
      <c r="M43" s="32" t="s">
        <v>8</v>
      </c>
      <c r="N43" s="33">
        <f>b_51*S_5*ave_infous</f>
        <v>3.139484896495958E-2</v>
      </c>
      <c r="O43" s="33">
        <f>b_52*S_5*ave_infous</f>
        <v>3.139484896495958E-2</v>
      </c>
      <c r="P43" s="33">
        <f>b_53*S_5*ave_infous</f>
        <v>3.139484896495958E-2</v>
      </c>
      <c r="Q43" s="33">
        <f>b_54*S_5*ave_infous</f>
        <v>3.139484896495958E-2</v>
      </c>
      <c r="R43" s="33">
        <f>b_55*S_5*ave_infous</f>
        <v>3.139484896495958E-2</v>
      </c>
      <c r="S43" s="24"/>
      <c r="T43" s="23"/>
      <c r="U43" s="23"/>
      <c r="V43" s="23"/>
    </row>
    <row r="44" spans="1:22" collapsed="1">
      <c r="A44" s="23"/>
      <c r="B44" s="23"/>
      <c r="C44" s="23"/>
      <c r="D44" s="21"/>
      <c r="E44" s="21"/>
      <c r="F44" s="21"/>
      <c r="G44" s="21"/>
      <c r="H44" s="21"/>
      <c r="I44" s="21"/>
      <c r="J44" s="21"/>
      <c r="K44" s="21"/>
    </row>
    <row r="45" spans="1:22" hidden="1" outlineLevel="1">
      <c r="A45" s="23"/>
      <c r="B45" s="23"/>
      <c r="C45" s="47"/>
      <c r="D45" s="48"/>
      <c r="E45" s="48"/>
      <c r="F45" s="48"/>
      <c r="G45" s="48"/>
      <c r="H45" s="48"/>
      <c r="I45" s="17"/>
      <c r="J45" s="17"/>
      <c r="K45" s="17"/>
      <c r="L45" s="17"/>
      <c r="M45" s="17"/>
      <c r="N45" s="17"/>
      <c r="O45" s="17"/>
    </row>
    <row r="46" spans="1:22" s="55" customFormat="1" hidden="1" outlineLevel="1">
      <c r="A46" s="51"/>
      <c r="B46" s="52"/>
      <c r="C46" s="51"/>
      <c r="D46" s="53"/>
      <c r="E46" s="51"/>
      <c r="F46" s="51"/>
      <c r="G46" s="51"/>
      <c r="H46" s="51"/>
      <c r="I46" s="51"/>
      <c r="J46" s="51"/>
      <c r="K46" s="54"/>
      <c r="L46" s="54"/>
      <c r="M46" s="54"/>
      <c r="N46" s="54"/>
      <c r="O46" s="54"/>
      <c r="T46" s="4"/>
      <c r="U46" s="4"/>
      <c r="V46" s="4"/>
    </row>
    <row r="47" spans="1:22" s="55" customFormat="1" hidden="1" outlineLevel="1">
      <c r="A47" s="56"/>
      <c r="B47" s="56"/>
      <c r="C47" s="57"/>
      <c r="D47" s="57"/>
      <c r="E47" s="56"/>
      <c r="F47" s="57"/>
      <c r="G47" s="57"/>
      <c r="H47" s="57"/>
      <c r="I47" s="57"/>
      <c r="J47" s="57"/>
      <c r="K47" s="57"/>
      <c r="L47" s="57"/>
      <c r="M47" s="57"/>
      <c r="N47" s="57"/>
      <c r="O47" s="57"/>
      <c r="T47" s="4"/>
      <c r="U47" s="4"/>
      <c r="V47" s="4"/>
    </row>
    <row r="48" spans="1:22" s="55" customFormat="1" hidden="1" outlineLevel="1">
      <c r="A48" s="56"/>
      <c r="B48" s="56"/>
      <c r="C48" s="57"/>
      <c r="D48" s="57"/>
      <c r="E48" s="57"/>
      <c r="F48" s="57"/>
      <c r="G48" s="57"/>
      <c r="H48" s="57"/>
      <c r="I48" s="57"/>
      <c r="J48" s="57"/>
      <c r="K48" s="57"/>
      <c r="L48" s="57"/>
      <c r="M48" s="57"/>
      <c r="N48" s="57"/>
      <c r="O48" s="57"/>
      <c r="T48" s="4"/>
      <c r="U48" s="4"/>
      <c r="V48" s="4"/>
    </row>
    <row r="49" spans="1:22" s="55" customFormat="1" hidden="1" outlineLevel="1">
      <c r="A49" s="56"/>
      <c r="B49" s="56"/>
      <c r="C49" s="57"/>
      <c r="D49" s="57"/>
      <c r="G49" s="57"/>
      <c r="H49" s="57"/>
      <c r="I49" s="57"/>
      <c r="J49" s="57"/>
      <c r="K49" s="57"/>
      <c r="L49" s="57"/>
      <c r="M49" s="57"/>
      <c r="N49" s="57"/>
      <c r="O49" s="57"/>
      <c r="T49" s="4"/>
      <c r="U49" s="4"/>
      <c r="V49" s="4"/>
    </row>
    <row r="50" spans="1:22" s="55" customFormat="1" hidden="1" outlineLevel="1">
      <c r="A50" s="56"/>
      <c r="B50" s="56"/>
      <c r="C50" s="57"/>
      <c r="D50" s="57"/>
      <c r="G50" s="57"/>
      <c r="H50" s="57"/>
      <c r="I50" s="57"/>
      <c r="J50" s="57"/>
      <c r="K50" s="57"/>
      <c r="L50" s="57"/>
      <c r="M50" s="57"/>
      <c r="N50" s="57"/>
      <c r="O50" s="57"/>
      <c r="T50" s="4"/>
      <c r="U50" s="4"/>
      <c r="V50" s="4"/>
    </row>
    <row r="51" spans="1:22" s="55" customFormat="1" hidden="1" outlineLevel="1">
      <c r="A51" s="56"/>
      <c r="B51" s="56"/>
      <c r="C51" s="57"/>
      <c r="D51" s="57"/>
      <c r="G51" s="57"/>
      <c r="H51" s="57"/>
      <c r="I51" s="57"/>
      <c r="J51" s="57"/>
      <c r="K51" s="57"/>
      <c r="L51" s="57"/>
      <c r="M51" s="57"/>
      <c r="N51" s="57"/>
      <c r="O51" s="57"/>
      <c r="T51" s="4"/>
      <c r="U51" s="4"/>
      <c r="V51" s="4"/>
    </row>
    <row r="52" spans="1:22" s="55" customFormat="1" hidden="1" outlineLevel="1">
      <c r="A52" s="56"/>
      <c r="B52" s="56"/>
      <c r="C52" s="57"/>
      <c r="D52" s="57"/>
      <c r="G52" s="57"/>
      <c r="H52" s="57"/>
      <c r="I52" s="57"/>
      <c r="J52" s="57"/>
      <c r="K52" s="57"/>
      <c r="L52" s="57"/>
      <c r="M52" s="57"/>
      <c r="N52" s="57"/>
      <c r="O52" s="57"/>
      <c r="T52" s="4"/>
      <c r="U52" s="4"/>
      <c r="V52" s="4"/>
    </row>
    <row r="53" spans="1:22" s="55" customFormat="1" hidden="1" outlineLevel="1">
      <c r="A53" s="56"/>
      <c r="B53" s="56"/>
      <c r="C53" s="57"/>
      <c r="D53" s="57"/>
      <c r="G53" s="57"/>
      <c r="H53" s="57"/>
      <c r="I53" s="57"/>
      <c r="J53" s="57"/>
      <c r="K53" s="57"/>
      <c r="L53" s="57"/>
      <c r="M53" s="57"/>
      <c r="N53" s="57"/>
      <c r="O53" s="57"/>
      <c r="T53" s="4"/>
      <c r="U53" s="4"/>
      <c r="V53" s="4"/>
    </row>
    <row r="54" spans="1:22" s="55" customFormat="1" hidden="1" outlineLevel="1">
      <c r="A54" s="56"/>
      <c r="B54" s="56"/>
      <c r="C54" s="57"/>
      <c r="D54" s="57"/>
      <c r="E54" s="57"/>
      <c r="F54" s="57"/>
      <c r="G54" s="57"/>
      <c r="H54" s="57"/>
      <c r="I54" s="57"/>
      <c r="J54" s="57"/>
      <c r="K54" s="57"/>
      <c r="L54" s="57"/>
      <c r="M54" s="57"/>
      <c r="N54" s="57"/>
      <c r="O54" s="57"/>
      <c r="T54" s="4"/>
      <c r="U54" s="4"/>
      <c r="V54" s="4"/>
    </row>
    <row r="55" spans="1:22" s="55" customFormat="1" hidden="1" outlineLevel="1">
      <c r="A55" s="56"/>
      <c r="B55" s="56"/>
      <c r="C55" s="57"/>
      <c r="D55" s="57"/>
      <c r="F55" s="57"/>
      <c r="G55" s="57"/>
      <c r="H55" s="57"/>
      <c r="I55" s="57"/>
      <c r="J55" s="57"/>
      <c r="K55" s="57"/>
      <c r="L55" s="57"/>
      <c r="M55" s="57"/>
      <c r="N55" s="57"/>
      <c r="O55" s="57"/>
      <c r="T55" s="4"/>
      <c r="U55" s="4"/>
      <c r="V55" s="4"/>
    </row>
    <row r="56" spans="1:22" s="55" customFormat="1" hidden="1" outlineLevel="1">
      <c r="A56" s="56"/>
      <c r="B56" s="56"/>
      <c r="C56" s="57"/>
      <c r="D56" s="57"/>
      <c r="E56" s="57"/>
      <c r="F56" s="57"/>
      <c r="G56" s="57"/>
      <c r="H56" s="57"/>
      <c r="I56" s="57"/>
      <c r="J56" s="57"/>
      <c r="K56" s="57"/>
      <c r="L56" s="57"/>
      <c r="M56" s="57"/>
      <c r="N56" s="57"/>
      <c r="O56" s="57"/>
      <c r="T56" s="4"/>
      <c r="U56" s="4"/>
      <c r="V56" s="4"/>
    </row>
    <row r="57" spans="1:22" s="55" customFormat="1" hidden="1" outlineLevel="1">
      <c r="A57" s="56"/>
      <c r="B57" s="56"/>
      <c r="C57" s="57"/>
      <c r="D57" s="57"/>
      <c r="E57" s="57"/>
      <c r="F57" s="57"/>
      <c r="G57" s="57"/>
      <c r="H57" s="57"/>
      <c r="I57" s="57"/>
      <c r="J57" s="57"/>
      <c r="K57" s="57"/>
      <c r="L57" s="57"/>
      <c r="M57" s="57"/>
      <c r="N57" s="57"/>
      <c r="O57" s="57"/>
      <c r="T57" s="4"/>
      <c r="U57" s="4"/>
      <c r="V57" s="4"/>
    </row>
    <row r="58" spans="1:22" s="55" customFormat="1" hidden="1" outlineLevel="1">
      <c r="A58" s="56"/>
      <c r="B58" s="56"/>
      <c r="C58" s="57"/>
      <c r="D58" s="57"/>
      <c r="E58" s="57"/>
      <c r="F58" s="58"/>
      <c r="G58" s="58"/>
      <c r="H58" s="58"/>
      <c r="I58" s="58"/>
      <c r="J58" s="58"/>
      <c r="K58" s="58"/>
      <c r="L58" s="58"/>
      <c r="M58" s="58"/>
      <c r="N58" s="58"/>
      <c r="O58" s="58"/>
      <c r="T58" s="4"/>
      <c r="U58" s="4"/>
      <c r="V58" s="4"/>
    </row>
    <row r="59" spans="1:22" s="55" customFormat="1" hidden="1" outlineLevel="1">
      <c r="A59" s="56"/>
      <c r="B59" s="56"/>
      <c r="C59" s="57"/>
      <c r="D59" s="57"/>
      <c r="E59" s="57"/>
      <c r="F59" s="57"/>
      <c r="G59" s="57"/>
      <c r="H59" s="57"/>
      <c r="I59" s="57"/>
      <c r="J59" s="57"/>
      <c r="K59" s="57"/>
      <c r="L59" s="57"/>
      <c r="M59" s="57"/>
      <c r="N59" s="57"/>
      <c r="O59" s="57"/>
      <c r="T59" s="4"/>
      <c r="U59" s="4"/>
      <c r="V59" s="4"/>
    </row>
    <row r="60" spans="1:22" s="55" customFormat="1" hidden="1" outlineLevel="1">
      <c r="T60" s="4"/>
      <c r="U60" s="4"/>
      <c r="V60" s="4"/>
    </row>
    <row r="61" spans="1:22" hidden="1" outlineLevel="1">
      <c r="A61" s="4"/>
      <c r="B61" s="4"/>
      <c r="C61" s="4"/>
      <c r="D61" s="4"/>
      <c r="E61" s="4"/>
      <c r="F61" s="4"/>
      <c r="G61" s="4"/>
      <c r="H61" s="4"/>
    </row>
    <row r="62" spans="1:22" hidden="1" outlineLevel="1">
      <c r="A62" s="4"/>
      <c r="B62" s="4"/>
      <c r="C62" s="4"/>
      <c r="D62" s="4"/>
      <c r="E62" s="4"/>
      <c r="F62" s="4"/>
      <c r="G62" s="4"/>
      <c r="H62" s="4"/>
    </row>
    <row r="63" spans="1:22" hidden="1" outlineLevel="1">
      <c r="A63" s="4"/>
      <c r="B63" s="4"/>
      <c r="C63" s="4"/>
      <c r="D63" s="4"/>
      <c r="E63" s="4"/>
      <c r="F63" s="4"/>
      <c r="G63" s="4"/>
      <c r="H63" s="4"/>
    </row>
    <row r="64" spans="1:22" hidden="1" outlineLevel="1">
      <c r="A64" s="4"/>
      <c r="B64" s="4"/>
      <c r="C64" s="4"/>
      <c r="D64" s="4"/>
      <c r="E64" s="4"/>
      <c r="F64" s="4"/>
      <c r="G64" s="4"/>
      <c r="H64" s="4"/>
    </row>
    <row r="65" spans="1:22" hidden="1" outlineLevel="1">
      <c r="A65" s="4"/>
      <c r="B65" s="4"/>
      <c r="C65" s="4"/>
      <c r="D65" s="4"/>
      <c r="E65" s="4"/>
      <c r="F65" s="4"/>
      <c r="G65" s="4"/>
      <c r="H65" s="4"/>
    </row>
    <row r="66" spans="1:22" ht="16.5" collapsed="1">
      <c r="A66" s="42"/>
      <c r="B66" s="43"/>
      <c r="C66" s="42"/>
      <c r="D66" s="44" t="s">
        <v>25</v>
      </c>
      <c r="E66" s="42"/>
      <c r="F66" s="42"/>
      <c r="G66" s="42"/>
      <c r="H66" s="42"/>
      <c r="I66" s="42"/>
      <c r="J66" s="71"/>
      <c r="K66" s="42"/>
      <c r="L66" s="43"/>
      <c r="M66" s="42"/>
      <c r="N66" s="44" t="s">
        <v>26</v>
      </c>
      <c r="O66" s="42"/>
      <c r="P66" s="42"/>
      <c r="Q66" s="45"/>
      <c r="R66" s="45"/>
      <c r="S66" s="42"/>
      <c r="T66" s="71"/>
      <c r="U66" s="71"/>
      <c r="V66" s="71"/>
    </row>
    <row r="67" spans="1:22">
      <c r="A67" s="18"/>
      <c r="B67" s="18"/>
      <c r="C67" s="18"/>
      <c r="D67" s="18"/>
      <c r="E67" s="18"/>
      <c r="F67" s="18"/>
      <c r="G67" s="18"/>
      <c r="H67" s="18"/>
      <c r="I67" s="18" t="s">
        <v>33</v>
      </c>
      <c r="J67" s="72"/>
      <c r="K67" s="18"/>
      <c r="L67" s="18"/>
      <c r="M67" s="18"/>
      <c r="N67" s="18"/>
      <c r="O67" s="18"/>
      <c r="P67" s="18"/>
      <c r="Q67" s="18"/>
      <c r="R67" s="18"/>
      <c r="S67" s="18" t="s">
        <v>33</v>
      </c>
      <c r="T67" s="72"/>
      <c r="U67" s="72"/>
      <c r="V67" s="72"/>
    </row>
    <row r="68" spans="1:22">
      <c r="A68" s="41"/>
      <c r="B68" s="18" t="s">
        <v>16</v>
      </c>
      <c r="C68" s="18"/>
      <c r="D68" s="18"/>
      <c r="E68" s="18"/>
      <c r="F68" s="18"/>
      <c r="G68" s="18"/>
      <c r="H68" s="18"/>
      <c r="I68" s="18" t="s">
        <v>34</v>
      </c>
      <c r="J68" s="72"/>
      <c r="K68" s="41"/>
      <c r="L68" s="18" t="s">
        <v>16</v>
      </c>
      <c r="M68" s="18"/>
      <c r="N68" s="18"/>
      <c r="O68" s="18"/>
      <c r="P68" s="18"/>
      <c r="Q68" s="18"/>
      <c r="R68" s="18"/>
      <c r="S68" s="18" t="s">
        <v>34</v>
      </c>
      <c r="T68" s="72"/>
      <c r="U68" s="72"/>
      <c r="V68" s="72"/>
    </row>
    <row r="69" spans="1:22">
      <c r="A69" s="70" t="s">
        <v>39</v>
      </c>
      <c r="B69" s="18" t="s">
        <v>17</v>
      </c>
      <c r="C69" s="18"/>
      <c r="D69" s="18"/>
      <c r="E69" s="18"/>
      <c r="F69" s="18"/>
      <c r="G69" s="18"/>
      <c r="H69" s="18"/>
      <c r="I69" s="18" t="s">
        <v>35</v>
      </c>
      <c r="J69" s="72"/>
      <c r="K69" s="70" t="s">
        <v>39</v>
      </c>
      <c r="L69" s="18" t="s">
        <v>17</v>
      </c>
      <c r="M69" s="18"/>
      <c r="N69" s="18"/>
      <c r="O69" s="18"/>
      <c r="P69" s="18"/>
      <c r="Q69" s="18"/>
      <c r="R69" s="18"/>
      <c r="S69" s="18" t="s">
        <v>35</v>
      </c>
      <c r="T69" s="72"/>
      <c r="U69" s="72"/>
      <c r="V69" s="72"/>
    </row>
    <row r="70" spans="1:22">
      <c r="A70" s="59" t="s">
        <v>40</v>
      </c>
      <c r="B70" s="40" t="s">
        <v>4</v>
      </c>
      <c r="C70" s="40" t="s">
        <v>5</v>
      </c>
      <c r="D70" s="40" t="s">
        <v>6</v>
      </c>
      <c r="E70" s="40" t="s">
        <v>7</v>
      </c>
      <c r="F70" s="40" t="s">
        <v>8</v>
      </c>
      <c r="G70" s="40" t="s">
        <v>18</v>
      </c>
      <c r="H70" s="18"/>
      <c r="I70" s="18" t="s">
        <v>36</v>
      </c>
      <c r="J70" s="72"/>
      <c r="K70" s="59" t="s">
        <v>40</v>
      </c>
      <c r="L70" s="49" t="s">
        <v>4</v>
      </c>
      <c r="M70" s="49" t="s">
        <v>5</v>
      </c>
      <c r="N70" s="49" t="s">
        <v>6</v>
      </c>
      <c r="O70" s="49" t="s">
        <v>7</v>
      </c>
      <c r="P70" s="49" t="s">
        <v>8</v>
      </c>
      <c r="Q70" s="49" t="s">
        <v>18</v>
      </c>
      <c r="R70" s="18"/>
      <c r="S70" s="18" t="s">
        <v>36</v>
      </c>
      <c r="T70" s="72"/>
      <c r="U70" s="72"/>
      <c r="V70" s="72"/>
    </row>
    <row r="71" spans="1:22">
      <c r="A71" s="41">
        <v>0</v>
      </c>
      <c r="B71" s="19">
        <f>infous1_0</f>
        <v>10</v>
      </c>
      <c r="C71" s="19">
        <f>infous2_0</f>
        <v>10</v>
      </c>
      <c r="D71" s="19">
        <f>infous3_0</f>
        <v>10</v>
      </c>
      <c r="E71" s="19">
        <f>infous4_0</f>
        <v>10</v>
      </c>
      <c r="F71" s="19">
        <f>infous5_0</f>
        <v>10</v>
      </c>
      <c r="G71" s="19">
        <f t="shared" ref="G71:G81" si="0">SUM(B71:F71)</f>
        <v>50</v>
      </c>
      <c r="H71" s="18"/>
      <c r="I71" s="18"/>
      <c r="J71" s="72"/>
      <c r="K71" s="41">
        <v>0</v>
      </c>
      <c r="L71" s="19">
        <f>infous1_0</f>
        <v>10</v>
      </c>
      <c r="M71" s="19">
        <f>infous2_0</f>
        <v>10</v>
      </c>
      <c r="N71" s="19">
        <f>infous3_0</f>
        <v>10</v>
      </c>
      <c r="O71" s="19">
        <f>infous4_0</f>
        <v>10</v>
      </c>
      <c r="P71" s="19">
        <f>infous5_0</f>
        <v>10</v>
      </c>
      <c r="Q71" s="19">
        <f>SUM(L71:P71)</f>
        <v>50</v>
      </c>
      <c r="R71" s="18"/>
      <c r="S71" s="18"/>
      <c r="T71" s="72"/>
      <c r="U71" s="72"/>
      <c r="V71" s="72"/>
    </row>
    <row r="72" spans="1:22">
      <c r="A72" s="41">
        <f>A71+1</f>
        <v>1</v>
      </c>
      <c r="B72" s="75">
        <f>$B71*R_11+$C71*R_12+$D71*R_13+$E71*R_14+$F71*R_15</f>
        <v>7.150236294084892</v>
      </c>
      <c r="C72" s="75">
        <f t="shared" ref="C72:C81" si="1">$B71*R_21+$C71*R_22+$D71*R_23+$E71*R_24+$F71*R_25</f>
        <v>29.016773900488705</v>
      </c>
      <c r="D72" s="75">
        <f t="shared" ref="D72:D81" si="2">$B71*R_31+$C71*R_32+$D71*R_33+$E71*R_34+$F71*R_35</f>
        <v>84.208010662365865</v>
      </c>
      <c r="E72" s="75">
        <f t="shared" ref="E72:E81" si="3">$B71*R_41+$C71*R_42+$D71*R_43+$E71*R_44+$F71*R_45</f>
        <v>84.208010662365879</v>
      </c>
      <c r="F72" s="75">
        <f t="shared" ref="F72:F81" si="4">$B71*R_51+$C71*R_52+$D71*R_53+$E71*R_54+$F71*R_55</f>
        <v>298.74759899703878</v>
      </c>
      <c r="G72" s="75">
        <f t="shared" si="0"/>
        <v>503.33063051634412</v>
      </c>
      <c r="H72" s="76"/>
      <c r="I72" s="77">
        <f t="shared" ref="I72:I81" si="5">G72/G71</f>
        <v>10.066612610326882</v>
      </c>
      <c r="J72" s="73"/>
      <c r="K72" s="41">
        <f t="shared" ref="K72:K81" si="6">K71+1</f>
        <v>1</v>
      </c>
      <c r="L72" s="19">
        <f t="shared" ref="L72:L81" si="7">$L71*Rn_11+$M71*Rn_12+$N71*Rn_13+$O71*Rn_14+$P71*Rn_15</f>
        <v>4.5922243308112316</v>
      </c>
      <c r="M72" s="19">
        <f t="shared" ref="M72:M81" si="8">$L71*Rn_21+$M71*Rn_22+$N71*Rn_23+$O71*Rn_24+$P71*Rn_25</f>
        <v>4.7253741894961507</v>
      </c>
      <c r="N72" s="19">
        <f t="shared" ref="N72:N81" si="9">$L71*Rn_31+$M71*Rn_32+$N71*Rn_33+$O71*Rn_34+$P71*Rn_35</f>
        <v>13.725905737965636</v>
      </c>
      <c r="O72" s="19">
        <f t="shared" ref="O72:O81" si="10">$L71*Rn_41+$M71*Rn_42+$N71*Rn_43+$O71*Rn_44+$P71*Rn_45</f>
        <v>9.1618315600654068</v>
      </c>
      <c r="P72" s="19">
        <f t="shared" ref="P72:P81" si="11">$L71*Rn_51+$M71*Rn_52+$N71*Rn_53+$O71*Rn_54+$P71*Rn_55</f>
        <v>1.5697424482479791</v>
      </c>
      <c r="Q72" s="19">
        <f t="shared" ref="Q72:Q81" si="12">SUM(L72:P72)</f>
        <v>33.775078266586405</v>
      </c>
      <c r="R72" s="18"/>
      <c r="S72" s="61">
        <f>Q72/Q71</f>
        <v>0.67550156533172812</v>
      </c>
      <c r="T72" s="74"/>
      <c r="U72" s="74"/>
      <c r="V72" s="74"/>
    </row>
    <row r="73" spans="1:22" hidden="1" outlineLevel="1">
      <c r="A73" s="41">
        <f t="shared" ref="A73:A81" si="13">A72+1</f>
        <v>2</v>
      </c>
      <c r="B73" s="75">
        <f t="shared" ref="B73:B81" si="14">$B72*R_11+$C72*R_12+$D72*R_13+$E72*R_14+$F72*R_15</f>
        <v>79.719857827005796</v>
      </c>
      <c r="C73" s="75">
        <f t="shared" si="1"/>
        <v>246.95664103866682</v>
      </c>
      <c r="D73" s="75">
        <f t="shared" si="2"/>
        <v>713.45250670245503</v>
      </c>
      <c r="E73" s="75">
        <f t="shared" si="3"/>
        <v>713.45250670245503</v>
      </c>
      <c r="F73" s="75">
        <f t="shared" si="4"/>
        <v>3007.3763473684694</v>
      </c>
      <c r="G73" s="75">
        <f t="shared" si="0"/>
        <v>4760.957859639052</v>
      </c>
      <c r="H73" s="76"/>
      <c r="I73" s="77">
        <f t="shared" si="5"/>
        <v>9.4589074675526916</v>
      </c>
      <c r="J73" s="74"/>
      <c r="K73" s="41">
        <f t="shared" si="6"/>
        <v>2</v>
      </c>
      <c r="L73" s="19">
        <f t="shared" si="7"/>
        <v>2.9719063581172569</v>
      </c>
      <c r="M73" s="19">
        <f t="shared" si="8"/>
        <v>3.8039116963576243</v>
      </c>
      <c r="N73" s="19">
        <f t="shared" si="9"/>
        <v>14.352368245702111</v>
      </c>
      <c r="O73" s="19">
        <f t="shared" si="10"/>
        <v>7.8178319750813454</v>
      </c>
      <c r="P73" s="19">
        <f t="shared" si="11"/>
        <v>1.0603634809591689</v>
      </c>
      <c r="Q73" s="19">
        <f t="shared" si="12"/>
        <v>30.006381756217507</v>
      </c>
      <c r="R73" s="18"/>
      <c r="S73" s="61">
        <f t="shared" ref="S73:S81" si="15">Q73/Q72</f>
        <v>0.88841783043039579</v>
      </c>
      <c r="T73" s="74"/>
      <c r="U73" s="74"/>
      <c r="V73" s="74"/>
    </row>
    <row r="74" spans="1:22" hidden="1" outlineLevel="1">
      <c r="A74" s="41">
        <f t="shared" si="13"/>
        <v>3</v>
      </c>
      <c r="B74" s="75">
        <f t="shared" si="14"/>
        <v>761.15791060299694</v>
      </c>
      <c r="C74" s="75">
        <f t="shared" si="1"/>
        <v>2239.9296559825534</v>
      </c>
      <c r="D74" s="75">
        <f t="shared" si="2"/>
        <v>6290.7093764997817</v>
      </c>
      <c r="E74" s="75">
        <f t="shared" si="3"/>
        <v>6290.7093764997808</v>
      </c>
      <c r="F74" s="75">
        <f t="shared" si="4"/>
        <v>28446.494589864953</v>
      </c>
      <c r="G74" s="75">
        <f t="shared" si="0"/>
        <v>44029.000909450064</v>
      </c>
      <c r="H74" s="76"/>
      <c r="I74" s="77">
        <f t="shared" si="5"/>
        <v>9.2479291368456025</v>
      </c>
      <c r="J74" s="74"/>
      <c r="K74" s="41">
        <f t="shared" si="6"/>
        <v>3</v>
      </c>
      <c r="L74" s="19">
        <f t="shared" si="7"/>
        <v>2.6319057124504259</v>
      </c>
      <c r="M74" s="19">
        <f t="shared" si="8"/>
        <v>3.5070137195821238</v>
      </c>
      <c r="N74" s="19">
        <f t="shared" si="9"/>
        <v>14.217338578217459</v>
      </c>
      <c r="O74" s="19">
        <f t="shared" si="10"/>
        <v>6.966921586280769</v>
      </c>
      <c r="P74" s="19">
        <f t="shared" si="11"/>
        <v>0.94204582322136721</v>
      </c>
      <c r="Q74" s="19">
        <f t="shared" si="12"/>
        <v>28.265225419752145</v>
      </c>
      <c r="R74" s="18"/>
      <c r="S74" s="61">
        <f t="shared" si="15"/>
        <v>0.94197379908676981</v>
      </c>
      <c r="T74" s="74"/>
      <c r="U74" s="74"/>
      <c r="V74" s="74"/>
    </row>
    <row r="75" spans="1:22" hidden="1" outlineLevel="1">
      <c r="A75" s="41">
        <f t="shared" si="13"/>
        <v>4</v>
      </c>
      <c r="B75" s="75">
        <f t="shared" si="14"/>
        <v>7063.930897552571</v>
      </c>
      <c r="C75" s="75">
        <f t="shared" si="1"/>
        <v>20389.406728816022</v>
      </c>
      <c r="D75" s="75">
        <f t="shared" si="2"/>
        <v>56532.474831110827</v>
      </c>
      <c r="E75" s="75">
        <f t="shared" si="3"/>
        <v>56532.47483111082</v>
      </c>
      <c r="F75" s="75">
        <f t="shared" si="4"/>
        <v>263071.1661587329</v>
      </c>
      <c r="G75" s="75">
        <f t="shared" si="0"/>
        <v>403589.45344732318</v>
      </c>
      <c r="H75" s="76"/>
      <c r="I75" s="77">
        <f t="shared" si="5"/>
        <v>9.1664458677439509</v>
      </c>
      <c r="J75" s="74"/>
      <c r="K75" s="41">
        <f t="shared" si="6"/>
        <v>4</v>
      </c>
      <c r="L75" s="19">
        <f t="shared" si="7"/>
        <v>2.4777608458954896</v>
      </c>
      <c r="M75" s="19">
        <f t="shared" si="8"/>
        <v>3.3233047725163276</v>
      </c>
      <c r="N75" s="19">
        <f t="shared" si="9"/>
        <v>13.829874306368648</v>
      </c>
      <c r="O75" s="19">
        <f t="shared" si="10"/>
        <v>6.4318991240713066</v>
      </c>
      <c r="P75" s="19">
        <f t="shared" si="11"/>
        <v>0.88738248301365485</v>
      </c>
      <c r="Q75" s="19">
        <f t="shared" si="12"/>
        <v>26.950221531865427</v>
      </c>
      <c r="R75" s="18"/>
      <c r="S75" s="61">
        <f t="shared" si="15"/>
        <v>0.95347626391234175</v>
      </c>
      <c r="T75" s="74"/>
      <c r="U75" s="74"/>
      <c r="V75" s="74"/>
    </row>
    <row r="76" spans="1:22" hidden="1" outlineLevel="1">
      <c r="A76" s="41">
        <f t="shared" si="13"/>
        <v>5</v>
      </c>
      <c r="B76" s="75">
        <f t="shared" si="14"/>
        <v>64841.726288611739</v>
      </c>
      <c r="C76" s="75">
        <f t="shared" si="1"/>
        <v>185710.30223755637</v>
      </c>
      <c r="D76" s="75">
        <f t="shared" si="2"/>
        <v>512167.5546958365</v>
      </c>
      <c r="E76" s="75">
        <f t="shared" si="3"/>
        <v>512167.5546958365</v>
      </c>
      <c r="F76" s="75">
        <f t="shared" si="4"/>
        <v>2411427.6039582989</v>
      </c>
      <c r="G76" s="75">
        <f t="shared" si="0"/>
        <v>3686314.7418761402</v>
      </c>
      <c r="H76" s="76"/>
      <c r="I76" s="77">
        <f t="shared" si="5"/>
        <v>9.1338232711209368</v>
      </c>
      <c r="J76" s="74"/>
      <c r="K76" s="41">
        <f t="shared" si="6"/>
        <v>5</v>
      </c>
      <c r="L76" s="19">
        <f t="shared" si="7"/>
        <v>2.3622141785664028</v>
      </c>
      <c r="M76" s="19">
        <f t="shared" si="8"/>
        <v>3.1724435640366457</v>
      </c>
      <c r="N76" s="19">
        <f t="shared" si="9"/>
        <v>13.351377696198936</v>
      </c>
      <c r="O76" s="19">
        <f t="shared" si="10"/>
        <v>6.0555389009291405</v>
      </c>
      <c r="P76" s="19">
        <f t="shared" si="11"/>
        <v>0.84609813456511673</v>
      </c>
      <c r="Q76" s="19">
        <f t="shared" si="12"/>
        <v>25.78767247429624</v>
      </c>
      <c r="R76" s="18"/>
      <c r="S76" s="61">
        <f t="shared" si="15"/>
        <v>0.95686309827937366</v>
      </c>
      <c r="T76" s="74"/>
      <c r="U76" s="74"/>
      <c r="V76" s="74"/>
    </row>
    <row r="77" spans="1:22" hidden="1" outlineLevel="1">
      <c r="A77" s="41">
        <f t="shared" si="13"/>
        <v>6</v>
      </c>
      <c r="B77" s="75">
        <f t="shared" si="14"/>
        <v>592588.26317964017</v>
      </c>
      <c r="C77" s="75">
        <f t="shared" si="1"/>
        <v>1691846.4101808949</v>
      </c>
      <c r="D77" s="75">
        <f t="shared" si="2"/>
        <v>4655696.7520134319</v>
      </c>
      <c r="E77" s="75">
        <f t="shared" si="3"/>
        <v>4655696.7520134319</v>
      </c>
      <c r="F77" s="75">
        <f t="shared" si="4"/>
        <v>22025553.565657713</v>
      </c>
      <c r="G77" s="75">
        <f t="shared" si="0"/>
        <v>33621381.743045107</v>
      </c>
      <c r="H77" s="76"/>
      <c r="I77" s="77">
        <f t="shared" si="5"/>
        <v>9.120594441139227</v>
      </c>
      <c r="J77" s="74"/>
      <c r="K77" s="41">
        <f t="shared" si="6"/>
        <v>6</v>
      </c>
      <c r="L77" s="19">
        <f t="shared" si="7"/>
        <v>2.2602401428779402</v>
      </c>
      <c r="M77" s="19">
        <f t="shared" si="8"/>
        <v>3.0366229840813066</v>
      </c>
      <c r="N77" s="19">
        <f t="shared" si="9"/>
        <v>12.845514807793634</v>
      </c>
      <c r="O77" s="19">
        <f t="shared" si="10"/>
        <v>5.7573172497437577</v>
      </c>
      <c r="P77" s="19">
        <f t="shared" si="11"/>
        <v>0.80960008248837589</v>
      </c>
      <c r="Q77" s="19">
        <f t="shared" si="12"/>
        <v>24.709295266985013</v>
      </c>
      <c r="R77" s="18"/>
      <c r="S77" s="61">
        <f t="shared" si="15"/>
        <v>0.95818245293808135</v>
      </c>
      <c r="T77" s="74"/>
      <c r="U77" s="74"/>
      <c r="V77" s="74"/>
    </row>
    <row r="78" spans="1:22" hidden="1" outlineLevel="1">
      <c r="A78" s="41">
        <f t="shared" si="13"/>
        <v>7</v>
      </c>
      <c r="B78" s="75">
        <f t="shared" si="14"/>
        <v>5406003.9135221196</v>
      </c>
      <c r="C78" s="75">
        <f t="shared" si="1"/>
        <v>15414294.75031741</v>
      </c>
      <c r="D78" s="75">
        <f t="shared" si="2"/>
        <v>42379637.423555709</v>
      </c>
      <c r="E78" s="75">
        <f t="shared" si="3"/>
        <v>42379637.423555709</v>
      </c>
      <c r="F78" s="75">
        <f t="shared" si="4"/>
        <v>200886141.41395205</v>
      </c>
      <c r="G78" s="75">
        <f t="shared" si="0"/>
        <v>306465714.92490304</v>
      </c>
      <c r="H78" s="76"/>
      <c r="I78" s="77">
        <f t="shared" si="5"/>
        <v>9.1152028571311856</v>
      </c>
      <c r="J78" s="74"/>
      <c r="K78" s="41">
        <f t="shared" si="6"/>
        <v>7</v>
      </c>
      <c r="L78" s="19">
        <f t="shared" si="7"/>
        <v>2.1656944255424539</v>
      </c>
      <c r="M78" s="19">
        <f t="shared" si="8"/>
        <v>2.9100186292495076</v>
      </c>
      <c r="N78" s="19">
        <f t="shared" si="9"/>
        <v>12.339346117674305</v>
      </c>
      <c r="O78" s="19">
        <f t="shared" si="10"/>
        <v>5.4996260863423858</v>
      </c>
      <c r="P78" s="19">
        <f t="shared" si="11"/>
        <v>0.77574459293758524</v>
      </c>
      <c r="Q78" s="19">
        <f t="shared" si="12"/>
        <v>23.690429851746234</v>
      </c>
      <c r="R78" s="18"/>
      <c r="S78" s="61">
        <f t="shared" si="15"/>
        <v>0.95876590553352925</v>
      </c>
      <c r="T78" s="74"/>
      <c r="U78" s="74"/>
      <c r="V78" s="74"/>
    </row>
    <row r="79" spans="1:22" hidden="1" outlineLevel="1">
      <c r="A79" s="41">
        <f t="shared" si="13"/>
        <v>8</v>
      </c>
      <c r="B79" s="75">
        <f t="shared" si="14"/>
        <v>49281463.275609344</v>
      </c>
      <c r="C79" s="75">
        <f t="shared" si="1"/>
        <v>140443558.10186049</v>
      </c>
      <c r="D79" s="75">
        <f t="shared" si="2"/>
        <v>385989699.98876446</v>
      </c>
      <c r="E79" s="75">
        <f t="shared" si="3"/>
        <v>385989699.98876446</v>
      </c>
      <c r="F79" s="75">
        <f t="shared" si="4"/>
        <v>1831117930.1745145</v>
      </c>
      <c r="G79" s="75">
        <f t="shared" si="0"/>
        <v>2792822351.5295134</v>
      </c>
      <c r="H79" s="76"/>
      <c r="I79" s="77">
        <f t="shared" si="5"/>
        <v>9.1130009509020358</v>
      </c>
      <c r="J79" s="74"/>
      <c r="K79" s="41">
        <f t="shared" si="6"/>
        <v>8</v>
      </c>
      <c r="L79" s="19">
        <f t="shared" si="7"/>
        <v>2.0763821208775077</v>
      </c>
      <c r="M79" s="19">
        <f t="shared" si="8"/>
        <v>2.7901869866211428</v>
      </c>
      <c r="N79" s="19">
        <f t="shared" si="9"/>
        <v>11.844416929331308</v>
      </c>
      <c r="O79" s="19">
        <f t="shared" si="10"/>
        <v>5.2652036931725679</v>
      </c>
      <c r="P79" s="19">
        <f t="shared" si="11"/>
        <v>0.74375746711054291</v>
      </c>
      <c r="Q79" s="19">
        <f t="shared" si="12"/>
        <v>22.719947197113068</v>
      </c>
      <c r="R79" s="18"/>
      <c r="S79" s="61">
        <f t="shared" si="15"/>
        <v>0.95903482289234898</v>
      </c>
      <c r="T79" s="74"/>
      <c r="U79" s="74"/>
      <c r="V79" s="74"/>
    </row>
    <row r="80" spans="1:22" hidden="1" outlineLevel="1">
      <c r="A80" s="41">
        <f t="shared" si="13"/>
        <v>9</v>
      </c>
      <c r="B80" s="75">
        <f t="shared" si="14"/>
        <v>449119308.43530393</v>
      </c>
      <c r="C80" s="75">
        <f t="shared" si="1"/>
        <v>1279635565.5483615</v>
      </c>
      <c r="D80" s="75">
        <f t="shared" si="2"/>
        <v>3516372444.3870897</v>
      </c>
      <c r="E80" s="75">
        <f t="shared" si="3"/>
        <v>3516372444.3870897</v>
      </c>
      <c r="F80" s="75">
        <f t="shared" si="4"/>
        <v>16686979438.894117</v>
      </c>
      <c r="G80" s="75">
        <f t="shared" si="0"/>
        <v>25448479201.651962</v>
      </c>
      <c r="H80" s="76"/>
      <c r="I80" s="77">
        <f t="shared" si="5"/>
        <v>9.1121009496772611</v>
      </c>
      <c r="J80" s="74"/>
      <c r="K80" s="41">
        <f t="shared" si="6"/>
        <v>9</v>
      </c>
      <c r="L80" s="19">
        <f t="shared" si="7"/>
        <v>1.9913175234919362</v>
      </c>
      <c r="M80" s="19">
        <f t="shared" si="8"/>
        <v>2.6759572463687937</v>
      </c>
      <c r="N80" s="19">
        <f t="shared" si="9"/>
        <v>11.36543544105413</v>
      </c>
      <c r="O80" s="19">
        <f t="shared" si="10"/>
        <v>5.0460705526082998</v>
      </c>
      <c r="P80" s="19">
        <f t="shared" si="11"/>
        <v>0.71328931074522151</v>
      </c>
      <c r="Q80" s="19">
        <f t="shared" si="12"/>
        <v>21.792070074268381</v>
      </c>
      <c r="R80" s="18"/>
      <c r="S80" s="61">
        <f t="shared" si="15"/>
        <v>0.95916024298847891</v>
      </c>
      <c r="T80" s="74"/>
      <c r="U80" s="74"/>
      <c r="V80" s="74"/>
    </row>
    <row r="81" spans="1:22" hidden="1" outlineLevel="1">
      <c r="A81" s="41">
        <f t="shared" si="13"/>
        <v>10</v>
      </c>
      <c r="B81" s="75">
        <f t="shared" si="14"/>
        <v>4092484882.5353651</v>
      </c>
      <c r="C81" s="75">
        <f t="shared" si="1"/>
        <v>11659323782.19665</v>
      </c>
      <c r="D81" s="75">
        <f t="shared" si="2"/>
        <v>32037248437.859344</v>
      </c>
      <c r="E81" s="75">
        <f t="shared" si="3"/>
        <v>32037248437.859344</v>
      </c>
      <c r="F81" s="75">
        <f t="shared" si="4"/>
        <v>152053441192.39203</v>
      </c>
      <c r="G81" s="75">
        <f t="shared" si="0"/>
        <v>231879746732.84271</v>
      </c>
      <c r="H81" s="76"/>
      <c r="I81" s="77">
        <f t="shared" si="5"/>
        <v>9.1117329603645025</v>
      </c>
      <c r="J81" s="74"/>
      <c r="K81" s="41">
        <f t="shared" si="6"/>
        <v>10</v>
      </c>
      <c r="L81" s="19">
        <f t="shared" si="7"/>
        <v>1.909990258354034</v>
      </c>
      <c r="M81" s="19">
        <f t="shared" si="8"/>
        <v>2.5667034391571915</v>
      </c>
      <c r="N81" s="19">
        <f t="shared" si="9"/>
        <v>10.904071158774032</v>
      </c>
      <c r="O81" s="19">
        <f t="shared" si="10"/>
        <v>4.8384424053784674</v>
      </c>
      <c r="P81" s="19">
        <f t="shared" si="11"/>
        <v>0.68415874861547132</v>
      </c>
      <c r="Q81" s="19">
        <f t="shared" si="12"/>
        <v>20.903366010279196</v>
      </c>
      <c r="R81" s="18"/>
      <c r="S81" s="61">
        <f t="shared" si="15"/>
        <v>0.95921892408750342</v>
      </c>
      <c r="T81" s="74"/>
      <c r="U81" s="74"/>
      <c r="V81" s="74"/>
    </row>
    <row r="82" spans="1:22" collapsed="1">
      <c r="A82" s="4"/>
      <c r="B82" s="4"/>
      <c r="C82" s="4"/>
      <c r="D82" s="4"/>
      <c r="E82" s="4"/>
      <c r="F82" s="4"/>
      <c r="G82" s="4"/>
      <c r="H82" s="4"/>
      <c r="K82" s="57"/>
      <c r="L82" s="57"/>
      <c r="M82" s="17"/>
      <c r="N82" s="17"/>
      <c r="O82" s="17"/>
      <c r="P82" s="17"/>
      <c r="Q82" s="17"/>
    </row>
    <row r="83" spans="1:22">
      <c r="A83" s="4"/>
      <c r="B83" s="4"/>
      <c r="C83" s="4"/>
      <c r="D83" s="4"/>
      <c r="E83" s="4"/>
      <c r="F83" s="4"/>
      <c r="G83" s="4"/>
      <c r="H83" s="4"/>
    </row>
    <row r="84" spans="1:22">
      <c r="A84" s="4"/>
      <c r="B84" s="4"/>
      <c r="C84" s="4"/>
      <c r="D84" s="4"/>
      <c r="E84" s="4"/>
      <c r="F84" s="4"/>
      <c r="G84" s="4"/>
      <c r="H84" s="4"/>
    </row>
    <row r="85" spans="1:22">
      <c r="A85" s="4"/>
      <c r="B85" s="4"/>
      <c r="C85" s="4"/>
      <c r="D85" s="4"/>
      <c r="E85" s="4"/>
      <c r="F85" s="4"/>
      <c r="G85" s="4"/>
      <c r="H85" s="4"/>
    </row>
    <row r="86" spans="1:22">
      <c r="A86" s="4"/>
      <c r="B86" s="4"/>
      <c r="C86" s="4"/>
      <c r="D86" s="4"/>
      <c r="E86" s="4"/>
      <c r="F86" s="4"/>
      <c r="G86" s="4"/>
      <c r="H86" s="4"/>
    </row>
    <row r="87" spans="1:22">
      <c r="A87" s="4"/>
      <c r="B87" s="4"/>
      <c r="C87" s="4"/>
      <c r="D87" s="4"/>
      <c r="E87" s="4"/>
      <c r="F87" s="4"/>
      <c r="G87" s="4"/>
      <c r="H87" s="4"/>
    </row>
    <row r="88" spans="1:22">
      <c r="A88" s="4"/>
      <c r="B88" s="4"/>
      <c r="C88" s="4"/>
      <c r="D88" s="4"/>
      <c r="E88" s="4"/>
      <c r="F88" s="4"/>
      <c r="G88" s="4"/>
      <c r="H88" s="4"/>
    </row>
    <row r="89" spans="1:22">
      <c r="A89" s="4"/>
      <c r="B89" s="4"/>
      <c r="C89" s="4"/>
      <c r="D89" s="4"/>
      <c r="E89" s="4"/>
      <c r="F89" s="4"/>
      <c r="G89" s="4"/>
      <c r="H89" s="4"/>
    </row>
    <row r="90" spans="1:22">
      <c r="A90" s="4"/>
      <c r="B90" s="4"/>
      <c r="C90" s="4"/>
      <c r="D90" s="4"/>
      <c r="E90" s="4"/>
      <c r="F90" s="4"/>
      <c r="G90" s="4"/>
      <c r="H90" s="4"/>
    </row>
    <row r="91" spans="1:22">
      <c r="A91" s="4"/>
      <c r="B91" s="4"/>
      <c r="C91" s="4"/>
      <c r="D91" s="4"/>
      <c r="E91" s="4"/>
      <c r="F91" s="4"/>
      <c r="G91" s="4"/>
      <c r="H91" s="4"/>
    </row>
    <row r="92" spans="1:22">
      <c r="A92" s="4"/>
      <c r="B92" s="4"/>
      <c r="C92" s="4"/>
      <c r="D92" s="4"/>
      <c r="E92" s="4"/>
      <c r="F92" s="4"/>
      <c r="G92" s="4"/>
      <c r="H92" s="4"/>
    </row>
    <row r="93" spans="1:22">
      <c r="A93" s="4"/>
      <c r="B93" s="4"/>
      <c r="C93" s="4"/>
      <c r="D93" s="4"/>
      <c r="E93" s="4"/>
      <c r="F93" s="4"/>
      <c r="G93" s="4"/>
      <c r="H93" s="4"/>
    </row>
    <row r="94" spans="1:22">
      <c r="A94" s="4"/>
      <c r="B94" s="4"/>
      <c r="C94" s="4"/>
      <c r="D94" s="4"/>
      <c r="E94" s="4"/>
      <c r="F94" s="4"/>
      <c r="G94" s="4"/>
      <c r="H94" s="4"/>
    </row>
    <row r="95" spans="1:22">
      <c r="A95" s="4"/>
      <c r="B95" s="4"/>
      <c r="C95" s="4"/>
      <c r="D95" s="4"/>
      <c r="E95" s="4"/>
      <c r="F95" s="4"/>
      <c r="G95" s="4"/>
      <c r="H95" s="4"/>
    </row>
    <row r="96" spans="1:22">
      <c r="A96" s="4"/>
      <c r="B96" s="4"/>
      <c r="C96" s="4"/>
      <c r="D96" s="4"/>
      <c r="E96" s="4"/>
      <c r="F96" s="4"/>
      <c r="G96" s="4"/>
      <c r="H96" s="4"/>
    </row>
    <row r="97" spans="1:8">
      <c r="A97" s="4"/>
      <c r="B97" s="4"/>
      <c r="C97" s="4"/>
      <c r="D97" s="4"/>
      <c r="E97" s="4"/>
      <c r="F97" s="4"/>
      <c r="G97" s="4"/>
      <c r="H97" s="4"/>
    </row>
    <row r="98" spans="1:8">
      <c r="A98" s="4"/>
      <c r="B98" s="4"/>
      <c r="C98" s="4"/>
      <c r="D98" s="4"/>
      <c r="E98" s="4"/>
      <c r="F98" s="4"/>
      <c r="G98" s="4"/>
      <c r="H98" s="4"/>
    </row>
    <row r="99" spans="1:8">
      <c r="A99" s="4"/>
      <c r="B99" s="4"/>
      <c r="C99" s="4"/>
      <c r="D99" s="4"/>
      <c r="E99" s="4"/>
      <c r="F99" s="4"/>
      <c r="G99" s="4"/>
      <c r="H99" s="4"/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202</vt:i4>
      </vt:variant>
    </vt:vector>
  </HeadingPairs>
  <TitlesOfParts>
    <vt:vector size="204" baseType="lpstr">
      <vt:lpstr>R0_Rn_calcs_empty</vt:lpstr>
      <vt:lpstr>R0_Rn_calcs_fin</vt:lpstr>
      <vt:lpstr>R0_Rn_calcs_empty!alpha</vt:lpstr>
      <vt:lpstr>alpha</vt:lpstr>
      <vt:lpstr>R0_Rn_calcs_empty!ave_infous</vt:lpstr>
      <vt:lpstr>R0_Rn_calcs_fin!ave_infous</vt:lpstr>
      <vt:lpstr>R0_Rn_calcs_empty!b_11</vt:lpstr>
      <vt:lpstr>b_11</vt:lpstr>
      <vt:lpstr>R0_Rn_calcs_empty!b_12</vt:lpstr>
      <vt:lpstr>b_12</vt:lpstr>
      <vt:lpstr>R0_Rn_calcs_empty!b_13</vt:lpstr>
      <vt:lpstr>b_13</vt:lpstr>
      <vt:lpstr>R0_Rn_calcs_empty!b_14</vt:lpstr>
      <vt:lpstr>b_14</vt:lpstr>
      <vt:lpstr>R0_Rn_calcs_empty!b_15</vt:lpstr>
      <vt:lpstr>b_15</vt:lpstr>
      <vt:lpstr>R0_Rn_calcs_empty!b_21</vt:lpstr>
      <vt:lpstr>b_21</vt:lpstr>
      <vt:lpstr>R0_Rn_calcs_empty!b_22</vt:lpstr>
      <vt:lpstr>b_22</vt:lpstr>
      <vt:lpstr>R0_Rn_calcs_empty!b_23</vt:lpstr>
      <vt:lpstr>b_23</vt:lpstr>
      <vt:lpstr>R0_Rn_calcs_empty!b_24</vt:lpstr>
      <vt:lpstr>b_24</vt:lpstr>
      <vt:lpstr>R0_Rn_calcs_empty!b_25</vt:lpstr>
      <vt:lpstr>b_25</vt:lpstr>
      <vt:lpstr>R0_Rn_calcs_empty!b_31</vt:lpstr>
      <vt:lpstr>b_31</vt:lpstr>
      <vt:lpstr>R0_Rn_calcs_empty!b_32</vt:lpstr>
      <vt:lpstr>b_32</vt:lpstr>
      <vt:lpstr>R0_Rn_calcs_empty!b_33</vt:lpstr>
      <vt:lpstr>b_33</vt:lpstr>
      <vt:lpstr>R0_Rn_calcs_empty!b_34</vt:lpstr>
      <vt:lpstr>b_34</vt:lpstr>
      <vt:lpstr>R0_Rn_calcs_empty!b_35</vt:lpstr>
      <vt:lpstr>b_35</vt:lpstr>
      <vt:lpstr>R0_Rn_calcs_empty!b_41</vt:lpstr>
      <vt:lpstr>b_41</vt:lpstr>
      <vt:lpstr>R0_Rn_calcs_empty!b_42</vt:lpstr>
      <vt:lpstr>b_42</vt:lpstr>
      <vt:lpstr>R0_Rn_calcs_empty!b_43</vt:lpstr>
      <vt:lpstr>b_43</vt:lpstr>
      <vt:lpstr>R0_Rn_calcs_empty!b_44</vt:lpstr>
      <vt:lpstr>b_44</vt:lpstr>
      <vt:lpstr>R0_Rn_calcs_empty!b_45</vt:lpstr>
      <vt:lpstr>b_45</vt:lpstr>
      <vt:lpstr>R0_Rn_calcs_empty!b_51</vt:lpstr>
      <vt:lpstr>b_51</vt:lpstr>
      <vt:lpstr>R0_Rn_calcs_empty!b_52</vt:lpstr>
      <vt:lpstr>b_52</vt:lpstr>
      <vt:lpstr>R0_Rn_calcs_empty!b_53</vt:lpstr>
      <vt:lpstr>b_53</vt:lpstr>
      <vt:lpstr>R0_Rn_calcs_empty!b_54</vt:lpstr>
      <vt:lpstr>b_54</vt:lpstr>
      <vt:lpstr>R0_Rn_calcs_empty!b_55</vt:lpstr>
      <vt:lpstr>b_55</vt:lpstr>
      <vt:lpstr>R0_Rn_calcs_empty!beta_1</vt:lpstr>
      <vt:lpstr>beta_1</vt:lpstr>
      <vt:lpstr>R0_Rn_calcs_empty!beta_2</vt:lpstr>
      <vt:lpstr>beta_2</vt:lpstr>
      <vt:lpstr>R0_Rn_calcs_empty!beta_3</vt:lpstr>
      <vt:lpstr>beta_3</vt:lpstr>
      <vt:lpstr>R0_Rn_calcs_empty!beta_4</vt:lpstr>
      <vt:lpstr>beta_4</vt:lpstr>
      <vt:lpstr>R0_Rn_calcs_empty!beta_5</vt:lpstr>
      <vt:lpstr>beta_5</vt:lpstr>
      <vt:lpstr>R0_Rn_calcs_empty!infous1_0</vt:lpstr>
      <vt:lpstr>infous1_0</vt:lpstr>
      <vt:lpstr>R0_Rn_calcs_empty!infous2_0</vt:lpstr>
      <vt:lpstr>infous2_0</vt:lpstr>
      <vt:lpstr>R0_Rn_calcs_empty!infous3_0</vt:lpstr>
      <vt:lpstr>infous3_0</vt:lpstr>
      <vt:lpstr>R0_Rn_calcs_empty!infous4_0</vt:lpstr>
      <vt:lpstr>infous4_0</vt:lpstr>
      <vt:lpstr>R0_Rn_calcs_empty!infous5_0</vt:lpstr>
      <vt:lpstr>infous5_0</vt:lpstr>
      <vt:lpstr>R0_Rn_calcs_empty!N_1</vt:lpstr>
      <vt:lpstr>N_1</vt:lpstr>
      <vt:lpstr>R0_Rn_calcs_empty!N_2</vt:lpstr>
      <vt:lpstr>N_2</vt:lpstr>
      <vt:lpstr>R0_Rn_calcs_empty!N_3</vt:lpstr>
      <vt:lpstr>N_3</vt:lpstr>
      <vt:lpstr>R0_Rn_calcs_empty!N_4</vt:lpstr>
      <vt:lpstr>N_4</vt:lpstr>
      <vt:lpstr>R0_Rn_calcs_empty!N_5</vt:lpstr>
      <vt:lpstr>N_5</vt:lpstr>
      <vt:lpstr>R0_Rn_calcs_empty!R_11</vt:lpstr>
      <vt:lpstr>R_11</vt:lpstr>
      <vt:lpstr>R0_Rn_calcs_empty!R_12</vt:lpstr>
      <vt:lpstr>R_12</vt:lpstr>
      <vt:lpstr>R0_Rn_calcs_empty!R_13</vt:lpstr>
      <vt:lpstr>R_13</vt:lpstr>
      <vt:lpstr>R0_Rn_calcs_empty!R_14</vt:lpstr>
      <vt:lpstr>R_14</vt:lpstr>
      <vt:lpstr>R0_Rn_calcs_empty!R_15</vt:lpstr>
      <vt:lpstr>R_15</vt:lpstr>
      <vt:lpstr>R0_Rn_calcs_empty!R_21</vt:lpstr>
      <vt:lpstr>R_21</vt:lpstr>
      <vt:lpstr>R0_Rn_calcs_empty!R_22</vt:lpstr>
      <vt:lpstr>R_22</vt:lpstr>
      <vt:lpstr>R0_Rn_calcs_empty!R_23</vt:lpstr>
      <vt:lpstr>R_23</vt:lpstr>
      <vt:lpstr>R0_Rn_calcs_empty!R_24</vt:lpstr>
      <vt:lpstr>R_24</vt:lpstr>
      <vt:lpstr>R0_Rn_calcs_empty!R_25</vt:lpstr>
      <vt:lpstr>R_25</vt:lpstr>
      <vt:lpstr>R0_Rn_calcs_empty!R_31</vt:lpstr>
      <vt:lpstr>R_31</vt:lpstr>
      <vt:lpstr>R0_Rn_calcs_empty!R_32</vt:lpstr>
      <vt:lpstr>R_32</vt:lpstr>
      <vt:lpstr>R0_Rn_calcs_empty!R_33</vt:lpstr>
      <vt:lpstr>R_33</vt:lpstr>
      <vt:lpstr>R0_Rn_calcs_empty!R_34</vt:lpstr>
      <vt:lpstr>R_34</vt:lpstr>
      <vt:lpstr>R0_Rn_calcs_empty!R_35</vt:lpstr>
      <vt:lpstr>R_35</vt:lpstr>
      <vt:lpstr>R0_Rn_calcs_empty!R_41</vt:lpstr>
      <vt:lpstr>R_41</vt:lpstr>
      <vt:lpstr>R0_Rn_calcs_empty!R_42</vt:lpstr>
      <vt:lpstr>R_42</vt:lpstr>
      <vt:lpstr>R0_Rn_calcs_empty!R_43</vt:lpstr>
      <vt:lpstr>R_43</vt:lpstr>
      <vt:lpstr>R0_Rn_calcs_empty!R_44</vt:lpstr>
      <vt:lpstr>R_44</vt:lpstr>
      <vt:lpstr>R0_Rn_calcs_empty!R_45</vt:lpstr>
      <vt:lpstr>R_45</vt:lpstr>
      <vt:lpstr>R0_Rn_calcs_empty!R_51</vt:lpstr>
      <vt:lpstr>R_51</vt:lpstr>
      <vt:lpstr>R0_Rn_calcs_empty!R_52</vt:lpstr>
      <vt:lpstr>R_52</vt:lpstr>
      <vt:lpstr>R0_Rn_calcs_empty!R_53</vt:lpstr>
      <vt:lpstr>R_53</vt:lpstr>
      <vt:lpstr>R0_Rn_calcs_empty!R_54</vt:lpstr>
      <vt:lpstr>R_54</vt:lpstr>
      <vt:lpstr>R0_Rn_calcs_empty!R_55</vt:lpstr>
      <vt:lpstr>R_55</vt:lpstr>
      <vt:lpstr>R0_Rn_calcs_empty!R_oo</vt:lpstr>
      <vt:lpstr>R0_Rn_calcs_fin!R_oo</vt:lpstr>
      <vt:lpstr>R0_Rn_calcs_empty!R_oy</vt:lpstr>
      <vt:lpstr>R0_Rn_calcs_fin!R_oy</vt:lpstr>
      <vt:lpstr>R0_Rn_calcs_empty!R_yo</vt:lpstr>
      <vt:lpstr>R0_Rn_calcs_fin!R_yo</vt:lpstr>
      <vt:lpstr>R0_Rn_calcs_empty!R_yy</vt:lpstr>
      <vt:lpstr>R0_Rn_calcs_fin!R_yy</vt:lpstr>
      <vt:lpstr>R0_Rn_calcs_empty!Rn_11</vt:lpstr>
      <vt:lpstr>Rn_11</vt:lpstr>
      <vt:lpstr>R0_Rn_calcs_empty!Rn_12</vt:lpstr>
      <vt:lpstr>Rn_12</vt:lpstr>
      <vt:lpstr>R0_Rn_calcs_empty!Rn_13</vt:lpstr>
      <vt:lpstr>Rn_13</vt:lpstr>
      <vt:lpstr>R0_Rn_calcs_empty!Rn_14</vt:lpstr>
      <vt:lpstr>Rn_14</vt:lpstr>
      <vt:lpstr>R0_Rn_calcs_empty!Rn_15</vt:lpstr>
      <vt:lpstr>Rn_15</vt:lpstr>
      <vt:lpstr>R0_Rn_calcs_empty!Rn_21</vt:lpstr>
      <vt:lpstr>Rn_21</vt:lpstr>
      <vt:lpstr>R0_Rn_calcs_empty!Rn_22</vt:lpstr>
      <vt:lpstr>Rn_22</vt:lpstr>
      <vt:lpstr>R0_Rn_calcs_empty!Rn_23</vt:lpstr>
      <vt:lpstr>Rn_23</vt:lpstr>
      <vt:lpstr>R0_Rn_calcs_empty!Rn_24</vt:lpstr>
      <vt:lpstr>Rn_24</vt:lpstr>
      <vt:lpstr>R0_Rn_calcs_empty!Rn_25</vt:lpstr>
      <vt:lpstr>Rn_25</vt:lpstr>
      <vt:lpstr>R0_Rn_calcs_empty!Rn_31</vt:lpstr>
      <vt:lpstr>Rn_31</vt:lpstr>
      <vt:lpstr>R0_Rn_calcs_empty!Rn_32</vt:lpstr>
      <vt:lpstr>Rn_32</vt:lpstr>
      <vt:lpstr>R0_Rn_calcs_empty!Rn_33</vt:lpstr>
      <vt:lpstr>Rn_33</vt:lpstr>
      <vt:lpstr>R0_Rn_calcs_empty!Rn_34</vt:lpstr>
      <vt:lpstr>Rn_34</vt:lpstr>
      <vt:lpstr>R0_Rn_calcs_empty!Rn_35</vt:lpstr>
      <vt:lpstr>Rn_35</vt:lpstr>
      <vt:lpstr>R0_Rn_calcs_empty!Rn_41</vt:lpstr>
      <vt:lpstr>Rn_41</vt:lpstr>
      <vt:lpstr>R0_Rn_calcs_empty!Rn_42</vt:lpstr>
      <vt:lpstr>Rn_42</vt:lpstr>
      <vt:lpstr>R0_Rn_calcs_empty!Rn_43</vt:lpstr>
      <vt:lpstr>Rn_43</vt:lpstr>
      <vt:lpstr>R0_Rn_calcs_empty!Rn_44</vt:lpstr>
      <vt:lpstr>Rn_44</vt:lpstr>
      <vt:lpstr>R0_Rn_calcs_empty!Rn_45</vt:lpstr>
      <vt:lpstr>Rn_45</vt:lpstr>
      <vt:lpstr>R0_Rn_calcs_empty!Rn_51</vt:lpstr>
      <vt:lpstr>Rn_51</vt:lpstr>
      <vt:lpstr>R0_Rn_calcs_empty!Rn_52</vt:lpstr>
      <vt:lpstr>Rn_52</vt:lpstr>
      <vt:lpstr>R0_Rn_calcs_empty!Rn_53</vt:lpstr>
      <vt:lpstr>Rn_53</vt:lpstr>
      <vt:lpstr>R0_Rn_calcs_empty!Rn_54</vt:lpstr>
      <vt:lpstr>Rn_54</vt:lpstr>
      <vt:lpstr>R0_Rn_calcs_empty!Rn_55</vt:lpstr>
      <vt:lpstr>Rn_55</vt:lpstr>
      <vt:lpstr>R0_Rn_calcs_empty!S_1</vt:lpstr>
      <vt:lpstr>S_1</vt:lpstr>
      <vt:lpstr>R0_Rn_calcs_empty!S_2</vt:lpstr>
      <vt:lpstr>S_2</vt:lpstr>
      <vt:lpstr>R0_Rn_calcs_empty!S_3</vt:lpstr>
      <vt:lpstr>S_3</vt:lpstr>
      <vt:lpstr>R0_Rn_calcs_empty!S_4</vt:lpstr>
      <vt:lpstr>S_4</vt:lpstr>
      <vt:lpstr>R0_Rn_calcs_empty!S_5</vt:lpstr>
      <vt:lpstr>S_5</vt:lpstr>
    </vt:vector>
  </TitlesOfParts>
  <Company>www.anintroductiontoinfectiousdiseasemodelling.com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An Introduction to Infectious Disease Modelling</dc:title>
  <dc:subject>Model 7.5</dc:subject>
  <dc:creator>EMILIA VYNNYCKY &amp; RICHARD WHITE</dc:creator>
  <cp:lastModifiedBy>Emilia Vynnycky</cp:lastModifiedBy>
  <dcterms:created xsi:type="dcterms:W3CDTF">2010-09-30T15:58:32Z</dcterms:created>
  <dcterms:modified xsi:type="dcterms:W3CDTF">2010-11-03T22:42:35Z</dcterms:modified>
</cp:coreProperties>
</file>