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14220" windowHeight="7755" activeTab="3"/>
  </bookViews>
  <sheets>
    <sheet name="Guia EVM" sheetId="13" r:id="rId1"/>
    <sheet name="Plantilla EVM" sheetId="14" r:id="rId2"/>
    <sheet name="Ejemplo 1" sheetId="16" r:id="rId3"/>
    <sheet name="Ejemplo 2" sheetId="18" r:id="rId4"/>
  </sheets>
  <calcPr calcId="145621"/>
</workbook>
</file>

<file path=xl/calcChain.xml><?xml version="1.0" encoding="utf-8"?>
<calcChain xmlns="http://schemas.openxmlformats.org/spreadsheetml/2006/main">
  <c r="C18" i="18" l="1"/>
  <c r="D18" i="18" s="1"/>
  <c r="E18" i="18" s="1"/>
  <c r="F18" i="18" s="1"/>
  <c r="G18" i="18" s="1"/>
  <c r="H18" i="18" s="1"/>
  <c r="C16" i="18"/>
  <c r="D16" i="18" s="1"/>
  <c r="E16" i="18" s="1"/>
  <c r="F16" i="18" s="1"/>
  <c r="G16" i="18" s="1"/>
  <c r="H16" i="18" s="1"/>
  <c r="I16" i="18" s="1"/>
  <c r="J16" i="18" s="1"/>
  <c r="K16" i="18" s="1"/>
  <c r="L16" i="18" s="1"/>
  <c r="M16" i="18" s="1"/>
  <c r="N16" i="18" s="1"/>
  <c r="C14" i="18"/>
  <c r="D14" i="18" s="1"/>
  <c r="E14" i="18" s="1"/>
  <c r="F14" i="18" s="1"/>
  <c r="G14" i="18" s="1"/>
  <c r="H14" i="18" s="1"/>
  <c r="I14" i="18" s="1"/>
  <c r="J14" i="18" s="1"/>
  <c r="K14" i="18" s="1"/>
  <c r="L14" i="18" s="1"/>
  <c r="M14" i="18" s="1"/>
  <c r="N14" i="18" s="1"/>
  <c r="B20" i="18" s="1"/>
  <c r="C18" i="16"/>
  <c r="C14" i="16"/>
  <c r="C16" i="16"/>
  <c r="B32" i="18" l="1"/>
  <c r="B27" i="18"/>
  <c r="B29" i="18" s="1"/>
  <c r="B24" i="18"/>
  <c r="I18" i="18"/>
  <c r="J18" i="18" s="1"/>
  <c r="K18" i="18" s="1"/>
  <c r="L18" i="18" s="1"/>
  <c r="M18" i="18" s="1"/>
  <c r="N18" i="18" s="1"/>
  <c r="B23" i="18"/>
  <c r="B25" i="18" s="1"/>
  <c r="B31" i="18" l="1"/>
  <c r="B26" i="18"/>
  <c r="B28" i="18" l="1"/>
  <c r="B30" i="18"/>
  <c r="D18" i="16" l="1"/>
  <c r="E18" i="16" s="1"/>
  <c r="F18" i="16" s="1"/>
  <c r="G18" i="16" s="1"/>
  <c r="H18" i="16" s="1"/>
  <c r="D16" i="16"/>
  <c r="E16" i="16" s="1"/>
  <c r="F16" i="16" s="1"/>
  <c r="G16" i="16" s="1"/>
  <c r="H16" i="16" s="1"/>
  <c r="I16" i="16" s="1"/>
  <c r="J16" i="16" s="1"/>
  <c r="K16" i="16" s="1"/>
  <c r="L16" i="16" s="1"/>
  <c r="M16" i="16" s="1"/>
  <c r="N16" i="16" s="1"/>
  <c r="D14" i="16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B20" i="16" s="1"/>
  <c r="B32" i="16" l="1"/>
  <c r="B27" i="16"/>
  <c r="B29" i="16" s="1"/>
  <c r="B24" i="16"/>
  <c r="I18" i="16"/>
  <c r="J18" i="16" s="1"/>
  <c r="K18" i="16" s="1"/>
  <c r="L18" i="16" s="1"/>
  <c r="M18" i="16" s="1"/>
  <c r="N18" i="16" s="1"/>
  <c r="B23" i="16"/>
  <c r="B25" i="16" s="1"/>
  <c r="B31" i="16" l="1"/>
  <c r="B26" i="16"/>
  <c r="B28" i="16" l="1"/>
  <c r="B30" i="16"/>
</calcChain>
</file>

<file path=xl/sharedStrings.xml><?xml version="1.0" encoding="utf-8"?>
<sst xmlns="http://schemas.openxmlformats.org/spreadsheetml/2006/main" count="168" uniqueCount="50">
  <si>
    <t xml:space="preserve"> </t>
  </si>
  <si>
    <t>ID PROYECTO:</t>
  </si>
  <si>
    <t>Valor del Trabajo Planificado</t>
  </si>
  <si>
    <t>Costo real del trabajo realizado</t>
  </si>
  <si>
    <t xml:space="preserve">Valor ganado del trabajo realizado  </t>
  </si>
  <si>
    <t>PV</t>
  </si>
  <si>
    <t>AC</t>
  </si>
  <si>
    <t>EV</t>
  </si>
  <si>
    <t>Valor del Trabajo Planificado Acumulado</t>
  </si>
  <si>
    <t>Costo real acumulado del trabajo realizado</t>
  </si>
  <si>
    <t>Valor ganado del trabajo realizado acumulado</t>
  </si>
  <si>
    <t>Valor</t>
  </si>
  <si>
    <t>Indices de desempeño</t>
  </si>
  <si>
    <t>Mes 1</t>
  </si>
  <si>
    <t>Mes 12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</si>
  <si>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</si>
  <si>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</si>
  <si>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</si>
  <si>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</si>
  <si>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</si>
  <si>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</si>
  <si>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</si>
  <si>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</si>
  <si>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</si>
  <si>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</si>
  <si>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Estimación de costo para completar ETC (1)</t>
  </si>
  <si>
    <t>Índice de desempeño PI</t>
  </si>
  <si>
    <t>Índice de rendimiento del cronograma del proyecto SPI</t>
  </si>
  <si>
    <t>Índice de rendimiento de los costos del proyecto CPI</t>
  </si>
  <si>
    <t>Estimación de costo al completar  EAC (1) 
(Sin acciones correctivas)</t>
  </si>
  <si>
    <t>Estimación de costo al completar  EAC (2)
(Con acciones correctivas)</t>
  </si>
  <si>
    <t>Estimación de costo para completar ETC (2)</t>
  </si>
  <si>
    <t>Varanza al completar VAC (1)</t>
  </si>
  <si>
    <t>Varanza al completar VAC (2)</t>
  </si>
  <si>
    <t>Indice de desempeño hasta la conclusión (TCPI)</t>
  </si>
  <si>
    <t>Costo total prespuestado BAC</t>
  </si>
  <si>
    <t>Fecha final a reportar:</t>
  </si>
  <si>
    <t>Fecha final proyecto:</t>
  </si>
  <si>
    <t>Fecha inicial proyecto:</t>
  </si>
  <si>
    <t>Análisis de Valor Ganado</t>
  </si>
  <si>
    <t>Varianza al completar VAC (1)</t>
  </si>
  <si>
    <t>Varianza al completar VAC (2)</t>
  </si>
  <si>
    <t>Suma progresiva del valor del trabajo planificado.</t>
  </si>
  <si>
    <t>Cantidad real ejercida durante el mes para la ejecución de actividades.</t>
  </si>
  <si>
    <t>Suma progresiva del costo real del trabajo realizado</t>
  </si>
  <si>
    <t>Valor generado durante la ejecución de actividades en el mes.</t>
  </si>
  <si>
    <t>Suma progresiva del valor ganado del trabajo realizado.</t>
  </si>
  <si>
    <t>Cantidad programada para la ejecución de actividades durante el mes.</t>
  </si>
  <si>
    <t>-</t>
  </si>
  <si>
    <t>C1723/OC-PR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</si>
</sst>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0.0000"/>
    <numFmt numFmtId="166" formatCode="_-* #,##0_-;\-* #,##0_-;_-* &quot;-&quot;??_-;_-@_-"/>
    <numFmt numFmtId="167" formatCode="#,##0.00_ ;\-#,##0.00\ 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color theme="1"/>
      <name val="Verdana"/>
      <family val="2"/>
    </font>
    <font>
      <b/>
      <sz val="10"/>
      <color theme="0"/>
      <name val="Trebuchet MS"/>
      <family val="2"/>
    </font>
    <font>
      <b/>
      <sz val="9"/>
      <color theme="1"/>
      <name val="Verdana"/>
      <family val="2"/>
    </font>
    <font>
      <b/>
      <sz val="10"/>
      <color theme="9" tint="-0.249977111117893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9"/>
      <color theme="0"/>
      <name val="Verdana"/>
      <family val="2"/>
    </font>
    <font>
      <sz val="10"/>
      <color theme="1"/>
      <name val="Trebuchet MS"/>
      <family val="2"/>
    </font>
    <font>
      <b/>
      <sz val="16"/>
      <color theme="1"/>
      <name val="Trebuchet MS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justify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3" fontId="2" fillId="6" borderId="6" xfId="0" applyNumberFormat="1" applyFont="1" applyFill="1" applyBorder="1" applyAlignment="1" applyProtection="1">
      <alignment horizontal="right" vertical="top" wrapText="1"/>
    </xf>
    <xf numFmtId="3" fontId="2" fillId="6" borderId="7" xfId="0" applyNumberFormat="1" applyFont="1" applyFill="1" applyBorder="1" applyAlignment="1" applyProtection="1">
      <alignment horizontal="right" vertical="top" wrapText="1"/>
    </xf>
    <xf numFmtId="3" fontId="2" fillId="4" borderId="6" xfId="0" applyNumberFormat="1" applyFont="1" applyFill="1" applyBorder="1" applyAlignment="1" applyProtection="1">
      <alignment horizontal="right" vertical="top" wrapText="1"/>
      <protection locked="0"/>
    </xf>
    <xf numFmtId="3" fontId="2" fillId="4" borderId="7" xfId="0" applyNumberFormat="1" applyFont="1" applyFill="1" applyBorder="1" applyAlignment="1" applyProtection="1">
      <alignment horizontal="right" vertical="top" wrapText="1"/>
      <protection locked="0"/>
    </xf>
    <xf numFmtId="3" fontId="2" fillId="6" borderId="4" xfId="0" applyNumberFormat="1" applyFont="1" applyFill="1" applyBorder="1" applyAlignment="1">
      <alignment horizontal="right" vertical="top" wrapText="1"/>
    </xf>
    <xf numFmtId="3" fontId="2" fillId="6" borderId="5" xfId="0" applyNumberFormat="1" applyFont="1" applyFill="1" applyBorder="1" applyAlignment="1">
      <alignment horizontal="right" vertical="top" wrapText="1"/>
    </xf>
    <xf numFmtId="3" fontId="4" fillId="5" borderId="6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164" fontId="0" fillId="0" borderId="0" xfId="0" applyNumberFormat="1"/>
    <xf numFmtId="3" fontId="2" fillId="6" borderId="6" xfId="0" applyNumberFormat="1" applyFont="1" applyFill="1" applyBorder="1" applyAlignment="1">
      <alignment horizontal="right" vertical="top" wrapText="1"/>
    </xf>
    <xf numFmtId="3" fontId="2" fillId="6" borderId="7" xfId="0" applyNumberFormat="1" applyFont="1" applyFill="1" applyBorder="1" applyAlignment="1">
      <alignment horizontal="right" vertical="top" wrapText="1"/>
    </xf>
    <xf numFmtId="3" fontId="2" fillId="3" borderId="11" xfId="0" applyNumberFormat="1" applyFont="1" applyFill="1" applyBorder="1" applyAlignment="1" applyProtection="1">
      <alignment horizontal="right" vertical="top" wrapText="1"/>
      <protection locked="0"/>
    </xf>
    <xf numFmtId="3" fontId="2" fillId="3" borderId="11" xfId="0" quotePrefix="1" applyNumberFormat="1" applyFont="1" applyFill="1" applyBorder="1" applyAlignment="1" applyProtection="1">
      <alignment horizontal="right" vertical="top" wrapText="1"/>
      <protection locked="0"/>
    </xf>
    <xf numFmtId="3" fontId="2" fillId="3" borderId="12" xfId="0" applyNumberFormat="1" applyFont="1" applyFill="1" applyBorder="1" applyAlignment="1" applyProtection="1">
      <alignment horizontal="right" vertical="top" wrapText="1"/>
      <protection locked="0"/>
    </xf>
    <xf numFmtId="3" fontId="8" fillId="2" borderId="13" xfId="0" applyNumberFormat="1" applyFont="1" applyFill="1" applyBorder="1" applyAlignment="1">
      <alignment horizontal="center" vertical="top" wrapText="1"/>
    </xf>
    <xf numFmtId="3" fontId="8" fillId="2" borderId="14" xfId="0" applyNumberFormat="1" applyFont="1" applyFill="1" applyBorder="1" applyAlignment="1">
      <alignment horizontal="center" vertical="top" wrapText="1"/>
    </xf>
    <xf numFmtId="3" fontId="8" fillId="2" borderId="15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0" fontId="6" fillId="0" borderId="0" xfId="0" applyFont="1" applyAlignment="1" applyProtection="1">
      <alignment horizontal="left" vertical="center"/>
      <protection locked="0"/>
    </xf>
    <xf numFmtId="14" fontId="6" fillId="0" borderId="0" xfId="0" applyNumberFormat="1" applyFont="1" applyAlignment="1" applyProtection="1">
      <alignment horizontal="left" vertical="center"/>
      <protection locked="0"/>
    </xf>
    <xf numFmtId="3" fontId="2" fillId="3" borderId="10" xfId="0" applyNumberFormat="1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3" fontId="2" fillId="6" borderId="2" xfId="0" applyNumberFormat="1" applyFont="1" applyFill="1" applyBorder="1" applyAlignment="1">
      <alignment horizontal="justify" vertical="top" wrapText="1"/>
    </xf>
    <xf numFmtId="3" fontId="4" fillId="6" borderId="6" xfId="0" applyNumberFormat="1" applyFont="1" applyFill="1" applyBorder="1" applyAlignment="1" applyProtection="1">
      <alignment horizontal="center" vertical="top" wrapText="1"/>
    </xf>
    <xf numFmtId="3" fontId="2" fillId="5" borderId="2" xfId="0" applyNumberFormat="1" applyFont="1" applyFill="1" applyBorder="1" applyAlignment="1">
      <alignment horizontal="justify" vertical="top" wrapText="1"/>
    </xf>
    <xf numFmtId="3" fontId="2" fillId="5" borderId="6" xfId="0" applyNumberFormat="1" applyFont="1" applyFill="1" applyBorder="1" applyAlignment="1" applyProtection="1">
      <alignment horizontal="right" vertical="top" wrapText="1"/>
      <protection locked="0"/>
    </xf>
    <xf numFmtId="3" fontId="2" fillId="5" borderId="7" xfId="0" applyNumberFormat="1" applyFont="1" applyFill="1" applyBorder="1" applyAlignment="1" applyProtection="1">
      <alignment horizontal="right" vertical="top" wrapText="1"/>
      <protection locked="0"/>
    </xf>
    <xf numFmtId="3" fontId="4" fillId="6" borderId="6" xfId="0" applyNumberFormat="1" applyFont="1" applyFill="1" applyBorder="1" applyAlignment="1">
      <alignment horizontal="center" vertical="top" wrapText="1"/>
    </xf>
    <xf numFmtId="3" fontId="2" fillId="4" borderId="2" xfId="0" applyNumberFormat="1" applyFont="1" applyFill="1" applyBorder="1" applyAlignment="1">
      <alignment horizontal="justify" vertical="top" wrapText="1"/>
    </xf>
    <xf numFmtId="3" fontId="4" fillId="4" borderId="6" xfId="0" applyNumberFormat="1" applyFont="1" applyFill="1" applyBorder="1" applyAlignment="1">
      <alignment horizontal="center" vertical="top" wrapText="1"/>
    </xf>
    <xf numFmtId="3" fontId="2" fillId="6" borderId="3" xfId="0" applyNumberFormat="1" applyFont="1" applyFill="1" applyBorder="1" applyAlignment="1">
      <alignment horizontal="justify" vertical="top" wrapText="1"/>
    </xf>
    <xf numFmtId="3" fontId="4" fillId="6" borderId="4" xfId="0" applyNumberFormat="1" applyFont="1" applyFill="1" applyBorder="1" applyAlignment="1">
      <alignment horizontal="center" vertical="top" wrapText="1"/>
    </xf>
    <xf numFmtId="0" fontId="9" fillId="0" borderId="0" xfId="0" applyFont="1"/>
    <xf numFmtId="0" fontId="6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0" fontId="3" fillId="2" borderId="1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2" fontId="2" fillId="0" borderId="7" xfId="0" applyNumberFormat="1" applyFont="1" applyBorder="1" applyAlignment="1">
      <alignment horizontal="right"/>
    </xf>
    <xf numFmtId="166" fontId="2" fillId="0" borderId="7" xfId="1" applyNumberFormat="1" applyFon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0" fontId="2" fillId="0" borderId="2" xfId="0" applyFont="1" applyFill="1" applyBorder="1" applyAlignment="1">
      <alignment vertical="center" wrapText="1"/>
    </xf>
    <xf numFmtId="166" fontId="0" fillId="0" borderId="7" xfId="2" applyNumberFormat="1" applyFont="1" applyBorder="1" applyAlignment="1">
      <alignment horizontal="right"/>
    </xf>
    <xf numFmtId="3" fontId="0" fillId="0" borderId="7" xfId="0" applyNumberFormat="1" applyBorder="1" applyAlignment="1">
      <alignment horizontal="right"/>
    </xf>
    <xf numFmtId="0" fontId="2" fillId="0" borderId="3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horizontal="center" vertical="center" wrapText="1"/>
    </xf>
    <xf numFmtId="166" fontId="0" fillId="0" borderId="15" xfId="2" applyNumberFormat="1" applyFon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7" fontId="2" fillId="0" borderId="7" xfId="1" applyNumberFormat="1" applyFont="1" applyBorder="1" applyAlignment="1">
      <alignment horizontal="right"/>
    </xf>
    <xf numFmtId="0" fontId="3" fillId="2" borderId="17" xfId="0" applyFont="1" applyFill="1" applyBorder="1" applyAlignment="1">
      <alignment horizontal="center" vertical="center" wrapText="1"/>
    </xf>
    <xf numFmtId="3" fontId="2" fillId="3" borderId="11" xfId="0" applyNumberFormat="1" applyFont="1" applyFill="1" applyBorder="1" applyAlignment="1" applyProtection="1">
      <alignment horizontal="left" vertical="top" wrapText="1"/>
      <protection locked="0"/>
    </xf>
    <xf numFmtId="3" fontId="2" fillId="6" borderId="6" xfId="0" applyNumberFormat="1" applyFont="1" applyFill="1" applyBorder="1" applyAlignment="1" applyProtection="1">
      <alignment horizontal="left" vertical="top" wrapText="1"/>
    </xf>
    <xf numFmtId="3" fontId="2" fillId="5" borderId="6" xfId="0" applyNumberFormat="1" applyFont="1" applyFill="1" applyBorder="1" applyAlignment="1" applyProtection="1">
      <alignment horizontal="left" vertical="top" wrapText="1"/>
      <protection locked="0"/>
    </xf>
    <xf numFmtId="3" fontId="2" fillId="6" borderId="6" xfId="0" applyNumberFormat="1" applyFont="1" applyFill="1" applyBorder="1" applyAlignment="1">
      <alignment horizontal="left" vertical="top" wrapText="1"/>
    </xf>
    <xf numFmtId="3" fontId="2" fillId="4" borderId="6" xfId="0" applyNumberFormat="1" applyFont="1" applyFill="1" applyBorder="1" applyAlignment="1" applyProtection="1">
      <alignment horizontal="left" vertical="top" wrapText="1"/>
      <protection locked="0"/>
    </xf>
    <xf numFmtId="3" fontId="2" fillId="6" borderId="4" xfId="0" applyNumberFormat="1" applyFont="1" applyFill="1" applyBorder="1" applyAlignment="1">
      <alignment horizontal="left" vertical="top" wrapText="1"/>
    </xf>
    <xf numFmtId="1" fontId="11" fillId="3" borderId="6" xfId="0" applyNumberFormat="1" applyFont="1" applyFill="1" applyBorder="1" applyAlignment="1" applyProtection="1">
      <alignment horizontal="center" vertical="top" wrapText="1"/>
      <protection locked="0"/>
    </xf>
    <xf numFmtId="14" fontId="11" fillId="3" borderId="6" xfId="0" applyNumberFormat="1" applyFont="1" applyFill="1" applyBorder="1" applyAlignment="1" applyProtection="1">
      <alignment horizontal="center" vertical="top" wrapText="1"/>
      <protection locked="0"/>
    </xf>
  </cellXfs>
  <cellStyles count="3">
    <cellStyle name="Millares" xfId="2" builtinId="3"/>
    <cellStyle name="Moneda" xfId="1" builtinId="4"/>
    <cellStyle name="Normal" xfId="0" builtinId="0"/>
  </cellStyles>
  <dxfs count="1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alignment horizontal="right" vertical="top" textRotation="0" wrapText="1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justify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alignment horizontal="right" vertical="top" textRotation="0" wrapText="1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justify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alignment horizontal="right" vertical="top" textRotation="0" wrapText="1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justify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3" formatCode="#,##0"/>
      <alignment horizontal="right" vertical="top" textRotation="0" wrapText="1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Verdana"/>
        <scheme val="none"/>
      </font>
      <alignment horizontal="right" vertical="top" textRotation="0" wrapText="1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justify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FF9999"/>
      <color rgb="FF9966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18307030326414E-2"/>
          <c:y val="3.9607659394691186E-2"/>
          <c:w val="0.76308878095630217"/>
          <c:h val="0.87102187435392675"/>
        </c:manualLayout>
      </c:layout>
      <c:lineChart>
        <c:grouping val="standard"/>
        <c:varyColors val="0"/>
        <c:ser>
          <c:idx val="0"/>
          <c:order val="0"/>
          <c:tx>
            <c:strRef>
              <c:f>'Guia EVM'!$B$14</c:f>
              <c:strCache>
                <c:ptCount val="1"/>
                <c:pt idx="0">
                  <c:v>PV</c:v>
                </c:pt>
              </c:strCache>
            </c:strRef>
          </c:tx>
          <c:spPr>
            <a:ln w="25400"/>
          </c:spPr>
          <c:cat>
            <c:strRef>
              <c:f>'Guia EVM'!$C$11:$N$11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'Guia EVM'!$C$14:$N$14</c:f>
              <c:numCache>
                <c:formatCode>#,##0</c:formatCode>
                <c:ptCount val="12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'Guia EVM'!$B$16</c:f>
              <c:strCache>
                <c:ptCount val="1"/>
                <c:pt idx="0">
                  <c:v>AC</c:v>
                </c:pt>
              </c:strCache>
            </c:strRef>
          </c:tx>
          <c:spPr>
            <a:ln w="25400"/>
          </c:spPr>
          <c:cat>
            <c:strRef>
              <c:f>'Guia EVM'!$C$11:$N$11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'Guia EVM'!$C$16:$N$16</c:f>
              <c:numCache>
                <c:formatCode>#,##0</c:formatCode>
                <c:ptCount val="12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'Guia EVM'!$B$18</c:f>
              <c:strCache>
                <c:ptCount val="1"/>
                <c:pt idx="0">
                  <c:v>EV</c:v>
                </c:pt>
              </c:strCache>
            </c:strRef>
          </c:tx>
          <c:spPr>
            <a:ln w="25400"/>
          </c:spPr>
          <c:marker>
            <c:symbol val="triangle"/>
            <c:size val="5"/>
          </c:marker>
          <c:cat>
            <c:strRef>
              <c:f>'Guia EVM'!$C$11:$N$11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'Guia EVM'!$C$18:$N$18</c:f>
              <c:numCache>
                <c:formatCode>#,##0</c:formatCode>
                <c:ptCount val="12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07968"/>
        <c:axId val="102709504"/>
      </c:lineChart>
      <c:catAx>
        <c:axId val="102707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709504"/>
        <c:crosses val="autoZero"/>
        <c:auto val="1"/>
        <c:lblAlgn val="ctr"/>
        <c:lblOffset val="100"/>
        <c:tickLblSkip val="1"/>
        <c:noMultiLvlLbl val="0"/>
      </c:catAx>
      <c:valAx>
        <c:axId val="10270950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02707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92287632928903"/>
          <c:y val="0.40323508525919333"/>
          <c:w val="8.5804249437789318E-2"/>
          <c:h val="0.2006644441747791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18307030326414E-2"/>
          <c:y val="3.9607659394691186E-2"/>
          <c:w val="0.76308878095630217"/>
          <c:h val="0.87102187435392675"/>
        </c:manualLayout>
      </c:layout>
      <c:lineChart>
        <c:grouping val="standard"/>
        <c:varyColors val="0"/>
        <c:ser>
          <c:idx val="0"/>
          <c:order val="0"/>
          <c:tx>
            <c:strRef>
              <c:f>'Plantilla EVM'!$B$14</c:f>
              <c:strCache>
                <c:ptCount val="1"/>
                <c:pt idx="0">
                  <c:v>PV</c:v>
                </c:pt>
              </c:strCache>
            </c:strRef>
          </c:tx>
          <c:spPr>
            <a:ln w="25400"/>
          </c:spPr>
          <c:cat>
            <c:strRef>
              <c:f>'Plantilla EVM'!$C$11:$N$11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'Plantilla EVM'!$C$14:$N$14</c:f>
              <c:numCache>
                <c:formatCode>#,##0</c:formatCode>
                <c:ptCount val="12"/>
              </c:numCache>
            </c:numRef>
          </c:val>
          <c:smooth val="0"/>
        </c:ser>
        <c:ser>
          <c:idx val="1"/>
          <c:order val="1"/>
          <c:tx>
            <c:strRef>
              <c:f>'Plantilla EVM'!$B$16</c:f>
              <c:strCache>
                <c:ptCount val="1"/>
                <c:pt idx="0">
                  <c:v>AC</c:v>
                </c:pt>
              </c:strCache>
            </c:strRef>
          </c:tx>
          <c:spPr>
            <a:ln w="25400"/>
          </c:spPr>
          <c:cat>
            <c:strRef>
              <c:f>'Plantilla EVM'!$C$11:$N$11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'Plantilla EVM'!$C$16:$N$16</c:f>
              <c:numCache>
                <c:formatCode>#,##0</c:formatCode>
                <c:ptCount val="12"/>
              </c:numCache>
            </c:numRef>
          </c:val>
          <c:smooth val="0"/>
        </c:ser>
        <c:ser>
          <c:idx val="2"/>
          <c:order val="2"/>
          <c:tx>
            <c:strRef>
              <c:f>'Plantilla EVM'!$B$18</c:f>
              <c:strCache>
                <c:ptCount val="1"/>
                <c:pt idx="0">
                  <c:v>EV</c:v>
                </c:pt>
              </c:strCache>
            </c:strRef>
          </c:tx>
          <c:spPr>
            <a:ln w="25400"/>
          </c:spPr>
          <c:marker>
            <c:symbol val="triangle"/>
            <c:size val="5"/>
          </c:marker>
          <c:cat>
            <c:strRef>
              <c:f>'Plantilla EVM'!$C$11:$N$11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'Plantilla EVM'!$C$18:$N$18</c:f>
              <c:numCache>
                <c:formatCode>#,##0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80576"/>
        <c:axId val="103882112"/>
      </c:lineChart>
      <c:catAx>
        <c:axId val="103880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3882112"/>
        <c:crosses val="autoZero"/>
        <c:auto val="1"/>
        <c:lblAlgn val="ctr"/>
        <c:lblOffset val="100"/>
        <c:tickLblSkip val="1"/>
        <c:noMultiLvlLbl val="0"/>
      </c:catAx>
      <c:valAx>
        <c:axId val="10388211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03880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92287632928903"/>
          <c:y val="0.40323508525919333"/>
          <c:w val="8.5804249437789318E-2"/>
          <c:h val="0.2006644441747791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18307030326414E-2"/>
          <c:y val="3.9607659394691186E-2"/>
          <c:w val="0.76308878095630217"/>
          <c:h val="0.87102187435392675"/>
        </c:manualLayout>
      </c:layout>
      <c:lineChart>
        <c:grouping val="standard"/>
        <c:varyColors val="0"/>
        <c:ser>
          <c:idx val="0"/>
          <c:order val="0"/>
          <c:tx>
            <c:strRef>
              <c:f>'Ejemplo 1'!$B$14</c:f>
              <c:strCache>
                <c:ptCount val="1"/>
                <c:pt idx="0">
                  <c:v>PV</c:v>
                </c:pt>
              </c:strCache>
            </c:strRef>
          </c:tx>
          <c:spPr>
            <a:ln w="25400"/>
          </c:spPr>
          <c:cat>
            <c:strRef>
              <c:f>'Ejemplo 1'!$C$11:$N$11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'Ejemplo 1'!$C$14:$N$14</c:f>
              <c:numCache>
                <c:formatCode>#,##0</c:formatCode>
                <c:ptCount val="12"/>
                <c:pt idx="0">
                  <c:v>30000</c:v>
                </c:pt>
                <c:pt idx="1">
                  <c:v>60000</c:v>
                </c:pt>
                <c:pt idx="2">
                  <c:v>225000</c:v>
                </c:pt>
                <c:pt idx="3">
                  <c:v>400000</c:v>
                </c:pt>
                <c:pt idx="4">
                  <c:v>700000</c:v>
                </c:pt>
                <c:pt idx="5">
                  <c:v>2050000</c:v>
                </c:pt>
                <c:pt idx="6">
                  <c:v>3400000</c:v>
                </c:pt>
                <c:pt idx="7">
                  <c:v>4900000</c:v>
                </c:pt>
                <c:pt idx="8">
                  <c:v>6800000</c:v>
                </c:pt>
                <c:pt idx="9">
                  <c:v>8800000</c:v>
                </c:pt>
                <c:pt idx="10">
                  <c:v>10900000</c:v>
                </c:pt>
                <c:pt idx="11">
                  <c:v>12110000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'Ejemplo 1'!$B$16</c:f>
              <c:strCache>
                <c:ptCount val="1"/>
                <c:pt idx="0">
                  <c:v>AC</c:v>
                </c:pt>
              </c:strCache>
            </c:strRef>
          </c:tx>
          <c:spPr>
            <a:ln w="25400"/>
          </c:spPr>
          <c:cat>
            <c:strRef>
              <c:f>'Ejemplo 1'!$C$11:$N$11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'Ejemplo 1'!$C$16:$N$16</c:f>
              <c:numCache>
                <c:formatCode>#,##0</c:formatCode>
                <c:ptCount val="12"/>
                <c:pt idx="0">
                  <c:v>25000</c:v>
                </c:pt>
                <c:pt idx="1">
                  <c:v>50000</c:v>
                </c:pt>
                <c:pt idx="2">
                  <c:v>210000</c:v>
                </c:pt>
                <c:pt idx="3">
                  <c:v>395000</c:v>
                </c:pt>
                <c:pt idx="4">
                  <c:v>700000</c:v>
                </c:pt>
                <c:pt idx="5">
                  <c:v>2040000</c:v>
                </c:pt>
                <c:pt idx="6">
                  <c:v>2040000</c:v>
                </c:pt>
                <c:pt idx="7">
                  <c:v>2040000</c:v>
                </c:pt>
                <c:pt idx="8">
                  <c:v>2040000</c:v>
                </c:pt>
                <c:pt idx="9">
                  <c:v>2040000</c:v>
                </c:pt>
                <c:pt idx="10">
                  <c:v>2040000</c:v>
                </c:pt>
                <c:pt idx="11">
                  <c:v>2040000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'Ejemplo 1'!$B$18</c:f>
              <c:strCache>
                <c:ptCount val="1"/>
                <c:pt idx="0">
                  <c:v>EV</c:v>
                </c:pt>
              </c:strCache>
            </c:strRef>
          </c:tx>
          <c:spPr>
            <a:ln w="25400"/>
          </c:spPr>
          <c:marker>
            <c:symbol val="triangle"/>
            <c:size val="5"/>
          </c:marker>
          <c:cat>
            <c:strRef>
              <c:f>'Ejemplo 1'!$C$11:$N$11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'Ejemplo 1'!$C$18:$N$18</c:f>
              <c:numCache>
                <c:formatCode>#,##0</c:formatCode>
                <c:ptCount val="12"/>
                <c:pt idx="0">
                  <c:v>30000</c:v>
                </c:pt>
                <c:pt idx="1">
                  <c:v>54000</c:v>
                </c:pt>
                <c:pt idx="2">
                  <c:v>219000</c:v>
                </c:pt>
                <c:pt idx="3">
                  <c:v>394000</c:v>
                </c:pt>
                <c:pt idx="4">
                  <c:v>674000</c:v>
                </c:pt>
                <c:pt idx="5">
                  <c:v>1974000</c:v>
                </c:pt>
                <c:pt idx="6">
                  <c:v>1974000</c:v>
                </c:pt>
                <c:pt idx="7">
                  <c:v>1974000</c:v>
                </c:pt>
                <c:pt idx="8">
                  <c:v>1974000</c:v>
                </c:pt>
                <c:pt idx="9">
                  <c:v>1974000</c:v>
                </c:pt>
                <c:pt idx="10">
                  <c:v>1974000</c:v>
                </c:pt>
                <c:pt idx="11">
                  <c:v>1974000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31680"/>
        <c:axId val="102739968"/>
      </c:lineChart>
      <c:catAx>
        <c:axId val="102631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739968"/>
        <c:crosses val="autoZero"/>
        <c:auto val="1"/>
        <c:lblAlgn val="ctr"/>
        <c:lblOffset val="100"/>
        <c:tickLblSkip val="1"/>
        <c:noMultiLvlLbl val="0"/>
      </c:catAx>
      <c:valAx>
        <c:axId val="10273996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02631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92287632928903"/>
          <c:y val="0.40323508525919333"/>
          <c:w val="8.5804249437789318E-2"/>
          <c:h val="0.2006644441747791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18307030326414E-2"/>
          <c:y val="3.9607659394691186E-2"/>
          <c:w val="0.76308878095630217"/>
          <c:h val="0.87102187435392675"/>
        </c:manualLayout>
      </c:layout>
      <c:lineChart>
        <c:grouping val="standard"/>
        <c:varyColors val="0"/>
        <c:ser>
          <c:idx val="0"/>
          <c:order val="0"/>
          <c:tx>
            <c:strRef>
              <c:f>'Ejemplo 2'!$B$14</c:f>
              <c:strCache>
                <c:ptCount val="1"/>
                <c:pt idx="0">
                  <c:v>PV</c:v>
                </c:pt>
              </c:strCache>
            </c:strRef>
          </c:tx>
          <c:spPr>
            <a:ln w="25400"/>
          </c:spPr>
          <c:cat>
            <c:strRef>
              <c:f>'Ejemplo 2'!$C$11:$N$11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'Ejemplo 2'!$C$14:$N$14</c:f>
              <c:numCache>
                <c:formatCode>#,##0</c:formatCode>
                <c:ptCount val="12"/>
                <c:pt idx="0">
                  <c:v>20000</c:v>
                </c:pt>
                <c:pt idx="1">
                  <c:v>60000</c:v>
                </c:pt>
                <c:pt idx="2">
                  <c:v>120000</c:v>
                </c:pt>
                <c:pt idx="3">
                  <c:v>200000</c:v>
                </c:pt>
                <c:pt idx="4">
                  <c:v>320000</c:v>
                </c:pt>
                <c:pt idx="5">
                  <c:v>460000</c:v>
                </c:pt>
                <c:pt idx="6">
                  <c:v>620000</c:v>
                </c:pt>
                <c:pt idx="7">
                  <c:v>800000</c:v>
                </c:pt>
                <c:pt idx="8">
                  <c:v>980000</c:v>
                </c:pt>
                <c:pt idx="9">
                  <c:v>1100000</c:v>
                </c:pt>
                <c:pt idx="10">
                  <c:v>1180000</c:v>
                </c:pt>
                <c:pt idx="11">
                  <c:v>1220000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'Ejemplo 2'!$B$16</c:f>
              <c:strCache>
                <c:ptCount val="1"/>
                <c:pt idx="0">
                  <c:v>AC</c:v>
                </c:pt>
              </c:strCache>
            </c:strRef>
          </c:tx>
          <c:spPr>
            <a:ln w="25400"/>
          </c:spPr>
          <c:cat>
            <c:strRef>
              <c:f>'Ejemplo 2'!$C$11:$N$11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'Ejemplo 2'!$C$16:$N$16</c:f>
              <c:numCache>
                <c:formatCode>#,##0</c:formatCode>
                <c:ptCount val="12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140000</c:v>
                </c:pt>
                <c:pt idx="4">
                  <c:v>220000</c:v>
                </c:pt>
                <c:pt idx="5">
                  <c:v>320000</c:v>
                </c:pt>
                <c:pt idx="6">
                  <c:v>470000</c:v>
                </c:pt>
                <c:pt idx="7">
                  <c:v>470000</c:v>
                </c:pt>
                <c:pt idx="8">
                  <c:v>470000</c:v>
                </c:pt>
                <c:pt idx="9">
                  <c:v>470000</c:v>
                </c:pt>
                <c:pt idx="10">
                  <c:v>470000</c:v>
                </c:pt>
                <c:pt idx="11">
                  <c:v>470000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'Ejemplo 2'!$B$18</c:f>
              <c:strCache>
                <c:ptCount val="1"/>
                <c:pt idx="0">
                  <c:v>EV</c:v>
                </c:pt>
              </c:strCache>
            </c:strRef>
          </c:tx>
          <c:spPr>
            <a:ln w="25400"/>
          </c:spPr>
          <c:marker>
            <c:symbol val="triangle"/>
            <c:size val="5"/>
          </c:marker>
          <c:cat>
            <c:strRef>
              <c:f>'Ejemplo 2'!$C$11:$N$11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'Ejemplo 2'!$C$18:$N$18</c:f>
              <c:numCache>
                <c:formatCode>#,##0</c:formatCode>
                <c:ptCount val="12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210000</c:v>
                </c:pt>
                <c:pt idx="5">
                  <c:v>310000</c:v>
                </c:pt>
                <c:pt idx="6">
                  <c:v>470000</c:v>
                </c:pt>
                <c:pt idx="7">
                  <c:v>470000</c:v>
                </c:pt>
                <c:pt idx="8">
                  <c:v>470000</c:v>
                </c:pt>
                <c:pt idx="9">
                  <c:v>470000</c:v>
                </c:pt>
                <c:pt idx="10">
                  <c:v>470000</c:v>
                </c:pt>
                <c:pt idx="11">
                  <c:v>470000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56480"/>
        <c:axId val="104370560"/>
      </c:lineChart>
      <c:catAx>
        <c:axId val="104356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4370560"/>
        <c:crosses val="autoZero"/>
        <c:auto val="1"/>
        <c:lblAlgn val="ctr"/>
        <c:lblOffset val="100"/>
        <c:tickLblSkip val="1"/>
        <c:noMultiLvlLbl val="0"/>
      </c:catAx>
      <c:valAx>
        <c:axId val="10437056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04356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392287632928903"/>
          <c:y val="0.40323508525919333"/>
          <c:w val="8.5804249437789318E-2"/>
          <c:h val="0.2006644441747791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154782</xdr:colOff>
      <xdr:row>18</xdr:row>
      <xdr:rowOff>154782</xdr:rowOff>
    </xdr:from>
    <xdr:to>
      <xdr:col>14</xdr:col>
      <xdr:colOff>47625</xdr:colOff>
      <xdr:row>38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23850</xdr:rowOff>
    </xdr:from>
    <xdr:to>
      <xdr:col>1</xdr:col>
      <xdr:colOff>691669</xdr:colOff>
      <xdr:row>3</xdr:row>
      <xdr:rowOff>153344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50"/>
          <a:ext cx="3562597" cy="726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50185</xdr:colOff>
      <xdr:row>25</xdr:row>
      <xdr:rowOff>254348</xdr:rowOff>
    </xdr:from>
    <xdr:to>
      <xdr:col>10</xdr:col>
      <xdr:colOff>631582</xdr:colOff>
      <xdr:row>27</xdr:row>
      <xdr:rowOff>39482</xdr:rowOff>
    </xdr:to>
    <xdr:sp macro="" textlink="">
      <xdr:nvSpPr>
        <xdr:cNvPr id="4" name="3 Rectángulo"/>
        <xdr:cNvSpPr/>
      </xdr:nvSpPr>
      <xdr:spPr>
        <a:xfrm rot="19822745">
          <a:off x="6099179" y="8158861"/>
          <a:ext cx="3612078" cy="539712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600" b="1"/>
            <a:t>Gráfica</a:t>
          </a:r>
          <a:r>
            <a:rPr lang="es-MX" sz="1600" b="1" baseline="0"/>
            <a:t> de Valor Ganado</a:t>
          </a:r>
          <a:endParaRPr lang="es-MX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154782</xdr:colOff>
      <xdr:row>18</xdr:row>
      <xdr:rowOff>154782</xdr:rowOff>
    </xdr:from>
    <xdr:to>
      <xdr:col>14</xdr:col>
      <xdr:colOff>47625</xdr:colOff>
      <xdr:row>38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23850</xdr:rowOff>
    </xdr:from>
    <xdr:to>
      <xdr:col>1</xdr:col>
      <xdr:colOff>805656</xdr:colOff>
      <xdr:row>3</xdr:row>
      <xdr:rowOff>179546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50"/>
          <a:ext cx="3672681" cy="7557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154782</xdr:colOff>
      <xdr:row>18</xdr:row>
      <xdr:rowOff>154782</xdr:rowOff>
    </xdr:from>
    <xdr:to>
      <xdr:col>14</xdr:col>
      <xdr:colOff>47625</xdr:colOff>
      <xdr:row>38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23850</xdr:rowOff>
    </xdr:from>
    <xdr:to>
      <xdr:col>1</xdr:col>
      <xdr:colOff>805656</xdr:colOff>
      <xdr:row>3</xdr:row>
      <xdr:rowOff>179546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50"/>
          <a:ext cx="3672681" cy="7557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154782</xdr:colOff>
      <xdr:row>18</xdr:row>
      <xdr:rowOff>154782</xdr:rowOff>
    </xdr:from>
    <xdr:to>
      <xdr:col>14</xdr:col>
      <xdr:colOff>47625</xdr:colOff>
      <xdr:row>38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23850</xdr:rowOff>
    </xdr:from>
    <xdr:to>
      <xdr:col>1</xdr:col>
      <xdr:colOff>805656</xdr:colOff>
      <xdr:row>3</xdr:row>
      <xdr:rowOff>179546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50"/>
          <a:ext cx="3672681" cy="7557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342" displayName="Table1342" ref="C11:N18" totalsRowShown="0" headerRowDxfId="108" dataDxfId="106" headerRowBorderDxfId="107" tableBorderDxfId="105" totalsRowBorderDxfId="104">
  <tableColumns count="12">
    <tableColumn id="1" name="Mes 1" dataDxfId="103"/>
    <tableColumn id="2" name="Mes 2" dataDxfId="102"/>
    <tableColumn id="3" name="Mes 3" dataDxfId="101"/>
    <tableColumn id="4" name="Mes 4" dataDxfId="100"/>
    <tableColumn id="5" name="Mes 5" dataDxfId="99"/>
    <tableColumn id="6" name="Mes 6" dataDxfId="98"/>
    <tableColumn id="7" name="Mes 7" dataDxfId="97"/>
    <tableColumn id="8" name="Mes 8" dataDxfId="96"/>
    <tableColumn id="9" name="Mes 9" dataDxfId="95"/>
    <tableColumn id="10" name="Mes 10" dataDxfId="94"/>
    <tableColumn id="11" name="Mes 11" dataDxfId="93"/>
    <tableColumn id="12" name="Mes 12" dataDxfId="9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423" displayName="Table13423" ref="C11:N18" totalsRowShown="0" headerRowDxfId="78" dataDxfId="76" headerRowBorderDxfId="77" tableBorderDxfId="75" totalsRowBorderDxfId="74">
  <tableColumns count="12">
    <tableColumn id="1" name="Mes 1" dataDxfId="73"/>
    <tableColumn id="2" name="Mes 2" dataDxfId="72"/>
    <tableColumn id="3" name="Mes 3" dataDxfId="71"/>
    <tableColumn id="4" name="Mes 4" dataDxfId="70"/>
    <tableColumn id="5" name="Mes 5" dataDxfId="69"/>
    <tableColumn id="6" name="Mes 6" dataDxfId="68"/>
    <tableColumn id="7" name="Mes 7" dataDxfId="67"/>
    <tableColumn id="8" name="Mes 8" dataDxfId="66"/>
    <tableColumn id="9" name="Mes 9" dataDxfId="65"/>
    <tableColumn id="10" name="Mes 10" dataDxfId="64"/>
    <tableColumn id="11" name="Mes 11" dataDxfId="63"/>
    <tableColumn id="12" name="Mes 12" dataDxfId="6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3456" displayName="Table13456" ref="C11:N18" totalsRowShown="0" headerRowDxfId="47" dataDxfId="45" headerRowBorderDxfId="46" tableBorderDxfId="44" totalsRowBorderDxfId="43">
  <tableColumns count="12">
    <tableColumn id="1" name="Mes 1" dataDxfId="42"/>
    <tableColumn id="2" name="Mes 2" dataDxfId="41"/>
    <tableColumn id="3" name="Mes 3" dataDxfId="40"/>
    <tableColumn id="4" name="Mes 4" dataDxfId="39"/>
    <tableColumn id="5" name="Mes 5" dataDxfId="38"/>
    <tableColumn id="6" name="Mes 6" dataDxfId="37"/>
    <tableColumn id="7" name="Mes 7" dataDxfId="36"/>
    <tableColumn id="8" name="Mes 8" dataDxfId="35"/>
    <tableColumn id="9" name="Mes 9" dataDxfId="34"/>
    <tableColumn id="10" name="Mes 10" dataDxfId="33"/>
    <tableColumn id="11" name="Mes 11" dataDxfId="32"/>
    <tableColumn id="12" name="Mes 12" dataDxfId="3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1348" displayName="Table1348" ref="C11:N18" totalsRowShown="0" headerRowDxfId="16" dataDxfId="14" headerRowBorderDxfId="15" tableBorderDxfId="13" totalsRowBorderDxfId="12">
  <tableColumns count="12">
    <tableColumn id="1" name="Mes 1" dataDxfId="11"/>
    <tableColumn id="2" name="Mes 2" dataDxfId="10"/>
    <tableColumn id="3" name="Mes 3" dataDxfId="9"/>
    <tableColumn id="4" name="Mes 4" dataDxfId="8"/>
    <tableColumn id="5" name="Mes 5" dataDxfId="7"/>
    <tableColumn id="6" name="Mes 6" dataDxfId="6"/>
    <tableColumn id="7" name="Mes 7" dataDxfId="5"/>
    <tableColumn id="8" name="Mes 8" dataDxfId="4"/>
    <tableColumn id="9" name="Mes 9" dataDxfId="3"/>
    <tableColumn id="10" name="Mes 10" dataDxfId="2"/>
    <tableColumn id="11" name="Mes 11" dataDxfId="1"/>
    <tableColumn id="12" name="Mes 1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showGridLines="0" topLeftCell="A6" zoomScale="77" zoomScaleNormal="77" workbookViewId="0">
      <selection activeCell="M9" sqref="M9:N9"/>
    </sheetView>
  </sheetViews>
  <sheetFormatPr baseColWidth="10" defaultColWidth="9.140625" defaultRowHeight="15" x14ac:dyDescent="0.25"/>
  <cols>
    <col min="1" max="1" width="43" customWidth="1"/>
    <col min="2" max="2" width="13.5703125" customWidth="1"/>
    <col min="3" max="3" width="16" customWidth="1"/>
    <col min="4" max="4" width="9.140625" customWidth="1"/>
    <col min="9" max="9" width="9.140625" customWidth="1"/>
    <col min="11" max="11" width="10.5703125" customWidth="1"/>
    <col min="12" max="12" width="14.140625" customWidth="1"/>
    <col min="13" max="13" width="10.5703125" customWidth="1"/>
    <col min="14" max="14" width="11.28515625" customWidth="1"/>
    <col min="16" max="16" width="10.28515625" bestFit="1" customWidth="1"/>
  </cols>
  <sheetData>
    <row r="1" spans="1:16" ht="15.75" x14ac:dyDescent="0.3">
      <c r="A1" s="39"/>
      <c r="B1" s="39"/>
      <c r="C1" s="39"/>
      <c r="D1" s="39"/>
      <c r="E1" s="39"/>
      <c r="F1" s="39"/>
      <c r="G1" s="39"/>
      <c r="H1" s="39"/>
      <c r="I1" s="39"/>
      <c r="J1" s="39"/>
    </row>
    <row r="2" spans="1:16" ht="15.75" x14ac:dyDescent="0.3">
      <c r="A2" s="39"/>
      <c r="B2" s="39"/>
      <c r="C2" s="39"/>
      <c r="D2" s="39"/>
      <c r="E2" s="39"/>
      <c r="F2" s="39"/>
      <c r="G2" s="39"/>
      <c r="H2" s="39"/>
      <c r="I2" s="39"/>
      <c r="J2" s="39"/>
    </row>
    <row r="3" spans="1:16" ht="15.75" x14ac:dyDescent="0.3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6" ht="21" x14ac:dyDescent="0.35">
      <c r="A4" s="39"/>
      <c r="B4" s="39"/>
      <c r="C4" s="41" t="s">
        <v>39</v>
      </c>
      <c r="E4" s="39"/>
      <c r="F4" s="39"/>
      <c r="G4" s="39"/>
      <c r="H4" s="39"/>
      <c r="I4" s="39"/>
      <c r="J4" s="39"/>
    </row>
    <row r="5" spans="1:16" ht="15.75" x14ac:dyDescent="0.3">
      <c r="A5" s="40"/>
      <c r="B5" s="40"/>
      <c r="C5" s="39"/>
      <c r="D5" s="39"/>
      <c r="E5" s="39"/>
      <c r="F5" s="39"/>
      <c r="G5" s="39"/>
      <c r="H5" s="39"/>
      <c r="I5" s="39"/>
      <c r="J5" s="39"/>
    </row>
    <row r="6" spans="1:16" ht="15" customHeight="1" x14ac:dyDescent="0.3">
      <c r="A6" s="39"/>
      <c r="B6" s="39"/>
      <c r="C6" s="39"/>
      <c r="D6" s="39"/>
      <c r="E6" s="39"/>
      <c r="F6" s="39"/>
      <c r="G6" s="39"/>
      <c r="H6" s="39"/>
      <c r="I6" s="39"/>
      <c r="J6" s="25"/>
      <c r="K6" s="11" t="s">
        <v>1</v>
      </c>
      <c r="L6" s="12"/>
      <c r="M6" s="63"/>
      <c r="N6" s="63"/>
      <c r="O6" s="25"/>
    </row>
    <row r="7" spans="1:16" ht="16.5" customHeight="1" x14ac:dyDescent="0.3">
      <c r="A7" s="39"/>
      <c r="B7" s="39"/>
      <c r="C7" s="39"/>
      <c r="D7" s="39"/>
      <c r="E7" s="39"/>
      <c r="F7" s="39"/>
      <c r="G7" s="39"/>
      <c r="H7" s="39"/>
      <c r="I7" s="39"/>
      <c r="J7" s="26"/>
      <c r="K7" s="11" t="s">
        <v>38</v>
      </c>
      <c r="L7" s="11"/>
      <c r="M7" s="64"/>
      <c r="N7" s="64"/>
      <c r="O7" s="26"/>
    </row>
    <row r="8" spans="1:16" ht="16.5" customHeight="1" x14ac:dyDescent="0.3">
      <c r="A8" s="39"/>
      <c r="B8" s="39"/>
      <c r="C8" s="39"/>
      <c r="D8" s="39"/>
      <c r="E8" s="39"/>
      <c r="F8" s="39"/>
      <c r="G8" s="39"/>
      <c r="H8" s="39"/>
      <c r="I8" s="39"/>
      <c r="J8" s="26"/>
      <c r="K8" s="11" t="s">
        <v>36</v>
      </c>
      <c r="M8" s="64"/>
      <c r="N8" s="64"/>
      <c r="O8" s="26"/>
      <c r="P8" s="15"/>
    </row>
    <row r="9" spans="1:16" ht="16.5" customHeight="1" x14ac:dyDescent="0.3">
      <c r="A9" s="39"/>
      <c r="B9" s="39"/>
      <c r="C9" s="39"/>
      <c r="D9" s="39"/>
      <c r="E9" s="39"/>
      <c r="F9" s="39"/>
      <c r="G9" s="39"/>
      <c r="H9" s="39"/>
      <c r="I9" s="39"/>
      <c r="J9" s="26"/>
      <c r="K9" s="11" t="s">
        <v>37</v>
      </c>
      <c r="M9" s="64"/>
      <c r="N9" s="64"/>
      <c r="O9" s="26"/>
      <c r="P9" s="15"/>
    </row>
    <row r="10" spans="1:16" ht="16.5" customHeight="1" x14ac:dyDescent="0.3">
      <c r="A10" s="39"/>
      <c r="B10" s="39"/>
      <c r="C10" s="39"/>
      <c r="D10" s="39"/>
      <c r="E10" s="39"/>
      <c r="F10" s="11"/>
      <c r="G10" s="39"/>
      <c r="H10" s="14"/>
      <c r="I10" s="13"/>
      <c r="J10" s="13"/>
      <c r="K10" s="13"/>
      <c r="L10" s="13"/>
      <c r="M10" s="13"/>
      <c r="N10" s="13"/>
      <c r="P10" s="15"/>
    </row>
    <row r="11" spans="1:16" ht="15.75" thickBot="1" x14ac:dyDescent="0.3">
      <c r="C11" s="2" t="s">
        <v>13</v>
      </c>
      <c r="D11" s="2" t="s">
        <v>15</v>
      </c>
      <c r="E11" s="3" t="s">
        <v>16</v>
      </c>
      <c r="F11" s="3" t="s">
        <v>17</v>
      </c>
      <c r="G11" s="3" t="s">
        <v>18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3" t="s">
        <v>24</v>
      </c>
      <c r="N11" s="3" t="s">
        <v>14</v>
      </c>
    </row>
    <row r="12" spans="1:16" ht="15.75" hidden="1" thickBot="1" x14ac:dyDescent="0.3">
      <c r="C12" s="21">
        <v>1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10</v>
      </c>
      <c r="M12" s="22">
        <v>11</v>
      </c>
      <c r="N12" s="23">
        <v>12</v>
      </c>
    </row>
    <row r="13" spans="1:16" ht="67.5" x14ac:dyDescent="0.25">
      <c r="A13" s="27" t="s">
        <v>2</v>
      </c>
      <c r="B13" s="28"/>
      <c r="C13" s="57" t="s">
        <v>47</v>
      </c>
      <c r="D13" s="18"/>
      <c r="E13" s="18"/>
      <c r="F13" s="18"/>
      <c r="G13" s="18"/>
      <c r="H13" s="18"/>
      <c r="I13" s="18"/>
      <c r="J13" s="18"/>
      <c r="K13" s="18"/>
      <c r="L13" s="18"/>
      <c r="M13" s="19"/>
      <c r="N13" s="20"/>
    </row>
    <row r="14" spans="1:16" ht="39" customHeight="1" x14ac:dyDescent="0.25">
      <c r="A14" s="29" t="s">
        <v>8</v>
      </c>
      <c r="B14" s="30" t="s">
        <v>5</v>
      </c>
      <c r="C14" s="58" t="s">
        <v>42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</row>
    <row r="15" spans="1:16" ht="62.25" customHeight="1" x14ac:dyDescent="0.25">
      <c r="A15" s="31" t="s">
        <v>3</v>
      </c>
      <c r="B15" s="10"/>
      <c r="C15" s="59" t="s">
        <v>43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3"/>
    </row>
    <row r="16" spans="1:16" ht="39" customHeight="1" x14ac:dyDescent="0.25">
      <c r="A16" s="29" t="s">
        <v>9</v>
      </c>
      <c r="B16" s="34" t="s">
        <v>6</v>
      </c>
      <c r="C16" s="60" t="s">
        <v>44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</row>
    <row r="17" spans="1:14" ht="60" customHeight="1" x14ac:dyDescent="0.25">
      <c r="A17" s="35" t="s">
        <v>4</v>
      </c>
      <c r="B17" s="36"/>
      <c r="C17" s="61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</row>
    <row r="18" spans="1:14" ht="50.25" customHeight="1" thickBot="1" x14ac:dyDescent="0.3">
      <c r="A18" s="37" t="s">
        <v>10</v>
      </c>
      <c r="B18" s="38" t="s">
        <v>7</v>
      </c>
      <c r="C18" s="62" t="s">
        <v>46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</row>
    <row r="19" spans="1:14" ht="16.5" thickBot="1" x14ac:dyDescent="0.3">
      <c r="C19" s="1" t="s">
        <v>0</v>
      </c>
    </row>
    <row r="20" spans="1:14" ht="16.5" thickBot="1" x14ac:dyDescent="0.3">
      <c r="A20" s="52" t="s">
        <v>35</v>
      </c>
      <c r="B20" s="53"/>
      <c r="C20" s="1"/>
    </row>
    <row r="21" spans="1:14" ht="16.5" thickBot="1" x14ac:dyDescent="0.3">
      <c r="B21" s="42"/>
      <c r="C21" s="1"/>
    </row>
    <row r="22" spans="1:14" x14ac:dyDescent="0.25">
      <c r="A22" s="43" t="s">
        <v>12</v>
      </c>
      <c r="B22" s="56" t="s">
        <v>11</v>
      </c>
    </row>
    <row r="23" spans="1:14" ht="22.5" x14ac:dyDescent="0.25">
      <c r="A23" s="44" t="s">
        <v>28</v>
      </c>
      <c r="B23" s="45"/>
      <c r="C23" s="24"/>
      <c r="D23" s="24"/>
    </row>
    <row r="24" spans="1:14" ht="22.5" x14ac:dyDescent="0.25">
      <c r="A24" s="44" t="s">
        <v>27</v>
      </c>
      <c r="B24" s="45"/>
    </row>
    <row r="25" spans="1:14" x14ac:dyDescent="0.25">
      <c r="A25" s="44" t="s">
        <v>26</v>
      </c>
      <c r="B25" s="45"/>
    </row>
    <row r="26" spans="1:14" ht="30" customHeight="1" x14ac:dyDescent="0.25">
      <c r="A26" s="44" t="s">
        <v>29</v>
      </c>
      <c r="B26" s="46"/>
    </row>
    <row r="27" spans="1:14" ht="29.25" customHeight="1" x14ac:dyDescent="0.25">
      <c r="A27" s="44" t="s">
        <v>30</v>
      </c>
      <c r="B27" s="47"/>
    </row>
    <row r="28" spans="1:14" x14ac:dyDescent="0.25">
      <c r="A28" s="48" t="s">
        <v>25</v>
      </c>
      <c r="B28" s="49"/>
    </row>
    <row r="29" spans="1:14" x14ac:dyDescent="0.25">
      <c r="A29" s="48" t="s">
        <v>31</v>
      </c>
      <c r="B29" s="50"/>
    </row>
    <row r="30" spans="1:14" x14ac:dyDescent="0.25">
      <c r="A30" s="48" t="s">
        <v>40</v>
      </c>
      <c r="B30" s="50"/>
    </row>
    <row r="31" spans="1:14" x14ac:dyDescent="0.25">
      <c r="A31" s="48" t="s">
        <v>41</v>
      </c>
      <c r="B31" s="50"/>
    </row>
    <row r="32" spans="1:14" ht="13.5" customHeight="1" thickBot="1" x14ac:dyDescent="0.3">
      <c r="A32" s="51" t="s">
        <v>34</v>
      </c>
      <c r="B32" s="54"/>
    </row>
  </sheetData>
  <mergeCells count="4">
    <mergeCell ref="M6:N6"/>
    <mergeCell ref="M7:N7"/>
    <mergeCell ref="M8:N8"/>
    <mergeCell ref="M9:N9"/>
  </mergeCells>
  <conditionalFormatting sqref="C11:C18">
    <cfRule type="expression" dxfId="122" priority="3">
      <formula>IF(ROUND(($M$8-$M$7)/30,0)=1,1,0)</formula>
    </cfRule>
  </conditionalFormatting>
  <conditionalFormatting sqref="D11:D18">
    <cfRule type="expression" dxfId="121" priority="4">
      <formula>IF(ROUND(($M$8-$M$7)/30,0)=2,1,0)</formula>
    </cfRule>
  </conditionalFormatting>
  <conditionalFormatting sqref="E11:E18">
    <cfRule type="expression" dxfId="120" priority="5">
      <formula>IF(ROUND(($M$8-$M$7)/30,0)=3,1,0)</formula>
    </cfRule>
  </conditionalFormatting>
  <conditionalFormatting sqref="F11:F18">
    <cfRule type="expression" dxfId="119" priority="6">
      <formula>IF(ROUND(($M$8-$M$7)/30,0)=4,1,0)</formula>
    </cfRule>
  </conditionalFormatting>
  <conditionalFormatting sqref="G11:G18">
    <cfRule type="expression" dxfId="118" priority="7">
      <formula>IF(ROUND(($M$8-$M$7)/30,0)=5,1,0)</formula>
    </cfRule>
  </conditionalFormatting>
  <conditionalFormatting sqref="H11:H18">
    <cfRule type="expression" dxfId="117" priority="8">
      <formula>IF(ROUND(($M$8-$M$7)/30,0)=6,1,0)</formula>
    </cfRule>
  </conditionalFormatting>
  <conditionalFormatting sqref="I11:I18">
    <cfRule type="expression" dxfId="116" priority="9">
      <formula>IF(ROUND(($M$8-$M$7)/30,0)=7,1,0)</formula>
    </cfRule>
  </conditionalFormatting>
  <conditionalFormatting sqref="J11:J18">
    <cfRule type="expression" dxfId="115" priority="10">
      <formula>IF(ROUND(($M$8-$M$7)/30,0)=8,1,0)</formula>
    </cfRule>
  </conditionalFormatting>
  <conditionalFormatting sqref="K11:K18">
    <cfRule type="expression" dxfId="114" priority="11">
      <formula>IF(ROUND(($M$8-$M$7)/30,0)=9,1,0)</formula>
    </cfRule>
  </conditionalFormatting>
  <conditionalFormatting sqref="L11:L18">
    <cfRule type="expression" dxfId="113" priority="12">
      <formula>IF(ROUND(($M$8-$M$7)/30,0)=10,1,0)</formula>
    </cfRule>
  </conditionalFormatting>
  <conditionalFormatting sqref="M11:M18">
    <cfRule type="expression" dxfId="112" priority="13">
      <formula>IF(ROUND(($M$8-$M$7)/30,0)=11,1,0)</formula>
    </cfRule>
  </conditionalFormatting>
  <conditionalFormatting sqref="N11:N18">
    <cfRule type="expression" dxfId="111" priority="14">
      <formula>IF(ROUND(($M$8-$M$7)/30,0)=12,1,0)</formula>
    </cfRule>
  </conditionalFormatting>
  <conditionalFormatting sqref="M7:M9">
    <cfRule type="expression" dxfId="110" priority="2">
      <formula>IF(ROUND(($M$8-$M$7)/30,0)=3,1,0)</formula>
    </cfRule>
  </conditionalFormatting>
  <conditionalFormatting sqref="M6">
    <cfRule type="expression" dxfId="109" priority="1">
      <formula>IF(ROUND(($M$8-$M$7)/30,0)=3,1,0)</formula>
    </cfRule>
  </conditionalFormatting>
  <pageMargins left="0.7" right="0.7" top="0.75" bottom="0.75" header="0.3" footer="0.3"/>
  <pageSetup scale="45"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showGridLines="0" zoomScale="77" zoomScaleNormal="77" workbookViewId="0">
      <selection activeCell="A22" sqref="A22:B22"/>
    </sheetView>
  </sheetViews>
  <sheetFormatPr baseColWidth="10" defaultColWidth="9.140625" defaultRowHeight="15" x14ac:dyDescent="0.25"/>
  <cols>
    <col min="1" max="1" width="43" customWidth="1"/>
    <col min="2" max="2" width="13.5703125" customWidth="1"/>
    <col min="9" max="9" width="9.140625" customWidth="1"/>
    <col min="11" max="11" width="10.5703125" customWidth="1"/>
    <col min="12" max="12" width="13" customWidth="1"/>
    <col min="13" max="13" width="10.5703125" customWidth="1"/>
    <col min="14" max="14" width="11.28515625" customWidth="1"/>
    <col min="16" max="16" width="10.28515625" bestFit="1" customWidth="1"/>
  </cols>
  <sheetData>
    <row r="1" spans="1:16" ht="15.75" x14ac:dyDescent="0.3">
      <c r="A1" s="39"/>
      <c r="B1" s="39"/>
      <c r="C1" s="39"/>
      <c r="D1" s="39"/>
      <c r="E1" s="39"/>
      <c r="F1" s="39"/>
      <c r="G1" s="39"/>
      <c r="H1" s="39"/>
      <c r="I1" s="39"/>
      <c r="J1" s="39"/>
    </row>
    <row r="2" spans="1:16" ht="15.75" x14ac:dyDescent="0.3">
      <c r="A2" s="39"/>
      <c r="B2" s="39"/>
      <c r="C2" s="39"/>
      <c r="D2" s="39"/>
      <c r="E2" s="39"/>
      <c r="F2" s="39"/>
      <c r="G2" s="39"/>
      <c r="H2" s="39"/>
      <c r="I2" s="39"/>
      <c r="J2" s="39"/>
    </row>
    <row r="3" spans="1:16" ht="15.75" x14ac:dyDescent="0.3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6" ht="21" x14ac:dyDescent="0.35">
      <c r="A4" s="39"/>
      <c r="B4" s="39"/>
      <c r="C4" s="41" t="s">
        <v>39</v>
      </c>
      <c r="E4" s="39"/>
      <c r="F4" s="39"/>
      <c r="G4" s="39"/>
      <c r="H4" s="39"/>
      <c r="I4" s="39"/>
      <c r="J4" s="39"/>
    </row>
    <row r="5" spans="1:16" ht="15.75" x14ac:dyDescent="0.3">
      <c r="A5" s="40"/>
      <c r="B5" s="40"/>
      <c r="C5" s="39"/>
      <c r="D5" s="39"/>
      <c r="E5" s="39"/>
      <c r="F5" s="39"/>
      <c r="G5" s="39"/>
      <c r="H5" s="39"/>
      <c r="I5" s="39"/>
      <c r="J5" s="39"/>
    </row>
    <row r="6" spans="1:16" ht="15" customHeight="1" x14ac:dyDescent="0.3">
      <c r="A6" s="39"/>
      <c r="B6" s="39"/>
      <c r="C6" s="39"/>
      <c r="D6" s="39"/>
      <c r="E6" s="39"/>
      <c r="F6" s="39"/>
      <c r="G6" s="39"/>
      <c r="H6" s="39"/>
      <c r="I6" s="39"/>
      <c r="J6" s="25"/>
      <c r="K6" s="12" t="s">
        <v>1</v>
      </c>
      <c r="L6" s="12"/>
      <c r="M6" s="63"/>
      <c r="N6" s="63"/>
      <c r="O6" s="25"/>
    </row>
    <row r="7" spans="1:16" ht="16.5" customHeight="1" x14ac:dyDescent="0.3">
      <c r="A7" s="39"/>
      <c r="B7" s="39"/>
      <c r="C7" s="39"/>
      <c r="D7" s="39"/>
      <c r="E7" s="39"/>
      <c r="F7" s="39"/>
      <c r="G7" s="39"/>
      <c r="H7" s="39"/>
      <c r="I7" s="39"/>
      <c r="J7" s="26"/>
      <c r="K7" s="11" t="s">
        <v>38</v>
      </c>
      <c r="L7" s="11"/>
      <c r="M7" s="64"/>
      <c r="N7" s="64"/>
      <c r="O7" s="26"/>
    </row>
    <row r="8" spans="1:16" ht="16.5" customHeight="1" x14ac:dyDescent="0.3">
      <c r="A8" s="39"/>
      <c r="B8" s="39"/>
      <c r="C8" s="39"/>
      <c r="D8" s="39"/>
      <c r="E8" s="39"/>
      <c r="F8" s="39"/>
      <c r="G8" s="39"/>
      <c r="H8" s="39"/>
      <c r="I8" s="39"/>
      <c r="J8" s="26"/>
      <c r="K8" s="11" t="s">
        <v>36</v>
      </c>
      <c r="M8" s="64"/>
      <c r="N8" s="64"/>
      <c r="O8" s="26"/>
      <c r="P8" s="15"/>
    </row>
    <row r="9" spans="1:16" ht="16.5" customHeight="1" x14ac:dyDescent="0.3">
      <c r="A9" s="39"/>
      <c r="B9" s="39"/>
      <c r="C9" s="39"/>
      <c r="D9" s="39"/>
      <c r="E9" s="39"/>
      <c r="F9" s="39"/>
      <c r="G9" s="39"/>
      <c r="H9" s="39"/>
      <c r="I9" s="39"/>
      <c r="J9" s="26"/>
      <c r="K9" s="11" t="s">
        <v>37</v>
      </c>
      <c r="M9" s="64"/>
      <c r="N9" s="64"/>
      <c r="O9" s="26"/>
      <c r="P9" s="15"/>
    </row>
    <row r="10" spans="1:16" ht="16.5" customHeight="1" x14ac:dyDescent="0.3">
      <c r="A10" s="39"/>
      <c r="B10" s="39"/>
      <c r="C10" s="39"/>
      <c r="D10" s="39"/>
      <c r="E10" s="39"/>
      <c r="F10" s="11"/>
      <c r="G10" s="39"/>
      <c r="H10" s="14"/>
      <c r="I10" s="13"/>
      <c r="J10" s="13"/>
      <c r="K10" s="13"/>
      <c r="L10" s="13"/>
      <c r="M10" s="13"/>
      <c r="N10" s="13"/>
      <c r="P10" s="15"/>
    </row>
    <row r="11" spans="1:16" ht="15.75" thickBot="1" x14ac:dyDescent="0.3">
      <c r="C11" s="2" t="s">
        <v>13</v>
      </c>
      <c r="D11" s="2" t="s">
        <v>15</v>
      </c>
      <c r="E11" s="3" t="s">
        <v>16</v>
      </c>
      <c r="F11" s="3" t="s">
        <v>17</v>
      </c>
      <c r="G11" s="3" t="s">
        <v>18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3" t="s">
        <v>24</v>
      </c>
      <c r="N11" s="3" t="s">
        <v>14</v>
      </c>
    </row>
    <row r="12" spans="1:16" ht="15.75" hidden="1" thickBot="1" x14ac:dyDescent="0.3">
      <c r="C12" s="21">
        <v>1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10</v>
      </c>
      <c r="M12" s="22">
        <v>11</v>
      </c>
      <c r="N12" s="23">
        <v>12</v>
      </c>
    </row>
    <row r="13" spans="1:16" x14ac:dyDescent="0.25">
      <c r="A13" s="27" t="s">
        <v>2</v>
      </c>
      <c r="B13" s="2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9"/>
      <c r="N13" s="20"/>
    </row>
    <row r="14" spans="1:16" x14ac:dyDescent="0.25">
      <c r="A14" s="29" t="s">
        <v>8</v>
      </c>
      <c r="B14" s="30" t="s">
        <v>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</row>
    <row r="15" spans="1:16" x14ac:dyDescent="0.25">
      <c r="A15" s="31" t="s">
        <v>3</v>
      </c>
      <c r="B15" s="10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3"/>
    </row>
    <row r="16" spans="1:16" x14ac:dyDescent="0.25">
      <c r="A16" s="29" t="s">
        <v>9</v>
      </c>
      <c r="B16" s="34" t="s">
        <v>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</row>
    <row r="17" spans="1:14" x14ac:dyDescent="0.25">
      <c r="A17" s="35" t="s">
        <v>4</v>
      </c>
      <c r="B17" s="3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</row>
    <row r="18" spans="1:14" ht="23.25" thickBot="1" x14ac:dyDescent="0.3">
      <c r="A18" s="37" t="s">
        <v>10</v>
      </c>
      <c r="B18" s="38" t="s">
        <v>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</row>
    <row r="19" spans="1:14" ht="16.5" thickBot="1" x14ac:dyDescent="0.3">
      <c r="C19" s="1" t="s">
        <v>0</v>
      </c>
    </row>
    <row r="20" spans="1:14" ht="16.5" thickBot="1" x14ac:dyDescent="0.3">
      <c r="A20" s="52" t="s">
        <v>35</v>
      </c>
      <c r="B20" s="53"/>
      <c r="C20" s="1"/>
    </row>
    <row r="21" spans="1:14" ht="16.5" thickBot="1" x14ac:dyDescent="0.3">
      <c r="B21" s="42"/>
      <c r="C21" s="1"/>
    </row>
    <row r="22" spans="1:14" x14ac:dyDescent="0.25">
      <c r="A22" s="43" t="s">
        <v>12</v>
      </c>
      <c r="B22" s="56" t="s">
        <v>11</v>
      </c>
    </row>
    <row r="23" spans="1:14" ht="22.5" x14ac:dyDescent="0.25">
      <c r="A23" s="44" t="s">
        <v>28</v>
      </c>
      <c r="B23" s="45"/>
      <c r="C23" s="24"/>
      <c r="D23" s="24"/>
    </row>
    <row r="24" spans="1:14" ht="22.5" x14ac:dyDescent="0.25">
      <c r="A24" s="44" t="s">
        <v>27</v>
      </c>
      <c r="B24" s="45"/>
    </row>
    <row r="25" spans="1:14" x14ac:dyDescent="0.25">
      <c r="A25" s="44" t="s">
        <v>26</v>
      </c>
      <c r="B25" s="45"/>
    </row>
    <row r="26" spans="1:14" ht="22.5" x14ac:dyDescent="0.25">
      <c r="A26" s="44" t="s">
        <v>29</v>
      </c>
      <c r="B26" s="46"/>
    </row>
    <row r="27" spans="1:14" ht="22.5" x14ac:dyDescent="0.25">
      <c r="A27" s="44" t="s">
        <v>30</v>
      </c>
      <c r="B27" s="47"/>
    </row>
    <row r="28" spans="1:14" x14ac:dyDescent="0.25">
      <c r="A28" s="48" t="s">
        <v>25</v>
      </c>
      <c r="B28" s="49"/>
    </row>
    <row r="29" spans="1:14" x14ac:dyDescent="0.25">
      <c r="A29" s="48" t="s">
        <v>31</v>
      </c>
      <c r="B29" s="50"/>
    </row>
    <row r="30" spans="1:14" x14ac:dyDescent="0.25">
      <c r="A30" s="48" t="s">
        <v>40</v>
      </c>
      <c r="B30" s="50"/>
    </row>
    <row r="31" spans="1:14" x14ac:dyDescent="0.25">
      <c r="A31" s="48" t="s">
        <v>41</v>
      </c>
      <c r="B31" s="50"/>
    </row>
    <row r="32" spans="1:14" ht="23.25" thickBot="1" x14ac:dyDescent="0.3">
      <c r="A32" s="51" t="s">
        <v>34</v>
      </c>
      <c r="B32" s="54"/>
    </row>
  </sheetData>
  <mergeCells count="4">
    <mergeCell ref="M6:N6"/>
    <mergeCell ref="M7:N7"/>
    <mergeCell ref="M8:N8"/>
    <mergeCell ref="M9:N9"/>
  </mergeCells>
  <conditionalFormatting sqref="C11:C18">
    <cfRule type="expression" dxfId="91" priority="2">
      <formula>IF(ROUND(($M$8-$M$7)/30,0)=1,1,0)</formula>
    </cfRule>
  </conditionalFormatting>
  <conditionalFormatting sqref="D11:D18">
    <cfRule type="expression" dxfId="90" priority="3">
      <formula>IF(ROUND(($M$8-$M$7)/30,0)=2,1,0)</formula>
    </cfRule>
  </conditionalFormatting>
  <conditionalFormatting sqref="E11:E18">
    <cfRule type="expression" dxfId="89" priority="4">
      <formula>IF(ROUND(($M$8-$M$7)/30,0)=3,1,0)</formula>
    </cfRule>
  </conditionalFormatting>
  <conditionalFormatting sqref="F11:F18">
    <cfRule type="expression" dxfId="88" priority="5">
      <formula>IF(ROUND(($M$8-$M$7)/30,0)=4,1,0)</formula>
    </cfRule>
  </conditionalFormatting>
  <conditionalFormatting sqref="G11:G18">
    <cfRule type="expression" dxfId="87" priority="6">
      <formula>IF(ROUND(($M$8-$M$7)/30,0)=5,1,0)</formula>
    </cfRule>
  </conditionalFormatting>
  <conditionalFormatting sqref="H11:H18">
    <cfRule type="expression" dxfId="86" priority="7">
      <formula>IF(ROUND(($M$8-$M$7)/30,0)=6,1,0)</formula>
    </cfRule>
  </conditionalFormatting>
  <conditionalFormatting sqref="I11:I18">
    <cfRule type="expression" dxfId="85" priority="8">
      <formula>IF(ROUND(($M$8-$M$7)/30,0)=7,1,0)</formula>
    </cfRule>
  </conditionalFormatting>
  <conditionalFormatting sqref="J11:J18">
    <cfRule type="expression" dxfId="84" priority="9">
      <formula>IF(ROUND(($M$8-$M$7)/30,0)=8,1,0)</formula>
    </cfRule>
  </conditionalFormatting>
  <conditionalFormatting sqref="K11:K18">
    <cfRule type="expression" dxfId="83" priority="10">
      <formula>IF(ROUND(($M$8-$M$7)/30,0)=9,1,0)</formula>
    </cfRule>
  </conditionalFormatting>
  <conditionalFormatting sqref="L11:L18">
    <cfRule type="expression" dxfId="82" priority="11">
      <formula>IF(ROUND(($M$8-$M$7)/30,0)=10,1,0)</formula>
    </cfRule>
  </conditionalFormatting>
  <conditionalFormatting sqref="M11:M18">
    <cfRule type="expression" dxfId="81" priority="12">
      <formula>IF(ROUND(($M$8-$M$7)/30,0)=11,1,0)</formula>
    </cfRule>
  </conditionalFormatting>
  <conditionalFormatting sqref="N11:N18">
    <cfRule type="expression" dxfId="80" priority="13">
      <formula>IF(ROUND(($M$8-$M$7)/30,0)=12,1,0)</formula>
    </cfRule>
  </conditionalFormatting>
  <conditionalFormatting sqref="M6:M9">
    <cfRule type="expression" dxfId="79" priority="1">
      <formula>IF(ROUND(($M$8-$M$7)/30,0)=3,1,0)</formula>
    </cfRule>
  </conditionalFormatting>
  <pageMargins left="0.7" right="0.7" top="0.75" bottom="0.75" header="0.3" footer="0.3"/>
  <pageSetup scale="49" orientation="portrait" horizontalDpi="1200" vertic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showGridLines="0" zoomScale="77" zoomScaleNormal="77" workbookViewId="0">
      <selection activeCell="P21" sqref="P21"/>
    </sheetView>
  </sheetViews>
  <sheetFormatPr baseColWidth="10" defaultColWidth="9.140625" defaultRowHeight="15" x14ac:dyDescent="0.25"/>
  <cols>
    <col min="1" max="1" width="43" customWidth="1"/>
    <col min="2" max="2" width="13.5703125" customWidth="1"/>
    <col min="3" max="7" width="9.28515625" bestFit="1" customWidth="1"/>
    <col min="8" max="8" width="10.28515625" bestFit="1" customWidth="1"/>
    <col min="9" max="9" width="9.140625" customWidth="1"/>
    <col min="10" max="10" width="10.140625" bestFit="1" customWidth="1"/>
    <col min="11" max="11" width="12.85546875" customWidth="1"/>
    <col min="12" max="12" width="13" customWidth="1"/>
    <col min="13" max="13" width="10.5703125" customWidth="1"/>
    <col min="14" max="14" width="11.28515625" customWidth="1"/>
    <col min="16" max="16" width="10.28515625" bestFit="1" customWidth="1"/>
  </cols>
  <sheetData>
    <row r="1" spans="1:16" ht="15.75" x14ac:dyDescent="0.3">
      <c r="A1" s="39"/>
      <c r="B1" s="39"/>
      <c r="C1" s="39"/>
      <c r="D1" s="39"/>
      <c r="E1" s="39"/>
      <c r="F1" s="39"/>
      <c r="G1" s="39"/>
      <c r="H1" s="39"/>
      <c r="I1" s="39"/>
      <c r="J1" s="39"/>
    </row>
    <row r="2" spans="1:16" ht="15.75" x14ac:dyDescent="0.3">
      <c r="A2" s="39"/>
      <c r="B2" s="39"/>
      <c r="C2" s="39"/>
      <c r="D2" s="39"/>
      <c r="E2" s="39"/>
      <c r="F2" s="39"/>
      <c r="G2" s="39"/>
      <c r="H2" s="39"/>
      <c r="I2" s="39"/>
      <c r="J2" s="39"/>
    </row>
    <row r="3" spans="1:16" ht="15.75" x14ac:dyDescent="0.3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6" ht="21" x14ac:dyDescent="0.35">
      <c r="A4" s="39"/>
      <c r="B4" s="39"/>
      <c r="C4" s="41" t="s">
        <v>39</v>
      </c>
      <c r="E4" s="39"/>
      <c r="F4" s="39"/>
      <c r="G4" s="39"/>
      <c r="H4" s="39"/>
      <c r="I4" s="39"/>
      <c r="J4" s="39"/>
    </row>
    <row r="5" spans="1:16" ht="15.75" x14ac:dyDescent="0.3">
      <c r="A5" s="40"/>
      <c r="B5" s="40"/>
      <c r="C5" s="39"/>
      <c r="D5" s="39"/>
      <c r="E5" s="39"/>
      <c r="F5" s="39"/>
      <c r="G5" s="39"/>
      <c r="H5" s="39"/>
      <c r="I5" s="39"/>
      <c r="J5" s="39"/>
    </row>
    <row r="6" spans="1:16" ht="15" customHeight="1" x14ac:dyDescent="0.3">
      <c r="A6" s="39"/>
      <c r="B6" s="39"/>
      <c r="C6" s="39"/>
      <c r="D6" s="39"/>
      <c r="E6" s="39"/>
      <c r="F6" s="39"/>
      <c r="G6" s="39"/>
      <c r="H6" s="39"/>
      <c r="I6" s="39"/>
      <c r="J6" s="25"/>
      <c r="K6" s="12" t="s">
        <v>1</v>
      </c>
      <c r="L6" s="12"/>
      <c r="M6" s="63" t="s">
        <v>48</v>
      </c>
      <c r="N6" s="63"/>
      <c r="O6" s="25"/>
    </row>
    <row r="7" spans="1:16" ht="16.5" customHeight="1" x14ac:dyDescent="0.3">
      <c r="A7" s="39"/>
      <c r="B7" s="39"/>
      <c r="C7" s="39"/>
      <c r="D7" s="39"/>
      <c r="E7" s="39"/>
      <c r="F7" s="39"/>
      <c r="G7" s="39"/>
      <c r="H7" s="39"/>
      <c r="I7" s="39"/>
      <c r="J7" s="26"/>
      <c r="K7" s="11" t="s">
        <v>38</v>
      </c>
      <c r="L7" s="11"/>
      <c r="M7" s="64">
        <v>40909</v>
      </c>
      <c r="N7" s="64"/>
      <c r="O7" s="26"/>
    </row>
    <row r="8" spans="1:16" ht="16.5" customHeight="1" x14ac:dyDescent="0.3">
      <c r="A8" s="39"/>
      <c r="B8" s="39"/>
      <c r="C8" s="39"/>
      <c r="D8" s="39"/>
      <c r="E8" s="39"/>
      <c r="F8" s="39"/>
      <c r="G8" s="39"/>
      <c r="H8" s="39"/>
      <c r="I8" s="39"/>
      <c r="J8" s="26"/>
      <c r="K8" s="11" t="s">
        <v>36</v>
      </c>
      <c r="M8" s="64">
        <v>41090</v>
      </c>
      <c r="N8" s="64"/>
      <c r="O8" s="26"/>
      <c r="P8" s="15"/>
    </row>
    <row r="9" spans="1:16" ht="16.5" customHeight="1" x14ac:dyDescent="0.3">
      <c r="A9" s="39"/>
      <c r="B9" s="39"/>
      <c r="C9" s="39"/>
      <c r="D9" s="39"/>
      <c r="E9" s="39"/>
      <c r="F9" s="39"/>
      <c r="G9" s="39"/>
      <c r="H9" s="39"/>
      <c r="I9" s="39"/>
      <c r="J9" s="26"/>
      <c r="K9" s="11" t="s">
        <v>37</v>
      </c>
      <c r="M9" s="64">
        <v>41274</v>
      </c>
      <c r="N9" s="64"/>
      <c r="O9" s="26"/>
      <c r="P9" s="15"/>
    </row>
    <row r="10" spans="1:16" ht="16.5" customHeight="1" x14ac:dyDescent="0.3">
      <c r="A10" s="39"/>
      <c r="B10" s="39"/>
      <c r="C10" s="39"/>
      <c r="D10" s="39"/>
      <c r="E10" s="39"/>
      <c r="F10" s="11"/>
      <c r="G10" s="39"/>
      <c r="H10" s="14"/>
      <c r="I10" s="13"/>
      <c r="J10" s="13"/>
      <c r="K10" s="13"/>
      <c r="L10" s="13"/>
      <c r="M10" s="13"/>
      <c r="N10" s="13"/>
      <c r="P10" s="15"/>
    </row>
    <row r="11" spans="1:16" ht="15.75" thickBot="1" x14ac:dyDescent="0.3">
      <c r="C11" s="2" t="s">
        <v>13</v>
      </c>
      <c r="D11" s="2" t="s">
        <v>15</v>
      </c>
      <c r="E11" s="3" t="s">
        <v>16</v>
      </c>
      <c r="F11" s="3" t="s">
        <v>17</v>
      </c>
      <c r="G11" s="3" t="s">
        <v>18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3" t="s">
        <v>24</v>
      </c>
      <c r="N11" s="3" t="s">
        <v>14</v>
      </c>
    </row>
    <row r="12" spans="1:16" ht="15.75" hidden="1" thickBot="1" x14ac:dyDescent="0.3">
      <c r="C12" s="21">
        <v>1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10</v>
      </c>
      <c r="M12" s="22">
        <v>11</v>
      </c>
      <c r="N12" s="23">
        <v>12</v>
      </c>
    </row>
    <row r="13" spans="1:16" x14ac:dyDescent="0.25">
      <c r="A13" s="27" t="s">
        <v>2</v>
      </c>
      <c r="B13" s="28"/>
      <c r="C13" s="18">
        <v>30000</v>
      </c>
      <c r="D13" s="18">
        <v>30000</v>
      </c>
      <c r="E13" s="18">
        <v>165000</v>
      </c>
      <c r="F13" s="18">
        <v>175000</v>
      </c>
      <c r="G13" s="18">
        <v>300000</v>
      </c>
      <c r="H13" s="18">
        <v>1350000</v>
      </c>
      <c r="I13" s="18">
        <v>1350000</v>
      </c>
      <c r="J13" s="18">
        <v>1500000</v>
      </c>
      <c r="K13" s="18">
        <v>1900000</v>
      </c>
      <c r="L13" s="18">
        <v>2000000</v>
      </c>
      <c r="M13" s="19">
        <v>2100000</v>
      </c>
      <c r="N13" s="20">
        <v>1210000</v>
      </c>
    </row>
    <row r="14" spans="1:16" x14ac:dyDescent="0.25">
      <c r="A14" s="29" t="s">
        <v>8</v>
      </c>
      <c r="B14" s="30" t="s">
        <v>5</v>
      </c>
      <c r="C14" s="4">
        <f>C13</f>
        <v>30000</v>
      </c>
      <c r="D14" s="4">
        <f t="shared" ref="D14:N14" si="0">C14+D13</f>
        <v>60000</v>
      </c>
      <c r="E14" s="4">
        <f t="shared" si="0"/>
        <v>225000</v>
      </c>
      <c r="F14" s="4">
        <f t="shared" si="0"/>
        <v>400000</v>
      </c>
      <c r="G14" s="4">
        <f t="shared" si="0"/>
        <v>700000</v>
      </c>
      <c r="H14" s="4">
        <f t="shared" si="0"/>
        <v>2050000</v>
      </c>
      <c r="I14" s="4">
        <f t="shared" si="0"/>
        <v>3400000</v>
      </c>
      <c r="J14" s="4">
        <f t="shared" si="0"/>
        <v>4900000</v>
      </c>
      <c r="K14" s="4">
        <f t="shared" si="0"/>
        <v>6800000</v>
      </c>
      <c r="L14" s="4">
        <f t="shared" si="0"/>
        <v>8800000</v>
      </c>
      <c r="M14" s="4">
        <f t="shared" si="0"/>
        <v>10900000</v>
      </c>
      <c r="N14" s="5">
        <f t="shared" si="0"/>
        <v>12110000</v>
      </c>
    </row>
    <row r="15" spans="1:16" x14ac:dyDescent="0.25">
      <c r="A15" s="31" t="s">
        <v>3</v>
      </c>
      <c r="B15" s="10"/>
      <c r="C15" s="32">
        <v>25000</v>
      </c>
      <c r="D15" s="32">
        <v>25000</v>
      </c>
      <c r="E15" s="32">
        <v>160000</v>
      </c>
      <c r="F15" s="32">
        <v>185000</v>
      </c>
      <c r="G15" s="32">
        <v>305000</v>
      </c>
      <c r="H15" s="32">
        <v>1340000</v>
      </c>
      <c r="I15" s="32"/>
      <c r="J15" s="32"/>
      <c r="K15" s="32"/>
      <c r="L15" s="32"/>
      <c r="M15" s="32"/>
      <c r="N15" s="33"/>
    </row>
    <row r="16" spans="1:16" x14ac:dyDescent="0.25">
      <c r="A16" s="29" t="s">
        <v>9</v>
      </c>
      <c r="B16" s="34" t="s">
        <v>6</v>
      </c>
      <c r="C16" s="16">
        <f>C15</f>
        <v>25000</v>
      </c>
      <c r="D16" s="16">
        <f>C16+D15</f>
        <v>50000</v>
      </c>
      <c r="E16" s="16">
        <f t="shared" ref="E16:M16" si="1">D16+E15</f>
        <v>210000</v>
      </c>
      <c r="F16" s="16">
        <f t="shared" si="1"/>
        <v>395000</v>
      </c>
      <c r="G16" s="16">
        <f t="shared" si="1"/>
        <v>700000</v>
      </c>
      <c r="H16" s="16">
        <f t="shared" si="1"/>
        <v>2040000</v>
      </c>
      <c r="I16" s="16">
        <f t="shared" si="1"/>
        <v>2040000</v>
      </c>
      <c r="J16" s="16">
        <f t="shared" si="1"/>
        <v>2040000</v>
      </c>
      <c r="K16" s="16">
        <f t="shared" si="1"/>
        <v>2040000</v>
      </c>
      <c r="L16" s="16">
        <f t="shared" si="1"/>
        <v>2040000</v>
      </c>
      <c r="M16" s="16">
        <f t="shared" si="1"/>
        <v>2040000</v>
      </c>
      <c r="N16" s="17">
        <f>M16+N15</f>
        <v>2040000</v>
      </c>
    </row>
    <row r="17" spans="1:14" x14ac:dyDescent="0.25">
      <c r="A17" s="35" t="s">
        <v>4</v>
      </c>
      <c r="B17" s="36"/>
      <c r="C17" s="6">
        <v>30000</v>
      </c>
      <c r="D17" s="6">
        <v>24000</v>
      </c>
      <c r="E17" s="6">
        <v>165000</v>
      </c>
      <c r="F17" s="6">
        <v>175000</v>
      </c>
      <c r="G17" s="6">
        <v>280000</v>
      </c>
      <c r="H17" s="6">
        <v>1300000</v>
      </c>
      <c r="I17" s="6"/>
      <c r="J17" s="6"/>
      <c r="K17" s="6"/>
      <c r="L17" s="6"/>
      <c r="M17" s="6"/>
      <c r="N17" s="7"/>
    </row>
    <row r="18" spans="1:14" ht="23.25" thickBot="1" x14ac:dyDescent="0.3">
      <c r="A18" s="37" t="s">
        <v>10</v>
      </c>
      <c r="B18" s="38" t="s">
        <v>7</v>
      </c>
      <c r="C18" s="8">
        <f>C17</f>
        <v>30000</v>
      </c>
      <c r="D18" s="8">
        <f>C18+D17</f>
        <v>54000</v>
      </c>
      <c r="E18" s="8">
        <f t="shared" ref="E18:M18" si="2">D18+E17</f>
        <v>219000</v>
      </c>
      <c r="F18" s="8">
        <f t="shared" si="2"/>
        <v>394000</v>
      </c>
      <c r="G18" s="8">
        <f t="shared" si="2"/>
        <v>674000</v>
      </c>
      <c r="H18" s="8">
        <f t="shared" si="2"/>
        <v>1974000</v>
      </c>
      <c r="I18" s="8">
        <f t="shared" si="2"/>
        <v>1974000</v>
      </c>
      <c r="J18" s="8">
        <f t="shared" si="2"/>
        <v>1974000</v>
      </c>
      <c r="K18" s="8">
        <f t="shared" si="2"/>
        <v>1974000</v>
      </c>
      <c r="L18" s="8">
        <f t="shared" si="2"/>
        <v>1974000</v>
      </c>
      <c r="M18" s="8">
        <f t="shared" si="2"/>
        <v>1974000</v>
      </c>
      <c r="N18" s="9">
        <f>M18+N17</f>
        <v>1974000</v>
      </c>
    </row>
    <row r="19" spans="1:14" ht="16.5" thickBot="1" x14ac:dyDescent="0.3">
      <c r="C19" s="1" t="s">
        <v>0</v>
      </c>
    </row>
    <row r="20" spans="1:14" ht="16.5" thickBot="1" x14ac:dyDescent="0.3">
      <c r="A20" s="52" t="s">
        <v>35</v>
      </c>
      <c r="B20" s="53">
        <f>HLOOKUP(ROUND(($M$9-$M$7)/30,0),$C$12:$N$18,3,TRUE)</f>
        <v>12110000</v>
      </c>
      <c r="C20" s="1"/>
    </row>
    <row r="21" spans="1:14" ht="16.5" thickBot="1" x14ac:dyDescent="0.3">
      <c r="B21" s="42"/>
      <c r="C21" s="1"/>
    </row>
    <row r="22" spans="1:14" x14ac:dyDescent="0.25">
      <c r="A22" s="43" t="s">
        <v>12</v>
      </c>
      <c r="B22" s="56" t="s">
        <v>11</v>
      </c>
    </row>
    <row r="23" spans="1:14" ht="22.5" x14ac:dyDescent="0.25">
      <c r="A23" s="44" t="s">
        <v>28</v>
      </c>
      <c r="B23" s="45">
        <f>HLOOKUP(ROUND(($M$8-$M$7)/30,0),$C$12:$N$18,7,TRUE)/HLOOKUP(ROUND(($M$8-$M$7)/30,0),$C$12:$N$18,5,TRUE)</f>
        <v>0.96764705882352942</v>
      </c>
      <c r="C23" s="24"/>
      <c r="D23" s="24"/>
    </row>
    <row r="24" spans="1:14" ht="22.5" x14ac:dyDescent="0.25">
      <c r="A24" s="44" t="s">
        <v>27</v>
      </c>
      <c r="B24" s="45">
        <f>HLOOKUP(ROUND(($M$8-$M$7)/30,0),$C$12:$N$18,7,TRUE)/HLOOKUP(ROUND(($M$8-$M$7)/30,0),$C$12:$N$18,3,TRUE)</f>
        <v>0.96292682926829265</v>
      </c>
    </row>
    <row r="25" spans="1:14" x14ac:dyDescent="0.25">
      <c r="A25" s="44" t="s">
        <v>26</v>
      </c>
      <c r="B25" s="45">
        <f>$B$23*$B$24</f>
        <v>0.93177331420373022</v>
      </c>
    </row>
    <row r="26" spans="1:14" ht="22.5" x14ac:dyDescent="0.25">
      <c r="A26" s="44" t="s">
        <v>29</v>
      </c>
      <c r="B26" s="46">
        <f>$B$20/$B$23</f>
        <v>12514893.617021276</v>
      </c>
    </row>
    <row r="27" spans="1:14" ht="22.5" x14ac:dyDescent="0.25">
      <c r="A27" s="44" t="s">
        <v>30</v>
      </c>
      <c r="B27" s="46">
        <f>HLOOKUP(ROUND(($M$8-$M$7)/30,0),$C$12:$N$18,5,TRUE)+$B$20-HLOOKUP(ROUND(($M$8-$M$7)/30,0),$C$12:$N$18,7,TRUE)</f>
        <v>12176000</v>
      </c>
    </row>
    <row r="28" spans="1:14" x14ac:dyDescent="0.25">
      <c r="A28" s="48" t="s">
        <v>25</v>
      </c>
      <c r="B28" s="46">
        <f>B26-HLOOKUP(ROUND(($M$8-$M$7)/30,0),$C$12:$N$18,5,TRUE)</f>
        <v>10474893.617021276</v>
      </c>
    </row>
    <row r="29" spans="1:14" x14ac:dyDescent="0.25">
      <c r="A29" s="48" t="s">
        <v>31</v>
      </c>
      <c r="B29" s="46">
        <f>$B$27-HLOOKUP(ROUND(($M$8-$M$7)/30,0),$C$12:$N$18,5,TRUE)</f>
        <v>10136000</v>
      </c>
    </row>
    <row r="30" spans="1:14" x14ac:dyDescent="0.25">
      <c r="A30" s="48" t="s">
        <v>40</v>
      </c>
      <c r="B30" s="46">
        <f>$B$20-$B$26</f>
        <v>-404893.61702127568</v>
      </c>
    </row>
    <row r="31" spans="1:14" x14ac:dyDescent="0.25">
      <c r="A31" s="48" t="s">
        <v>41</v>
      </c>
      <c r="B31" s="46">
        <f>$B$20-$B$27</f>
        <v>-66000</v>
      </c>
    </row>
    <row r="32" spans="1:14" ht="23.25" thickBot="1" x14ac:dyDescent="0.3">
      <c r="A32" s="51" t="s">
        <v>34</v>
      </c>
      <c r="B32" s="55">
        <f>($B$20-HLOOKUP(ROUND(($M$8-$M$7)/30,0),$C$12:$N$18,7,TRUE))/($B$20-HLOOKUP(ROUND(($M$8-$M$7)/30,0),$C$12:$N$18,5,TRUE))</f>
        <v>1.0065541211519364</v>
      </c>
    </row>
  </sheetData>
  <mergeCells count="4">
    <mergeCell ref="M6:N6"/>
    <mergeCell ref="M7:N7"/>
    <mergeCell ref="M8:N8"/>
    <mergeCell ref="M9:N9"/>
  </mergeCells>
  <conditionalFormatting sqref="C11:C18">
    <cfRule type="expression" dxfId="61" priority="3">
      <formula>IF(ROUND(($M$8-$M$7)/30,0)=1,1,0)</formula>
    </cfRule>
  </conditionalFormatting>
  <conditionalFormatting sqref="D11:D18">
    <cfRule type="expression" dxfId="60" priority="4">
      <formula>IF(ROUND(($M$8-$M$7)/30,0)=2,1,0)</formula>
    </cfRule>
  </conditionalFormatting>
  <conditionalFormatting sqref="E11:E18">
    <cfRule type="expression" dxfId="59" priority="5">
      <formula>IF(ROUND(($M$8-$M$7)/30,0)=3,1,0)</formula>
    </cfRule>
  </conditionalFormatting>
  <conditionalFormatting sqref="F11:F18">
    <cfRule type="expression" dxfId="58" priority="6">
      <formula>IF(ROUND(($M$8-$M$7)/30,0)=4,1,0)</formula>
    </cfRule>
  </conditionalFormatting>
  <conditionalFormatting sqref="G11:G18">
    <cfRule type="expression" dxfId="57" priority="7">
      <formula>IF(ROUND(($M$8-$M$7)/30,0)=5,1,0)</formula>
    </cfRule>
  </conditionalFormatting>
  <conditionalFormatting sqref="H11:H18">
    <cfRule type="expression" dxfId="56" priority="8">
      <formula>IF(ROUND(($M$8-$M$7)/30,0)=6,1,0)</formula>
    </cfRule>
  </conditionalFormatting>
  <conditionalFormatting sqref="I11:I18">
    <cfRule type="expression" dxfId="55" priority="9">
      <formula>IF(ROUND(($M$8-$M$7)/30,0)=7,1,0)</formula>
    </cfRule>
  </conditionalFormatting>
  <conditionalFormatting sqref="J11:J18">
    <cfRule type="expression" dxfId="54" priority="10">
      <formula>IF(ROUND(($M$8-$M$7)/30,0)=8,1,0)</formula>
    </cfRule>
  </conditionalFormatting>
  <conditionalFormatting sqref="K11:K18">
    <cfRule type="expression" dxfId="53" priority="11">
      <formula>IF(ROUND(($M$8-$M$7)/30,0)=9,1,0)</formula>
    </cfRule>
  </conditionalFormatting>
  <conditionalFormatting sqref="L11:L18">
    <cfRule type="expression" dxfId="52" priority="12">
      <formula>IF(ROUND(($M$8-$M$7)/30,0)=10,1,0)</formula>
    </cfRule>
  </conditionalFormatting>
  <conditionalFormatting sqref="M11:M18">
    <cfRule type="expression" dxfId="51" priority="13">
      <formula>IF(ROUND(($M$8-$M$7)/30,0)=11,1,0)</formula>
    </cfRule>
  </conditionalFormatting>
  <conditionalFormatting sqref="N11:N18">
    <cfRule type="expression" dxfId="50" priority="14">
      <formula>IF(ROUND(($M$8-$M$7)/30,0)=12,1,0)</formula>
    </cfRule>
  </conditionalFormatting>
  <conditionalFormatting sqref="M7:M9">
    <cfRule type="expression" dxfId="49" priority="2">
      <formula>IF(ROUND(($M$8-$M$7)/30,0)=3,1,0)</formula>
    </cfRule>
  </conditionalFormatting>
  <conditionalFormatting sqref="M6">
    <cfRule type="expression" dxfId="48" priority="1">
      <formula>IF(ROUND(($M$8-$M$7)/30,0)=3,1,0)</formula>
    </cfRule>
  </conditionalFormatting>
  <pageMargins left="0.7" right="0.7" top="0.75" bottom="0.75" header="0.3" footer="0.3"/>
  <pageSetup scale="48" orientation="portrait" horizontalDpi="1200" vertic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showGridLines="0" tabSelected="1" zoomScale="77" zoomScaleNormal="77" workbookViewId="0">
      <selection activeCell="M9" sqref="M9:N9"/>
    </sheetView>
  </sheetViews>
  <sheetFormatPr baseColWidth="10" defaultColWidth="9.140625" defaultRowHeight="15" x14ac:dyDescent="0.25"/>
  <cols>
    <col min="1" max="1" width="43" customWidth="1"/>
    <col min="2" max="2" width="13.5703125" customWidth="1"/>
    <col min="9" max="9" width="9.140625" customWidth="1"/>
    <col min="11" max="11" width="12.85546875" customWidth="1"/>
    <col min="12" max="12" width="13" customWidth="1"/>
    <col min="13" max="13" width="10.5703125" customWidth="1"/>
    <col min="14" max="14" width="11.28515625" customWidth="1"/>
    <col min="16" max="16" width="10.28515625" bestFit="1" customWidth="1"/>
  </cols>
  <sheetData>
    <row r="1" spans="1:16" ht="15.75" x14ac:dyDescent="0.3">
      <c r="A1" s="39"/>
      <c r="B1" s="39"/>
      <c r="C1" s="39"/>
      <c r="D1" s="39"/>
      <c r="E1" s="39"/>
      <c r="F1" s="39"/>
      <c r="G1" s="39"/>
      <c r="H1" s="39"/>
      <c r="I1" s="39"/>
      <c r="J1" s="39"/>
    </row>
    <row r="2" spans="1:16" ht="15.75" x14ac:dyDescent="0.3">
      <c r="A2" s="39"/>
      <c r="B2" s="39"/>
      <c r="C2" s="39"/>
      <c r="D2" s="39"/>
      <c r="E2" s="39"/>
      <c r="F2" s="39"/>
      <c r="G2" s="39"/>
      <c r="H2" s="39"/>
      <c r="I2" s="39"/>
      <c r="J2" s="39"/>
    </row>
    <row r="3" spans="1:16" ht="15.75" x14ac:dyDescent="0.3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6" ht="21" x14ac:dyDescent="0.35">
      <c r="A4" s="39"/>
      <c r="B4" s="39"/>
      <c r="C4" s="41" t="s">
        <v>39</v>
      </c>
      <c r="E4" s="39"/>
      <c r="F4" s="39"/>
      <c r="G4" s="39"/>
      <c r="H4" s="39"/>
      <c r="I4" s="39"/>
      <c r="J4" s="39"/>
    </row>
    <row r="5" spans="1:16" ht="15.75" x14ac:dyDescent="0.3">
      <c r="A5" s="40"/>
      <c r="B5" s="40"/>
      <c r="C5" s="39"/>
      <c r="D5" s="39"/>
      <c r="E5" s="39"/>
      <c r="F5" s="39"/>
      <c r="G5" s="39"/>
      <c r="H5" s="39"/>
      <c r="I5" s="39"/>
      <c r="J5" s="39"/>
    </row>
    <row r="6" spans="1:16" ht="15" customHeight="1" x14ac:dyDescent="0.3">
      <c r="A6" s="39"/>
      <c r="B6" s="39"/>
      <c r="C6" s="39"/>
      <c r="D6" s="39"/>
      <c r="E6" s="39"/>
      <c r="F6" s="39"/>
      <c r="G6" s="39"/>
      <c r="H6" s="39"/>
      <c r="I6" s="39"/>
      <c r="J6" s="25"/>
      <c r="K6" s="12" t="s">
        <v>1</v>
      </c>
      <c r="L6" s="12"/>
      <c r="M6" s="63" t="s">
        <v>49</v>
      </c>
      <c r="N6" s="63"/>
      <c r="O6" s="25"/>
    </row>
    <row r="7" spans="1:16" ht="16.5" customHeight="1" x14ac:dyDescent="0.3">
      <c r="A7" s="39"/>
      <c r="B7" s="39"/>
      <c r="C7" s="39"/>
      <c r="D7" s="39"/>
      <c r="E7" s="39"/>
      <c r="F7" s="39"/>
      <c r="G7" s="39"/>
      <c r="H7" s="39"/>
      <c r="I7" s="39"/>
      <c r="J7" s="26"/>
      <c r="K7" s="11" t="s">
        <v>38</v>
      </c>
      <c r="L7" s="11"/>
      <c r="M7" s="64">
        <v>40909</v>
      </c>
      <c r="N7" s="64"/>
      <c r="O7" s="26"/>
    </row>
    <row r="8" spans="1:16" ht="16.5" customHeight="1" x14ac:dyDescent="0.3">
      <c r="A8" s="39"/>
      <c r="B8" s="39"/>
      <c r="C8" s="39"/>
      <c r="D8" s="39"/>
      <c r="E8" s="39"/>
      <c r="F8" s="39"/>
      <c r="G8" s="39"/>
      <c r="H8" s="39"/>
      <c r="I8" s="39"/>
      <c r="J8" s="26"/>
      <c r="K8" s="11" t="s">
        <v>36</v>
      </c>
      <c r="M8" s="64">
        <v>41090</v>
      </c>
      <c r="N8" s="64"/>
      <c r="O8" s="26"/>
      <c r="P8" s="15"/>
    </row>
    <row r="9" spans="1:16" ht="16.5" customHeight="1" x14ac:dyDescent="0.3">
      <c r="A9" s="39"/>
      <c r="B9" s="39"/>
      <c r="C9" s="39"/>
      <c r="D9" s="39"/>
      <c r="E9" s="39"/>
      <c r="F9" s="39"/>
      <c r="G9" s="39"/>
      <c r="H9" s="39"/>
      <c r="I9" s="39"/>
      <c r="J9" s="26"/>
      <c r="K9" s="11" t="s">
        <v>37</v>
      </c>
      <c r="M9" s="64">
        <v>41274</v>
      </c>
      <c r="N9" s="64"/>
      <c r="O9" s="26"/>
      <c r="P9" s="15"/>
    </row>
    <row r="10" spans="1:16" ht="16.5" customHeight="1" x14ac:dyDescent="0.3">
      <c r="A10" s="39"/>
      <c r="B10" s="39"/>
      <c r="C10" s="39"/>
      <c r="D10" s="39"/>
      <c r="E10" s="39"/>
      <c r="F10" s="11"/>
      <c r="G10" s="39"/>
      <c r="H10" s="14"/>
      <c r="I10" s="13"/>
      <c r="J10" s="13"/>
      <c r="K10" s="13"/>
      <c r="L10" s="13"/>
      <c r="M10" s="13"/>
      <c r="N10" s="13"/>
      <c r="P10" s="15"/>
    </row>
    <row r="11" spans="1:16" ht="15.75" thickBot="1" x14ac:dyDescent="0.3">
      <c r="C11" s="2" t="s">
        <v>13</v>
      </c>
      <c r="D11" s="2" t="s">
        <v>15</v>
      </c>
      <c r="E11" s="3" t="s">
        <v>16</v>
      </c>
      <c r="F11" s="3" t="s">
        <v>17</v>
      </c>
      <c r="G11" s="3" t="s">
        <v>18</v>
      </c>
      <c r="H11" s="3" t="s">
        <v>19</v>
      </c>
      <c r="I11" s="3" t="s">
        <v>20</v>
      </c>
      <c r="J11" s="3" t="s">
        <v>21</v>
      </c>
      <c r="K11" s="3" t="s">
        <v>22</v>
      </c>
      <c r="L11" s="3" t="s">
        <v>23</v>
      </c>
      <c r="M11" s="3" t="s">
        <v>24</v>
      </c>
      <c r="N11" s="3" t="s">
        <v>14</v>
      </c>
    </row>
    <row r="12" spans="1:16" ht="15.75" hidden="1" thickBot="1" x14ac:dyDescent="0.3">
      <c r="C12" s="21">
        <v>1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10</v>
      </c>
      <c r="M12" s="22">
        <v>11</v>
      </c>
      <c r="N12" s="23">
        <v>12</v>
      </c>
    </row>
    <row r="13" spans="1:16" x14ac:dyDescent="0.25">
      <c r="A13" s="27" t="s">
        <v>2</v>
      </c>
      <c r="B13" s="28"/>
      <c r="C13" s="18">
        <v>20000</v>
      </c>
      <c r="D13" s="18">
        <v>40000</v>
      </c>
      <c r="E13" s="18">
        <v>60000</v>
      </c>
      <c r="F13" s="18">
        <v>80000</v>
      </c>
      <c r="G13" s="18">
        <v>120000</v>
      </c>
      <c r="H13" s="18">
        <v>140000</v>
      </c>
      <c r="I13" s="18">
        <v>160000</v>
      </c>
      <c r="J13" s="18">
        <v>180000</v>
      </c>
      <c r="K13" s="18">
        <v>180000</v>
      </c>
      <c r="L13" s="18">
        <v>120000</v>
      </c>
      <c r="M13" s="19">
        <v>80000</v>
      </c>
      <c r="N13" s="20">
        <v>40000</v>
      </c>
    </row>
    <row r="14" spans="1:16" x14ac:dyDescent="0.25">
      <c r="A14" s="29" t="s">
        <v>8</v>
      </c>
      <c r="B14" s="30" t="s">
        <v>5</v>
      </c>
      <c r="C14" s="4">
        <f>C13</f>
        <v>20000</v>
      </c>
      <c r="D14" s="4">
        <f t="shared" ref="D14:N14" si="0">C14+D13</f>
        <v>60000</v>
      </c>
      <c r="E14" s="4">
        <f t="shared" si="0"/>
        <v>120000</v>
      </c>
      <c r="F14" s="4">
        <f t="shared" si="0"/>
        <v>200000</v>
      </c>
      <c r="G14" s="4">
        <f t="shared" si="0"/>
        <v>320000</v>
      </c>
      <c r="H14" s="4">
        <f t="shared" si="0"/>
        <v>460000</v>
      </c>
      <c r="I14" s="4">
        <f t="shared" si="0"/>
        <v>620000</v>
      </c>
      <c r="J14" s="4">
        <f t="shared" si="0"/>
        <v>800000</v>
      </c>
      <c r="K14" s="4">
        <f t="shared" si="0"/>
        <v>980000</v>
      </c>
      <c r="L14" s="4">
        <f t="shared" si="0"/>
        <v>1100000</v>
      </c>
      <c r="M14" s="4">
        <f t="shared" si="0"/>
        <v>1180000</v>
      </c>
      <c r="N14" s="5">
        <f t="shared" si="0"/>
        <v>1220000</v>
      </c>
    </row>
    <row r="15" spans="1:16" x14ac:dyDescent="0.25">
      <c r="A15" s="31" t="s">
        <v>3</v>
      </c>
      <c r="B15" s="10"/>
      <c r="C15" s="32">
        <v>20000</v>
      </c>
      <c r="D15" s="32">
        <v>20000</v>
      </c>
      <c r="E15" s="32">
        <v>40000</v>
      </c>
      <c r="F15" s="32">
        <v>60000</v>
      </c>
      <c r="G15" s="32">
        <v>80000</v>
      </c>
      <c r="H15" s="32">
        <v>100000</v>
      </c>
      <c r="I15" s="32">
        <v>150000</v>
      </c>
      <c r="J15" s="32"/>
      <c r="K15" s="32"/>
      <c r="L15" s="32"/>
      <c r="M15" s="32"/>
      <c r="N15" s="33"/>
    </row>
    <row r="16" spans="1:16" x14ac:dyDescent="0.25">
      <c r="A16" s="29" t="s">
        <v>9</v>
      </c>
      <c r="B16" s="34" t="s">
        <v>6</v>
      </c>
      <c r="C16" s="16">
        <f>C15</f>
        <v>20000</v>
      </c>
      <c r="D16" s="16">
        <f>C16+D15</f>
        <v>40000</v>
      </c>
      <c r="E16" s="16">
        <f t="shared" ref="E16:M16" si="1">D16+E15</f>
        <v>80000</v>
      </c>
      <c r="F16" s="16">
        <f t="shared" si="1"/>
        <v>140000</v>
      </c>
      <c r="G16" s="16">
        <f t="shared" si="1"/>
        <v>220000</v>
      </c>
      <c r="H16" s="16">
        <f t="shared" si="1"/>
        <v>320000</v>
      </c>
      <c r="I16" s="16">
        <f t="shared" si="1"/>
        <v>470000</v>
      </c>
      <c r="J16" s="16">
        <f t="shared" si="1"/>
        <v>470000</v>
      </c>
      <c r="K16" s="16">
        <f t="shared" si="1"/>
        <v>470000</v>
      </c>
      <c r="L16" s="16">
        <f t="shared" si="1"/>
        <v>470000</v>
      </c>
      <c r="M16" s="16">
        <f t="shared" si="1"/>
        <v>470000</v>
      </c>
      <c r="N16" s="17">
        <f>M16+N15</f>
        <v>470000</v>
      </c>
    </row>
    <row r="17" spans="1:14" x14ac:dyDescent="0.25">
      <c r="A17" s="35" t="s">
        <v>4</v>
      </c>
      <c r="B17" s="36"/>
      <c r="C17" s="6">
        <v>10000</v>
      </c>
      <c r="D17" s="6">
        <v>30000</v>
      </c>
      <c r="E17" s="6">
        <v>50000</v>
      </c>
      <c r="F17" s="6">
        <v>70000</v>
      </c>
      <c r="G17" s="6">
        <v>50000</v>
      </c>
      <c r="H17" s="6">
        <v>100000</v>
      </c>
      <c r="I17" s="6">
        <v>160000</v>
      </c>
      <c r="J17" s="6"/>
      <c r="K17" s="6"/>
      <c r="L17" s="6"/>
      <c r="M17" s="6"/>
      <c r="N17" s="7"/>
    </row>
    <row r="18" spans="1:14" ht="23.25" thickBot="1" x14ac:dyDescent="0.3">
      <c r="A18" s="37" t="s">
        <v>10</v>
      </c>
      <c r="B18" s="38" t="s">
        <v>7</v>
      </c>
      <c r="C18" s="8">
        <f>C17</f>
        <v>10000</v>
      </c>
      <c r="D18" s="8">
        <f>C18+D17</f>
        <v>40000</v>
      </c>
      <c r="E18" s="8">
        <f t="shared" ref="E18:M18" si="2">D18+E17</f>
        <v>90000</v>
      </c>
      <c r="F18" s="8">
        <f t="shared" si="2"/>
        <v>160000</v>
      </c>
      <c r="G18" s="8">
        <f t="shared" si="2"/>
        <v>210000</v>
      </c>
      <c r="H18" s="8">
        <f t="shared" si="2"/>
        <v>310000</v>
      </c>
      <c r="I18" s="8">
        <f t="shared" si="2"/>
        <v>470000</v>
      </c>
      <c r="J18" s="8">
        <f t="shared" si="2"/>
        <v>470000</v>
      </c>
      <c r="K18" s="8">
        <f t="shared" si="2"/>
        <v>470000</v>
      </c>
      <c r="L18" s="8">
        <f t="shared" si="2"/>
        <v>470000</v>
      </c>
      <c r="M18" s="8">
        <f t="shared" si="2"/>
        <v>470000</v>
      </c>
      <c r="N18" s="9">
        <f>M18+N17</f>
        <v>470000</v>
      </c>
    </row>
    <row r="19" spans="1:14" ht="16.5" thickBot="1" x14ac:dyDescent="0.3">
      <c r="C19" s="1" t="s">
        <v>0</v>
      </c>
    </row>
    <row r="20" spans="1:14" ht="16.5" thickBot="1" x14ac:dyDescent="0.3">
      <c r="A20" s="52" t="s">
        <v>35</v>
      </c>
      <c r="B20" s="53">
        <f>HLOOKUP(ROUND(($M$9-$M$7)/30,0),$C$12:$N$18,3,TRUE)</f>
        <v>1220000</v>
      </c>
      <c r="C20" s="1"/>
    </row>
    <row r="21" spans="1:14" ht="16.5" thickBot="1" x14ac:dyDescent="0.3">
      <c r="B21" s="42"/>
      <c r="C21" s="1"/>
    </row>
    <row r="22" spans="1:14" x14ac:dyDescent="0.25">
      <c r="A22" s="43" t="s">
        <v>12</v>
      </c>
      <c r="B22" s="56" t="s">
        <v>11</v>
      </c>
    </row>
    <row r="23" spans="1:14" ht="22.5" x14ac:dyDescent="0.25">
      <c r="A23" s="44" t="s">
        <v>28</v>
      </c>
      <c r="B23" s="45">
        <f>HLOOKUP(ROUND(($M$8-$M$7)/30,0),$C$12:$N$18,7,TRUE)/HLOOKUP(ROUND(($M$8-$M$7)/30,0),$C$12:$N$18,5,TRUE)</f>
        <v>0.96875</v>
      </c>
      <c r="C23" s="24"/>
      <c r="D23" s="24"/>
    </row>
    <row r="24" spans="1:14" ht="22.5" x14ac:dyDescent="0.25">
      <c r="A24" s="44" t="s">
        <v>27</v>
      </c>
      <c r="B24" s="45">
        <f>HLOOKUP(ROUND(($M$8-$M$7)/30,0),$C$12:$N$18,7,TRUE)/HLOOKUP(ROUND(($M$8-$M$7)/30,0),$C$12:$N$18,3,TRUE)</f>
        <v>0.67391304347826086</v>
      </c>
    </row>
    <row r="25" spans="1:14" x14ac:dyDescent="0.25">
      <c r="A25" s="44" t="s">
        <v>26</v>
      </c>
      <c r="B25" s="45">
        <f>$B$23*$B$24</f>
        <v>0.65285326086956519</v>
      </c>
    </row>
    <row r="26" spans="1:14" ht="22.5" x14ac:dyDescent="0.25">
      <c r="A26" s="44" t="s">
        <v>29</v>
      </c>
      <c r="B26" s="46">
        <f>$B$20/$B$23</f>
        <v>1259354.8387096773</v>
      </c>
    </row>
    <row r="27" spans="1:14" ht="22.5" x14ac:dyDescent="0.25">
      <c r="A27" s="44" t="s">
        <v>30</v>
      </c>
      <c r="B27" s="46">
        <f>HLOOKUP(ROUND(($M$8-$M$7)/30,0),$C$12:$N$18,5,TRUE)+$B$20-HLOOKUP(ROUND(($M$8-$M$7)/30,0),$C$12:$N$18,7,TRUE)</f>
        <v>1230000</v>
      </c>
    </row>
    <row r="28" spans="1:14" x14ac:dyDescent="0.25">
      <c r="A28" s="48" t="s">
        <v>25</v>
      </c>
      <c r="B28" s="46">
        <f>B26-HLOOKUP(ROUND(($M$8-$M$7)/30,0),$C$12:$N$18,5,TRUE)</f>
        <v>939354.83870967734</v>
      </c>
    </row>
    <row r="29" spans="1:14" x14ac:dyDescent="0.25">
      <c r="A29" s="48" t="s">
        <v>31</v>
      </c>
      <c r="B29" s="46">
        <f>$B$27-HLOOKUP(ROUND(($M$8-$M$7)/30,0),$C$12:$N$18,5,TRUE)</f>
        <v>910000</v>
      </c>
    </row>
    <row r="30" spans="1:14" x14ac:dyDescent="0.25">
      <c r="A30" s="48" t="s">
        <v>32</v>
      </c>
      <c r="B30" s="46">
        <f>$B$20-$B$26</f>
        <v>-39354.838709677337</v>
      </c>
    </row>
    <row r="31" spans="1:14" x14ac:dyDescent="0.25">
      <c r="A31" s="48" t="s">
        <v>33</v>
      </c>
      <c r="B31" s="46">
        <f>$B$20-$B$27</f>
        <v>-10000</v>
      </c>
    </row>
    <row r="32" spans="1:14" ht="23.25" thickBot="1" x14ac:dyDescent="0.3">
      <c r="A32" s="51" t="s">
        <v>34</v>
      </c>
      <c r="B32" s="55">
        <f>($B$20-HLOOKUP(ROUND(($M$8-$M$7)/30,0),$C$12:$N$18,7,TRUE))/($B$20-HLOOKUP(ROUND(($M$8-$M$7)/30,0),$C$12:$N$18,5,TRUE))</f>
        <v>1.0111111111111111</v>
      </c>
    </row>
  </sheetData>
  <mergeCells count="4">
    <mergeCell ref="M6:N6"/>
    <mergeCell ref="M7:N7"/>
    <mergeCell ref="M8:N8"/>
    <mergeCell ref="M9:N9"/>
  </mergeCells>
  <conditionalFormatting sqref="C11:C18">
    <cfRule type="expression" dxfId="30" priority="3">
      <formula>IF(ROUND(($M$8-$M$7)/30,0)=1,1,0)</formula>
    </cfRule>
  </conditionalFormatting>
  <conditionalFormatting sqref="D11:D18">
    <cfRule type="expression" dxfId="29" priority="4">
      <formula>IF(ROUND(($M$8-$M$7)/30,0)=2,1,0)</formula>
    </cfRule>
  </conditionalFormatting>
  <conditionalFormatting sqref="E11:E18">
    <cfRule type="expression" dxfId="28" priority="5">
      <formula>IF(ROUND(($M$8-$M$7)/30,0)=3,1,0)</formula>
    </cfRule>
  </conditionalFormatting>
  <conditionalFormatting sqref="F11:F18">
    <cfRule type="expression" dxfId="27" priority="6">
      <formula>IF(ROUND(($M$8-$M$7)/30,0)=4,1,0)</formula>
    </cfRule>
  </conditionalFormatting>
  <conditionalFormatting sqref="G11:G18">
    <cfRule type="expression" dxfId="26" priority="7">
      <formula>IF(ROUND(($M$8-$M$7)/30,0)=5,1,0)</formula>
    </cfRule>
  </conditionalFormatting>
  <conditionalFormatting sqref="H11:H18">
    <cfRule type="expression" dxfId="25" priority="8">
      <formula>IF(ROUND(($M$8-$M$7)/30,0)=6,1,0)</formula>
    </cfRule>
  </conditionalFormatting>
  <conditionalFormatting sqref="I11:I18">
    <cfRule type="expression" dxfId="24" priority="9">
      <formula>IF(ROUND(($M$8-$M$7)/30,0)=7,1,0)</formula>
    </cfRule>
  </conditionalFormatting>
  <conditionalFormatting sqref="J11:J18">
    <cfRule type="expression" dxfId="23" priority="10">
      <formula>IF(ROUND(($M$8-$M$7)/30,0)=8,1,0)</formula>
    </cfRule>
  </conditionalFormatting>
  <conditionalFormatting sqref="K11:K18">
    <cfRule type="expression" dxfId="22" priority="11">
      <formula>IF(ROUND(($M$8-$M$7)/30,0)=9,1,0)</formula>
    </cfRule>
  </conditionalFormatting>
  <conditionalFormatting sqref="L11:L18">
    <cfRule type="expression" dxfId="21" priority="12">
      <formula>IF(ROUND(($M$8-$M$7)/30,0)=10,1,0)</formula>
    </cfRule>
  </conditionalFormatting>
  <conditionalFormatting sqref="M11:M18">
    <cfRule type="expression" dxfId="20" priority="13">
      <formula>IF(ROUND(($M$8-$M$7)/30,0)=11,1,0)</formula>
    </cfRule>
  </conditionalFormatting>
  <conditionalFormatting sqref="N11:N18">
    <cfRule type="expression" dxfId="19" priority="14">
      <formula>IF(ROUND(($M$8-$M$7)/30,0)=12,1,0)</formula>
    </cfRule>
  </conditionalFormatting>
  <conditionalFormatting sqref="M7:M9">
    <cfRule type="expression" dxfId="18" priority="2">
      <formula>IF(ROUND(($M$8-$M$7)/30,0)=3,1,0)</formula>
    </cfRule>
  </conditionalFormatting>
  <conditionalFormatting sqref="M6">
    <cfRule type="expression" dxfId="17" priority="1">
      <formula>IF(ROUND(($M$8-$M$7)/30,0)=3,1,0)</formula>
    </cfRule>
  </conditionalFormatting>
  <pageMargins left="0.7" right="0.7" top="0.75" bottom="0.75" header="0.3" footer="0.3"/>
  <pageSetup scale="48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Guia EVM</vt:lpstr>
      <vt:lpstr>Plantilla EVM</vt:lpstr>
      <vt:lpstr>Ejemplo 1</vt:lpstr>
      <vt:lpstr>Ejemplo 2</vt:lpstr>
    </vt:vector>
  </TitlesOfParts>
  <Company>care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Cupa</dc:creator>
  <cp:lastModifiedBy>hrizo</cp:lastModifiedBy>
  <cp:lastPrinted>2012-05-23T16:28:30Z</cp:lastPrinted>
  <dcterms:created xsi:type="dcterms:W3CDTF">2011-05-27T04:00:15Z</dcterms:created>
  <dcterms:modified xsi:type="dcterms:W3CDTF">2012-06-13T22:25:45Z</dcterms:modified>
</cp:coreProperties>
</file>